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media/image20.jpg" ContentType="image/jpe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https://kcorp11-my.sharepoint.com/personal/mrunal_joshi_k-corp_in/Documents/New WO/Semolina/LKN/CIP Lounge/"/>
    </mc:Choice>
  </mc:AlternateContent>
  <bookViews>
    <workbookView xWindow="0" yWindow="0" windowWidth="19200" windowHeight="6930" tabRatio="829" activeTab="9"/>
  </bookViews>
  <sheets>
    <sheet name="Cover Page " sheetId="28" r:id="rId1"/>
    <sheet name="Summary" sheetId="39" r:id="rId2"/>
    <sheet name="Abstract-C&amp;I" sheetId="8" r:id="rId3"/>
    <sheet name="Take off_C&amp;I_Toilet &amp; Kitchen" sheetId="26" r:id="rId4"/>
    <sheet name="Take off_C&amp;I_Lounge" sheetId="34" r:id="rId5"/>
    <sheet name="Furniture" sheetId="33" r:id="rId6"/>
    <sheet name="Lights" sheetId="37" r:id="rId7"/>
    <sheet name="Structure" sheetId="38" r:id="rId8"/>
    <sheet name="ELE." sheetId="40" r:id="rId9"/>
    <sheet name="HVAC" sheetId="41" r:id="rId10"/>
    <sheet name="PL &amp; FF" sheetId="42" r:id="rId11"/>
    <sheet name="LOM-MEP" sheetId="29" r:id="rId12"/>
    <sheet name="LOM-C&amp;I" sheetId="27" r:id="rId13"/>
  </sheets>
  <externalReferences>
    <externalReference r:id="rId14"/>
    <externalReference r:id="rId15"/>
  </externalReferences>
  <definedNames>
    <definedName name="_xlnm._FilterDatabase" localSheetId="2" hidden="1">'Abstract-C&amp;I'!$A$2:$I$333</definedName>
    <definedName name="_xlnm._FilterDatabase" localSheetId="5" hidden="1">Furniture!$A$15:$K$58</definedName>
    <definedName name="_xlnm._FilterDatabase" localSheetId="9" hidden="1">HVAC!$A$5:$F$336</definedName>
    <definedName name="_xlnm._FilterDatabase" localSheetId="7" hidden="1">Structure!$A$4:$F$80</definedName>
    <definedName name="_Order1" hidden="1">255</definedName>
    <definedName name="_Toc342389316" localSheetId="8">ELE.!#REF!</definedName>
    <definedName name="_Toc342389316" localSheetId="9">HVAC!#REF!</definedName>
    <definedName name="_Toc342389316" localSheetId="10">'PL &amp; FF'!#REF!</definedName>
    <definedName name="_Toc342575091" localSheetId="8">ELE.!#REF!</definedName>
    <definedName name="_Toc342575091" localSheetId="9">HVAC!#REF!</definedName>
    <definedName name="_Toc342575091" localSheetId="10">'PL &amp; FF'!#REF!</definedName>
    <definedName name="_Toc342575092" localSheetId="8">ELE.!#REF!</definedName>
    <definedName name="_Toc342575092" localSheetId="9">HVAC!#REF!</definedName>
    <definedName name="_Toc342575092" localSheetId="10">'PL &amp; FF'!#REF!</definedName>
    <definedName name="_Toc342575093" localSheetId="8">ELE.!#REF!</definedName>
    <definedName name="_Toc342575093" localSheetId="9">HVAC!#REF!</definedName>
    <definedName name="_Toc342575093" localSheetId="10">'PL &amp; FF'!#REF!</definedName>
    <definedName name="_Toc342575094" localSheetId="8">ELE.!#REF!</definedName>
    <definedName name="_Toc342575094" localSheetId="9">HVAC!#REF!</definedName>
    <definedName name="_Toc342575094" localSheetId="10">'PL &amp; FF'!#REF!</definedName>
    <definedName name="_Toc342575095" localSheetId="8">ELE.!#REF!</definedName>
    <definedName name="_Toc342575095" localSheetId="9">HVAC!#REF!</definedName>
    <definedName name="_Toc342575095" localSheetId="10">'PL &amp; FF'!#REF!</definedName>
    <definedName name="aa">#REF!</definedName>
    <definedName name="alpha" localSheetId="7" hidden="1">[1]Factors!$B$22:$B$53</definedName>
    <definedName name="alpha" hidden="1">[1]Factors!$B$22:$B$53</definedName>
    <definedName name="alpha2" localSheetId="7" hidden="1">[1]Factors!$O$22:$O$53</definedName>
    <definedName name="alpha2" hidden="1">[1]Factors!$O$22:$O$53</definedName>
    <definedName name="as">#REF!</definedName>
    <definedName name="beta" localSheetId="7" hidden="1">[1]Factors!$C$21:$M$21</definedName>
    <definedName name="beta" hidden="1">[1]Factors!$C$21:$M$21</definedName>
    <definedName name="beta2" localSheetId="7" hidden="1">[1]Factors!$P$21:$Z$21</definedName>
    <definedName name="beta2" hidden="1">[1]Factors!$P$21:$Z$21</definedName>
    <definedName name="BMGH">#REF!</definedName>
    <definedName name="CLKW" localSheetId="6">#REF!:INDEX(#REF!,COUNTA(#REF!))</definedName>
    <definedName name="CLKW">#REF!:INDEX(#REF!,COUNTA(#REF!))</definedName>
    <definedName name="CODES">#REF!</definedName>
    <definedName name="D" localSheetId="7" hidden="1">'[1]NOT FULL RESTRAINT'!$S$9</definedName>
    <definedName name="D" hidden="1">'[1]NOT FULL RESTRAINT'!$S$9</definedName>
    <definedName name="dead.factor" localSheetId="7" hidden="1">'[1]NOT FULL RESTRAINT'!$D$12</definedName>
    <definedName name="dead.factor" hidden="1">'[1]NOT FULL RESTRAINT'!$D$12</definedName>
    <definedName name="DIST">#REF!:INDEX(#REF!,COUNTA(#REF!))</definedName>
    <definedName name="E" localSheetId="7" hidden="1">'[1]NOT FULL RESTRAINT'!$G$12</definedName>
    <definedName name="E" hidden="1">'[1]NOT FULL RESTRAINT'!$G$12</definedName>
    <definedName name="fd">#REF!</definedName>
    <definedName name="I" localSheetId="7" hidden="1">'[1]NOT FULL RESTRAINT'!$G$13</definedName>
    <definedName name="I" hidden="1">'[1]NOT FULL RESTRAINT'!$G$13</definedName>
    <definedName name="L" localSheetId="7" hidden="1">'[1]NOT FULL RESTRAINT'!$D$9</definedName>
    <definedName name="L" hidden="1">'[1]NOT FULL RESTRAINT'!$D$9</definedName>
    <definedName name="live.deflection" localSheetId="7" hidden="1">'[1]NOT FULL RESTRAINT'!$AD$33:$CL$33</definedName>
    <definedName name="live.deflection" hidden="1">'[1]NOT FULL RESTRAINT'!$AD$33:$CL$33</definedName>
    <definedName name="live.factor" localSheetId="7" hidden="1">'[1]NOT FULL RESTRAINT'!$D$13</definedName>
    <definedName name="live.factor" hidden="1">'[1]NOT FULL RESTRAINT'!$D$13</definedName>
    <definedName name="moments" localSheetId="7" hidden="1">'[1]NOT FULL RESTRAINT'!$AD$14:$CL$14</definedName>
    <definedName name="moments" hidden="1">'[1]NOT FULL RESTRAINT'!$AD$14:$CL$14</definedName>
    <definedName name="pc" localSheetId="7" hidden="1">'[1]BEARING &amp; BUCKLING'!$M$40</definedName>
    <definedName name="pc" hidden="1">'[1]BEARING &amp; BUCKLING'!$M$40</definedName>
    <definedName name="pfc.table" localSheetId="7" hidden="1">[1]PFC!$A$7:$Z$22</definedName>
    <definedName name="pfc.table" hidden="1">[1]PFC!$A$7:$Z$22</definedName>
    <definedName name="_xlnm.Print_Area" localSheetId="2">'Abstract-C&amp;I'!$A$1:$I$331</definedName>
    <definedName name="_xlnm.Print_Area" localSheetId="8">ELE.!$A$1:$F$249</definedName>
    <definedName name="_xlnm.Print_Area" localSheetId="9">HVAC!$A$1:$F$337</definedName>
    <definedName name="_xlnm.Print_Area" localSheetId="6">Lights!$A$1:$I$31</definedName>
    <definedName name="_xlnm.Print_Area" localSheetId="12">'LOM-C&amp;I'!$A$1:$C$171</definedName>
    <definedName name="_xlnm.Print_Area" localSheetId="10">'PL &amp; FF'!$A$1:$F$177</definedName>
    <definedName name="_xlnm.Print_Area" localSheetId="7">Structure!$A$1:$F$89</definedName>
    <definedName name="_xlnm.Print_Area" localSheetId="1">Summary!$A$1:$D$74</definedName>
    <definedName name="_xlnm.Print_Area" localSheetId="4">'Take off_C&amp;I_Lounge'!$A$1:$M$319</definedName>
    <definedName name="_xlnm.Print_Area" localSheetId="3">'Take off_C&amp;I_Toilet &amp; Kitchen'!$A$1:$K$215</definedName>
    <definedName name="_xlnm.Print_Titles" localSheetId="2">'Abstract-C&amp;I'!$2:$2</definedName>
    <definedName name="_xlnm.Print_Titles" localSheetId="5">Furniture!$1:$15</definedName>
    <definedName name="_xlnm.Print_Titles" localSheetId="6">Lights!$1:$3</definedName>
    <definedName name="_xlnm.Print_Titles" localSheetId="7">Structure!$4:$4</definedName>
    <definedName name="Pv" localSheetId="7" hidden="1">'[1]NOT FULL RESTRAINT'!$H$36</definedName>
    <definedName name="Pv" hidden="1">'[1]NOT FULL RESTRAINT'!$H$36</definedName>
    <definedName name="py" localSheetId="7" hidden="1">'[1]NOT FULL RESTRAINT'!$D$33</definedName>
    <definedName name="py" hidden="1">'[1]NOT FULL RESTRAINT'!$D$33</definedName>
    <definedName name="pyw" localSheetId="7" hidden="1">'[1]BEARING &amp; BUCKLING'!$E$18</definedName>
    <definedName name="pyw" hidden="1">'[1]BEARING &amp; BUCKLING'!$E$18</definedName>
    <definedName name="range1" localSheetId="7" hidden="1">#REF!</definedName>
    <definedName name="range1" hidden="1">#REF!</definedName>
    <definedName name="range2" localSheetId="7" hidden="1">[1]UC!$B$7:$B$37</definedName>
    <definedName name="range2" hidden="1">[1]UC!$B$7:$B$37</definedName>
    <definedName name="range3" localSheetId="7" hidden="1">[1]RSJ!$B$8:$B$16</definedName>
    <definedName name="range3" hidden="1">[1]RSJ!$B$8:$B$16</definedName>
    <definedName name="range4" localSheetId="7" hidden="1">[1]PFC!$B$7:$B$22</definedName>
    <definedName name="range4" hidden="1">[1]PFC!$B$7:$B$22</definedName>
    <definedName name="rangeeeeeeeeeeeeeee" localSheetId="7" hidden="1">#REF!</definedName>
    <definedName name="rangeeeeeeeeeeeeeee" hidden="1">#REF!</definedName>
    <definedName name="rsj.table" localSheetId="7" hidden="1">[1]RSJ!$A$8:$Y$16</definedName>
    <definedName name="rsj.table" hidden="1">[1]RSJ!$A$8:$Y$16</definedName>
    <definedName name="RTT">#REF!</definedName>
    <definedName name="shear" localSheetId="7" hidden="1">'[1]NOT FULL RESTRAINT'!$AD$24:$CL$24</definedName>
    <definedName name="shear" hidden="1">'[1]NOT FULL RESTRAINT'!$AD$24:$CL$24</definedName>
    <definedName name="Summary" localSheetId="7">#REF!</definedName>
    <definedName name="Summary">#REF!</definedName>
    <definedName name="Sv" localSheetId="7" hidden="1">'[1]NOT FULL RESTRAINT'!$P$40</definedName>
    <definedName name="Sv" hidden="1">'[1]NOT FULL RESTRAINT'!$P$40</definedName>
    <definedName name="Sx" localSheetId="7" hidden="1">'[1]NOT FULL RESTRAINT'!$S$17</definedName>
    <definedName name="Sx" hidden="1">'[1]NOT FULL RESTRAINT'!$S$17</definedName>
    <definedName name="t" localSheetId="7" hidden="1">'[1]BEARING &amp; BUCKLING'!$S$11</definedName>
    <definedName name="t" hidden="1">'[1]BEARING &amp; BUCKLING'!$S$11</definedName>
    <definedName name="table15" localSheetId="7" hidden="1">[1]Factors!$C$22:$M$53</definedName>
    <definedName name="table15" hidden="1">[1]Factors!$C$22:$M$53</definedName>
    <definedName name="table16" localSheetId="7" hidden="1">[1]Factors!$P$22:$Z$53</definedName>
    <definedName name="table16" hidden="1">[1]Factors!$P$22:$Z$53</definedName>
    <definedName name="total.deflection" localSheetId="7" hidden="1">'[1]NOT FULL RESTRAINT'!$AD$43:$CL$43</definedName>
    <definedName name="total.deflection" hidden="1">'[1]NOT FULL RESTRAINT'!$AD$43:$CL$43</definedName>
    <definedName name="x" localSheetId="7" hidden="1">#REF!</definedName>
    <definedName name="x" hidden="1">#REF!</definedName>
    <definedName name="Zx" localSheetId="7" hidden="1">'[1]NOT FULL RESTRAINT'!$S$16</definedName>
    <definedName name="Zx" hidden="1">'[1]NOT FULL RESTRAINT'!$S$16</definedName>
    <definedName name="管理施設費計">#REF!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39" l="1"/>
  <c r="D16" i="39"/>
  <c r="F200" i="41"/>
  <c r="F63" i="40" l="1"/>
  <c r="F24" i="40"/>
  <c r="F23" i="40"/>
  <c r="F22" i="40"/>
  <c r="H28" i="37" l="1"/>
  <c r="H27" i="37"/>
  <c r="H26" i="37"/>
  <c r="H25" i="37"/>
  <c r="H24" i="37"/>
  <c r="H23" i="37"/>
  <c r="H22" i="37"/>
  <c r="H21" i="37"/>
  <c r="H16" i="37"/>
  <c r="H15" i="37"/>
  <c r="H14" i="37"/>
  <c r="H13" i="37"/>
  <c r="H12" i="37"/>
  <c r="H11" i="37"/>
  <c r="H10" i="37"/>
  <c r="H9" i="37"/>
  <c r="H8" i="37"/>
  <c r="F247" i="40" l="1"/>
  <c r="F246" i="40"/>
  <c r="F245" i="40"/>
  <c r="F244" i="40"/>
  <c r="F243" i="40"/>
  <c r="F242" i="40"/>
  <c r="F241" i="40"/>
  <c r="F240" i="40"/>
  <c r="F239" i="40"/>
  <c r="F238" i="40"/>
  <c r="F237" i="40"/>
  <c r="F236" i="40"/>
  <c r="F235" i="40"/>
  <c r="F234" i="40"/>
  <c r="F233" i="40"/>
  <c r="F232" i="40"/>
  <c r="F231" i="40"/>
  <c r="F230" i="40"/>
  <c r="F229" i="40"/>
  <c r="F222" i="40"/>
  <c r="F221" i="40"/>
  <c r="F219" i="40"/>
  <c r="F218" i="40"/>
  <c r="F217" i="40"/>
  <c r="F216" i="40"/>
  <c r="F215" i="40"/>
  <c r="F210" i="40"/>
  <c r="F208" i="40"/>
  <c r="F207" i="40"/>
  <c r="F206" i="40"/>
  <c r="F205" i="40"/>
  <c r="F200" i="40"/>
  <c r="F199" i="40"/>
  <c r="F198" i="40"/>
  <c r="F197" i="40"/>
  <c r="F196" i="40"/>
  <c r="F195" i="40"/>
  <c r="F192" i="40"/>
  <c r="F188" i="40"/>
  <c r="F187" i="40"/>
  <c r="F186" i="40"/>
  <c r="F185" i="40"/>
  <c r="F184" i="40"/>
  <c r="F183" i="40"/>
  <c r="F182" i="40"/>
  <c r="F181" i="40"/>
  <c r="F180" i="40"/>
  <c r="F179" i="40"/>
  <c r="F178" i="40"/>
  <c r="F169" i="40"/>
  <c r="F168" i="40"/>
  <c r="F167" i="40"/>
  <c r="F166" i="40"/>
  <c r="F165" i="40"/>
  <c r="F164" i="40"/>
  <c r="F163" i="40"/>
  <c r="F162" i="40"/>
  <c r="F160" i="40"/>
  <c r="F159" i="40"/>
  <c r="F156" i="40"/>
  <c r="F135" i="40"/>
  <c r="F134" i="40"/>
  <c r="F133" i="40"/>
  <c r="F132" i="40"/>
  <c r="F131" i="40"/>
  <c r="F130" i="40"/>
  <c r="F128" i="40"/>
  <c r="F125" i="40"/>
  <c r="F123" i="40"/>
  <c r="F121" i="40"/>
  <c r="F110" i="40"/>
  <c r="F109" i="40"/>
  <c r="F108" i="40"/>
  <c r="F107" i="40"/>
  <c r="F106" i="40"/>
  <c r="F105" i="40"/>
  <c r="F104" i="40"/>
  <c r="F103" i="40"/>
  <c r="F102" i="40"/>
  <c r="F101" i="40"/>
  <c r="F100" i="40"/>
  <c r="F99" i="40"/>
  <c r="F96" i="40"/>
  <c r="F95" i="40"/>
  <c r="F94" i="40"/>
  <c r="F89" i="40"/>
  <c r="F88" i="40"/>
  <c r="F87" i="40"/>
  <c r="F83" i="40"/>
  <c r="F75" i="40"/>
  <c r="F74" i="40"/>
  <c r="F73" i="40"/>
  <c r="F70" i="40"/>
  <c r="F61" i="40"/>
  <c r="F60" i="40"/>
  <c r="F59" i="40"/>
  <c r="F56" i="40"/>
  <c r="F55" i="40"/>
  <c r="F54" i="40"/>
  <c r="F53" i="40"/>
  <c r="F51" i="40"/>
  <c r="F50" i="40"/>
  <c r="F49" i="40"/>
  <c r="F48" i="40"/>
  <c r="F43" i="40"/>
  <c r="F42" i="40"/>
  <c r="F39" i="40"/>
  <c r="F38" i="40"/>
  <c r="F37" i="40"/>
  <c r="F36" i="40"/>
  <c r="F34" i="40"/>
  <c r="F33" i="40"/>
  <c r="F32" i="40"/>
  <c r="F31" i="40"/>
  <c r="F30" i="40"/>
  <c r="F28" i="40"/>
  <c r="F27" i="40"/>
  <c r="F26" i="40"/>
  <c r="F25" i="40"/>
  <c r="F20" i="40"/>
  <c r="F19" i="40"/>
  <c r="F18" i="40"/>
  <c r="F17" i="40"/>
  <c r="F16" i="40"/>
  <c r="F15" i="40"/>
  <c r="F14" i="40"/>
  <c r="F13" i="40"/>
  <c r="F12" i="40"/>
  <c r="D11" i="40"/>
  <c r="F11" i="40" s="1"/>
  <c r="D10" i="40"/>
  <c r="F10" i="40" s="1"/>
  <c r="D9" i="40"/>
  <c r="F9" i="40" s="1"/>
  <c r="D8" i="40"/>
  <c r="F8" i="40" s="1"/>
  <c r="D7" i="40"/>
  <c r="F7" i="40" s="1"/>
  <c r="F64" i="40" l="1"/>
  <c r="F249" i="40"/>
  <c r="F212" i="40"/>
  <c r="F112" i="40"/>
  <c r="F171" i="40"/>
  <c r="F224" i="40"/>
  <c r="F202" i="40"/>
  <c r="F45" i="42" l="1"/>
  <c r="F44" i="42"/>
  <c r="F43" i="42"/>
  <c r="F41" i="42"/>
  <c r="F39" i="42"/>
  <c r="F38" i="42"/>
  <c r="F37" i="42"/>
  <c r="F36" i="42"/>
  <c r="F35" i="42"/>
  <c r="F34" i="42"/>
  <c r="D33" i="42"/>
  <c r="F33" i="42" s="1"/>
  <c r="F32" i="42"/>
  <c r="F31" i="42"/>
  <c r="F30" i="42"/>
  <c r="F29" i="42"/>
  <c r="F28" i="42"/>
  <c r="F27" i="42"/>
  <c r="F26" i="42"/>
  <c r="F25" i="42"/>
  <c r="F24" i="42"/>
  <c r="F23" i="42"/>
  <c r="F21" i="42"/>
  <c r="D20" i="42"/>
  <c r="D22" i="42" s="1"/>
  <c r="F19" i="42"/>
  <c r="F18" i="42"/>
  <c r="F17" i="42"/>
  <c r="F16" i="42"/>
  <c r="F15" i="42"/>
  <c r="A15" i="42"/>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50" i="42" s="1"/>
  <c r="A61" i="42" s="1"/>
  <c r="A68" i="42" s="1"/>
  <c r="A74" i="42" s="1"/>
  <c r="A77" i="42" s="1"/>
  <c r="A86" i="42" s="1"/>
  <c r="A94" i="42" s="1"/>
  <c r="A98" i="42" s="1"/>
  <c r="A102" i="42" s="1"/>
  <c r="A106" i="42" s="1"/>
  <c r="A108" i="42" s="1"/>
  <c r="A110" i="42" s="1"/>
  <c r="A125" i="42" s="1"/>
  <c r="A139" i="42" s="1"/>
  <c r="A146" i="42" s="1"/>
  <c r="A150" i="42" s="1"/>
  <c r="A154" i="42" s="1"/>
  <c r="A157" i="42" s="1"/>
  <c r="A161" i="42" s="1"/>
  <c r="A165" i="42" s="1"/>
  <c r="A167" i="42" s="1"/>
  <c r="A169" i="42" s="1"/>
  <c r="A171" i="42" s="1"/>
  <c r="A173" i="42" s="1"/>
  <c r="A175" i="42" s="1"/>
  <c r="F14" i="42"/>
  <c r="F20" i="42" l="1"/>
  <c r="F90" i="42"/>
  <c r="F100" i="42"/>
  <c r="F144" i="42"/>
  <c r="F75" i="42"/>
  <c r="F92" i="42"/>
  <c r="F80" i="42"/>
  <c r="F134" i="42"/>
  <c r="F135" i="42"/>
  <c r="F82" i="42"/>
  <c r="F22" i="42"/>
  <c r="F46" i="42" s="1"/>
  <c r="F59" i="42" l="1"/>
  <c r="F130" i="42"/>
  <c r="F89" i="42"/>
  <c r="F148" i="42"/>
  <c r="F65" i="42"/>
  <c r="F171" i="42"/>
  <c r="F120" i="42"/>
  <c r="F131" i="42"/>
  <c r="F136" i="42"/>
  <c r="F113" i="42"/>
  <c r="F169" i="42"/>
  <c r="F116" i="42"/>
  <c r="F106" i="42"/>
  <c r="F70" i="42"/>
  <c r="F54" i="42"/>
  <c r="F132" i="42"/>
  <c r="F53" i="42"/>
  <c r="F104" i="42"/>
  <c r="F91" i="42"/>
  <c r="F133" i="42"/>
  <c r="F58" i="42"/>
  <c r="F142" i="42"/>
  <c r="F79" i="42"/>
  <c r="F56" i="42"/>
  <c r="F81" i="42"/>
  <c r="F163" i="42"/>
  <c r="F108" i="42"/>
  <c r="F55" i="42" l="1"/>
  <c r="F159" i="42"/>
  <c r="F122" i="42"/>
  <c r="F152" i="42"/>
  <c r="F167" i="42"/>
  <c r="F66" i="42"/>
  <c r="F173" i="42"/>
  <c r="F57" i="42"/>
  <c r="F72" i="42"/>
  <c r="F64" i="42"/>
  <c r="F71" i="42"/>
  <c r="F84" i="42" l="1"/>
  <c r="F165" i="42"/>
  <c r="F156" i="42"/>
  <c r="F175" i="42"/>
  <c r="F177" i="42" l="1"/>
  <c r="F22" i="33"/>
  <c r="G5" i="8" l="1"/>
  <c r="I5" i="8" s="1"/>
  <c r="G6" i="8"/>
  <c r="I6" i="8" s="1"/>
  <c r="G7" i="8"/>
  <c r="I7" i="8" s="1"/>
  <c r="G8" i="8"/>
  <c r="I8" i="8" s="1"/>
  <c r="G9" i="8"/>
  <c r="I9" i="8" s="1"/>
  <c r="G10" i="8"/>
  <c r="I10" i="8" s="1"/>
  <c r="G11" i="8"/>
  <c r="I11" i="8" s="1"/>
  <c r="G12" i="8"/>
  <c r="I12" i="8" s="1"/>
  <c r="G13" i="8"/>
  <c r="I13" i="8" s="1"/>
  <c r="G14" i="8"/>
  <c r="I14" i="8" s="1"/>
  <c r="G15" i="8"/>
  <c r="I15" i="8" s="1"/>
  <c r="G16" i="8"/>
  <c r="I16" i="8" s="1"/>
  <c r="G17" i="8"/>
  <c r="I17" i="8" s="1"/>
  <c r="G18" i="8"/>
  <c r="I18" i="8" s="1"/>
  <c r="G20" i="8"/>
  <c r="I20" i="8" s="1"/>
  <c r="G21" i="8"/>
  <c r="I21" i="8" s="1"/>
  <c r="G23" i="8"/>
  <c r="I23" i="8" s="1"/>
  <c r="G24" i="8"/>
  <c r="I24" i="8" s="1"/>
  <c r="G26" i="8"/>
  <c r="I26" i="8" s="1"/>
  <c r="G27" i="8"/>
  <c r="I27" i="8" s="1"/>
  <c r="G28" i="8"/>
  <c r="I28" i="8" s="1"/>
  <c r="G29" i="8"/>
  <c r="I29" i="8" s="1"/>
  <c r="G30" i="8"/>
  <c r="I30" i="8" s="1"/>
  <c r="G32" i="8"/>
  <c r="I32" i="8" s="1"/>
  <c r="I34" i="8"/>
  <c r="G41" i="8"/>
  <c r="I41" i="8" s="1"/>
  <c r="G42" i="8"/>
  <c r="I42" i="8" s="1"/>
  <c r="G44" i="8"/>
  <c r="I44" i="8" s="1"/>
  <c r="G46" i="8"/>
  <c r="I46" i="8" s="1"/>
  <c r="G48" i="8"/>
  <c r="I48" i="8" s="1"/>
  <c r="G50" i="8"/>
  <c r="I50" i="8" s="1"/>
  <c r="G52" i="8"/>
  <c r="I52" i="8" s="1"/>
  <c r="G53" i="8"/>
  <c r="I53" i="8" s="1"/>
  <c r="G54" i="8"/>
  <c r="I54" i="8" s="1"/>
  <c r="G55" i="8"/>
  <c r="I55" i="8" s="1"/>
  <c r="G56" i="8"/>
  <c r="I56" i="8" s="1"/>
  <c r="G58" i="8"/>
  <c r="I58" i="8" s="1"/>
  <c r="G59" i="8"/>
  <c r="I59" i="8" s="1"/>
  <c r="G60" i="8"/>
  <c r="I60" i="8" s="1"/>
  <c r="G62" i="8"/>
  <c r="I62" i="8" s="1"/>
  <c r="G64" i="8"/>
  <c r="I64" i="8" s="1"/>
  <c r="G66" i="8"/>
  <c r="I66" i="8" s="1"/>
  <c r="G67" i="8"/>
  <c r="I67" i="8" s="1"/>
  <c r="I68" i="8"/>
  <c r="I70" i="8"/>
  <c r="G78" i="8"/>
  <c r="I78" i="8" s="1"/>
  <c r="G79" i="8"/>
  <c r="I79" i="8" s="1"/>
  <c r="G80" i="8"/>
  <c r="I80" i="8" s="1"/>
  <c r="G81" i="8"/>
  <c r="I81" i="8" s="1"/>
  <c r="G82" i="8"/>
  <c r="I82" i="8" s="1"/>
  <c r="G83" i="8"/>
  <c r="I83" i="8" s="1"/>
  <c r="G84" i="8"/>
  <c r="I84" i="8" s="1"/>
  <c r="G86" i="8"/>
  <c r="I86" i="8" s="1"/>
  <c r="G87" i="8"/>
  <c r="I87" i="8" s="1"/>
  <c r="G89" i="8"/>
  <c r="I89" i="8" s="1"/>
  <c r="G90" i="8"/>
  <c r="I90" i="8" s="1"/>
  <c r="G91" i="8"/>
  <c r="I91" i="8" s="1"/>
  <c r="G96" i="8"/>
  <c r="I96" i="8" s="1"/>
  <c r="G102" i="8"/>
  <c r="I102" i="8" s="1"/>
  <c r="G105" i="8"/>
  <c r="I105" i="8" s="1"/>
  <c r="G106" i="8"/>
  <c r="I106" i="8" s="1"/>
  <c r="G110" i="8"/>
  <c r="I110" i="8" s="1"/>
  <c r="G113" i="8"/>
  <c r="I113" i="8" s="1"/>
  <c r="G114" i="8"/>
  <c r="I114" i="8" s="1"/>
  <c r="G116" i="8"/>
  <c r="I116" i="8" s="1"/>
  <c r="G117" i="8"/>
  <c r="I117" i="8" s="1"/>
  <c r="G127" i="8"/>
  <c r="I127" i="8" s="1"/>
  <c r="G129" i="8"/>
  <c r="I129" i="8" s="1"/>
  <c r="G130" i="8"/>
  <c r="I130" i="8" s="1"/>
  <c r="G133" i="8"/>
  <c r="I133" i="8" s="1"/>
  <c r="G138" i="8"/>
  <c r="I138" i="8" s="1"/>
  <c r="G139" i="8"/>
  <c r="I139" i="8" s="1"/>
  <c r="G140" i="8"/>
  <c r="I140" i="8" s="1"/>
  <c r="I143" i="8"/>
  <c r="G152" i="8"/>
  <c r="I152" i="8" s="1"/>
  <c r="G153" i="8"/>
  <c r="I153" i="8" s="1"/>
  <c r="G155" i="8"/>
  <c r="I155" i="8" s="1"/>
  <c r="G157" i="8"/>
  <c r="I157" i="8" s="1"/>
  <c r="G158" i="8"/>
  <c r="I158" i="8" s="1"/>
  <c r="G159" i="8"/>
  <c r="I159" i="8" s="1"/>
  <c r="G160" i="8"/>
  <c r="I160" i="8" s="1"/>
  <c r="G161" i="8"/>
  <c r="I161" i="8" s="1"/>
  <c r="G162" i="8"/>
  <c r="I162" i="8" s="1"/>
  <c r="G163" i="8"/>
  <c r="I163" i="8" s="1"/>
  <c r="G164" i="8"/>
  <c r="I164" i="8" s="1"/>
  <c r="E166" i="8"/>
  <c r="G166" i="8" s="1"/>
  <c r="I166" i="8" s="1"/>
  <c r="G167" i="8"/>
  <c r="I167" i="8" s="1"/>
  <c r="G168" i="8"/>
  <c r="I168" i="8" s="1"/>
  <c r="G171" i="8"/>
  <c r="I171" i="8" s="1"/>
  <c r="G173" i="8"/>
  <c r="I173" i="8" s="1"/>
  <c r="G175" i="8"/>
  <c r="I175" i="8" s="1"/>
  <c r="G177" i="8"/>
  <c r="I177" i="8" s="1"/>
  <c r="G181" i="8"/>
  <c r="I181" i="8" s="1"/>
  <c r="G191" i="8"/>
  <c r="I191" i="8" s="1"/>
  <c r="G192" i="8"/>
  <c r="I192" i="8" s="1"/>
  <c r="G193" i="8"/>
  <c r="I193" i="8" s="1"/>
  <c r="G194" i="8"/>
  <c r="I194" i="8" s="1"/>
  <c r="G195" i="8"/>
  <c r="I195" i="8" s="1"/>
  <c r="G196" i="8"/>
  <c r="I196" i="8" s="1"/>
  <c r="G201" i="8"/>
  <c r="I201" i="8" s="1"/>
  <c r="G204" i="8"/>
  <c r="I204" i="8" s="1"/>
  <c r="F205" i="8"/>
  <c r="G205" i="8" s="1"/>
  <c r="I205" i="8" s="1"/>
  <c r="G206" i="8"/>
  <c r="I206" i="8" s="1"/>
  <c r="G207" i="8"/>
  <c r="I207" i="8" s="1"/>
  <c r="G208" i="8"/>
  <c r="I208" i="8" s="1"/>
  <c r="G211" i="8"/>
  <c r="I211" i="8" s="1"/>
  <c r="G214" i="8"/>
  <c r="I214" i="8" s="1"/>
  <c r="G215" i="8"/>
  <c r="I215" i="8" s="1"/>
  <c r="G217" i="8"/>
  <c r="I217" i="8" s="1"/>
  <c r="G218" i="8"/>
  <c r="I218" i="8" s="1"/>
  <c r="G220" i="8"/>
  <c r="I220" i="8" s="1"/>
  <c r="G222" i="8"/>
  <c r="I222" i="8" s="1"/>
  <c r="G224" i="8"/>
  <c r="I224" i="8" s="1"/>
  <c r="G225" i="8"/>
  <c r="I225" i="8" s="1"/>
  <c r="G227" i="8"/>
  <c r="I227" i="8" s="1"/>
  <c r="G228" i="8"/>
  <c r="I228" i="8" s="1"/>
  <c r="G229" i="8"/>
  <c r="I229" i="8" s="1"/>
  <c r="G234" i="8"/>
  <c r="I234" i="8" s="1"/>
  <c r="G235" i="8"/>
  <c r="I235" i="8" s="1"/>
  <c r="G236" i="8"/>
  <c r="I236" i="8" s="1"/>
  <c r="G237" i="8"/>
  <c r="I237" i="8" s="1"/>
  <c r="G238" i="8"/>
  <c r="I238" i="8" s="1"/>
  <c r="G239" i="8"/>
  <c r="I239" i="8" s="1"/>
  <c r="G240" i="8"/>
  <c r="I240" i="8" s="1"/>
  <c r="G246" i="8"/>
  <c r="I246" i="8" s="1"/>
  <c r="G251" i="8"/>
  <c r="I251" i="8" s="1"/>
  <c r="G253" i="8"/>
  <c r="I253" i="8" s="1"/>
  <c r="G255" i="8"/>
  <c r="I255" i="8" s="1"/>
  <c r="G256" i="8"/>
  <c r="I256" i="8" s="1"/>
  <c r="G257" i="8"/>
  <c r="I257" i="8" s="1"/>
  <c r="G259" i="8"/>
  <c r="I259" i="8" s="1"/>
  <c r="G260" i="8"/>
  <c r="I260" i="8" s="1"/>
  <c r="G261" i="8"/>
  <c r="I261" i="8" s="1"/>
  <c r="G262" i="8"/>
  <c r="I262" i="8" s="1"/>
  <c r="G266" i="8"/>
  <c r="I266" i="8" s="1"/>
  <c r="G275" i="8"/>
  <c r="I275" i="8" s="1"/>
  <c r="G276" i="8"/>
  <c r="I276" i="8" s="1"/>
  <c r="I277" i="8"/>
  <c r="G282" i="8"/>
  <c r="I282" i="8" s="1"/>
  <c r="G288" i="8"/>
  <c r="I288" i="8" s="1"/>
  <c r="G290" i="8"/>
  <c r="I290" i="8" s="1"/>
  <c r="F291" i="8"/>
  <c r="G291" i="8" s="1"/>
  <c r="I291" i="8" s="1"/>
  <c r="G292" i="8"/>
  <c r="I292" i="8" s="1"/>
  <c r="G293" i="8"/>
  <c r="I293" i="8" s="1"/>
  <c r="G294" i="8"/>
  <c r="I294" i="8" s="1"/>
  <c r="G295" i="8"/>
  <c r="I295" i="8" s="1"/>
  <c r="G296" i="8"/>
  <c r="I296" i="8" s="1"/>
  <c r="F298" i="8"/>
  <c r="G298" i="8" s="1"/>
  <c r="I298" i="8" s="1"/>
  <c r="G303" i="8"/>
  <c r="I303" i="8" s="1"/>
  <c r="G308" i="8"/>
  <c r="I308" i="8" s="1"/>
  <c r="G310" i="8"/>
  <c r="I310" i="8" s="1"/>
  <c r="G312" i="8"/>
  <c r="I312" i="8" s="1"/>
  <c r="F313" i="8"/>
  <c r="G313" i="8" s="1"/>
  <c r="I313" i="8" s="1"/>
  <c r="F314" i="8"/>
  <c r="G314" i="8" s="1"/>
  <c r="I314" i="8" s="1"/>
  <c r="F315" i="8"/>
  <c r="G315" i="8" s="1"/>
  <c r="I315" i="8" s="1"/>
  <c r="G316" i="8"/>
  <c r="I316" i="8" s="1"/>
  <c r="I317" i="8"/>
  <c r="G318" i="8"/>
  <c r="I318" i="8" s="1"/>
  <c r="G319" i="8"/>
  <c r="I319" i="8" s="1"/>
  <c r="G320" i="8"/>
  <c r="I320" i="8" s="1"/>
  <c r="H17" i="37"/>
  <c r="D45" i="39" s="1"/>
  <c r="F15" i="41"/>
  <c r="F32" i="41"/>
  <c r="F39" i="41"/>
  <c r="F48" i="41"/>
  <c r="F74" i="41"/>
  <c r="F83" i="41"/>
  <c r="F90" i="41"/>
  <c r="F94" i="41"/>
  <c r="F98" i="41"/>
  <c r="F103" i="41"/>
  <c r="F109" i="41"/>
  <c r="F116" i="41"/>
  <c r="F117" i="41"/>
  <c r="F118" i="41"/>
  <c r="F119" i="41"/>
  <c r="F129" i="41"/>
  <c r="F132" i="41"/>
  <c r="F133" i="41"/>
  <c r="F135" i="41"/>
  <c r="F137" i="41"/>
  <c r="D139" i="41"/>
  <c r="F139" i="41" s="1"/>
  <c r="F143" i="41"/>
  <c r="F145" i="41"/>
  <c r="D171" i="41"/>
  <c r="F171" i="41" s="1"/>
  <c r="F174" i="41"/>
  <c r="F181" i="41"/>
  <c r="F189" i="41"/>
  <c r="F194" i="41"/>
  <c r="F201" i="41"/>
  <c r="F227" i="41"/>
  <c r="F228" i="41" s="1"/>
  <c r="F277" i="41"/>
  <c r="F303" i="41"/>
  <c r="F328" i="41"/>
  <c r="F330" i="41"/>
  <c r="F331" i="41"/>
  <c r="F332" i="41"/>
  <c r="F333" i="41"/>
  <c r="G13" i="40"/>
  <c r="H11" i="40"/>
  <c r="H7" i="40"/>
  <c r="B32" i="39"/>
  <c r="B31" i="39"/>
  <c r="B27" i="39"/>
  <c r="A27" i="39"/>
  <c r="B26" i="39"/>
  <c r="A26" i="39"/>
  <c r="B25" i="39"/>
  <c r="B24" i="39"/>
  <c r="B23" i="39"/>
  <c r="B22" i="39"/>
  <c r="B21" i="39"/>
  <c r="F77" i="38"/>
  <c r="F78" i="38"/>
  <c r="F79" i="38"/>
  <c r="F83" i="38"/>
  <c r="E9" i="26"/>
  <c r="J9" i="26" s="1"/>
  <c r="J10" i="26"/>
  <c r="J11" i="26"/>
  <c r="E17" i="26"/>
  <c r="J17" i="26" s="1"/>
  <c r="K17" i="26" s="1"/>
  <c r="E43" i="8" s="1"/>
  <c r="G43" i="8" s="1"/>
  <c r="I43" i="8" s="1"/>
  <c r="E21" i="26"/>
  <c r="J21" i="26"/>
  <c r="J22" i="26" s="1"/>
  <c r="K22" i="26" s="1"/>
  <c r="E45" i="8" s="1"/>
  <c r="G45" i="8" s="1"/>
  <c r="I45" i="8" s="1"/>
  <c r="J26" i="26"/>
  <c r="K26" i="26" s="1"/>
  <c r="E47" i="8" s="1"/>
  <c r="G47" i="8" s="1"/>
  <c r="I47" i="8" s="1"/>
  <c r="D29" i="26"/>
  <c r="J29" i="26" s="1"/>
  <c r="J30" i="26" s="1"/>
  <c r="K30" i="26" s="1"/>
  <c r="E49" i="8" s="1"/>
  <c r="G49" i="8" s="1"/>
  <c r="I49" i="8" s="1"/>
  <c r="J34" i="26"/>
  <c r="J35" i="26"/>
  <c r="J36" i="26"/>
  <c r="J37" i="26"/>
  <c r="J38" i="26"/>
  <c r="J39" i="26"/>
  <c r="J40" i="26"/>
  <c r="J47" i="26" s="1"/>
  <c r="K47" i="26" s="1"/>
  <c r="E51" i="8" s="1"/>
  <c r="G51" i="8" s="1"/>
  <c r="I51" i="8" s="1"/>
  <c r="J41" i="26"/>
  <c r="J42" i="26"/>
  <c r="J43" i="26"/>
  <c r="J44" i="26"/>
  <c r="J45" i="26"/>
  <c r="J46" i="26"/>
  <c r="J50" i="26"/>
  <c r="J51" i="26"/>
  <c r="H13" i="34"/>
  <c r="J13" i="34"/>
  <c r="J14" i="34"/>
  <c r="E55" i="26"/>
  <c r="J55" i="26" s="1"/>
  <c r="J56" i="26"/>
  <c r="J57" i="26"/>
  <c r="J58" i="26"/>
  <c r="E59" i="26"/>
  <c r="J59" i="26" s="1"/>
  <c r="E60" i="26"/>
  <c r="J60" i="26"/>
  <c r="J61" i="26"/>
  <c r="J62" i="26"/>
  <c r="J17" i="34"/>
  <c r="J18" i="34"/>
  <c r="G67" i="26"/>
  <c r="J67" i="26" s="1"/>
  <c r="E68" i="26"/>
  <c r="J68" i="26" s="1"/>
  <c r="J69" i="26"/>
  <c r="J27" i="34"/>
  <c r="E28" i="34"/>
  <c r="J28" i="34" s="1"/>
  <c r="J29" i="34"/>
  <c r="E30" i="34"/>
  <c r="J30" i="34" s="1"/>
  <c r="J31" i="34"/>
  <c r="J32" i="34"/>
  <c r="J33" i="34"/>
  <c r="J34" i="34"/>
  <c r="J35" i="34"/>
  <c r="J36" i="34"/>
  <c r="J37" i="34"/>
  <c r="J74" i="26"/>
  <c r="J75" i="26"/>
  <c r="J41" i="34"/>
  <c r="J42" i="34"/>
  <c r="J43" i="34"/>
  <c r="K43" i="34" s="1"/>
  <c r="F69" i="8" s="1"/>
  <c r="K22" i="34"/>
  <c r="F63" i="8" s="1"/>
  <c r="G63" i="8" s="1"/>
  <c r="I63" i="8" s="1"/>
  <c r="J218" i="26"/>
  <c r="J219" i="26" s="1"/>
  <c r="K219" i="26" s="1"/>
  <c r="E323" i="8" s="1"/>
  <c r="G323" i="8" s="1"/>
  <c r="I323" i="8" s="1"/>
  <c r="J324" i="34"/>
  <c r="J325" i="34" s="1"/>
  <c r="K325" i="34" s="1"/>
  <c r="F328" i="8" s="1"/>
  <c r="G328" i="8" s="1"/>
  <c r="I328" i="8" s="1"/>
  <c r="J316" i="34"/>
  <c r="J321" i="34"/>
  <c r="J322" i="34" s="1"/>
  <c r="F326" i="8" s="1"/>
  <c r="J222" i="26"/>
  <c r="J225" i="26" s="1"/>
  <c r="E326" i="8" s="1"/>
  <c r="J223" i="26"/>
  <c r="J224" i="26"/>
  <c r="G50" i="33"/>
  <c r="J273" i="34"/>
  <c r="K273" i="34" s="1"/>
  <c r="F289" i="8" s="1"/>
  <c r="G289" i="8" s="1"/>
  <c r="I289" i="8" s="1"/>
  <c r="A24" i="37"/>
  <c r="A25" i="37"/>
  <c r="A26" i="37" s="1"/>
  <c r="A28" i="37"/>
  <c r="A22" i="37"/>
  <c r="A9" i="37"/>
  <c r="A10" i="37"/>
  <c r="A11" i="37" s="1"/>
  <c r="A12" i="37" s="1"/>
  <c r="A13" i="37" s="1"/>
  <c r="A14" i="37" s="1"/>
  <c r="A15" i="37" s="1"/>
  <c r="A16" i="37" s="1"/>
  <c r="A1" i="37"/>
  <c r="G56" i="33"/>
  <c r="G54" i="33"/>
  <c r="G52" i="33"/>
  <c r="G48" i="33"/>
  <c r="G46" i="33"/>
  <c r="E44" i="33"/>
  <c r="G44" i="33" s="1"/>
  <c r="E42" i="33"/>
  <c r="G42" i="33" s="1"/>
  <c r="G40" i="33"/>
  <c r="G38" i="33"/>
  <c r="G36" i="33"/>
  <c r="G34" i="33"/>
  <c r="G32" i="33"/>
  <c r="G30" i="33"/>
  <c r="G28" i="33"/>
  <c r="G26" i="33"/>
  <c r="G24" i="33"/>
  <c r="G22" i="33"/>
  <c r="G20" i="33"/>
  <c r="G18" i="33"/>
  <c r="G17" i="33"/>
  <c r="A52" i="33"/>
  <c r="A46" i="33"/>
  <c r="G45" i="33"/>
  <c r="A34" i="33"/>
  <c r="G31" i="33"/>
  <c r="G29" i="33"/>
  <c r="A28" i="33"/>
  <c r="A26" i="33"/>
  <c r="G23" i="33"/>
  <c r="A17" i="33"/>
  <c r="J262" i="34"/>
  <c r="J246" i="34"/>
  <c r="J245" i="34"/>
  <c r="J244" i="34"/>
  <c r="J243" i="34"/>
  <c r="J231" i="34"/>
  <c r="J230" i="34"/>
  <c r="J229" i="34"/>
  <c r="J228" i="34"/>
  <c r="J227" i="34"/>
  <c r="J220" i="34"/>
  <c r="J219" i="34"/>
  <c r="J218" i="34"/>
  <c r="J217" i="34"/>
  <c r="J213" i="34"/>
  <c r="J205" i="34"/>
  <c r="J204" i="34"/>
  <c r="J203" i="34"/>
  <c r="J190" i="34"/>
  <c r="J189" i="34"/>
  <c r="J188" i="34"/>
  <c r="J187" i="34"/>
  <c r="J186" i="34"/>
  <c r="J185" i="34"/>
  <c r="J184" i="34"/>
  <c r="J173" i="34"/>
  <c r="J174" i="34"/>
  <c r="J172" i="34"/>
  <c r="J171" i="34"/>
  <c r="J170" i="34"/>
  <c r="J169" i="34"/>
  <c r="J164" i="34"/>
  <c r="J157" i="34"/>
  <c r="J156" i="34"/>
  <c r="J155" i="34"/>
  <c r="J154" i="34"/>
  <c r="J127" i="34"/>
  <c r="J126" i="34"/>
  <c r="J125" i="34"/>
  <c r="J124" i="34"/>
  <c r="J99" i="34"/>
  <c r="J98" i="34"/>
  <c r="J94" i="34"/>
  <c r="J91" i="34"/>
  <c r="J76" i="34"/>
  <c r="J75" i="34"/>
  <c r="J61" i="34"/>
  <c r="J58" i="34"/>
  <c r="J7" i="34"/>
  <c r="J213" i="26"/>
  <c r="J177" i="26"/>
  <c r="J165" i="26"/>
  <c r="J150" i="26"/>
  <c r="J149" i="26"/>
  <c r="J148" i="26"/>
  <c r="J151" i="26" s="1"/>
  <c r="K151" i="26" s="1"/>
  <c r="E137" i="8" s="1"/>
  <c r="G137" i="8" s="1"/>
  <c r="I137" i="8" s="1"/>
  <c r="J129" i="26"/>
  <c r="K129" i="26" s="1"/>
  <c r="E103" i="8" s="1"/>
  <c r="J125" i="26"/>
  <c r="J124" i="26"/>
  <c r="J123" i="26"/>
  <c r="J122" i="26"/>
  <c r="J118" i="26"/>
  <c r="K118" i="26" s="1"/>
  <c r="E97" i="8" s="1"/>
  <c r="G97" i="8" s="1"/>
  <c r="I97" i="8" s="1"/>
  <c r="J113" i="26"/>
  <c r="J112" i="26"/>
  <c r="J107" i="26"/>
  <c r="J106" i="26"/>
  <c r="J105" i="26"/>
  <c r="J101" i="26"/>
  <c r="J100" i="26"/>
  <c r="J99" i="26"/>
  <c r="J98" i="26"/>
  <c r="J97" i="26"/>
  <c r="J96" i="26"/>
  <c r="J89" i="26"/>
  <c r="K58" i="34"/>
  <c r="F104" i="8" s="1"/>
  <c r="G104" i="8" s="1"/>
  <c r="I104" i="8" s="1"/>
  <c r="J55" i="34"/>
  <c r="K55" i="34" s="1"/>
  <c r="F103" i="8" s="1"/>
  <c r="H51" i="34"/>
  <c r="J51" i="34" s="1"/>
  <c r="J50" i="34"/>
  <c r="J49" i="34"/>
  <c r="J52" i="34" s="1"/>
  <c r="K52" i="34" s="1"/>
  <c r="F77" i="8" s="1"/>
  <c r="J277" i="34"/>
  <c r="J278" i="34" s="1"/>
  <c r="K278" i="34" s="1"/>
  <c r="F300" i="8" s="1"/>
  <c r="G300" i="8" s="1"/>
  <c r="I300" i="8" s="1"/>
  <c r="J276" i="34"/>
  <c r="J281" i="34"/>
  <c r="K281" i="34"/>
  <c r="F302" i="8" s="1"/>
  <c r="G302" i="8" s="1"/>
  <c r="I302" i="8" s="1"/>
  <c r="J287" i="34"/>
  <c r="K287" i="34"/>
  <c r="F304" i="8" s="1"/>
  <c r="G304" i="8" s="1"/>
  <c r="I304" i="8" s="1"/>
  <c r="E291" i="34"/>
  <c r="J291" i="34" s="1"/>
  <c r="K291" i="34" s="1"/>
  <c r="F306" i="8" s="1"/>
  <c r="G306" i="8" s="1"/>
  <c r="I306" i="8" s="1"/>
  <c r="J303" i="34"/>
  <c r="J302" i="34"/>
  <c r="J301" i="34"/>
  <c r="J300" i="34"/>
  <c r="J299" i="34"/>
  <c r="J298" i="34"/>
  <c r="J297" i="34"/>
  <c r="J296" i="34"/>
  <c r="J214" i="26"/>
  <c r="J212" i="26"/>
  <c r="J211" i="26"/>
  <c r="J266" i="34"/>
  <c r="E267" i="34"/>
  <c r="J267" i="34" s="1"/>
  <c r="J268" i="34" s="1"/>
  <c r="K268" i="34" s="1"/>
  <c r="F274" i="8" s="1"/>
  <c r="G274" i="8" s="1"/>
  <c r="I274" i="8" s="1"/>
  <c r="J260" i="34"/>
  <c r="J259" i="34"/>
  <c r="J258" i="34"/>
  <c r="H257" i="34"/>
  <c r="J257" i="34"/>
  <c r="E207" i="26"/>
  <c r="J207" i="26" s="1"/>
  <c r="J206" i="26"/>
  <c r="J251" i="34"/>
  <c r="K251" i="34" s="1"/>
  <c r="F264" i="8" s="1"/>
  <c r="G264" i="8" s="1"/>
  <c r="I264" i="8" s="1"/>
  <c r="J250" i="34"/>
  <c r="K250" i="34" s="1"/>
  <c r="F263" i="8" s="1"/>
  <c r="G263" i="8" s="1"/>
  <c r="I263" i="8" s="1"/>
  <c r="J239" i="34"/>
  <c r="J240" i="34" s="1"/>
  <c r="F254" i="8" s="1"/>
  <c r="G254" i="8" s="1"/>
  <c r="I254" i="8" s="1"/>
  <c r="J235" i="34"/>
  <c r="J236" i="34" s="1"/>
  <c r="K236" i="34" s="1"/>
  <c r="F252" i="8" s="1"/>
  <c r="G252" i="8" s="1"/>
  <c r="I252" i="8" s="1"/>
  <c r="J196" i="26"/>
  <c r="K196" i="26"/>
  <c r="E247" i="8" s="1"/>
  <c r="G247" i="8" s="1"/>
  <c r="I247" i="8" s="1"/>
  <c r="J84" i="34"/>
  <c r="K84" i="34"/>
  <c r="F122" i="8" s="1"/>
  <c r="G122" i="8" s="1"/>
  <c r="I122" i="8" s="1"/>
  <c r="E212" i="34"/>
  <c r="J212" i="34" s="1"/>
  <c r="J214" i="34" s="1"/>
  <c r="K214" i="34" s="1"/>
  <c r="F230" i="8" s="1"/>
  <c r="G230" i="8" s="1"/>
  <c r="I230" i="8" s="1"/>
  <c r="J195" i="34"/>
  <c r="J194" i="34"/>
  <c r="J198" i="34"/>
  <c r="J199" i="34"/>
  <c r="J200" i="34" s="1"/>
  <c r="K200" i="34" s="1"/>
  <c r="F200" i="8" s="1"/>
  <c r="G200" i="8" s="1"/>
  <c r="I200" i="8" s="1"/>
  <c r="D179" i="34"/>
  <c r="J179" i="34" s="1"/>
  <c r="D178" i="34"/>
  <c r="J178" i="34" s="1"/>
  <c r="E165" i="34"/>
  <c r="J165" i="34" s="1"/>
  <c r="E163" i="34"/>
  <c r="J163" i="34" s="1"/>
  <c r="E162" i="34"/>
  <c r="J162" i="34"/>
  <c r="E161" i="34"/>
  <c r="J161" i="34" s="1"/>
  <c r="E160" i="34"/>
  <c r="J160" i="34" s="1"/>
  <c r="E159" i="34"/>
  <c r="J159" i="34"/>
  <c r="E158" i="34"/>
  <c r="J158" i="34" s="1"/>
  <c r="J147" i="34"/>
  <c r="J146" i="34"/>
  <c r="J145" i="34"/>
  <c r="J142" i="34"/>
  <c r="F178" i="8" s="1"/>
  <c r="G178" i="8" s="1"/>
  <c r="I178" i="8" s="1"/>
  <c r="J187" i="26"/>
  <c r="J186" i="26"/>
  <c r="J185" i="26"/>
  <c r="J138" i="34"/>
  <c r="J137" i="34"/>
  <c r="J136" i="34"/>
  <c r="J182" i="26"/>
  <c r="E172" i="8" s="1"/>
  <c r="J190" i="26"/>
  <c r="E176" i="8" s="1"/>
  <c r="G176" i="8" s="1"/>
  <c r="I176" i="8" s="1"/>
  <c r="J179" i="26"/>
  <c r="J178" i="26"/>
  <c r="J132" i="34"/>
  <c r="J131" i="34"/>
  <c r="J130" i="34"/>
  <c r="J196" i="34"/>
  <c r="K196" i="34" s="1"/>
  <c r="F198" i="8" s="1"/>
  <c r="G198" i="8" s="1"/>
  <c r="I198" i="8" s="1"/>
  <c r="E120" i="34"/>
  <c r="J120" i="34" s="1"/>
  <c r="E119" i="34"/>
  <c r="J119" i="34" s="1"/>
  <c r="E118" i="34"/>
  <c r="J118" i="34" s="1"/>
  <c r="E117" i="34"/>
  <c r="J117" i="34" s="1"/>
  <c r="E161" i="26"/>
  <c r="J161" i="26" s="1"/>
  <c r="E160" i="26"/>
  <c r="J160" i="26" s="1"/>
  <c r="E159" i="26"/>
  <c r="J159" i="26" s="1"/>
  <c r="E158" i="26"/>
  <c r="J158" i="26" s="1"/>
  <c r="E157" i="26"/>
  <c r="J157" i="26" s="1"/>
  <c r="E156" i="26"/>
  <c r="J156" i="26" s="1"/>
  <c r="J169" i="26"/>
  <c r="J168" i="26"/>
  <c r="J167" i="26"/>
  <c r="J166" i="26"/>
  <c r="E97" i="34"/>
  <c r="J97" i="34"/>
  <c r="E96" i="34"/>
  <c r="J96" i="34" s="1"/>
  <c r="E95" i="34"/>
  <c r="J95" i="34" s="1"/>
  <c r="E93" i="34"/>
  <c r="J93" i="34" s="1"/>
  <c r="E92" i="34"/>
  <c r="J92" i="34" s="1"/>
  <c r="E90" i="34"/>
  <c r="J90" i="34" s="1"/>
  <c r="E87" i="34"/>
  <c r="J87" i="34" s="1"/>
  <c r="E145" i="26"/>
  <c r="J145" i="26" s="1"/>
  <c r="E144" i="26"/>
  <c r="J144" i="26" s="1"/>
  <c r="E143" i="26"/>
  <c r="J143" i="26" s="1"/>
  <c r="J142" i="26"/>
  <c r="E80" i="34"/>
  <c r="J80" i="34" s="1"/>
  <c r="E139" i="26"/>
  <c r="J139" i="26" s="1"/>
  <c r="E138" i="26"/>
  <c r="J138" i="26"/>
  <c r="E137" i="26"/>
  <c r="J137" i="26" s="1"/>
  <c r="E134" i="26"/>
  <c r="J134" i="26" s="1"/>
  <c r="K134" i="26" s="1"/>
  <c r="E118" i="8" s="1"/>
  <c r="G118" i="8" s="1"/>
  <c r="I118" i="8" s="1"/>
  <c r="J110" i="34"/>
  <c r="K110" i="34"/>
  <c r="F145" i="8" s="1"/>
  <c r="G145" i="8" s="1"/>
  <c r="I145" i="8" s="1"/>
  <c r="H107" i="34"/>
  <c r="J107" i="34" s="1"/>
  <c r="K107" i="34" s="1"/>
  <c r="F144" i="8" s="1"/>
  <c r="G144" i="8" s="1"/>
  <c r="I144" i="8" s="1"/>
  <c r="J103" i="34"/>
  <c r="K103" i="34" s="1"/>
  <c r="F141" i="8" s="1"/>
  <c r="G141" i="8" s="1"/>
  <c r="I141" i="8" s="1"/>
  <c r="J71" i="34"/>
  <c r="F111" i="8" s="1"/>
  <c r="G111" i="8" s="1"/>
  <c r="I111" i="8" s="1"/>
  <c r="J72" i="34"/>
  <c r="F112" i="8" s="1"/>
  <c r="G112" i="8" s="1"/>
  <c r="I112" i="8" s="1"/>
  <c r="J119" i="26"/>
  <c r="K119" i="26" s="1"/>
  <c r="E98" i="8" s="1"/>
  <c r="G98" i="8" s="1"/>
  <c r="I98" i="8" s="1"/>
  <c r="E114" i="26"/>
  <c r="J114" i="26" s="1"/>
  <c r="E108" i="26"/>
  <c r="J108" i="26" s="1"/>
  <c r="E90" i="26"/>
  <c r="J90" i="26" s="1"/>
  <c r="E95" i="26"/>
  <c r="J95" i="26" s="1"/>
  <c r="E94" i="26"/>
  <c r="J94" i="26"/>
  <c r="J85" i="26"/>
  <c r="K85" i="26" s="1"/>
  <c r="E77" i="8" s="1"/>
  <c r="A8" i="26"/>
  <c r="G31" i="8"/>
  <c r="J317" i="34"/>
  <c r="J318" i="34" s="1"/>
  <c r="K318" i="34" s="1"/>
  <c r="F321" i="8" s="1"/>
  <c r="G321" i="8" s="1"/>
  <c r="I321" i="8" s="1"/>
  <c r="J312" i="34"/>
  <c r="J313" i="34" s="1"/>
  <c r="K313" i="34" s="1"/>
  <c r="J308" i="34"/>
  <c r="J307" i="34"/>
  <c r="G57" i="33"/>
  <c r="G330" i="8"/>
  <c r="G273" i="8"/>
  <c r="G270" i="8"/>
  <c r="G269" i="8"/>
  <c r="G268" i="8"/>
  <c r="G267" i="8"/>
  <c r="G244" i="8"/>
  <c r="G243" i="8"/>
  <c r="G242" i="8"/>
  <c r="G241" i="8"/>
  <c r="G185" i="8"/>
  <c r="G184" i="8"/>
  <c r="G183" i="8"/>
  <c r="G182" i="8"/>
  <c r="G150" i="8"/>
  <c r="G149" i="8"/>
  <c r="G148" i="8"/>
  <c r="G147" i="8"/>
  <c r="A75" i="8"/>
  <c r="G39" i="8"/>
  <c r="G38" i="8"/>
  <c r="G37" i="8"/>
  <c r="G36" i="8"/>
  <c r="G25" i="8"/>
  <c r="K87" i="34"/>
  <c r="F131" i="8" s="1"/>
  <c r="G131" i="8" s="1"/>
  <c r="I131" i="8" s="1"/>
  <c r="J67" i="34"/>
  <c r="J66" i="34"/>
  <c r="J62" i="34"/>
  <c r="J68" i="34"/>
  <c r="K68" i="34" s="1"/>
  <c r="F108" i="8" s="1"/>
  <c r="G108" i="8" s="1"/>
  <c r="I108" i="8" s="1"/>
  <c r="J81" i="34"/>
  <c r="K81" i="34"/>
  <c r="F119" i="8" s="1"/>
  <c r="G119" i="8" s="1"/>
  <c r="I119" i="8" s="1"/>
  <c r="K7" i="34"/>
  <c r="J5" i="34"/>
  <c r="K5" i="34" s="1"/>
  <c r="A5" i="34"/>
  <c r="A7" i="34"/>
  <c r="A1" i="34"/>
  <c r="J226" i="34"/>
  <c r="J199" i="26"/>
  <c r="J200" i="26"/>
  <c r="K200" i="26" s="1"/>
  <c r="E250" i="8" s="1"/>
  <c r="G250" i="8" s="1"/>
  <c r="I250" i="8" s="1"/>
  <c r="J173" i="26"/>
  <c r="J174" i="26"/>
  <c r="K174" i="26" s="1"/>
  <c r="E156" i="8" s="1"/>
  <c r="G156" i="8" s="1"/>
  <c r="I156" i="8" s="1"/>
  <c r="A1" i="26"/>
  <c r="A14" i="26"/>
  <c r="A19" i="26" s="1"/>
  <c r="A24" i="26" s="1"/>
  <c r="A5" i="26"/>
  <c r="J5" i="26"/>
  <c r="K5" i="26" s="1"/>
  <c r="A8" i="27"/>
  <c r="A10" i="27"/>
  <c r="A12" i="27" s="1"/>
  <c r="A14" i="27" s="1"/>
  <c r="A16" i="27" s="1"/>
  <c r="A18" i="27" s="1"/>
  <c r="A20" i="27" s="1"/>
  <c r="A22" i="27" s="1"/>
  <c r="A24" i="27" s="1"/>
  <c r="A26" i="27" s="1"/>
  <c r="A28" i="27" s="1"/>
  <c r="A31" i="27" s="1"/>
  <c r="A33" i="27" s="1"/>
  <c r="A35" i="27" s="1"/>
  <c r="A37" i="27" s="1"/>
  <c r="A39" i="27" s="1"/>
  <c r="A41" i="27" s="1"/>
  <c r="A43" i="27" s="1"/>
  <c r="A45" i="27" s="1"/>
  <c r="A47" i="27" s="1"/>
  <c r="A49" i="27" s="1"/>
  <c r="A51" i="27" s="1"/>
  <c r="A53" i="27" s="1"/>
  <c r="A55" i="27" s="1"/>
  <c r="A57" i="27" s="1"/>
  <c r="A59" i="27" s="1"/>
  <c r="A61" i="27" s="1"/>
  <c r="A63" i="27" s="1"/>
  <c r="A65" i="27" s="1"/>
  <c r="A67" i="27" s="1"/>
  <c r="A69" i="27" s="1"/>
  <c r="A71" i="27" s="1"/>
  <c r="A73" i="27" s="1"/>
  <c r="A75" i="27" s="1"/>
  <c r="A77" i="27" s="1"/>
  <c r="A79" i="27" s="1"/>
  <c r="A81" i="27" s="1"/>
  <c r="A83" i="27" s="1"/>
  <c r="A85" i="27" s="1"/>
  <c r="A87" i="27" s="1"/>
  <c r="A89" i="27" s="1"/>
  <c r="A91" i="27" s="1"/>
  <c r="A93" i="27" s="1"/>
  <c r="J188" i="26" l="1"/>
  <c r="E174" i="8" s="1"/>
  <c r="G174" i="8" s="1"/>
  <c r="I174" i="8" s="1"/>
  <c r="J309" i="34"/>
  <c r="K309" i="34" s="1"/>
  <c r="J91" i="26"/>
  <c r="K91" i="26" s="1"/>
  <c r="E85" i="8" s="1"/>
  <c r="G85" i="8" s="1"/>
  <c r="I85" i="8" s="1"/>
  <c r="J133" i="34"/>
  <c r="F170" i="8" s="1"/>
  <c r="J191" i="34"/>
  <c r="K191" i="34" s="1"/>
  <c r="F197" i="8" s="1"/>
  <c r="G197" i="8" s="1"/>
  <c r="I197" i="8" s="1"/>
  <c r="J139" i="34"/>
  <c r="F172" i="8" s="1"/>
  <c r="G172" i="8" s="1"/>
  <c r="I172" i="8" s="1"/>
  <c r="J77" i="34"/>
  <c r="K77" i="34" s="1"/>
  <c r="F115" i="8" s="1"/>
  <c r="G115" i="8" s="1"/>
  <c r="I115" i="8" s="1"/>
  <c r="J232" i="34"/>
  <c r="K232" i="34" s="1"/>
  <c r="F245" i="8" s="1"/>
  <c r="G245" i="8" s="1"/>
  <c r="I245" i="8" s="1"/>
  <c r="F110" i="41"/>
  <c r="F196" i="41"/>
  <c r="J180" i="34"/>
  <c r="K180" i="34" s="1"/>
  <c r="F190" i="8" s="1"/>
  <c r="G190" i="8" s="1"/>
  <c r="I190" i="8" s="1"/>
  <c r="J121" i="34"/>
  <c r="K121" i="34" s="1"/>
  <c r="F151" i="8" s="1"/>
  <c r="G77" i="8"/>
  <c r="I77" i="8" s="1"/>
  <c r="J102" i="26"/>
  <c r="K102" i="26" s="1"/>
  <c r="E88" i="8" s="1"/>
  <c r="G88" i="8" s="1"/>
  <c r="I88" i="8" s="1"/>
  <c r="J146" i="26"/>
  <c r="K146" i="26" s="1"/>
  <c r="E128" i="8" s="1"/>
  <c r="G128" i="8" s="1"/>
  <c r="I128" i="8" s="1"/>
  <c r="J140" i="26"/>
  <c r="K140" i="26" s="1"/>
  <c r="E125" i="8" s="1"/>
  <c r="G125" i="8" s="1"/>
  <c r="I125" i="8" s="1"/>
  <c r="J170" i="26"/>
  <c r="K170" i="26" s="1"/>
  <c r="E154" i="8" s="1"/>
  <c r="J215" i="26"/>
  <c r="K215" i="26" s="1"/>
  <c r="E285" i="8" s="1"/>
  <c r="G285" i="8" s="1"/>
  <c r="I285" i="8" s="1"/>
  <c r="J115" i="26"/>
  <c r="K115" i="26" s="1"/>
  <c r="E93" i="8" s="1"/>
  <c r="G93" i="8" s="1"/>
  <c r="I93" i="8" s="1"/>
  <c r="J126" i="26"/>
  <c r="K126" i="26" s="1"/>
  <c r="E100" i="8" s="1"/>
  <c r="G100" i="8" s="1"/>
  <c r="I100" i="8" s="1"/>
  <c r="J180" i="26"/>
  <c r="E170" i="8" s="1"/>
  <c r="J221" i="34"/>
  <c r="K221" i="34" s="1"/>
  <c r="F232" i="8" s="1"/>
  <c r="G232" i="8" s="1"/>
  <c r="I232" i="8" s="1"/>
  <c r="J247" i="34"/>
  <c r="K247" i="34" s="1"/>
  <c r="F258" i="8" s="1"/>
  <c r="G258" i="8" s="1"/>
  <c r="I258" i="8" s="1"/>
  <c r="J148" i="34"/>
  <c r="F180" i="8" s="1"/>
  <c r="G180" i="8" s="1"/>
  <c r="I180" i="8" s="1"/>
  <c r="J109" i="26"/>
  <c r="K109" i="26" s="1"/>
  <c r="E92" i="8" s="1"/>
  <c r="G92" i="8" s="1"/>
  <c r="I92" i="8" s="1"/>
  <c r="J52" i="26"/>
  <c r="K52" i="26" s="1"/>
  <c r="E57" i="8" s="1"/>
  <c r="G326" i="8"/>
  <c r="I326" i="8" s="1"/>
  <c r="J208" i="26"/>
  <c r="K208" i="26" s="1"/>
  <c r="E271" i="8" s="1"/>
  <c r="G103" i="8"/>
  <c r="I103" i="8" s="1"/>
  <c r="J128" i="34"/>
  <c r="K128" i="34" s="1"/>
  <c r="F154" i="8" s="1"/>
  <c r="J206" i="34"/>
  <c r="K206" i="34" s="1"/>
  <c r="F202" i="8" s="1"/>
  <c r="G202" i="8" s="1"/>
  <c r="I202" i="8" s="1"/>
  <c r="J19" i="34"/>
  <c r="K19" i="34" s="1"/>
  <c r="F61" i="8" s="1"/>
  <c r="F86" i="38"/>
  <c r="D15" i="39" s="1"/>
  <c r="J162" i="26"/>
  <c r="K162" i="26" s="1"/>
  <c r="E151" i="8" s="1"/>
  <c r="J38" i="34"/>
  <c r="K38" i="34" s="1"/>
  <c r="F65" i="8" s="1"/>
  <c r="A97" i="27"/>
  <c r="A99" i="27" s="1"/>
  <c r="A101" i="27" s="1"/>
  <c r="A103" i="27" s="1"/>
  <c r="A105" i="27" s="1"/>
  <c r="A107" i="27" s="1"/>
  <c r="A109" i="27" s="1"/>
  <c r="A111" i="27" s="1"/>
  <c r="A113" i="27" s="1"/>
  <c r="A115" i="27" s="1"/>
  <c r="A117" i="27" s="1"/>
  <c r="A119" i="27" s="1"/>
  <c r="A121" i="27" s="1"/>
  <c r="A123" i="27" s="1"/>
  <c r="A125" i="27" s="1"/>
  <c r="A127" i="27" s="1"/>
  <c r="A129" i="27" s="1"/>
  <c r="A131" i="27" s="1"/>
  <c r="A133" i="27" s="1"/>
  <c r="A135" i="27" s="1"/>
  <c r="A137" i="27" s="1"/>
  <c r="A139" i="27" s="1"/>
  <c r="A141" i="27" s="1"/>
  <c r="A143" i="27" s="1"/>
  <c r="A145" i="27" s="1"/>
  <c r="A147" i="27" s="1"/>
  <c r="A149" i="27" s="1"/>
  <c r="A151" i="27" s="1"/>
  <c r="A153" i="27" s="1"/>
  <c r="A155" i="27" s="1"/>
  <c r="A157" i="27" s="1"/>
  <c r="A159" i="27" s="1"/>
  <c r="A161" i="27" s="1"/>
  <c r="A163" i="27" s="1"/>
  <c r="A165" i="27" s="1"/>
  <c r="A167" i="27" s="1"/>
  <c r="A95" i="27"/>
  <c r="J12" i="26"/>
  <c r="K12" i="26" s="1"/>
  <c r="E40" i="8" s="1"/>
  <c r="G40" i="8" s="1"/>
  <c r="I40" i="8" s="1"/>
  <c r="D21" i="39"/>
  <c r="J76" i="26"/>
  <c r="K76" i="26" s="1"/>
  <c r="E69" i="8" s="1"/>
  <c r="G69" i="8" s="1"/>
  <c r="I69" i="8" s="1"/>
  <c r="J15" i="34"/>
  <c r="K15" i="34" s="1"/>
  <c r="F57" i="8" s="1"/>
  <c r="J166" i="34"/>
  <c r="K166" i="34" s="1"/>
  <c r="F187" i="8" s="1"/>
  <c r="G187" i="8" s="1"/>
  <c r="I187" i="8" s="1"/>
  <c r="D24" i="39"/>
  <c r="J175" i="34"/>
  <c r="K175" i="34" s="1"/>
  <c r="F188" i="8" s="1"/>
  <c r="G188" i="8" s="1"/>
  <c r="I188" i="8" s="1"/>
  <c r="H29" i="37"/>
  <c r="H31" i="37" s="1"/>
  <c r="J70" i="26"/>
  <c r="K70" i="26" s="1"/>
  <c r="E65" i="8" s="1"/>
  <c r="J63" i="26"/>
  <c r="K63" i="26" s="1"/>
  <c r="E61" i="8" s="1"/>
  <c r="J100" i="34"/>
  <c r="K100" i="34" s="1"/>
  <c r="F134" i="8" s="1"/>
  <c r="G134" i="8" s="1"/>
  <c r="I134" i="8" s="1"/>
  <c r="J63" i="34"/>
  <c r="K63" i="34" s="1"/>
  <c r="F107" i="8" s="1"/>
  <c r="G107" i="8" s="1"/>
  <c r="I107" i="8" s="1"/>
  <c r="J263" i="34"/>
  <c r="K263" i="34" s="1"/>
  <c r="F271" i="8" s="1"/>
  <c r="D25" i="39"/>
  <c r="D26" i="39"/>
  <c r="D23" i="39"/>
  <c r="D27" i="39"/>
  <c r="D36" i="39"/>
  <c r="D39" i="39"/>
  <c r="D22" i="39"/>
  <c r="D37" i="39"/>
  <c r="D38" i="39"/>
  <c r="G58" i="33"/>
  <c r="D14" i="39" s="1"/>
  <c r="I36" i="8"/>
  <c r="D6" i="39" s="1"/>
  <c r="F335" i="41"/>
  <c r="F336" i="41" l="1"/>
  <c r="G65" i="8"/>
  <c r="I65" i="8" s="1"/>
  <c r="G151" i="8"/>
  <c r="I151" i="8" s="1"/>
  <c r="G170" i="8"/>
  <c r="I170" i="8" s="1"/>
  <c r="G271" i="8"/>
  <c r="I271" i="8" s="1"/>
  <c r="I278" i="8" s="1"/>
  <c r="D12" i="39" s="1"/>
  <c r="G61" i="8"/>
  <c r="I61" i="8" s="1"/>
  <c r="I267" i="8"/>
  <c r="D11" i="39" s="1"/>
  <c r="I147" i="8"/>
  <c r="D8" i="39" s="1"/>
  <c r="G154" i="8"/>
  <c r="I154" i="8" s="1"/>
  <c r="G57" i="8"/>
  <c r="I57" i="8" s="1"/>
  <c r="D32" i="39"/>
  <c r="D46" i="39"/>
  <c r="D47" i="39" s="1"/>
  <c r="I330" i="8"/>
  <c r="D13" i="39" s="1"/>
  <c r="D31" i="39"/>
  <c r="I241" i="8"/>
  <c r="D10" i="39" s="1"/>
  <c r="D40" i="39"/>
  <c r="I182" i="8" l="1"/>
  <c r="D9" i="39" s="1"/>
  <c r="I71" i="8"/>
  <c r="D7" i="39" s="1"/>
  <c r="D33" i="39"/>
  <c r="D42" i="39" s="1"/>
  <c r="I331" i="8" l="1"/>
  <c r="D49" i="39"/>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<sst xmlns="http://schemas.openxmlformats.org/spreadsheetml/2006/main" count="3312" uniqueCount="1875">
  <si>
    <t xml:space="preserve">Total of Misc. Work </t>
  </si>
  <si>
    <t>CIVIL WORK</t>
  </si>
  <si>
    <t>A</t>
  </si>
  <si>
    <t>TILE FLOORING</t>
  </si>
  <si>
    <t>a</t>
  </si>
  <si>
    <t>b</t>
  </si>
  <si>
    <t xml:space="preserve">DOOR WINDOW WORK </t>
  </si>
  <si>
    <t>S.NO</t>
  </si>
  <si>
    <t>DESCRIPTION OF ITEMS</t>
  </si>
  <si>
    <t>UNIT</t>
  </si>
  <si>
    <t xml:space="preserve">Misc. Work </t>
  </si>
  <si>
    <t>No</t>
  </si>
  <si>
    <t xml:space="preserve">Total of Flooring Work </t>
  </si>
  <si>
    <t>FLOORING &amp; WALL TILES  WORK</t>
  </si>
  <si>
    <t xml:space="preserve">Less door </t>
  </si>
  <si>
    <t xml:space="preserve">Total of Door Window Work </t>
  </si>
  <si>
    <t xml:space="preserve">False ceiling Work </t>
  </si>
  <si>
    <t xml:space="preserve">Total of False ceiling Work </t>
  </si>
  <si>
    <t>R.C.C- M-20 in   lintels, beams, soffits,  shelves counters,  slabs,  staircase, Lintel in arch etc or where ever required  I/c required reinforcement as per design  &amp;  centring  shuttering for all levels and height.</t>
  </si>
  <si>
    <t>B</t>
  </si>
  <si>
    <t xml:space="preserve">Stone Work </t>
  </si>
  <si>
    <t>C</t>
  </si>
  <si>
    <t>Making   ACC block wall   in cement mortar 1:4 ( 1 cement : 4 c/sand) of 4" thick  block size (2'-0"x8" and width 4"))</t>
  </si>
  <si>
    <t>Total of  other wood work for wall Cladding &amp; Display Rack</t>
  </si>
  <si>
    <t>Total</t>
  </si>
  <si>
    <t>OTHER WOOD WORK FOR WALL PANELLING, PARTITIONS  &amp; STORAGES</t>
  </si>
  <si>
    <t>D</t>
  </si>
  <si>
    <t>E</t>
  </si>
  <si>
    <t>CARPET FLOORING</t>
  </si>
  <si>
    <t xml:space="preserve">Gypsum False ceiling Work </t>
  </si>
  <si>
    <t>FLOORING &amp; WALL TILES / STONE  WORK</t>
  </si>
  <si>
    <t xml:space="preserve">Wall Paper </t>
  </si>
  <si>
    <t>Cum</t>
  </si>
  <si>
    <t>Sqm</t>
  </si>
  <si>
    <t>Rmt</t>
  </si>
  <si>
    <t>S.No.</t>
  </si>
  <si>
    <t>Material/Treatment</t>
  </si>
  <si>
    <t>Make / Manufacturer/Specifications</t>
  </si>
  <si>
    <t>INTERIOR WORK</t>
  </si>
  <si>
    <t>Laminates</t>
  </si>
  <si>
    <t>Veneer</t>
  </si>
  <si>
    <t>Glass</t>
  </si>
  <si>
    <t>Concealed Doors closer</t>
  </si>
  <si>
    <t>Cylindrical Locks with Handles</t>
  </si>
  <si>
    <t>Hardware</t>
  </si>
  <si>
    <t>Catchers</t>
  </si>
  <si>
    <t>Screws</t>
  </si>
  <si>
    <t>Mirror</t>
  </si>
  <si>
    <t>False ceiling frame</t>
  </si>
  <si>
    <t>Gypsum Board</t>
  </si>
  <si>
    <t>Synthetic Enamel Paint</t>
  </si>
  <si>
    <t>Distempers, Plastic Emulsion Paints and Primers</t>
  </si>
  <si>
    <t>Tower Bolt</t>
  </si>
  <si>
    <t>E.P.D.M. Gasket</t>
  </si>
  <si>
    <t>ANAND / ROOP</t>
  </si>
  <si>
    <t/>
  </si>
  <si>
    <t>Masking tapes</t>
  </si>
  <si>
    <t>Polysulphide Sealant</t>
  </si>
  <si>
    <t>S.S. Work</t>
  </si>
  <si>
    <t>Note:</t>
  </si>
  <si>
    <t>BOTTOM LINE / PROGRESS PROFILE</t>
  </si>
  <si>
    <t xml:space="preserve"> VENTURA ( BUTTON FIX )</t>
  </si>
  <si>
    <t>Waterproof Flexible Ply</t>
  </si>
  <si>
    <t>MERINO / GREENLAM / SONEAR</t>
  </si>
  <si>
    <t>Rmtr</t>
  </si>
  <si>
    <t>Aluminium L Profile</t>
  </si>
  <si>
    <t xml:space="preserve">C &amp; J Gola   Profile </t>
  </si>
  <si>
    <t xml:space="preserve">CIVIL WORKS </t>
  </si>
  <si>
    <t xml:space="preserve">Reinforcement Steel </t>
  </si>
  <si>
    <t>TATA TMT/Sail TMT/RINL( vizag)</t>
  </si>
  <si>
    <t>Structural Steel Roled Section</t>
  </si>
  <si>
    <t>JSS / JSW / JSPL / TATA</t>
  </si>
  <si>
    <t xml:space="preserve">Memberane for waterproofing </t>
  </si>
  <si>
    <t>Waterproofing Compound</t>
  </si>
  <si>
    <t>Cement</t>
  </si>
  <si>
    <t>AMBUJA / ACC / ULTRATECH</t>
  </si>
  <si>
    <t>Deck sheet for roofing</t>
  </si>
  <si>
    <t>Coarse Sand</t>
  </si>
  <si>
    <t>As per IS 383 ( latest Addition) from approved quarry</t>
  </si>
  <si>
    <t xml:space="preserve">Stone Aggregate </t>
  </si>
  <si>
    <t xml:space="preserve">Fine Aggregate </t>
  </si>
  <si>
    <t xml:space="preserve">Anti-termite Trewatment </t>
  </si>
  <si>
    <t>BAYERS</t>
  </si>
  <si>
    <t xml:space="preserve">Adhesive for Tile work </t>
  </si>
  <si>
    <t xml:space="preserve">   </t>
  </si>
  <si>
    <t>White Ash  Teak wood  ( Ghana Teak in BOQ nomeniclature be read as white Ash Teak )</t>
  </si>
  <si>
    <t xml:space="preserve">MARINO / GREEN LAM / CENTURY </t>
  </si>
  <si>
    <t>MERINO/ GREEN/ DURO / DONEAR</t>
  </si>
  <si>
    <t xml:space="preserve">SAINT GOBAIN / AIS  </t>
  </si>
  <si>
    <t xml:space="preserve">MURASPEC / MAJASTIC </t>
  </si>
  <si>
    <t xml:space="preserve">NETTLEFORD / GKW </t>
  </si>
  <si>
    <t>ASIAN PAINTS / BURGER / DULUX</t>
  </si>
  <si>
    <t>Cement Based Putty for expose ceiling</t>
  </si>
  <si>
    <t>BIRLA / J K WHITE</t>
  </si>
  <si>
    <t>SS SHEET PVD COATED</t>
  </si>
  <si>
    <t>304 GRADE FIBRINOX / JINDAL</t>
  </si>
  <si>
    <t>FROSTED FILM</t>
  </si>
  <si>
    <t xml:space="preserve">TRASITION PROFILE </t>
  </si>
  <si>
    <t xml:space="preserve">SS SHEET FIXING MATERIAL </t>
  </si>
  <si>
    <t xml:space="preserve">FITTING FOR SLIDING DOOR </t>
  </si>
  <si>
    <t>CLASSIC 80M SLIDO  ( HAFELE ) /  HETTICH</t>
  </si>
  <si>
    <t xml:space="preserve">Toilet Cubicals </t>
  </si>
  <si>
    <t xml:space="preserve">Decorative light Fixtuers </t>
  </si>
  <si>
    <t xml:space="preserve">Aluminium Work </t>
  </si>
  <si>
    <t>HINDALCO / JINDAL /BHARAT ALUMINIUM</t>
  </si>
  <si>
    <t>ACP Sheet ( Fire Rated )</t>
  </si>
  <si>
    <t>ALUDECOR / ALSTONE / ALSTRONG</t>
  </si>
  <si>
    <t>MORBERN, DWINDO, DRAPESY</t>
  </si>
  <si>
    <t xml:space="preserve">Febric with Art work </t>
  </si>
  <si>
    <t>1500 x 100 x 100mm</t>
  </si>
  <si>
    <t>Door lintel</t>
  </si>
  <si>
    <t xml:space="preserve">Bend on block walls </t>
  </si>
  <si>
    <t xml:space="preserve">Door Frame </t>
  </si>
  <si>
    <t xml:space="preserve">RATE in INR </t>
  </si>
  <si>
    <t xml:space="preserve">AMOUNT in INR </t>
  </si>
  <si>
    <t>FOR</t>
  </si>
  <si>
    <t>ARCHITECTS</t>
  </si>
  <si>
    <t>CHAPMAN TAYLOR INDIA LLP</t>
  </si>
  <si>
    <t>A-1/54, Safdarjung Enclave,</t>
  </si>
  <si>
    <t>New Delhi - 110 029</t>
  </si>
  <si>
    <t>Ph. +91 (11) 26177973</t>
  </si>
  <si>
    <t xml:space="preserve">Waterproofing Work </t>
  </si>
  <si>
    <t xml:space="preserve">25mm thick laminate finish door </t>
  </si>
  <si>
    <t>Providing &amp; fixing  Door  Lock (  Motrise  lever one side knob cylinder &amp; one side key  finish in  SS  ) of approved make including all fixing arrangement complete in all respect.</t>
  </si>
  <si>
    <t>SQM</t>
  </si>
  <si>
    <t>Nos</t>
  </si>
  <si>
    <t>Deduct for not using 20 mm thick Cement Mortar 1:4 ( 1 Cement: 4 coarse sand) bedding in laying of floor tiles and jointing with grey cement slurry @ 3.3 kg/ sqm.</t>
  </si>
  <si>
    <t>DOORS: All doors will be of single colour and made of 18 mm thick Marion HPL compact panel or equivalent with chamfered edges, minimum three SS hinges affixed to pilasters, SS door knob, SS coat hook on each panel of door. The Door will be routed at the vertical ends and the rubber sponge lining will be inserted in the routed ends.</t>
  </si>
  <si>
    <t>PILASTERS: All pilasters will be made of 18 mm thick Mariono HPL Compact Panel or equivalent and completed with SS made lock set, comprising thumb -turn and occupancy indicator. Pilasters will be anchored to teh floor using steel made L Brackets and box up fixtures used for covering the floor anchored mechanism. All pilasters will be routed at vertical ends to facilitate closure of doors.</t>
  </si>
  <si>
    <t>DIVIDERS: All intermediate partitions or dividers will be made of 18mm thick Marino or equivalent HPL Compact laminate panels. They are fixed with SS made U-channels at their ends for stability. Design finish as sopecified in teh drawings and sizes etc as per drawings.</t>
  </si>
  <si>
    <t xml:space="preserve">Divider, Pilaster and other fixed panels including doors one number per cubicle </t>
  </si>
  <si>
    <t>AMOUNT</t>
  </si>
  <si>
    <t>c</t>
  </si>
  <si>
    <t>MEP WORKS</t>
  </si>
  <si>
    <t>SUB HEAD I - WIRING</t>
  </si>
  <si>
    <t>SUB HEAD-II- CABLES &amp; RACEWAYS</t>
  </si>
  <si>
    <t>SUB HEAD IV - FIRE DETECTION &amp; PA SYSTEM</t>
  </si>
  <si>
    <t>SUB HEAD V - CCTV SYSTEM</t>
  </si>
  <si>
    <t>LIGHT FIXTURES</t>
  </si>
  <si>
    <t>GRAND TOTAL</t>
  </si>
  <si>
    <t>nos</t>
  </si>
  <si>
    <t>Unit</t>
  </si>
  <si>
    <t>a.</t>
  </si>
  <si>
    <t>b.</t>
  </si>
  <si>
    <t>c.</t>
  </si>
  <si>
    <t>DISMANTLING  WORK</t>
  </si>
  <si>
    <t>FLOORING</t>
  </si>
  <si>
    <t>FALSE CEILING</t>
  </si>
  <si>
    <t>STRUCTURE WORK</t>
  </si>
  <si>
    <t xml:space="preserve">FURNITURE </t>
  </si>
  <si>
    <t>D/H</t>
  </si>
  <si>
    <t>W</t>
  </si>
  <si>
    <t>sqm</t>
  </si>
  <si>
    <t>3M / AVERY</t>
  </si>
  <si>
    <t>Adhesive for Block work/Tile &amp; Stone</t>
  </si>
  <si>
    <t>DOOR &amp; WINDOW</t>
  </si>
  <si>
    <t>PARTITION / PANNELING</t>
  </si>
  <si>
    <t xml:space="preserve">MISCLLENEOUS </t>
  </si>
  <si>
    <t>DISMENTLING &amp; CLEANING WORKS</t>
  </si>
  <si>
    <t>C&amp;I WORKS</t>
  </si>
  <si>
    <t>PIDDILITE / LATICRETE / ARDEX</t>
  </si>
  <si>
    <t>GENIE CARPET / APPLOUSE DESIGN PVT LTD / GLOBAL DESIGNS / OBEETEE / JAIPUR RUG or As Per Approved</t>
  </si>
  <si>
    <t>Bison  Board</t>
  </si>
  <si>
    <t>NCL (Bison Panel) or Eqv</t>
  </si>
  <si>
    <t>MDF Board</t>
  </si>
  <si>
    <t xml:space="preserve">AAC Block Work </t>
  </si>
  <si>
    <t>AMBUJA COOL WALL / ULTRATECH EXTRA LIGHT /
GODRAJ ACC BLOCK / WONDER ACC BLOCK</t>
  </si>
  <si>
    <t xml:space="preserve">Vitrified Tiles </t>
  </si>
  <si>
    <t>Ceramic tiles</t>
  </si>
  <si>
    <t>Designer tiles</t>
  </si>
  <si>
    <t xml:space="preserve">Hand made / Mosaic Tiles </t>
  </si>
  <si>
    <t xml:space="preserve">MYK / ARDEX / FOSROC / DR.  FIXIT </t>
  </si>
  <si>
    <t xml:space="preserve">MYK / ARDEX / MAPAI / PIDILITE </t>
  </si>
  <si>
    <t xml:space="preserve">TATA / JINDAL </t>
  </si>
  <si>
    <t>SIDRON / SOIL / THE TILE &amp; CO. / MODERNITY or As Per Approved</t>
  </si>
  <si>
    <t xml:space="preserve"> PERGO / TARKETT / SPAN / KAARA or As Per Approved</t>
  </si>
  <si>
    <t>Natural Wood</t>
  </si>
  <si>
    <t>Wooden floor</t>
  </si>
  <si>
    <t>Carpet floor (Axminster/Broadloom), RUGS</t>
  </si>
  <si>
    <t xml:space="preserve">ACTION TESSA / GREEN PANELMAX ( GREENPLY ) / CENTURY / DURO </t>
  </si>
  <si>
    <t>GREEN PANELMAX (GREENPLY)  / CENTURY / DURO</t>
  </si>
  <si>
    <t>HDHMR / HDF BWP - FR Board / Ply</t>
  </si>
  <si>
    <t>EBCO / ASSA ABLOY / HETTICH / HAFFELE</t>
  </si>
  <si>
    <t xml:space="preserve">AIS / SAINT GOBAIN / MODI FLOAT </t>
  </si>
  <si>
    <t>Calcium silicate Board / TILES</t>
  </si>
  <si>
    <t>RAMCO HILUX / PROMAT</t>
  </si>
  <si>
    <t>Ceiling Grid  / Trims / Extruded / Axiom Profile</t>
  </si>
  <si>
    <t>Ceiling Accoustic / Metal / Baffle Tiles &amp; Planks</t>
  </si>
  <si>
    <t>J.K WHITE  /  BIRLA / GYPROC / DUDHI</t>
  </si>
  <si>
    <t>POP / Gypsum Plaster</t>
  </si>
  <si>
    <t>DULUX / ASIAN / ICA / JOTUN / NIPPON</t>
  </si>
  <si>
    <t>Fire Resistant Paint / Coating</t>
  </si>
  <si>
    <t>PROMAT / ICA / NOBLE PAINTS / ASIAN</t>
  </si>
  <si>
    <t>Coating Polish &amp; Paints - For Metal/Wood</t>
  </si>
  <si>
    <t>ICA / DULUX / ICI / SIRCA / JOTUN / ASIAN</t>
  </si>
  <si>
    <t>Plastic Emulsion Paint &amp; Primer</t>
  </si>
  <si>
    <t xml:space="preserve">3M </t>
  </si>
  <si>
    <t>CICO TECHNOLOGIES / SIKKA / FOSROC / STP</t>
  </si>
  <si>
    <t>HAFELE / HETTICH / PROGRESS / BOTTOMLINE</t>
  </si>
  <si>
    <t>ASSA ABLOY / HETTICH / HAFFELE</t>
  </si>
  <si>
    <t>Providing  and applying  15 mm thick cement plaster of mix in 1:4 (1 cement : 4 course sand) at all levels &amp; heights including scaffolding, curing etc. complete as specified.</t>
  </si>
  <si>
    <t>Dismentling of Existing Brick/Block walls including the removal of debris and cleaning of the site compete as per site requirements.</t>
  </si>
  <si>
    <t>janitor</t>
  </si>
  <si>
    <t xml:space="preserve">Temprory Barricating till the work completion material shall include the GI Frame ( with one side single layer of 12.5mm thick Gypsum Board cladding (Cost include errection/removal at end with cleaning and repair the area for handover) (Vinyl Print on outer surface also include in cost as per art work approved)
</t>
  </si>
  <si>
    <t>Side/count</t>
  </si>
  <si>
    <t>Total Block work qty - as above</t>
  </si>
  <si>
    <t xml:space="preserve">Dismantling of existing Door with frame &amp; stacking the same in the premises. </t>
  </si>
  <si>
    <t xml:space="preserve">Dismantling of RCC works in beams, columns, slabs etc. including sub-base, cutting and removal of reinforcement, stacking of serviceable  material. </t>
  </si>
  <si>
    <t>Disposal of building rubbish / malba / similar unserviceable, dismantled or waste materials by mechanical means, including loading, transporting, unloading to approved municipal dumping ground or as approved by Engineer-in-charge, beyond 50 m initial lead, for all leads and lifts complete.</t>
  </si>
  <si>
    <t>Dismantling of existing plaster with P.O.P. &amp; cleaning the site for workable</t>
  </si>
  <si>
    <t>Removing  of Cinder filling  &amp; cleaning the site for workable</t>
  </si>
  <si>
    <t>POP Punning : Providing &amp; applying Water Resistant and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</si>
  <si>
    <t>Rise in qty (%)</t>
  </si>
  <si>
    <t>Each</t>
  </si>
  <si>
    <t>cum</t>
  </si>
  <si>
    <t>TOTAL OF PART 1</t>
  </si>
  <si>
    <t>existing wall</t>
  </si>
  <si>
    <t>100-150mm dia</t>
  </si>
  <si>
    <t>150-200mm dia</t>
  </si>
  <si>
    <t>Any Maximum depth 600-900mm / upto 300mm dia</t>
  </si>
  <si>
    <t>TOTAL OF PART 2</t>
  </si>
  <si>
    <t xml:space="preserve">WALL TILES </t>
  </si>
  <si>
    <t>Providing and laying Vitrified Antiskid tiles in floor in different sizes (thickness to be specified by the manufacturer) with water absorption less than 0.08% and conforming to IS:15622, of approved brand &amp; manufacturer, in all colours and shade, laid on 20 mm thick cement mortar 1:4 (1 cement: 4 coarse sand) jointing with grey cement slurry @3.3 kg/sqm including spacers with epoxy cementious grout  matching to pigments etc. The tiles must be cut with the zero chipping diamond cutter only . Laying of tiles will be done with the notch trowel, plier, wedge, clips of required thickness, leveling system and rubber mallet for placing the tiles gently etc, cost also include the Protection covering of tile with 6mm Bubble sheet with jointing using clear tape till handover with  complete as per advised by the Project Incharge.</t>
  </si>
  <si>
    <t>WALL TILE</t>
  </si>
  <si>
    <t>less door</t>
  </si>
  <si>
    <t>wall tile type 2</t>
  </si>
  <si>
    <t>designer tile ceramic 2</t>
  </si>
  <si>
    <t>Providing and fixing 1st Quality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</si>
  <si>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Basin counter work</t>
  </si>
  <si>
    <t>Core Cutting on RCC work with diamond core drilling machine for any services work Pipe crossing with 3M™ Fire Barrier tuck in wrap strips to be fixed onto the pipes and the remain  gap to be filled with Fire Seal 3M™ Fire Barrier Sealant IC 15WB+ (Depth consider upto 300mm)</t>
  </si>
  <si>
    <t>Providing &amp; fitting extra support arrangements for chandlier hangging as per requirements with MS support frame/ Ply support complete with all the fastner hardware as required.</t>
  </si>
  <si>
    <t>Framed Allumunium Partition system</t>
  </si>
  <si>
    <t>CITTERIO / JEB / ALLOY / KUBIK</t>
  </si>
  <si>
    <t xml:space="preserve">Toughened Glass </t>
  </si>
  <si>
    <t>AIS / SAINT GOBAIN</t>
  </si>
  <si>
    <t>KAJARIA / JHONSONS / NITCO</t>
  </si>
  <si>
    <t>MOSAIC WORLD / KERAMOS or Equivlant</t>
  </si>
  <si>
    <t>ASSA ABLOY /  GEZE / DORSET</t>
  </si>
  <si>
    <t xml:space="preserve">KNAUF / ARMSTRONG / SAINT GOBAIN / USG </t>
  </si>
  <si>
    <t>KNAUF / ARMSTRONG / SAINT GOBAIN / USG / DURLUM</t>
  </si>
  <si>
    <t>GYPROC-Saint gobain / Knauf / USG</t>
  </si>
  <si>
    <t>EACH</t>
  </si>
  <si>
    <t>Size- 450x450 mm</t>
  </si>
  <si>
    <t>LIST OF APPROVED MAKE FOR THE CIVIL AND INTERIOR WORKS</t>
  </si>
  <si>
    <t>SKK BY JAPAN /ICA or Equivlant as approved</t>
  </si>
  <si>
    <t xml:space="preserve">Stucco Paint </t>
  </si>
  <si>
    <t>ASIAN / ACRO / DULUX</t>
  </si>
  <si>
    <t>TOTAL OF ALL WORKS</t>
  </si>
  <si>
    <t>Fire door</t>
  </si>
  <si>
    <t xml:space="preserve">Imported marble </t>
  </si>
  <si>
    <t xml:space="preserve">Stonex / A-Class / Marble city  or As per Sample Approved </t>
  </si>
  <si>
    <t>Access Panel</t>
  </si>
  <si>
    <t>Furniture works</t>
  </si>
  <si>
    <r>
      <rPr>
        <sz val="9"/>
        <rFont val="Century Gothic"/>
        <family val="2"/>
      </rPr>
      <t>In the List of recommended above, out of makes mentioned in the list, only 1st make shall be quoted for and used. However if due to non-availability or any other technical reasons, the alternative make is allowed, it shall be subject to price adjustment.</t>
    </r>
  </si>
  <si>
    <t>main kitchen</t>
  </si>
  <si>
    <t>P.Lounge</t>
  </si>
  <si>
    <t xml:space="preserve">live kitchen </t>
  </si>
  <si>
    <t>LT&amp;GT</t>
  </si>
  <si>
    <t>less kitchen window</t>
  </si>
  <si>
    <t>ledge wall</t>
  </si>
  <si>
    <t xml:space="preserve">wc </t>
  </si>
  <si>
    <t>gt,lt,ht</t>
  </si>
  <si>
    <t>live kitchen</t>
  </si>
  <si>
    <t>less for tuck shop opening</t>
  </si>
  <si>
    <t>P lounge live litchen</t>
  </si>
  <si>
    <t xml:space="preserve">gt </t>
  </si>
  <si>
    <t>lt</t>
  </si>
  <si>
    <t>Block filling</t>
  </si>
  <si>
    <t>100mm thick Block work</t>
  </si>
  <si>
    <t>Alternate Size ….... As specified</t>
  </si>
  <si>
    <t>Extra for covering top of membrane with Geotextile, 120 gsm non woven, 100% polyester of thickness 1 to 1.25 mm bonded to the membrane with intermittent touch by heating the membrane by Butane Torch as per manufactures recommendation.</t>
  </si>
  <si>
    <t xml:space="preserve">Without vision Panel </t>
  </si>
  <si>
    <t>for kitchen doors</t>
  </si>
  <si>
    <t xml:space="preserve">Size 2000mm long x 600mm deep x 850mm high </t>
  </si>
  <si>
    <t>SqM</t>
  </si>
  <si>
    <t>less tuck shop openeing</t>
  </si>
  <si>
    <t>12mm thick Solid surface ( Corian ) - thermoformed</t>
  </si>
  <si>
    <t>12mm thick Solid surface ( Corian ) Non-thermoformed</t>
  </si>
  <si>
    <t>commmon toilet basin counter</t>
  </si>
  <si>
    <t>p lounge toilet lt &amp; gt</t>
  </si>
  <si>
    <t>For shower door</t>
  </si>
  <si>
    <t>Providing and fixing 1st Quality Designer Ceramic / vitrified wall tiles conforming to IS:15622 (thickness to be specified by the manufacturer), of approved make, in all colours, shades  as approved by Engineer-in-Charge  for dado fixed with  cement based high polymer modified quick set tile adhesive ( water based ) conforming to IS : 15477, in a average 6 mm thickness including spacer  and filling  the joints with epoxy cementious grout of pigment to match the shade of the tiles to give a smooth  surface. complete as per detail dwg.</t>
  </si>
  <si>
    <t>Date</t>
  </si>
  <si>
    <t>ITEM DESCRIPTION</t>
  </si>
  <si>
    <t>QTY.</t>
  </si>
  <si>
    <t>Rate 
(INR)</t>
  </si>
  <si>
    <t>Amount 
(INR)</t>
  </si>
  <si>
    <t>b)</t>
  </si>
  <si>
    <t>c)</t>
  </si>
  <si>
    <t>d)</t>
  </si>
  <si>
    <t>e)</t>
  </si>
  <si>
    <t>f)</t>
  </si>
  <si>
    <t>g)</t>
  </si>
  <si>
    <t>h)</t>
  </si>
  <si>
    <t>i)</t>
  </si>
  <si>
    <t>e.</t>
  </si>
  <si>
    <t>f.</t>
  </si>
  <si>
    <t>BUTTERFLY VALVES</t>
  </si>
  <si>
    <t>AUTO PURGE VALVES</t>
  </si>
  <si>
    <t>BTU METER</t>
  </si>
  <si>
    <t>d.</t>
  </si>
  <si>
    <t>g.</t>
  </si>
  <si>
    <t xml:space="preserve">No </t>
  </si>
  <si>
    <t>RATE</t>
  </si>
  <si>
    <t>j)</t>
  </si>
  <si>
    <t>S.NO.</t>
  </si>
  <si>
    <t xml:space="preserve">UNIT </t>
  </si>
  <si>
    <t xml:space="preserve">RATE </t>
  </si>
  <si>
    <t xml:space="preserve">AMOUNT </t>
  </si>
  <si>
    <t xml:space="preserve">IMAGES </t>
  </si>
  <si>
    <t xml:space="preserve">Per Sofa </t>
  </si>
  <si>
    <t>FB-01  FABRIC COLOR : (PORPLE)WC706-005 PLUM</t>
  </si>
  <si>
    <t xml:space="preserve">MT-01 METAL  COLOR : BLACK , HAIRLINE </t>
  </si>
  <si>
    <t xml:space="preserve">Nos </t>
  </si>
  <si>
    <t>NO</t>
  </si>
  <si>
    <t xml:space="preserve"> MT-01 METAL COLOR : BLACK , HAIRLINE </t>
  </si>
  <si>
    <t xml:space="preserve">Total of Furniture Work </t>
  </si>
  <si>
    <t>Ref IMAGE</t>
  </si>
  <si>
    <t>S. No</t>
  </si>
  <si>
    <t>Equipment/Item/Material</t>
  </si>
  <si>
    <t>Approved Makes</t>
  </si>
  <si>
    <t>LIST OF MAKES ELECTRICAL</t>
  </si>
  <si>
    <t>MCBs /MCCB/ELCBs</t>
  </si>
  <si>
    <t>LEGRAND/L&amp;T/SCHNEIDER/ABB/SIEMENS / C&amp;S</t>
  </si>
  <si>
    <t>CABLE TRAYS &amp; RACEWAY ACCESSORIES</t>
  </si>
  <si>
    <t>SUPERMAX / INDIANA / PELCO / SLOTCO</t>
  </si>
  <si>
    <t>CABLE TRAY STEEL SUPPORTS</t>
  </si>
  <si>
    <t>GI PIPES</t>
  </si>
  <si>
    <t>JINDAL (HISSAR)/TATA (ISI)</t>
  </si>
  <si>
    <t>HDPE (DWC) PIPES</t>
  </si>
  <si>
    <t>DURALINE/ REX/ TIRUPATI</t>
  </si>
  <si>
    <t>MCB DISTRIBUTION BOARDS</t>
  </si>
  <si>
    <t>SCHNEIDER/LEGRAND/SIEMENS/L &amp; T</t>
  </si>
  <si>
    <t>L.T. CABLES &amp; CONTROL CABLES</t>
  </si>
  <si>
    <t>POLYCAB /HAVELLS / NATIONAL / ICC / KEI/SKYTONE/ GEMSCAB/ BONTON</t>
  </si>
  <si>
    <t>CABLE GLAND</t>
  </si>
  <si>
    <t>COMMET/HMI/GRIPWELL</t>
  </si>
  <si>
    <t>LUG/ TERMINAL BLOCKS</t>
  </si>
  <si>
    <t>DOWELL’S/REYCHAM/COMMET/ WAGO/ ELMEC</t>
  </si>
  <si>
    <t>BATTERIES</t>
  </si>
  <si>
    <t>EXIDE/HBL/ROCKET/STANDARD/AMCO/CUMMINS</t>
  </si>
  <si>
    <t xml:space="preserve">UPS </t>
  </si>
  <si>
    <t>APC/EMERSON/ABB/ GUTOR</t>
  </si>
  <si>
    <t xml:space="preserve">WIRE </t>
  </si>
  <si>
    <t>FINOLEX/ HAVELLS/ POLYCAB/ KEI</t>
  </si>
  <si>
    <t>RACEWAYS</t>
  </si>
  <si>
    <t>MK/LEGRAND/ SCHNEIDER</t>
  </si>
  <si>
    <t>PLOYCARBONATE JUNCTION BOX</t>
  </si>
  <si>
    <t>SINTEX/MK/LEGRAND</t>
  </si>
  <si>
    <t>GI CONDUIT</t>
  </si>
  <si>
    <t>BEC/AKG/ NIC/STEEL CRAFT/JINDAL</t>
  </si>
  <si>
    <t xml:space="preserve">GI CONDUIT ACCESSORIES </t>
  </si>
  <si>
    <t>RAMA/ SHARMA SALES CORPORATION / FIT WELL/ AKG</t>
  </si>
  <si>
    <t>MODULAR PLATE TYPE SWITHCH / SOCKET GI BOXES / FAN REGULATOR/TELEPHONE SOCKET</t>
  </si>
  <si>
    <t>MK (WRAPAROUND)/ LEGRAND (MYRIUS)/ SCHNEIDER (ZENCELO) / NORTH WEST (STYLUS) / CRABTREE (ATHENA)</t>
  </si>
  <si>
    <t>TELEPHONE CABLES / WIRES / CO-AXIAL TV CABLES</t>
  </si>
  <si>
    <t>FINOLEX/POLYCAB/ HAVELLS/ RR KABLE/ SKYDA/ BCH/ L&amp;T/ DALTON</t>
  </si>
  <si>
    <t>CAT 6 CABLE / CAT 6A / FIBER OPTIC CABLE &amp; ASSOCIATED ITEMS</t>
  </si>
  <si>
    <t>SCHNEIDER/ SIEMON/ SYSTIMAX</t>
  </si>
  <si>
    <t>TELEPHONE TAG BLOCK</t>
  </si>
  <si>
    <t>KRONE (GERMAN) /POUYET</t>
  </si>
  <si>
    <t>LUGS / FERRULES / THIMBLES</t>
  </si>
  <si>
    <t>DOWELLS / JAINSON</t>
  </si>
  <si>
    <t>OCCUPANCY SENSOR</t>
  </si>
  <si>
    <t>PHILIPS /WIPRO /GE</t>
  </si>
  <si>
    <t>RJ-45 MODULAR SOCKET WITH PLATE</t>
  </si>
  <si>
    <t>AMP/ SCHEINDER/ SIEMON / SYSTIMAX</t>
  </si>
  <si>
    <t>DATA RACK &amp; ACCESSORIES</t>
  </si>
  <si>
    <t>SCHNEIDER, RITTAL, VALRACK</t>
  </si>
  <si>
    <t xml:space="preserve">MAIN FIRE ALARM CONTROL PANEL </t>
  </si>
  <si>
    <t>NOTIFIER/HONEYWELL/ EDWARD/SIEMENS/BOSCH</t>
  </si>
  <si>
    <t>MULTI CRITERIA/SMOKE DETECTOR</t>
  </si>
  <si>
    <t>NOTIFIER/HONEYWELL/EDWARD/SIEMENS/BOSCH</t>
  </si>
  <si>
    <t>INTELLIGENT HEAT</t>
  </si>
  <si>
    <t>SPEAKERS</t>
  </si>
  <si>
    <t>DIGITAL VOICE EVACUATION SYSTEM</t>
  </si>
  <si>
    <t>NOTIFIER/HONEYWELL/GAMEWELL/SIEMENS/BOSCH</t>
  </si>
  <si>
    <t>CCTV</t>
  </si>
  <si>
    <t>CP PLUS/HIKVISION/ZICOM/PELCO</t>
  </si>
  <si>
    <t>EMERGENCY CALL SYSTEM</t>
  </si>
  <si>
    <t>ZENTAL- NORWAY, SIEMENS, HONEYWELL</t>
  </si>
  <si>
    <t>DISTRIBUTION PANEL</t>
  </si>
  <si>
    <t>NEPTUNE/ABB/ADLEC/ADVANCE</t>
  </si>
  <si>
    <t>FAULT ISOLATOR</t>
  </si>
  <si>
    <t>RESPONSE INDICATOR</t>
  </si>
  <si>
    <t>CONTROL MODULE</t>
  </si>
  <si>
    <t>HOOTER</t>
  </si>
  <si>
    <t>MANUAL CALL POINT</t>
  </si>
  <si>
    <t>MICROPHONE</t>
  </si>
  <si>
    <t>MICROPHONE WITH TABLE</t>
  </si>
  <si>
    <t>LIST OF MAKES HVAC</t>
  </si>
  <si>
    <t>AIR HANDLING UNIT</t>
  </si>
  <si>
    <t>VTS/EDGETECH/CARYAIRE/WAVES</t>
  </si>
  <si>
    <t>AIR WASHER/SCRUBBER</t>
  </si>
  <si>
    <t>EDGETECH/ZECO/WAVES</t>
  </si>
  <si>
    <t>INLINE FAN</t>
  </si>
  <si>
    <t>KRUGER/ SYSTEM AIR/ GREENHECK</t>
  </si>
  <si>
    <t>FACTORY/SITE FABRICATED DUCT</t>
  </si>
  <si>
    <t>ZECO/ DUCTOFAB/ ROLASTAR/ALFA DUCT</t>
  </si>
  <si>
    <t>G.I. SHEET METAL DUCT</t>
  </si>
  <si>
    <t>JINDAL HISSAR /NATIONAL/ TATA STEEL</t>
  </si>
  <si>
    <t>GRILLES/ DIFFUSERS/NOZZLES/DAMPER</t>
  </si>
  <si>
    <t>RUSKIN TITUS/ SYSTEMAIR/TROX/CARYAIRE</t>
  </si>
  <si>
    <t>FIRE DAMPERS (UL LISTED &amp; STAMPED)</t>
  </si>
  <si>
    <t>GREENHECK/ RUSKIN/ TITUS/ SYSTEM AIR/ CARYAIRE</t>
  </si>
  <si>
    <t>CONTROL PANEL FOR MOTORIZED VCD</t>
  </si>
  <si>
    <t>PROTON</t>
  </si>
  <si>
    <t>ACTUATOR FOR FIRE DAMPERS/MOTORIZED VCD</t>
  </si>
  <si>
    <t>BELIMO, JOVENTA, SIEMENS</t>
  </si>
  <si>
    <t>G.I. SHEETS</t>
  </si>
  <si>
    <t>JINDAL HISSAR/ SAIL</t>
  </si>
  <si>
    <t>FIRE RATING OF DUCTS</t>
  </si>
  <si>
    <t>LAF/PROMAT</t>
  </si>
  <si>
    <t>FLEXIBLE DUCT</t>
  </si>
  <si>
    <t>ATCO/ CARYAIRE</t>
  </si>
  <si>
    <t>SOUND ATTENUATOR</t>
  </si>
  <si>
    <t>SYSTEMAIR/TROX/CARYAIRE</t>
  </si>
  <si>
    <t>GLASS WOOL/ FIBREGLASS</t>
  </si>
  <si>
    <t>OWENS CORNING /U.P. TWIGA/ KIMMCO</t>
  </si>
  <si>
    <t>POLYURETHANE FOAM</t>
  </si>
  <si>
    <t>MALANPUR /SUPERURETHANE</t>
  </si>
  <si>
    <t>CROSSED LINKED POLYETHYLENE FOAM</t>
  </si>
  <si>
    <t>TROCELLENE / SUPREME/ PARAMOUNT/ THERMAFLEX/ K-FLEX</t>
  </si>
  <si>
    <t>CLOSED CELL ELASTOMERIC NITRILE RUBBER</t>
  </si>
  <si>
    <t>K-FLEX /A-FLEX/ARMACELL</t>
  </si>
  <si>
    <t>NON-WOVEN FIBRE MATERIAL</t>
  </si>
  <si>
    <t>MIKRON/ DU PONT</t>
  </si>
  <si>
    <t>UV PROTECTIVE COATING</t>
  </si>
  <si>
    <t>ARMACELL/ARMACHEK/AMICOL/PARAMOUNT/ POLYBOND/PROMARK ASSOCIATES</t>
  </si>
  <si>
    <t>ALUMINUM TAPE</t>
  </si>
  <si>
    <t>JOHNSON/BIRLA 3M</t>
  </si>
  <si>
    <t>ALUMINIUM SHEET/ PERFORATED AL SHEET</t>
  </si>
  <si>
    <t>BALCO/ HINDALCO</t>
  </si>
  <si>
    <t>ANCHOR FASTNERS</t>
  </si>
  <si>
    <t>CANNON/ HILTI/FICHER/RAWL PLUG</t>
  </si>
  <si>
    <t>VIBRATION ISOLATOR</t>
  </si>
  <si>
    <t>CORI/RESISTOFLEX/DUNLUP</t>
  </si>
  <si>
    <t>FIRE SEALANT</t>
  </si>
  <si>
    <t>BIRLA 3 M/ HILTI/PROMAT</t>
  </si>
  <si>
    <t>FLEXIBLE PIPE CONNECTION</t>
  </si>
  <si>
    <t>CORI/RESISTOFLEX</t>
  </si>
  <si>
    <t>VAPOUR BARRIER COATING/PAINT</t>
  </si>
  <si>
    <t>FOSTER SEAL PASS COATING</t>
  </si>
  <si>
    <t>FIBRE GLASS WOVEN CLOTH (7 MIL-APPROX. WT 200 GM./SQ.MT)</t>
  </si>
  <si>
    <t>OWEN CORNING/ UP TWIGA/ KIMMCO/ARCO</t>
  </si>
  <si>
    <t>STUCK UP PINS</t>
  </si>
  <si>
    <t>IDENDEN/ DURODYNE/ DETONATE</t>
  </si>
  <si>
    <t>PIPE HANGERS’ CLEVIS TYPE</t>
  </si>
  <si>
    <t>GRINNELL/MUPRO/AMIL/UNISTRUT</t>
  </si>
  <si>
    <t>ONLINE TYPE VARIABLE AIR VOLUME BOXES</t>
  </si>
  <si>
    <t>TRANE/HONEYWELL/JOHNSON CONTROL</t>
  </si>
  <si>
    <t>ACTUATOR FOR VAV</t>
  </si>
  <si>
    <t>BELIMO/HONEYWELL</t>
  </si>
  <si>
    <t>CENTRIFUGAL FANS/PLUG FANS</t>
  </si>
  <si>
    <t>KRUGER/NIKOTRA</t>
  </si>
  <si>
    <t>COPPER PIPING</t>
  </si>
  <si>
    <t>MANDEV/RAJCO</t>
  </si>
  <si>
    <t>uPVC pipes &amp; fittings</t>
  </si>
  <si>
    <t>ASTRAL/ SUPREME/ ASHIRVAD/ FINOLEX</t>
  </si>
  <si>
    <t>BY-PASS TYPE VAV</t>
  </si>
  <si>
    <t>COSMOS</t>
  </si>
  <si>
    <t>VARIABLE FREQUENCY DRIVES</t>
  </si>
  <si>
    <t>DANFOSS/ABB/SIEMENS</t>
  </si>
  <si>
    <t>FILTERS</t>
  </si>
  <si>
    <t>PUROLATOR/THERMODYNE/SPECTRUM</t>
  </si>
  <si>
    <t>TEMPERATURE AND RH SENSOR</t>
  </si>
  <si>
    <t>HONEYWELL/SIEMENS-STAEFA/JOHNSON</t>
  </si>
  <si>
    <t>MOTORS</t>
  </si>
  <si>
    <t>ABB/SIEMENS/BHARAT BIJLI</t>
  </si>
  <si>
    <t>VIBRATION ISOLATOR/SUSPENDERS</t>
  </si>
  <si>
    <t>RESISTOFLEX</t>
  </si>
  <si>
    <t>FLEXIBLE CONNECTIONS FOR FAN OUTLET</t>
  </si>
  <si>
    <t>MAPRO/CARYAIRE</t>
  </si>
  <si>
    <t>ELECTRONICS AIR CLEANERS</t>
  </si>
  <si>
    <t>HONEYWELL/TRION/ZECO</t>
  </si>
  <si>
    <t>UVGI</t>
  </si>
  <si>
    <t>HONEYWELL/ALFAA-UV/RUKS/ZECO</t>
  </si>
  <si>
    <t>CEMENT FIBRE SHEET</t>
  </si>
  <si>
    <t>SHERA BOARD/BISON/EVEREST</t>
  </si>
  <si>
    <t>PLC AUTO SEQUENCER</t>
  </si>
  <si>
    <t>PIPING (MS AND GI)</t>
  </si>
  <si>
    <t>TATA STEEL/JINDAL (HISSAR)</t>
  </si>
  <si>
    <t>ADVANCE/AUDCO</t>
  </si>
  <si>
    <t>BALL VALVES</t>
  </si>
  <si>
    <t>RAPID COOL/EMRALD</t>
  </si>
  <si>
    <t>STRAINER</t>
  </si>
  <si>
    <t>EMRALD/SANT</t>
  </si>
  <si>
    <t>PRESSURE GAUGE</t>
  </si>
  <si>
    <t>EMRALD/FIEBIG/H-GURU</t>
  </si>
  <si>
    <t>WELDING ROD</t>
  </si>
  <si>
    <t>ADVANI</t>
  </si>
  <si>
    <t>ANERGY</t>
  </si>
  <si>
    <t>TEST POINT</t>
  </si>
  <si>
    <t>BELIMO/JOHNSON CONTROL/SONTEX</t>
  </si>
  <si>
    <t>PICV</t>
  </si>
  <si>
    <t>BELIMO/JOHNSON CONTROL</t>
  </si>
  <si>
    <t>LIST OF MAKES PL &amp; FF</t>
  </si>
  <si>
    <t>PLUMBING_SYSTEM</t>
  </si>
  <si>
    <t>Single bowl with drainboard sink</t>
  </si>
  <si>
    <t>NIRALI / KAFF / EQUIVALENT</t>
  </si>
  <si>
    <t xml:space="preserve">Plumbing CP and sanitary fixtures, including flush valves, metering &amp; manual faucets, Urinal,Urinal sensor ,shower line drain, Towel shelf,rain shower, sink mixture etc. </t>
  </si>
  <si>
    <t xml:space="preserve">C.P gratings, floor drains and cockroach traps. </t>
  </si>
  <si>
    <t>Grab Bar,baby diaper changing station,robe hook Automatic &amp; Manual soap dispencer,hand drayer,paper towel dispencer,Toilet paper holder.</t>
  </si>
  <si>
    <t xml:space="preserve"> EURONICS/ EQUIVALENT</t>
  </si>
  <si>
    <t xml:space="preserve">Floor drains
</t>
  </si>
  <si>
    <t>SUPREME / KOHLER/ NEER</t>
  </si>
  <si>
    <t>cPVC Pipe &amp; Fittings  for Water Supply</t>
  </si>
  <si>
    <t>ASTRAL / SUPREME / ASHIRVAD</t>
  </si>
  <si>
    <t>RCC Hume Pipes</t>
  </si>
  <si>
    <t>INDIAN HUME PIPE / EQUIVALENT</t>
  </si>
  <si>
    <t>Solvent Cement</t>
  </si>
  <si>
    <t>ASTRAL / SUPREME / PRINCE</t>
  </si>
  <si>
    <t>PVC ASTM Schedule pipe</t>
  </si>
  <si>
    <t>ASTRAL / SUPREME/ EQUIVALENT</t>
  </si>
  <si>
    <t>Insulation ( Hot water )</t>
  </si>
  <si>
    <t>ARMAFLEX / VIDOFLEX /EQUIVALENT</t>
  </si>
  <si>
    <t>Brass &amp; Gun metal, Gate
valve</t>
  </si>
  <si>
    <t>ZOLOTO / RB / SANT/ L&amp;T</t>
  </si>
  <si>
    <t>Ball Valves</t>
  </si>
  <si>
    <t>ZOLOTO / ITAP/ EQUIVALENT/ L&amp;T</t>
  </si>
  <si>
    <t>Butterfly Valves</t>
  </si>
  <si>
    <t>ZOLOTO / AUDCO/ EQUIVALENT/L&amp;T</t>
  </si>
  <si>
    <t>Auto Sensors</t>
  </si>
  <si>
    <t>AOS / ASKON/ EQUIVALENT</t>
  </si>
  <si>
    <t>Water meter ( Mechanical
Type)</t>
  </si>
  <si>
    <t>ITRON / KAYCEE / CAPSTAN / KRANTI</t>
  </si>
  <si>
    <t>Pipe Supports</t>
  </si>
  <si>
    <t>HITECH/ EQUIVALENT</t>
  </si>
  <si>
    <t>Paints</t>
  </si>
  <si>
    <t>ASIAN PAINTS / BERGER / SHALIMAR PAINTS</t>
  </si>
  <si>
    <t>Prefabricated, Fiberglass, Steel, PVC Etc. for Flushing Tank and Holding Tank, Overhead water Tank)</t>
  </si>
  <si>
    <t>BELCO / RHINO / SINTEX</t>
  </si>
  <si>
    <t>FIRE FIGHTING SYSTEM</t>
  </si>
  <si>
    <t>Pipe And Fittings</t>
  </si>
  <si>
    <t>TATA/ JINDAL/ SURYA</t>
  </si>
  <si>
    <t>Valves</t>
  </si>
  <si>
    <t>KBL/ INTERVALVE/ LEADER / SANT / ZOLOTO</t>
  </si>
  <si>
    <t>Pressure Gauge</t>
  </si>
  <si>
    <t>H GURU / FIEBG / DANFOSS</t>
  </si>
  <si>
    <t>Flow Switches</t>
  </si>
  <si>
    <t>DANFOSS / HONEYWELL / SWITZER</t>
  </si>
  <si>
    <t>Coating &amp; Wrapping</t>
  </si>
  <si>
    <t>IWL / RUSTEK / EQUIVALENT / PYPKOTE/ COALTECK</t>
  </si>
  <si>
    <t xml:space="preserve">Enamel Paint </t>
  </si>
  <si>
    <t>ASIAN/ NEROLAC/ BERGER</t>
  </si>
  <si>
    <t>Paint Primers</t>
  </si>
  <si>
    <t>ASIAN/ JENSON NICHOLSON</t>
  </si>
  <si>
    <t>Sprinklers</t>
  </si>
  <si>
    <t>H.D. FIRE / TYCO / VIKING</t>
  </si>
  <si>
    <t>Fire Extinguishers</t>
  </si>
  <si>
    <t>PADMINI/ SUPEREX/ OMEX/ MINIMAX / 
NEWAGE / GETECH / SAFEGUARD/ FIREX/ 
LIFEGUARD</t>
  </si>
  <si>
    <t>Pipe Hangers</t>
  </si>
  <si>
    <t>CAMRY/ CHILLY/ GMGR</t>
  </si>
  <si>
    <t>Sprinkler Flexible Connection 
Pipe</t>
  </si>
  <si>
    <t>NEWAGE/YOUNGJIN/FLEXHEAD</t>
  </si>
  <si>
    <t>KOHLER / EURONICS / JAQUAR</t>
  </si>
  <si>
    <t>NEER / CHILLY / CAMARY</t>
  </si>
  <si>
    <t>SL</t>
  </si>
  <si>
    <t>DESCRIPTION</t>
  </si>
  <si>
    <t>UOM</t>
  </si>
  <si>
    <t>GENERALLY</t>
  </si>
  <si>
    <t>PREAMBLE NOTES</t>
  </si>
  <si>
    <t>Not with standing Preamble Notes of the Standard Method of Measurement of Building Works, the Contractor shall refer to the Specification and Drawings for full particulars and descriptions of materials and workmanship and shall include for the full intent and meaning the thereof in the prices of the items.</t>
  </si>
  <si>
    <t>Note</t>
  </si>
  <si>
    <t>DRAWINGS AND OTHER DOCUMENTS</t>
  </si>
  <si>
    <t>d</t>
  </si>
  <si>
    <t>The Contractor shall visit the site and site inspection has been made all the cost towards access are included in the rate</t>
  </si>
  <si>
    <t>PRICES</t>
  </si>
  <si>
    <t>e</t>
  </si>
  <si>
    <t>Clause headings only are given for these items and the Contractors should refer to the relevant Contract Document or Specification clause to ascertain the liability for the duration of the Contract.</t>
  </si>
  <si>
    <t xml:space="preserve">SPECIFIC OBLIGATIONS </t>
  </si>
  <si>
    <t>f</t>
  </si>
  <si>
    <t>g</t>
  </si>
  <si>
    <t>h</t>
  </si>
  <si>
    <t>Provision of all materials required for site safety without limiting any requirement to safety items for the Labour, Contractor, Employees.</t>
  </si>
  <si>
    <t>i</t>
  </si>
  <si>
    <t xml:space="preserve">The Contractor shall provide adequate and competent site supervisory and administrative staffs for the proper execution of the works </t>
  </si>
  <si>
    <t>j</t>
  </si>
  <si>
    <t>k</t>
  </si>
  <si>
    <t>Provision, maintenance and removal of equipment, plant and tools required for the execution of works</t>
  </si>
  <si>
    <t>l</t>
  </si>
  <si>
    <t>The Contractor shall provide all necessary labour,  plant and tools for the proper and efficient execution of the Works.</t>
  </si>
  <si>
    <t>m</t>
  </si>
  <si>
    <t>Provision, maintenance and removal of temporary stores.</t>
  </si>
  <si>
    <t>n</t>
  </si>
  <si>
    <t>Provision of suitable first-aid equipment and all medical aids.</t>
  </si>
  <si>
    <t>o</t>
  </si>
  <si>
    <t>p</t>
  </si>
  <si>
    <t>Provision, maintenance and removal of testing facilities, testing equipment and carrying out the required tests in accordance with the contract.</t>
  </si>
  <si>
    <t>q</t>
  </si>
  <si>
    <t>Provide all consumables for the equipment till handing over including buffers as specified in the Contract / Specifications.</t>
  </si>
  <si>
    <t>r</t>
  </si>
  <si>
    <t>Provide product guarantee / warranty as specified in the Contract / Specifications.</t>
  </si>
  <si>
    <t>s</t>
  </si>
  <si>
    <t>Allow for all costs in connection with transport of the plant, equipment and materials to site including all transit insurances</t>
  </si>
  <si>
    <t>STRUCTURAL STEEL</t>
  </si>
  <si>
    <t>Cost of all materials, labour, equipment / tools &amp; plants required, conveyance, infrastructure facilities required etc. at all heights and levels.</t>
  </si>
  <si>
    <t>Fabrication of the structural steel items shall be completed in all respects including all associated costs up to delivery at site.</t>
  </si>
  <si>
    <t>Erection of fabricated items shall be carried out including lifting, placing in position, jointing and painting as specified in the Bill of Quantities. No extra cost shall be paid for temporary bracings wherever required.</t>
  </si>
  <si>
    <t>All welding with electrodes shall be in accordance with IS specification and as approved.</t>
  </si>
  <si>
    <t>All structural steel columns shall be shot blasted as per  SSPC -SP10( Sa-2-1/2). Rate shall include the same to respective elements.</t>
  </si>
  <si>
    <t>The rate to include the cost of all materials, labour, tools, tackles, devices and plants, wastage etc., as per specification and drawings complete</t>
  </si>
  <si>
    <t>The structural steel work shall include built up sections and girders, with gusset plates, base plates, cleats, installing inserts etc., as per drawings. Cost to include fabricating necessary Gusset Plates, Cleats, seating angles,  etc., to the required size, shape, alignment etc., as per the drawings</t>
  </si>
  <si>
    <t>Quantities verified by structural consultant/Client In-charge shall be payable only.</t>
  </si>
  <si>
    <t>MT</t>
  </si>
  <si>
    <t>Anchoring Work</t>
  </si>
  <si>
    <t>Providing, scanning, drilling and driving of various Dia and Shape Anchor rods / Anchor fastener of HILTI (Chemical anchors - RE500) including all other consumables like chemicals, foils, Grouting materials, using HILTI / Bosch make machinery, tools &amp; plants, all accessories etc. complete at all levels as directed by the Engineer-in-charge.</t>
  </si>
  <si>
    <t>TOTAL</t>
  </si>
  <si>
    <t>Glass Wool Insulation / Infill</t>
  </si>
  <si>
    <t>NOWOFILL / UP TWIGA</t>
  </si>
  <si>
    <t>JINDAL / CHROMA / INALCO (304 GRADE)</t>
  </si>
  <si>
    <t>MARINO / GREENLAM Sturdo</t>
  </si>
  <si>
    <t>Lounge Area</t>
  </si>
  <si>
    <t>Total Qty</t>
  </si>
  <si>
    <t>CIVIL &amp; INTERIOR WORK FOR PROPOSED CIP LOUNGE AT T1 AHEMDABAD AIRPORT</t>
  </si>
  <si>
    <t xml:space="preserve"> TOILET &amp; KITCHEN / LOUNGE INTERIOR </t>
  </si>
  <si>
    <t>PROJECT : AMD, CIP LOUNGE AT T1, AHEMDABAD AIRPORT</t>
  </si>
  <si>
    <t>AHU / Switch Rm wall main kitchen side</t>
  </si>
  <si>
    <t>less doors</t>
  </si>
  <si>
    <t>ST08</t>
  </si>
  <si>
    <t>Marble Flooring Type 1 - ST01</t>
  </si>
  <si>
    <t>Marble Flooring Type 2- ST02</t>
  </si>
  <si>
    <t>dining area</t>
  </si>
  <si>
    <t>Marble Combination flooring ( 01  )</t>
  </si>
  <si>
    <t>Marble Combination flooring ( 02  )</t>
  </si>
  <si>
    <t>P Lounge area</t>
  </si>
  <si>
    <t>Dining area</t>
  </si>
  <si>
    <t>SPA inside wall toward AHU rm</t>
  </si>
  <si>
    <t>Kitchen outer wall AHU rm lobby side</t>
  </si>
  <si>
    <t>less door kitchen</t>
  </si>
  <si>
    <t>for ramp area common toilets</t>
  </si>
  <si>
    <t>for ramp area main kitchen</t>
  </si>
  <si>
    <t>Self Leveling</t>
  </si>
  <si>
    <t>vending station</t>
  </si>
  <si>
    <t>Fy-250 Grade MS SECTIONS (Rolled)</t>
  </si>
  <si>
    <t>RE 500-Hilti Anchor-10mm dia (150mm anchoring)</t>
  </si>
  <si>
    <t>NOTE:QUANTITIES MAY VARY AFTER FINAL ANALYSIS AND DESIGN</t>
  </si>
  <si>
    <t>toilet passgae</t>
  </si>
  <si>
    <t>less live kitchen window</t>
  </si>
  <si>
    <t>less toilet passage opening</t>
  </si>
  <si>
    <t>P lounge block work outer side live kitchen+toilet</t>
  </si>
  <si>
    <t>Recp Entry back wall</t>
  </si>
  <si>
    <t xml:space="preserve">Total Lounge Area </t>
  </si>
  <si>
    <t>less wooden +mirror ceiling - P lounge</t>
  </si>
  <si>
    <t>less wooden +mirror ceiling - Exect lounge</t>
  </si>
  <si>
    <t>less wooden +mirror ceiling - dining area lounge</t>
  </si>
  <si>
    <t>less wooden +mirror ceiling - P lounge glazing side</t>
  </si>
  <si>
    <t>less wooden +mirror ceiling - passage area</t>
  </si>
  <si>
    <t>P lounge</t>
  </si>
  <si>
    <t>ITEM CODE</t>
  </si>
  <si>
    <t xml:space="preserve">FURNITURE WORK  / DETAIL </t>
  </si>
  <si>
    <t>Weigh Hanger /  Suspended Supports</t>
  </si>
  <si>
    <t>GRIPPLE or Equivlant</t>
  </si>
  <si>
    <t>LS</t>
  </si>
  <si>
    <t>Size 600mm dia, Base Range @ 6500/- Each</t>
  </si>
  <si>
    <t>Size 450mm dia, Base Range @ 5500/- Each</t>
  </si>
  <si>
    <t>Size 300mm dia, Base Range @ 4500/- Each</t>
  </si>
  <si>
    <t>* All Furniture Material shall be Premium 'A' Class Category Grade used only.</t>
  </si>
  <si>
    <t xml:space="preserve">* Vendor to setup the Mock up for Quality Testing for Architect / Client Approval.  </t>
  </si>
  <si>
    <t xml:space="preserve">* Fabric to be considered  for Chair &amp; Sofa's  not less then @ Rs. 1500/- Rmtr. </t>
  </si>
  <si>
    <t>* All the Furniture / Items shall be included of any custom duty / Transporatation / Loading - Unloading / Uplifting / Assembling &amp; Fixing, Only GST shall be Extra as per applicable</t>
  </si>
  <si>
    <t>* Supplier / vendor shall be entitled to provide the protection covering / packaging for delivering to handover till completion for all the furniture works in scope.</t>
  </si>
  <si>
    <t xml:space="preserve">* All the Wood/Ply Material should be comply to Fire Retardent Protection / Grade only, </t>
  </si>
  <si>
    <t>* All the Prices shall be quote in INR Value only, If Material Is Import than Exchange Conversion Rate applicable. (As per the Current Conversion Market Rate of Foreighn Exchange/currency)</t>
  </si>
  <si>
    <t>FURNITURE ITEM WORKS BOQ</t>
  </si>
  <si>
    <t xml:space="preserve">    General Note :   </t>
  </si>
  <si>
    <t xml:space="preserve">WD-01 SOLID WOOD  COLOR : (Light OAK) </t>
  </si>
  <si>
    <t>* Fabric shall be of Stain free / Fire Retardent Coated Grade of 2Hrs. use only.</t>
  </si>
  <si>
    <t>For Panneling Using Marble + PVD Strips both side</t>
  </si>
  <si>
    <t>For Door Crafting Using Designer Metal Sheet both side</t>
  </si>
  <si>
    <t>door + wall area</t>
  </si>
  <si>
    <t>set</t>
  </si>
  <si>
    <t>For Dining Entry Door</t>
  </si>
  <si>
    <t>RATES ARE TENTITIVE AND MAY VARY AS PER MARKET</t>
  </si>
  <si>
    <t xml:space="preserve">PACIFIC / NAVAIR </t>
  </si>
  <si>
    <t xml:space="preserve">WHITE TEAK / JAINSONS / KAPOOR LIGHTS / TISVA </t>
  </si>
  <si>
    <t xml:space="preserve">Feature Designer light Fixtuers </t>
  </si>
  <si>
    <t>Customised / Imported As Per Design</t>
  </si>
  <si>
    <t xml:space="preserve">ECO </t>
  </si>
  <si>
    <t>RUGS</t>
  </si>
  <si>
    <t>Type 1</t>
  </si>
  <si>
    <t>Type 2</t>
  </si>
  <si>
    <t>Part I</t>
  </si>
  <si>
    <t>Electrical</t>
  </si>
  <si>
    <t>Mtrs</t>
  </si>
  <si>
    <t>Nos.</t>
  </si>
  <si>
    <t>a)</t>
  </si>
  <si>
    <t>2 x 1.5 sq mm with 1 x 1.5 sq mm earth wire</t>
  </si>
  <si>
    <t>2 x 2.5 sq mm with 1 x 2.5 sq mm earth wire</t>
  </si>
  <si>
    <t>2 x 4 sq mm with 1 x 4.0 sq mm earth wire</t>
  </si>
  <si>
    <t>2 x 6 sq mm with 1 x 6.0 sq mm earth wire</t>
  </si>
  <si>
    <t>2 x 10 sq mm with 1 x 10 sq mm earth wire</t>
  </si>
  <si>
    <t>4 x 2.5 sq mm with 2 x 2.5 sq mm earth wire</t>
  </si>
  <si>
    <t>4 x 4 sq mm with 2 x 4.0 sq mm earth wire</t>
  </si>
  <si>
    <t>4 x 6 sq mm with 2 x 6.0 sq mm earth wire</t>
  </si>
  <si>
    <t>4 x 10 sq mm with 2 x 10 sq mm earth wire</t>
  </si>
  <si>
    <t>4 x 16 sq mm with 2 x 16 sq mm earth wire</t>
  </si>
  <si>
    <t>25 mm 16 SWG</t>
  </si>
  <si>
    <t xml:space="preserve">32 mm 14 SWG </t>
  </si>
  <si>
    <t xml:space="preserve">40 mm 14 SWG </t>
  </si>
  <si>
    <t xml:space="preserve">50 mm 14 SWG </t>
  </si>
  <si>
    <t>Supply and fixing  GI flexible conduit including all fittings complete as required as below.</t>
  </si>
  <si>
    <t>20 mm 16 SWG</t>
  </si>
  <si>
    <t>32 mm 14 SWG</t>
  </si>
  <si>
    <t>Rs.</t>
  </si>
  <si>
    <t>3.5C x 150 sqmm AL. AR. XLPE Cable</t>
  </si>
  <si>
    <t>3.5C x 95 sqmm AL. AR. XLPE Cable</t>
  </si>
  <si>
    <t>4C x 35 sqmm AL. AR. XLPE Cable</t>
  </si>
  <si>
    <t>4C x 25 sqmm AL. AR. XLPE Cable</t>
  </si>
  <si>
    <t>4C x 16 sqmm CU. AR. XLPE Cable</t>
  </si>
  <si>
    <t>4C x 10 sqmm CU. AR. XLPE Cable</t>
  </si>
  <si>
    <t>4C x 6 sqmm CU. AR. XLPE Cable</t>
  </si>
  <si>
    <t>4C x 4 sqmm CU. AR. XLPE Cable</t>
  </si>
  <si>
    <t>3C x 10 sqmm CU. AR. XLPE Cable</t>
  </si>
  <si>
    <t xml:space="preserve">4C x 120 sqmm + 2RX25X3 GI Strip for Earthing </t>
  </si>
  <si>
    <t>3.5C x 240 sqmm AL. AR. XLPE Cable</t>
  </si>
  <si>
    <t xml:space="preserve">150 mm width x 50 mm depth x 1.6 mm thickness </t>
  </si>
  <si>
    <t>100 mm width x 50 mm depth x 1.6 mm thickness</t>
  </si>
  <si>
    <t>GI Raceway &amp; Junction boxes (IP 55)</t>
  </si>
  <si>
    <t>75 mm x 40 mm (1 compartment)</t>
  </si>
  <si>
    <t xml:space="preserve">4 WAY TPN </t>
  </si>
  <si>
    <t xml:space="preserve">8 WAY TPN </t>
  </si>
  <si>
    <t xml:space="preserve">12 WAY TPN </t>
  </si>
  <si>
    <t>All kA values indicated shall be Ics breaking capacity.</t>
  </si>
  <si>
    <t xml:space="preserve">Electrical Panel </t>
  </si>
  <si>
    <t xml:space="preserve">c) </t>
  </si>
  <si>
    <t>6 SWG GI Wire</t>
  </si>
  <si>
    <t xml:space="preserve">d) </t>
  </si>
  <si>
    <t>Fire Detection System</t>
  </si>
  <si>
    <t>1 Loop</t>
  </si>
  <si>
    <t>Supply, installation, testing and commissioning of Addressable type fault for isolating shorted, dewired and loose circuits between two successive fault isolators with automatic resetting arrangement (base Model)</t>
  </si>
  <si>
    <t>Supply, installation, testing and commissioning of Addressable type Response indicatior.</t>
  </si>
  <si>
    <t>Supply, installation, testing and commissioning of Duct detector with all accessories.</t>
  </si>
  <si>
    <t>Supply, installation, testing and commissioning of intelligent analogue addressable dry contact Monitor Modules including the cost of 75 mm dia MS outlet box for fixing of the module, mounting accessories complete as per specifications and as required.</t>
  </si>
  <si>
    <t>Public Address system</t>
  </si>
  <si>
    <t>NOS.</t>
  </si>
  <si>
    <t>RM</t>
  </si>
  <si>
    <t>Part II</t>
  </si>
  <si>
    <t>HVAC</t>
  </si>
  <si>
    <t>2.0</t>
  </si>
  <si>
    <t>PIPING AND VALVES</t>
  </si>
  <si>
    <t>CHILLED WATER PIPING</t>
  </si>
  <si>
    <t xml:space="preserve"> 80mm dia </t>
  </si>
  <si>
    <t xml:space="preserve"> 65mm dia </t>
  </si>
  <si>
    <t xml:space="preserve">Supply, Installation , Testing   and  Commissioning   </t>
  </si>
  <si>
    <t>of GI  medium class (Class 'B') pipes cut to requird</t>
  </si>
  <si>
    <t xml:space="preserve"> lengths   and  installed  with  all  screwed        joints</t>
  </si>
  <si>
    <t xml:space="preserve">for   condensate      drain.           Quoted             price </t>
  </si>
  <si>
    <t>shall    be   inclusive  of   supply    and    fixing      in</t>
  </si>
  <si>
    <t>position  the  necessary   fittings   like  elbows, tees</t>
  </si>
  <si>
    <t>reducers    etc.,   and supporting    arrangement</t>
  </si>
  <si>
    <t>and specifications.Pipes shall be insulated with</t>
  </si>
  <si>
    <t>9mm   thick closed cell elastomeric  insulation</t>
  </si>
  <si>
    <t>in tubing form . Pipes shall be of following sizes :</t>
  </si>
  <si>
    <t xml:space="preserve"> 50mm dia </t>
  </si>
  <si>
    <t xml:space="preserve"> 40mm dia </t>
  </si>
  <si>
    <t>BALL VALVES (for AHUs)</t>
  </si>
  <si>
    <t xml:space="preserve">Supplying , Installaing , Testing and Commissioning  </t>
  </si>
  <si>
    <t>of    following   Ball    Valves   in  accordance   with</t>
  </si>
  <si>
    <t>Quoted price shall be inclusive of insulation as per the specifications.</t>
  </si>
  <si>
    <t xml:space="preserve"> 32mm dia </t>
  </si>
  <si>
    <t>BALANCING  VALVES</t>
  </si>
  <si>
    <t>2/3 WAY DIVERTING VALVES (for AHUs )</t>
  </si>
  <si>
    <t xml:space="preserve">Supply , Installation , Testing and Commissioning  </t>
  </si>
  <si>
    <t xml:space="preserve">of     motorised   2/3 way     diverting    valves      with </t>
  </si>
  <si>
    <t xml:space="preserve">Quoted price shall be inclusive of current transformers,  </t>
  </si>
  <si>
    <t>specifications. The valves shall be of  the following sizes :</t>
  </si>
  <si>
    <t>80mm dia valves</t>
  </si>
  <si>
    <t>65mm dia valves</t>
  </si>
  <si>
    <t xml:space="preserve">of   10mm dia    automatic  purge valves. </t>
  </si>
  <si>
    <t>2.8</t>
  </si>
  <si>
    <t xml:space="preserve"> inclusive of insulation as per the specifications.</t>
  </si>
  <si>
    <t>THERMOMETERS</t>
  </si>
  <si>
    <t xml:space="preserve">of  100mm dia dial type thermometers as per the </t>
  </si>
  <si>
    <t>specifications.</t>
  </si>
  <si>
    <t>PRESSURE GAUGES</t>
  </si>
  <si>
    <t>Supply , Installation , Testing and Commissioning of  industrial type pressure gauges completely in stainless stainless  steel  (SS) construction with 100mm dia dial and complete with shut off gauge cocks etc.  as  per the  specifications.U tube of pressure gauges shall be insulated.</t>
  </si>
  <si>
    <t>50mm dia valves</t>
  </si>
  <si>
    <t>BMS INTERFACE</t>
  </si>
  <si>
    <t>Necessary sockets and nipples with shut off valves for mounting sensors/transmitters on pipe line to interface the BMS system.</t>
  </si>
  <si>
    <t>Lot</t>
  </si>
  <si>
    <t xml:space="preserve"> TOTAL ITEM NO. 2 (PIPING AND VALVES)</t>
  </si>
  <si>
    <t>AIR DISTRIBUTION</t>
  </si>
  <si>
    <t>3.1.1</t>
  </si>
  <si>
    <t>24 gauge galvanised sheet steel (0.63 mm)</t>
  </si>
  <si>
    <t>Sqm.</t>
  </si>
  <si>
    <t>3.1.2</t>
  </si>
  <si>
    <t>22 gauge galvanised sheet steel  (0.8 mm)</t>
  </si>
  <si>
    <t>3.1.3</t>
  </si>
  <si>
    <t>20 gauge galvanised sheet steel (1.0 mm)</t>
  </si>
  <si>
    <t>3.1.4</t>
  </si>
  <si>
    <t>18 gauge galvanised sheet steel (1.25 mm)</t>
  </si>
  <si>
    <t>3.2.1</t>
  </si>
  <si>
    <t>350 mm dia.</t>
  </si>
  <si>
    <t>Mtr.</t>
  </si>
  <si>
    <t>3.2.2</t>
  </si>
  <si>
    <t>300 mm dia.</t>
  </si>
  <si>
    <t>3.2.3</t>
  </si>
  <si>
    <t>200 mm dia.</t>
  </si>
  <si>
    <t>3.2.4</t>
  </si>
  <si>
    <t>150 mm dia.</t>
  </si>
  <si>
    <t>3.2.5</t>
  </si>
  <si>
    <t>100 mm dia.</t>
  </si>
  <si>
    <t>3.4.1</t>
  </si>
  <si>
    <t>Smoke &amp; Fire Dampers.</t>
  </si>
  <si>
    <t>3.4.2</t>
  </si>
  <si>
    <t>3.11.1</t>
  </si>
  <si>
    <t>3.11.2</t>
  </si>
  <si>
    <t>3.11.3</t>
  </si>
  <si>
    <t>3.11.4</t>
  </si>
  <si>
    <t>3.11.5</t>
  </si>
  <si>
    <t>Supply,  Installation  and  Testing  of Butterfly damper of aluminium sheet construction with two flap with sleeve as per thespecifications and shop drawings.</t>
  </si>
  <si>
    <t>3.12.1</t>
  </si>
  <si>
    <t>3.12.2</t>
  </si>
  <si>
    <t>3.12.3</t>
  </si>
  <si>
    <t>3.12.4</t>
  </si>
  <si>
    <t>3.12.5</t>
  </si>
  <si>
    <t>MOTORIZED VCD</t>
  </si>
  <si>
    <t>THERMAL INSULATION</t>
  </si>
  <si>
    <t>3.14.1</t>
  </si>
  <si>
    <t>THERMAL INSULATION FOR DUCTWORK</t>
  </si>
  <si>
    <t xml:space="preserve">25 mm thick </t>
  </si>
  <si>
    <t xml:space="preserve">19 mm thick </t>
  </si>
  <si>
    <t xml:space="preserve">16 mm thick </t>
  </si>
  <si>
    <t xml:space="preserve">13 mm thick </t>
  </si>
  <si>
    <t xml:space="preserve">9 mm thick </t>
  </si>
  <si>
    <t>3.14.2</t>
  </si>
  <si>
    <t>ACOUSTIC LINING OF DUCTS</t>
  </si>
  <si>
    <t xml:space="preserve"> 10mm thick lining</t>
  </si>
  <si>
    <t xml:space="preserve"> 25mm thick lining</t>
  </si>
  <si>
    <t>3.14.3</t>
  </si>
  <si>
    <t>CHW PIPE INSULATION</t>
  </si>
  <si>
    <t>Using Class 'O' Closed Cell Elastomeric Insulation</t>
  </si>
  <si>
    <t xml:space="preserve"> 80mm dia (25mm thick)</t>
  </si>
  <si>
    <t xml:space="preserve"> 65mm dia  (25mm thick)</t>
  </si>
  <si>
    <t xml:space="preserve"> 50mm dia  (25mm thick)</t>
  </si>
  <si>
    <t>Air Transfer Grilles</t>
  </si>
  <si>
    <t xml:space="preserve"> TOTAL ITEM NO. 3 (AIR DISTRIBUTION)</t>
  </si>
  <si>
    <t xml:space="preserve"> TOTAL ITEM NO. 4 </t>
  </si>
  <si>
    <t>ONLINE TYPE VAV BOXES</t>
  </si>
  <si>
    <t>VAV Box shall be of following design parameters :</t>
  </si>
  <si>
    <t xml:space="preserve"> Max. Air Qty.                  Min. Air Qty.                  Location</t>
  </si>
  <si>
    <t xml:space="preserve">       (Cfm)                           (Cfm)   </t>
  </si>
  <si>
    <t xml:space="preserve">Upto 500                               50                         As shown on Drg. </t>
  </si>
  <si>
    <t>h.</t>
  </si>
  <si>
    <t>DUCT PRESSURE SENSORS</t>
  </si>
  <si>
    <t xml:space="preserve"> TOTAL ITEM NO. 5 (ONLINE TYPE VAV BOXES)</t>
  </si>
  <si>
    <t xml:space="preserve">  50mm  thick lining</t>
  </si>
  <si>
    <t>Part III</t>
  </si>
  <si>
    <t xml:space="preserve">A </t>
  </si>
  <si>
    <t>Rates are inclusive of fixing/work for underslung plumbing system or embeded piping. Mostly, all the toilets in the residencial units have been designed for under slung piping.</t>
  </si>
  <si>
    <t>All pressure pipe will be tested on 1.5 times of there working pressure</t>
  </si>
  <si>
    <t>No.</t>
  </si>
  <si>
    <t>KG</t>
  </si>
  <si>
    <t xml:space="preserve">15 mm dia </t>
  </si>
  <si>
    <t xml:space="preserve">20 mm dia </t>
  </si>
  <si>
    <t xml:space="preserve">25 mm dia </t>
  </si>
  <si>
    <t xml:space="preserve">32 mm dia </t>
  </si>
  <si>
    <t xml:space="preserve">40 mm dia </t>
  </si>
  <si>
    <t xml:space="preserve">50 mm dia </t>
  </si>
  <si>
    <t xml:space="preserve">65 mm dia </t>
  </si>
  <si>
    <t>20 mm dia</t>
  </si>
  <si>
    <t>25 mm dia</t>
  </si>
  <si>
    <t>32 mm dia</t>
  </si>
  <si>
    <t>65 mm dia</t>
  </si>
  <si>
    <t>25 mm thick mineral wool insulation (15 mm dia)</t>
  </si>
  <si>
    <t>25 mm thick mineral wool insulation (20 mm dia)</t>
  </si>
  <si>
    <t>25 mm thick mineral wool insulation (25 mm dia)</t>
  </si>
  <si>
    <t>25 mm thick mineral wool insulation (32 mm dia)</t>
  </si>
  <si>
    <t>110 mm dia</t>
  </si>
  <si>
    <t>75 mm dia</t>
  </si>
  <si>
    <t>50 mm dia</t>
  </si>
  <si>
    <t>40 mm dia</t>
  </si>
  <si>
    <t>110 mm dia.</t>
  </si>
  <si>
    <t>110 mm inlet and 75 mm outlet.</t>
  </si>
  <si>
    <t>110 mm inlet and 110 mm outlet.</t>
  </si>
  <si>
    <t xml:space="preserve">110 mm diameter                </t>
  </si>
  <si>
    <t>100x100 mm size P type</t>
  </si>
  <si>
    <t>42.1.1</t>
  </si>
  <si>
    <t>With common burnt clay F.P.S. (non modular) bricks of class designation 7.5</t>
  </si>
  <si>
    <t>80 mm dia</t>
  </si>
  <si>
    <t>100 mm dia</t>
  </si>
  <si>
    <t>150 mm dia</t>
  </si>
  <si>
    <t>Supplying, installation, testing &amp; commissioning of sprinkler flexible pipe (UL Listed) of stainless steel complete with 15 NPT on reducer thread with maximum working pressure of 175 PSI test pressure of 875 PSI (Burst) with branch line (Inlet) 25mm NPT male thread to sprinkler head (Outlet) 15mm NPT female thread with reducer, nipple, 2 side brackets, center bracket, stockbar of following sizes complete as required.</t>
  </si>
  <si>
    <t>1000mm</t>
  </si>
  <si>
    <t>Capacity 6 Kg.</t>
  </si>
  <si>
    <t>Capacity 4.5 Kg.</t>
  </si>
  <si>
    <t>Supply, installation, testing and commissioning of standard firemans axe with heavy rubber handle.</t>
  </si>
  <si>
    <t xml:space="preserve">TYPICAL COMMON LIGHT FIXTURES </t>
  </si>
  <si>
    <t>SUB HEAD - LIGHT FIXTURES : SUPPLY &amp; INSTALLATION</t>
  </si>
  <si>
    <t>A.1</t>
  </si>
  <si>
    <t>A.2</t>
  </si>
  <si>
    <t xml:space="preserve">30W 2x2 light fixture
</t>
  </si>
  <si>
    <t>BOQ FOR LIGHT FIXTURES SUPPLY &amp; INSTALLATION WORKS</t>
  </si>
  <si>
    <t>Recessed Downlighter</t>
  </si>
  <si>
    <t xml:space="preserve">PRODUCT DESCRIPTION </t>
  </si>
  <si>
    <t>Recessed Floor Light</t>
  </si>
  <si>
    <t>Profile Strip Light</t>
  </si>
  <si>
    <t xml:space="preserve">9W Vertical led cove light  reception wall arch. 
(Length upto 4mtr)
</t>
  </si>
  <si>
    <t>Product Dimensions	Overall Dimensions-
Height: 26.5"
Base Dimensions-
Height: 1"
Width: 5"
Length: 7"
Shade Dimensions-
Height: 10"
Width: 7.5"
Length: 14"
Cable Length: 68"
Holder &amp; Plug Type	E-27
Recommended Bulb	LED Only.
Dimmer Available?	Available.
No. of Bulb Holders	1
Bulb Provided	Not Provided
Package Contents	1 Table Lamp
Product Material	Black Italian marble body. Metal frame plated in a matte gold finish. Beige coloured fabric shade. Dimmer switch.
Product Weight (in Kg)	7.5
Country Of Origin - 	Imported</t>
  </si>
  <si>
    <t>* Note : Material Finishes / Fabric color may vary as per Selection / Final approval by the Architect.</t>
  </si>
  <si>
    <t>LIPAN ART ARTISIAN PANNELING</t>
  </si>
  <si>
    <t xml:space="preserve"> INDOWUD / RELWOOD </t>
  </si>
  <si>
    <t>FROST FILM</t>
  </si>
  <si>
    <t>Entrance side Existing Glazing Toward Flight Gates</t>
  </si>
  <si>
    <t>site specific</t>
  </si>
  <si>
    <t>Natural Fibre Composite and Polymer Board &amp; Wood Material with the Density as per ISO 1183, 0.65 +/- 0.05 g/cm3</t>
  </si>
  <si>
    <t>Walia Steel Craft / Alsorg / Metal steel Craft or As per Sample qualify by the Architect.</t>
  </si>
  <si>
    <t>Fabrication &amp; Customization works</t>
  </si>
  <si>
    <t>Knauff / Saint gobain</t>
  </si>
  <si>
    <t>Texture Paint</t>
  </si>
  <si>
    <t>LED Recessed 8-10W LED, colour temperature of 3000K-4000K,  Ø = 100mm
Base Price @ 1020/- each</t>
  </si>
  <si>
    <t>LED recessed luminaire system power: 18W, colour temperature of 4000K, L = 595mm, B = 595mm, H = 70mm
Base Price @ 2500/- each</t>
  </si>
  <si>
    <t>Supply, assembling, erection, connecting, testing and commissioning of the following LED light fixtures complete with housing, reflectors, all accessories i.e. copper wound ballast, HPF condensors, starters, holders etc. complete as required (Note : Fixture may vary in actual vs ref image as per final selection / approved by Architect)</t>
  </si>
  <si>
    <t>custom - Imported</t>
  </si>
  <si>
    <t>Wiring for primary light points for Switch controlled points with 2.5 sq. mm LSHF PVC insulated stranded /multi stranded copper conductor 1100 Volt grade wires in  IS embossed  25mm dia 16 SWG GI  surface /concealed conduit including cost of providing saddles hangers supports from soffit of slab etc for surface conduiting, ceiling conduiting and/or cost of cutting and filling chases for recessed conduiting, and including the cost of Supply and fixing a 6 amp 240 Volt grid plate mounted switch with moulded cover plate in zinc chromate passivated GI box and including the cost of running 1.5 sq. mm LSHF PVC insulated copper earth wire for loop earthing etc. complete as directions of Engineer-in-charge and as required.</t>
  </si>
  <si>
    <t>Wiring for 240 volt 6 amp Multistandard single phase and neutral switch socket outlet with 4 sq. mm LSHF PVC  insulated stranded/multi stranded copper conductor 1100 Volt grade wires in IS embossed  25mm dia 16 SWG GI  surface/concealed conduit including cost of providing circuit wiring with 4 sq mm LSHF PVC insulated stranded/ multistranded copper conductor 1100 volt grade wires and  including the cost of providing saddles etc as required for surface conduiting and/or cost of cutting and filling chases as required and Supply  and fixing of a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</si>
  <si>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for a 240 volt 6-16 amp single phase and neutral universal switch socket outlet with 6.0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</si>
  <si>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Wiring for a 240 volt 16 amp single phase and neutral universal switch socket outlet with 4.0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universal socket outlet with safety shutters and 16 amp 240 volt single pole grid plate mounted switch with moulded cover plate in recessed galvanized box  and including earthing of the 3rd pin with 4.0 sq mm 1100 volt grade LSHF PVC insulated stranded copper conductor wires complete as directions of Engineer-in-charge and as required.</t>
  </si>
  <si>
    <t>RO</t>
  </si>
  <si>
    <t>-</t>
  </si>
  <si>
    <t>Supply , Installation, Testing and comissioning of wall/furniture pop up Boxes with all standard accessories consisting of following: 
a) 1nos 6-16 amp socket with single Switch
b) 1nos Data outlet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the Box outlets complete as directions of Engineer-in-charge and as required.</t>
  </si>
  <si>
    <t>Providing and fixing of 2nos. Data outlet plate mounted outlet unit (RJ-45) with moulded cover plate in recessed zinc chromate passivated MS box complete as directions of Engineer-in-charge and as required for Data system. (For Display)</t>
  </si>
  <si>
    <t>Providing and fixing of 1no. Data outlet plate mounted outlet unit (RJ-45) with moulded cover plate in recessed zinc chromate passivated MS box complete as directions of Engineer-in-charge and as required for Data system.</t>
  </si>
  <si>
    <t>Supplying, Installation, testing and commissioning of Occupancy Sensor for light control with all accessories and complete as directions of Engineer-in-charge and as required.</t>
  </si>
  <si>
    <t>Supplying and drawing wiring with single core stranded copper conductor PVC insulated 1100 volt grade LSHF PVC insulated wires in IS embossed suitable dia 16/14 SWG GI surface/concealed conduit including cost of providing saddles etc as required for surface conduiting and/or cost of cutting and filling chases as required including the cost of running copper conductor LSHF PVC insulated loop earthing wire complete as directions of Engineer-in-charge and as required as below.</t>
  </si>
  <si>
    <t xml:space="preserve">Supplying and fixing heavy gauge ISI embossed PVC  recessed and/or surface conduits including cost of providing saddles etc for surface conduiting and/or cost of cutting and filling chases for recessed conduiting complete as per specifications, as required and as below. </t>
  </si>
  <si>
    <t>TOTAL SUB-HEAD I carried over to Summary</t>
  </si>
  <si>
    <t>Supply and laying cables on  Tray / clamped to wall with suitable clamps saddles and fixing bolts/ in ground including the cost of digging and back filling with sand and brick protection as required and including testing and commissioning of the following 1100 volt grade armoured XLPE insulated and PVC sheathed Aluminium conductor cable complete as required. The costs shall include for all cables to be provided with a 1D gap and shall be properly clamped with cable clamps and ties. Identification tags shall be provided for all cables and route markers for cables in ground.</t>
  </si>
  <si>
    <t>Supply, laying cables on  Tray / clamped to wall with suitable clamps saddles and fixing bolts as required and including testing and commissioning of the following 1100 volt grade armoured XLPE insulated and PVC sheathed copper/Aluminium conductor cable complete as required with single core flexible copper wire for Earhting .The costs shall include for all cables to be provided with a 1D gap and shall be properly clamped with cable clamps and ties. Identification tags shall be provided for all cables and route markers for cables in ground.</t>
  </si>
  <si>
    <t>3.5C x 240 sqmm AL. AR. XLPE Cable (From existing Nearby Terminal Electrical Panel)</t>
  </si>
  <si>
    <t>Cable end termination of the following XLPE insulated and PVC sheathed aluminium conductor cable 1100 Volt grade including cost of crimping heavy duty aluminium lugs, nickel plated brass compression glands, insulation tape and all requisite material for completion of termination complete as required and as below, including tagging oif each.</t>
  </si>
  <si>
    <t>Cable end termination of the following XLPE insulated and PVC sheathed copper conductor cable 1100 Volt grade including cost of crimping heavy duty copper lugs, nickel plated brass compression glands,insulation tape and all requisite material for completion of termination complete as required and as below, including tagging oif each.</t>
  </si>
  <si>
    <t>Supply and fixing of perforated sheet steel slotted cable trays with vertical sides on both ends as per approved design and GI angle supports spaced 1000 mm apart throughout the length as specified, including the cost of 1 meter GI rod hangers, hooks, dash fasteners, painting etc. for suspension from ceiling complete as required.</t>
  </si>
  <si>
    <t>100 mm x 40 mm (2 compartment - 1 For Power, 1 for Data)</t>
  </si>
  <si>
    <t>TOTAL SUB-HEAD II carried over to Summary</t>
  </si>
  <si>
    <t>SUB HEAD III - DISTRIBUTION SYSTEM &amp; ELECTRICAL PANEL</t>
  </si>
  <si>
    <t xml:space="preserve">32 amp TPN 10 kA MCB with thermal magnetic protective releases incoming with 3 single phase banks each comprising of 1-32 amp DP 30 mA RCCB  incoming and 12 nos 6/16/20/25/32 amps SP 10 kA MCB with thermal magnetic protective releases out goings. </t>
  </si>
  <si>
    <t xml:space="preserve">1-32 amp TPN 10 kA MCB with thermal magnetic protective releases incoming with 3 single phase banks each comprising of 1-100 amp DP 30 mA RCCB  incoming and 24 nos 6/16/20/25/32 amps SP 10 kA MCB with thermal magnetic protective releases out goings. </t>
  </si>
  <si>
    <t>Design, Manufacture, Supply, delivery and coordination for Installation of the following front operated modular compartmentalised construction cubicle type, front access, dead back, 2mm thick steel enclosed free standing / wall mounted, dust and vermin proof, switchboard with IP42/ Specified protection with hinged and lockable doors duly powder coated complete with interconnections, tinned copper crimping lugs, bonding to earth and painting, suitable for use at 415 volts, 3 phase 4 wire 50 Hz system, and to withstand a symetrical fault level of 25 kA</t>
  </si>
  <si>
    <t>All live accessible parts shall be shrouded and all equipment shall be finger touch proof. The Busbars insulation shall be with heat shrinkable sleeves. SMC/DMC shrouds and busbar supports shall be used. Padlocking facility shall be provided on all outgoing feeders doors and switch handles shall be lockable in OFF position</t>
  </si>
  <si>
    <t>The cost shall include providing and fixing of 75 x 50 x 6 mm channels for switchboard support.</t>
  </si>
  <si>
    <t>All MCCB shall have rotary handles &amp; extension terminal, phase barrier on both sides as required at site.</t>
  </si>
  <si>
    <t>GA drawings shall be got approved from Owners/ Architects/ Consultants before fabrication.</t>
  </si>
  <si>
    <t xml:space="preserve">All outgoing MCCBs with thermal magnetic based adjustable release MCCB with front operating handle  for O/C, S/C &amp; earth fault protection of following capacity and rating, 16 KA (Ics=Icu upto 433 V ) with front operating handle, Spreader  links and phase barrier, solid neutral link  complete with wiring, connections etc. </t>
  </si>
  <si>
    <t>Note:- The Manufacturer/Supplier shall supervise the installation, testing and commissioning of the cubicle panels by the electrical contractor/Engineer-in-charge</t>
  </si>
  <si>
    <t>UPS 15 kVA</t>
  </si>
  <si>
    <t>Supply, installation, testing and commissioning of 15 kVA UPS system comprising of online units  with a battery backup of 30 minutes duration for full load and with all standards fittings, accessories, protection, instruments, indications and controls including but not restricted to transformer, rectifier, inverter, SMF battery with float cum boost battery charger, static bypass switch, maintenance bypass, interconnections etc. 
The UPS shall be suitble for three phase 415V output with variation of + 15% and give constant output supply of 415V + 2%. The UPS shall have 2 earthing connection with two seperate earth pits.</t>
  </si>
  <si>
    <t>4 Sqmm bare, tinned-copper stranded conductor</t>
  </si>
  <si>
    <t>TOTAL SUB-HEAD III carried over to Summary</t>
  </si>
  <si>
    <t>Supply, installation, testing and commissioning of 1 Loop wall recess mounting microprocessor based networkable analogue addressable Fire Control Panel having a Fire Alarm Capability of 100/125/150 detectors/devices per loop with each loops length being restricted to 80% of manufacturer specified maximum loop length).   The Fire control panel shall have 100% hot redundancy for CPU, load etc. It shall be expandable by minimum 1 additional loops. The operating panel shall have minimum 80 character LCD display, 4 access levels, 1000 events historical logging, flash E-PROM, 240 volts ac power supply, automatic battery charger, 24V sealed lead-acid battery suitable operating the system for 24 hours in emergency condition. The Panel shall be Integrated with the PA System and with suitable power amplifiers for the hooter/strobes.</t>
  </si>
  <si>
    <t>The Panel shall be Integrated with the BMS System and shall include cost of supply of any additional modules, software and interfaces as required for the same and as required by the Client. The Panel shall provide either or all BACNET/RS485/ LON/MODBUS protocols as required. The panel shall be complete as per specifications and as required.</t>
  </si>
  <si>
    <t xml:space="preserve">Supply, installation, testing and commissioning of plug-in type intelligent analogue addressable multi criteria photo electric cum Smoke detectors including the cost of base plate, 75 mm dia M.S. outlet box for fixing of the detector base, mounting accessories etc. complete as per specifications and as required. </t>
  </si>
  <si>
    <t>Supply, installation, testing and commissioning of plug-in type intelligent analogue addressable rate of rise cum fixed temperature Heat detectors including the cost of base plate, 75 mm dia M.S. outlet box for fixing of the detector base, mounting accessories etc. complete as per specifications and as required.</t>
  </si>
  <si>
    <t>Supply, installation, testing and commissioning of intelligent analogue addressable Control Modules including the cost of 75 mm dia MS outlet box for fixing of the module, mounting accessories complete as per specifications and as required.</t>
  </si>
  <si>
    <t>Supply, installation, testing and commissioning of recess/surface mounting dust and vermin proof intelligent addressable analogue Manual Pull stations including cost of all required modules, mounting accessories etc  including the cost of M.S. outlet box for fixing of the station, mounting accessories etc. complete as per specifications and as required.</t>
  </si>
  <si>
    <t>Supply, Installation, Testing and commissioning of high intensity hooters cum Strobe Lights with 110 cd. The strobes shall be synchronized for better evacuation.</t>
  </si>
  <si>
    <t xml:space="preserve">Supplying and fixing heavy gauge ISI embossed black enameled Fire Rated PVC  recessed and/or surface conduits including cost of providing saddles etc for surface conduiting and/or cost of cutting and filling chases for recessed conduiting complete as per specifications, as required and as below. </t>
  </si>
  <si>
    <t xml:space="preserve">Supplying and fixing heavy gauge ISI embossed black enameled MS Conduit  recessed and/or surface conduits including cost of providing saddles etc for surface conduiting and/or cost of cutting and filling chases for recessed conduiting complete as per specifications, as required and as below. </t>
  </si>
  <si>
    <t>Supply, installation, testing and commissioning of recess/ surface mounting 2W CEILING SPEAKER ,metal grille, dia 150mm and Spring clamps suitable for broadcast of speech and alarm siren including cost of supplying all mounting accessories complete as required.</t>
  </si>
  <si>
    <t>Supply, installation, testing and commissioning of Wall surface mounting 2W CEILING SPEAKER with 6W/3W optionssuitable for broadcast of speech and alarm siren including cost of supplying all mounting accessories complete as required.</t>
  </si>
  <si>
    <t>Supply, installation, testing and commissioning of CONTROL PANEL with single zone selection, ascending 4 tone chime, emergency microphone, expandable upto 5 zones using expansion control panel complete as required.</t>
  </si>
  <si>
    <t xml:space="preserve">Supply, installation, testing and commissioning of Wireless lepal microphone DB technology complete as required </t>
  </si>
  <si>
    <t xml:space="preserve">Supply, installation, testing and commissioning of Microphone with table stand </t>
  </si>
  <si>
    <t>TOTAL SUB-HEAD IV carried over to Summary</t>
  </si>
  <si>
    <t>Design, Engineering, Supply, Receiving, handling, storage, installation, testing and commissioning of the CLOSED CIRCUIT TELEVESION (CCTV) SURVEILLANCE SYSTEM with IP based indoor type fixed varifocal dome camera 2MP with resolution 1920x1080, IP67 with 30m IR range for the proposed application with all components, accessories, fixing &amp; mounting accessories etc. as complete as required for the succesfull operation.</t>
  </si>
  <si>
    <t>Supply of Network Video/Disk Recorder - 32 channel (Including HDD for minimum recording of 30 days) with minimum 500GB Usable Space with all components, accessories, fixing &amp; mounting accessories etc. as complete as required for the succesfull operation.</t>
  </si>
  <si>
    <t>Supplying, laying, testing and commissioning of 4-pair Non-plenum Enhanced Cat 6 unshielded twisted pair with 24 AWG solid copper conductors in surface/concealed conduit/raceways complete as required</t>
  </si>
  <si>
    <t>TOTAL SUB-HEAD V carried over to Summary</t>
  </si>
  <si>
    <t>F</t>
  </si>
  <si>
    <t xml:space="preserve">NOTE : 
a) Any of fixtures and fittings shall be re-confirmed with the Architects/ consultants before ordering/installing them.
b) All light Fixtures should be approved by consultant / architect/client from the given make list before installations.
c) All the marking &amp; cutting of light fixtures should be in electrical contractor's scope. </t>
  </si>
  <si>
    <t>Installation, testing and commissioning (including fixing flexible wires from holder/junction box to fixtures hardwares and its driver's wiring, installation etc.) of following light fixtures:</t>
  </si>
  <si>
    <t>5W Floor light fixture</t>
  </si>
  <si>
    <t>6W Table lamp</t>
  </si>
  <si>
    <t>15W Table lamp</t>
  </si>
  <si>
    <t>7W Ceiling light fixture</t>
  </si>
  <si>
    <t>9W Circular ceiling light fixture</t>
  </si>
  <si>
    <t>9W Vertical led cove light- reception wall arch.</t>
  </si>
  <si>
    <t>9W Square ceiling light fixture</t>
  </si>
  <si>
    <t>30W 2x2 light fixture</t>
  </si>
  <si>
    <t>Cove light</t>
  </si>
  <si>
    <t>25 leaf shape flower pattern feature light</t>
  </si>
  <si>
    <t>12 leaf shape flower pattern feature light fixture</t>
  </si>
  <si>
    <t>Chandelier light-1 (p6)</t>
  </si>
  <si>
    <t>10W Mirror light</t>
  </si>
  <si>
    <t>Reception chandelier light</t>
  </si>
  <si>
    <t>Island counter chandelier light(double oval shape)</t>
  </si>
  <si>
    <t xml:space="preserve">Semi arch shape pendant light - corridor </t>
  </si>
  <si>
    <t>Semi arch shape pendant light - corridor</t>
  </si>
  <si>
    <t>Chandelier light-2 (p2)-book shelf area-quit zone</t>
  </si>
  <si>
    <t>TOTAL SUB-HEAD VI carried over to Summary</t>
  </si>
  <si>
    <t xml:space="preserve">Supply , Installation, Testing and Commissioning of MS heavy class (Class "C') pipes cut to requird   lengths and installed with all welded joints. Quoted price  shall  be  inclusive  of   supply  and  fixing  in position  the  necessary   fittings   like  elbows, tees reducers,  sockets  etc., and  hanging   arrangement and floor supports as required, rigid PUF saddles, washers and check nuts etc in accordance  with  the  approved   shop  drawings   and specifications. All sleeves in Fire wall/slab shall be sealed using fireproof sealant. Pipes shall be of following sizes :  </t>
  </si>
  <si>
    <t xml:space="preserve">For Pipe sizes of 80mm dia &amp; above complete "C" channel support shall be provided. For floor supports,  supports shall be complete with pipes of adequate size with base plate &amp; vibration isolation pads and "C" channel. All pipe supports channels, fastner etc. to be selected as per support depth &amp; loading as per structural consultant recommendations. </t>
  </si>
  <si>
    <t>Rate Only</t>
  </si>
  <si>
    <t>CONDENSATE DRAIN PIPING -GI</t>
  </si>
  <si>
    <t xml:space="preserve">in accordance  with  the  approved   shop  drawings  </t>
  </si>
  <si>
    <t>Providing and fixing in position  the following wafer type Butterfly Valves complete with SS-410 disc, companion flanges, nuts, bolts, gaskets  etc. as required. Butterfly valves shall confirm to PN -16 rating as per specifications. Quoted price shall be inclusive of insulation for valves associated with chilled water circuit as per the specifications. The valves shall be following sizes.</t>
  </si>
  <si>
    <t>the  approved   shop  drawings  and   specifications.</t>
  </si>
  <si>
    <t>Supplying , Installaing , Testing and Commissioning of  following  Balancing  Valves  in accordance  with  the  approved   shop  drawings  and   specifications. Balancing valves shall conform to PN-16 rating as per the specifications. Quoted price shall be inclusive of insulation as per the specifications.</t>
  </si>
  <si>
    <t xml:space="preserve">modulating  motor, proportional thermostat       and </t>
  </si>
  <si>
    <t xml:space="preserve">copper  control   wiring   for   air    handling    units. </t>
  </si>
  <si>
    <t xml:space="preserve">control cabling etc. as required and insulation as per </t>
  </si>
  <si>
    <t>Y- STRAINER FOR AHUs</t>
  </si>
  <si>
    <t xml:space="preserve">of  following 'Y'-  strainers for AHUs as per the </t>
  </si>
  <si>
    <t>specifications having PN-16 rating. Quoted price shall be</t>
  </si>
  <si>
    <t xml:space="preserve">The BTU meter should be a combined heat and cold type static meter using Non-Mechanical (Ultrasonic/Oscillating Jet) measurement principle. The nominal pressure rating should be PN16, IP54 protection. The meter should conform in all aspects to MID certification EN 1434 class2/3. Data logging minimim upto 12 months. The meter (Calculator) shall have an NFC communication. The Calculator to have Battery backup minimum up to 2 months in case of complete power failure and shell life of 10years, 230VAC or 24VAC/VDC power supply operated with integrated Bacnet/modbus module/cloud. </t>
  </si>
  <si>
    <t>Supply, Installation,Testing  and   Balancing  of flexible ducting comprising of inner as well as outer skin constructed out of aluminium &amp; fibre glass insulation 25mm thick of minimum 24 kg/cu.m density insulation sandwitched in between. Duct should confirm  to fire rating standards BS-476 part 5, 6 &amp; 7. 
Flexible  Ducts of following sizes as per approved shop drawings, specifications :</t>
  </si>
  <si>
    <t>Control Panel &amp; Wiring (including actuators)</t>
  </si>
  <si>
    <t>Supply, Installation, Testing of 125mm deep antivibration flexible  joints at the outlet of  air handling units/ductable split units//inline fans. Flexible connections  shall be constructed using fire retardant  fabric with   extruded aluminium frame/flange on both sides of approved make.</t>
  </si>
  <si>
    <t>Supply,   Installation   and   Testing    of   single piece GI round spigot made out of spinning process with 50mm height and having grooves on both sides and circular flanges. Spigots shall be installed on main ducts to facilitate connection of flexible ducts.</t>
  </si>
  <si>
    <t>Supply, Installation, Testing and commissioning  of multi box type zero leakage extruded aluminium dampers for ducts to be provided with suitable links, levers and quadrants for manual ON/OFF and control of air flow as per approved shop drawing and specifications.</t>
  </si>
  <si>
    <t>Supply and fixing of actuators of suitable rating of torque complete with control panel and manual switch, transformer, copper wiring from junction box and actuator associated with the above VCDs. Actuator shall be suitable for duct size as shown in the drawing. Quoted arrangement shall be inclusive of all arrangement requited to ON/OFF the actuator/VCD integrated with switch to shut/on the supply air to digital immersive room.</t>
  </si>
  <si>
    <t>Insulation thickness/application will be as per approved shop drawing notes.</t>
  </si>
  <si>
    <t>Supply and Application of 25mm/32mm thick closed cell elastomeric insulation in tubing form for chilled water piping as per the  specifications.  Quoted price shall be  inclusive of adhesive as per specifications. Joints shall be sealed with adhesive forming proper bonding. Quoted price shall be inclusive of  24 G aluminium cladding for chilled water piping.</t>
  </si>
  <si>
    <t>Supply, Installation and testing of extruded aluminium powder coated air transfer grilles to be provided at the door of toilets/pantry.</t>
  </si>
  <si>
    <t>UNDERDECK INSULATION FOR EXPOSED ROOF</t>
  </si>
  <si>
    <t xml:space="preserve">Supply and Application of 16mm thick  closed cell   nitrile   rubber elastomeric  insulation for exposed roof towards underdeck insulation. Quoted price shall be  inclusive of Pidilite SR-505/998  adhesive as required and  as per the specifications. </t>
  </si>
  <si>
    <t>Supply  Installation,Testing  and Commissioning of On Line type variable air volume boxes complete with necessary controllers, Heating-Cooling digital thermostat, Damper actuator, multi point pick-up inlet Air Flow velocity, sensor and copper control wiring  and  necessary transformer, etc. as required and   as  per the specifications. VAV Boxes should be BMS compatible. VAV Boxes should be suitable to working on Cooling &amp; Heating mode as per requirement.</t>
  </si>
  <si>
    <t xml:space="preserve">From 525 to 1000          From 50 to 100              As shown on Drg. </t>
  </si>
  <si>
    <t xml:space="preserve">From 1025 to 1500        From 100 to 150            As shown on Drg. </t>
  </si>
  <si>
    <t xml:space="preserve">From 1525 to 2000        From 150 to 200            As shown on Drg. </t>
  </si>
  <si>
    <t xml:space="preserve">From 2025 to 2500        From 200 to 250            As shown on Drg. </t>
  </si>
  <si>
    <t xml:space="preserve">From 2525 to 3000        From 250 to 300            As shown on Drg. </t>
  </si>
  <si>
    <t xml:space="preserve">From 3025 to 3500        From 300 to 350            As shown on Drg. </t>
  </si>
  <si>
    <t xml:space="preserve">From 3525 to 4000        From 350 to 400            As shown on Drg. </t>
  </si>
  <si>
    <t>Supply,  Installation    and   Testing  of  pressure sensors to be installed in supply air ducts. Quoted price shall be inclusive of necessary conduting, copper control cabling from the sensors to the respective VFDs as per "Approved Shop Drawings".</t>
  </si>
  <si>
    <t>AHU ROOM ACOUSTIC LINING</t>
  </si>
  <si>
    <t xml:space="preserve">Supply and Application of acoustic/ thermal lining of walls/ceiling of  AHU rooms using resin bonded fibre glass insulation of density not less than 32Kg/CuM as per the approved shop drawings and specifications. Quoted price shall be inclusive of GSS channel, metal screws, washers, fibre glass tissue, perforated sheet  etc. as required for complete installation.    </t>
  </si>
  <si>
    <t xml:space="preserve"> TOTAL ITEM NO. 6 (AHU ROOM ACOUSTIC LINING)</t>
  </si>
  <si>
    <t>Rates are inclusive of fixing/ work at all the heights, depths and locations within the project premises.</t>
  </si>
  <si>
    <t>Provision of extension piece for final connection of CP fitting shall be supplied and installed by the contractor accordingly (as required)</t>
  </si>
  <si>
    <t>Providing, Supply, installation, testing and commisning of  C.P. brass angle valve with C.P. wall flange, Nut and Washer etc. complete as required for 15 mm &amp; 20 mm dia</t>
  </si>
  <si>
    <t>Providing, Supply, installation, testing and commisning of  15 mm dia C.P. brass bib cock with C.P. wall flange of approved quality</t>
  </si>
  <si>
    <t>Providing, Supply, installation,testing and commissioning of Stainless steel sink  (Single bowl with drainboard sink) 304 Grade SS,Matt Finish medium size 1000 X 500MM) supported by CI / MS Brackets duly painted, CP cast brass bottle trap with extension piece, rubber adaptor, CP copper connecting pipes, wall flange, union, CP brass chain, rubber plug, nuts, washers, waste connection complete &amp; making good the walls, floor wherever required.</t>
  </si>
  <si>
    <t>Providing, Structural steel members in position at all levels and at all heights as specified in the drawings made out of standard MS sections consisting of MS angles, ISMC, ISMB conforming to local &amp; international standards Cost to include fabricating necessary Gusset Plates, Stiffener plates, Brackets, Bolts, Cleats, seating angles etc., to the required size, shape, alignment etc, as per the drawings. Cost to include welding of members using structural steel welding electrodes as per ocal &amp; international standards , necessary equipments, tools and tackles, staging, scaffolding required etc.,complete. including a coat of zinc chromate primer.</t>
  </si>
  <si>
    <t>Providing, Supply, installation, testing and commisning of Grease Separator having grease storage capacity of 40 litre and total liquid holding capacity of 130 litre , all as per standard design and including making connections with sink. 
Material  : Fabricated with 2 mm
               thick SS 304 grade stainless 
               steel sheet</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</si>
  <si>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t>
  </si>
  <si>
    <t>Internal work - Exposed on wall</t>
  </si>
  <si>
    <t xml:space="preserve">Providing and fixing CPVC (Chlorinated Poly Vinyl Chloride) water supply pipes with pipe as per CTS SDR 11 (operating pressure - 7 Bar @ 82 Deg C and 28 Bar @ 23 Deg C)for pipes from 1/2 Inch to 2 Inch. Schedule 40 Pipe to be used from 2-1/2 Inch to 6 Inch. Pipes shall be joined using solvent welded CPVC fittings i.e. Tees, Elbows, Couplers, Unions, Reducers, brushings etc. including transition fittings (connection between CPVC &amp; metal pipe/GI) i.e. Brass Adaptors (both Male &amp; Female threaded) conforming to ASTM D-2846. ASTM F441 with only CPVC solvent cement conforming to ASTM F-493. </t>
  </si>
  <si>
    <t>Cost shall be inclusive of (a)Making maximum of 7.5 x 7.5 cm chasing in wall and floors for the pipe, making good the same by using 1:1 cement mortar over the wire mesh  and providing protection to embedded pipes and fittings (in wall chase) by wrapping two layers of 400 micron polythene sheet including proper overlaps on joints complete as required or (b) Fixing/supporting the pipes (&amp; fittings) at wall/ceiling level supported by galvanized clamps, hangers etc, as per specification. Exposed pipes to be painted of legends with direction arrow. GI pipe sleeves suitable higher size shall be provided wherever the pipes are crossing the fire rated walls / floors slab and sealing the sleeves with glass wool in between and fire sealant compound at either end all as per  Project Manager's / Consultant requirement.  All termination points for installation of faucets shall have brass termination fittings.  Installation shall be to as per Technical Manual of manufacturer of pipes &amp; fittings.</t>
  </si>
  <si>
    <t>Providing &amp; fixing of butterfly valve (PN 16) with flanges, nut bolts, gaskets and necessary pad locking arrangement  complete required.</t>
  </si>
  <si>
    <t xml:space="preserve">Supplying, laying/ fixing, testing and commissioning of following thickness resin bonded fiber glass pipe section insulation having density 80 kg/cum or mineral wool (non combustible) having density of 144 Kg/ cu m duly covered with a layer of 120 gm/sqm polythene sheet (vapour barrier) on existing pipe and finally applying 0.63mm aluminium sheet cladding complete with type3 , grade 1 roofing feltstrip(as per IS:1322 as amended up to date ) at joints etc. as per specifications and as required. </t>
  </si>
  <si>
    <t>Providing, Supply, installation,testing and commissioning of UPVC Soil, Waste &amp; Vent system conforming to IS : 13592 - Type B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 Pipes may be laid / fixed in sunken floors, under slung from ceiling. The pipes laid in sunken floor shall be encased with 75 mm thick cement concrete (1:2:4) all around. The installation shall be complete in all respects including cutting chases / holes in walls, slabs and making good the same as per specifications.</t>
  </si>
  <si>
    <t xml:space="preserve">Providing GI pipe sleeves of suitable higher size wherever pipes crossing a fire rated wall / floor slab and sealing of space around pipe and pipe sleeve with glass wool in between and fire proof sealent at either end to the satisfaction of the Project Manager / Consultants and making good the same after pipes have been duly laid and testing complete. </t>
  </si>
  <si>
    <t>Providing, fixing, jointing, testing and commissioning UPVC (Class III) Rain water downtake pipe conforming to IS:4985 cut to required lengths including all necessary fittings and specials.UPVC fittings (moulded as well as fabricated) like bends, tees, Y-tees, crosses, boss connections, access pieces, saddle pieces, cleanouts, adaptors for connections to other materials, plugs, reducers, cowls, offsets and other specials. Fixing at wall/ceiling level supported by galvanized steel clamps &amp; hangers etc. Making proper connection with cement solvent joint as per BIS / manufacturer. Cutting, chases / holes in floors / walls / slab and making good wherever required. (All major MS  structure to hold the stack with fixing including anchor fasteners,sand,cement etc is included in this  item).</t>
  </si>
  <si>
    <t>Providing and fixing clean out/floor clean out plug consist of CI bend &amp; GI socket heavy class with cap &amp; key for opening male threaded cap etc. including lead caulked to CI pipes complete in all respects as per drawing/ sample  approved by Engineer -in -Charge FCO (floor clean out plug shall be flushed with floor finish).: 100 mm dia. and Matching with Item no.31 or as per Architure approvals.</t>
  </si>
  <si>
    <t>Providing and fixing floor drain made out of 110x75 mm OD uPVC. elbow connected to uPVC pipe complete as per direction of Project Manager.</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</si>
  <si>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</si>
  <si>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Providing, jointing, testing and fixing UPVC Soil, Waste &amp; Vent system conforming to IS : 13592 and UPVC fittings (moulded as well as fabricated) like bends, tees, Y-tees, crosses, boss connections, access pieces, saddle pieces, cleanouts, adaptors for connections to other materials, plugs, reducers, cowls, offset and other specials. Jointing shall be done with pushfit EPDM ring jointing technique in general. Solvent cement joints may be provided for fittings and specials which are not manufactured with pushfit rubber joints.</t>
  </si>
  <si>
    <t>Providing and laying cement concrete 1:5:10 (1 cement : 5 coarse sand : 10 graded stone aggregate 40 mm nominal size) all-round sewerage pipes including bed concrete as per standard design :</t>
  </si>
  <si>
    <t>Providing and fixing square-mouth S.W. gully trap grade ‘A’' complete with C.I. grating, brick masonry chamber with water tight C.I. cover with frame of 300x300 mm size (inside) the weight of cover to be not less than 4.50 kg and frame to be not less than 2.70 kg as per standard design:</t>
  </si>
  <si>
    <t>Supply, installation, testing and commissioning  of following sizes of  pipes  conforming to IS-1239 with all accessories like all fittings ( all pipes &amp; fittings upto 50mm dia threaded  shall be the threaded Ductile Iron (ASTM A536) or Cast Iron (ASTM A126) or  Forged Steel fittings and for pipes above 50 mm dia MS fitting with welded joint shall be used) including tees, elbows, reducers, union,  flanges, rubber gaskets,  GI  nuts  bolts,  washer including supporting/fixing the pipe on wall /ceiling with clamps,   hangers (using anchor fastners) as per specification, Including synthetic enamel paint of approved shade over a coat of primer. Prior to application of primer the surface should be cleaned for any dirt, rusts, rough substance etc. Including  painting  of  legends both direction arrow as per the approval of the Project Manager</t>
  </si>
  <si>
    <t>MS pipe sleeve of suitable higher size shall be provided wherever the pipes are crossing the walls/floors and sealing the sleeves with glass wool in between &amp; fire sealent compound at either end all as per Project Manager’s requirements including  cutting holes and chases in brick, R.C.C work and making good the same to original conditions complete in all respects. All hangers, clamps, brackets etc. shall be of galvanized iron unless specified otherwise and the supply of the same shall also be included in rates under this head. Welding of any kind on the galvanized support / hanger shall not be permitted.</t>
  </si>
  <si>
    <t>For Sprinkler system - MS `C' Heavy class pipe</t>
  </si>
  <si>
    <t>Ground Floor</t>
  </si>
  <si>
    <t>Supply, installation, testing and commissioning of brass quartzoid sprinklers (UL approved) of 15 mm dia size, suitable for sustaining the pressure on the seat &amp; water hammer effect. The type &amp; temperature rating shall be as follows :</t>
  </si>
  <si>
    <t>Spray recessed (adjustable) rossette (68°C) sprinkler quick response upright type</t>
  </si>
  <si>
    <t>Spray recessed (adjustable) rossette (68°C) sprinkler quick response pendent type</t>
  </si>
  <si>
    <t>Providing and fixing fully charged  ABC powder type (Mono-Ammonium Phosphate - MAP 90) portable fire extinguishers   conforming to IS:15683, fixed to wall with brackets complete with initial charge. (Note: The cost for stand of fire extinguisher shall be included in this rate)</t>
  </si>
  <si>
    <t>Providing and fixing CO2 type cylindrical shape fire extinguisher with fixing hangers, hose, brackets, screws to required size etc.complete as per IS:15683:2006 - wall mounted type.</t>
  </si>
  <si>
    <t>Providing &amp; fixing flow switch in following sizes M.S. pipe including connection etc as required.</t>
  </si>
  <si>
    <t>Supplying,fixing and commissioning of single headed internal hydrant valve with instantaneous Gunmetal/Stainless Steel coupling of 63 mm dia with cast iron wheel ISI marked conforming to IS 5290 (Type -A) with blank Gunmetal/Stainless Steel cap and chain as required :
Single headed Gunmetal :-</t>
  </si>
  <si>
    <t>Supply, installation, testing and commissioning of indoor type hose lockable cabinet frames fabricated from 2100 x 900 x 550mm(in front)/250mm(in back) angle iron sections and cabinet door is 550 mm with 1 SWG CRCA MS Sheets with full front thick rigid door (with MS frame) of size 2.1 m x 0.5m with centre opeaning and locking arrangement, suitable to accommodate landing valves, 15 m long hoses, first-aid hose reel, telephone, aler button, fire extinguishers and branch pipe nozzle &amp; fire mans’ axe. The cabinet frame shall be painted with one coat of primer and two or more coats of synthetic enamel paint of approved make and shade as required. The item shall be complete of MS housing with front door for the cabinet along with hammer.</t>
  </si>
  <si>
    <t>custom - Indian make</t>
  </si>
  <si>
    <t>Brands : Custom Light - Zolux / Truemoon or As Equivlant 
Readymade light - White Teak / Jainsons (Readymade)
Imported : PRECIOSA / SWORISKI / DH Gate</t>
  </si>
  <si>
    <t xml:space="preserve">Recessed Downlighter - LED CRYSTA COB SWIVEL SPOTLIGHT 9 W 4000 K
LED Recessed 9W LED, colour temperature of 3000K-4000K,  Ø = 78mm
Base Price @ 1395/- each
</t>
  </si>
  <si>
    <t xml:space="preserve">9W Circular ceiling light fixture
</t>
  </si>
  <si>
    <t>Custom ART Work (FRP or Mould work or Brass or Sculpture etc.)</t>
  </si>
  <si>
    <t xml:space="preserve"> Universal India studio / Aarav Art / Chugli or Equivlant</t>
  </si>
  <si>
    <t>TOTAL FOR COMMON LIGHT FIXTURES</t>
  </si>
  <si>
    <t>Rs</t>
  </si>
  <si>
    <t xml:space="preserve">FEATURE DESIGNER LIGHT FIXTURES 
</t>
  </si>
  <si>
    <t>COMMON LIGHT FIXTURES</t>
  </si>
  <si>
    <t>DECORATIVE LIGHT FIXTURES</t>
  </si>
  <si>
    <t>WD-01, SOLID WOOD, COLOR : (DARK OAK) VC735-WENGE</t>
  </si>
  <si>
    <t>Modular socket Plate : Gold plated</t>
  </si>
  <si>
    <t>FB-01, FABRIC, COLOR : (BLUE)31-CELADON</t>
  </si>
  <si>
    <t xml:space="preserve">MT-01, METAL, COLOR : BLACK , HAIRLINE </t>
  </si>
  <si>
    <t>WD-01, SOLID WOOD, COLOR : VC735-WENGE</t>
  </si>
  <si>
    <t xml:space="preserve">WD-01, SOLID WOOD, COLOR : MALAYSIAN OAK </t>
  </si>
  <si>
    <t>FB-01, FABRIC, COLOR : (BLUE)C153-N10-14 POSEIDON</t>
  </si>
  <si>
    <t>FB-01  FABRIC, COLOR : (STEEL GREY)</t>
  </si>
  <si>
    <t>FB-01, FABRIC, COLOR : (PURPLE)C102-092 EGGPLANT</t>
  </si>
  <si>
    <t xml:space="preserve">FB-01, FABRIC COLOR-BEIGE </t>
  </si>
  <si>
    <t>Stenley / Dtale Modern / Innerspace / Furniturewala or As per approved</t>
  </si>
  <si>
    <t>for doors &amp; opening</t>
  </si>
  <si>
    <t xml:space="preserve">RCC Counter slab </t>
  </si>
  <si>
    <t>Screeding Work</t>
  </si>
  <si>
    <t>Toilets &amp; Kitchen</t>
  </si>
  <si>
    <t>Area</t>
  </si>
  <si>
    <t>L/Perimeter</t>
  </si>
  <si>
    <t>Store</t>
  </si>
  <si>
    <t>Premium Area Toilet (L &amp; G)</t>
  </si>
  <si>
    <t>main kitchen + Gt, Lt, Ht</t>
  </si>
  <si>
    <r>
      <t>P/F</t>
    </r>
    <r>
      <rPr>
        <b/>
        <sz val="9"/>
        <rFont val="Century Gothic"/>
        <family val="2"/>
      </rPr>
      <t xml:space="preserve">  Vitrified tiles </t>
    </r>
    <r>
      <rPr>
        <sz val="9"/>
        <rFont val="Century Gothic"/>
        <family val="2"/>
      </rPr>
      <t xml:space="preserve">of approved shade and size for flooring , skirting fixed with  cement mortar 12mm thick in 1:4   ratio  including filling  the joints with grout to match the shade of the tiles to give a smooth  surface. </t>
    </r>
  </si>
  <si>
    <t>IT Room</t>
  </si>
  <si>
    <t>Executive Lounge</t>
  </si>
  <si>
    <t>ii</t>
  </si>
  <si>
    <t>Live kitchen for thali concept</t>
  </si>
  <si>
    <t>Less Window</t>
  </si>
  <si>
    <t>Less Door</t>
  </si>
  <si>
    <t>live kitchen (veg &amp; nonveg)</t>
  </si>
  <si>
    <t>Premium live kitchen</t>
  </si>
  <si>
    <t xml:space="preserve">Less Opening </t>
  </si>
  <si>
    <t>Main kitchen</t>
  </si>
  <si>
    <t>Premium Lounge Live kitchen</t>
  </si>
  <si>
    <t>Granite Cladding (Single Cladding)</t>
  </si>
  <si>
    <t>Veg &amp; Nonveg Live Kitchen</t>
  </si>
  <si>
    <t>Granite Cladding Extra over and above the existing granite</t>
  </si>
  <si>
    <t>Thali Concept</t>
  </si>
  <si>
    <t>Thermoformed Corion (12 mm thick ) for basin counter Top ( Plan area to be measured for payment)</t>
  </si>
  <si>
    <t>Non thermoformed corion (12 mm thick) cladding ( Counter facia) (Elevation area to be measured for payment)</t>
  </si>
  <si>
    <t>Basin counter Facia ( Non thermoformed)</t>
  </si>
  <si>
    <t>MT + FT ( basin counter wall)</t>
  </si>
  <si>
    <t>MT (WC Side)</t>
  </si>
  <si>
    <t>FT (WC Side)</t>
  </si>
  <si>
    <t>Disabled Toilet</t>
  </si>
  <si>
    <t>600 dia inlay flooring</t>
  </si>
  <si>
    <t>750 dia inlay flooring</t>
  </si>
  <si>
    <t>Carpet Flooring</t>
  </si>
  <si>
    <t>SPA</t>
  </si>
  <si>
    <t>Executive lounge</t>
  </si>
  <si>
    <t>Premium Lounge</t>
  </si>
  <si>
    <t>Kota flooring stone - ST08</t>
  </si>
  <si>
    <t>Mian kitchen</t>
  </si>
  <si>
    <t>Veg &amp; Non Veg Live Kitchen</t>
  </si>
  <si>
    <t>P Lounge live Kitchen</t>
  </si>
  <si>
    <t>Marble cladding</t>
  </si>
  <si>
    <t>Premium Toilet</t>
  </si>
  <si>
    <t>Italian Marble 20 mm thick</t>
  </si>
  <si>
    <t>Counter Top</t>
  </si>
  <si>
    <t>Counter Facia</t>
  </si>
  <si>
    <t>Ledge wall Sill</t>
  </si>
  <si>
    <t>Marble cladding of Counter and sill</t>
  </si>
  <si>
    <t xml:space="preserve">Marble skiritng - Rs. 350 </t>
  </si>
  <si>
    <t>Lounge Area ST1</t>
  </si>
  <si>
    <t xml:space="preserve">marble designer Cladding </t>
  </si>
  <si>
    <t>male toilet</t>
  </si>
  <si>
    <t>Female toilet</t>
  </si>
  <si>
    <t>DT</t>
  </si>
  <si>
    <t>Marble curve cladding</t>
  </si>
  <si>
    <t>"</t>
  </si>
  <si>
    <t>Marble fluted cladding</t>
  </si>
  <si>
    <t>Reception back wall</t>
  </si>
  <si>
    <t>Reception Front wall</t>
  </si>
  <si>
    <t>POD Area</t>
  </si>
  <si>
    <t>Executive Lounge &amp; Passage Curved Prtsn</t>
  </si>
  <si>
    <t>Less Media wall</t>
  </si>
  <si>
    <t>Vending Area</t>
  </si>
  <si>
    <t>Dining Area Store wall</t>
  </si>
  <si>
    <t>Dining Area front</t>
  </si>
  <si>
    <t>Laminated Door shutter (W/o Vision panel)</t>
  </si>
  <si>
    <t>Dining Entrance Door</t>
  </si>
  <si>
    <t>Premium L Toilet</t>
  </si>
  <si>
    <t>Main Toilet</t>
  </si>
  <si>
    <t xml:space="preserve">Janitor Room </t>
  </si>
  <si>
    <t xml:space="preserve">FR Wooden Single Leaf Door - 700/900mm Long x 2400mm high </t>
  </si>
  <si>
    <t xml:space="preserve">FR Wooden Single Leaf Door - 900mm Long x 2400mm high </t>
  </si>
  <si>
    <t xml:space="preserve">FR Wooden Double Leaf Door - 1200mm Long x 2400mm high </t>
  </si>
  <si>
    <t xml:space="preserve">FR Wooden Double Leaf Door - 1800mm Long x 2400mm high </t>
  </si>
  <si>
    <t>Providing &amp; fixing Glass door fitting including handle in front &amp; rear side and lock (one side knob &amp; one side key) complete as per the requirements and drawing.</t>
  </si>
  <si>
    <t>Providing &amp; fixing  Consealed Hydraulic sleek door closer of approved make including all fixing arrangement complete in all respect. Door weight capacity upto 80kg, with 10year manufacturer warranty complete as per design approved.</t>
  </si>
  <si>
    <t>Door closer</t>
  </si>
  <si>
    <t>Premium toilet</t>
  </si>
  <si>
    <t>Common toilet</t>
  </si>
  <si>
    <t>Kitchen</t>
  </si>
  <si>
    <t>Kitchen &amp; live Kitchen</t>
  </si>
  <si>
    <t>IT</t>
  </si>
  <si>
    <t>Dining area entrance Door</t>
  </si>
  <si>
    <t>Providing &amp; fixing  Double action spring hinges of approved make including all fixing arrangement complete in all respect as per approved drawing and as directed by EIC.</t>
  </si>
  <si>
    <t>Double action spring hinges (Kitchen Main door)</t>
  </si>
  <si>
    <t>Door  Lock (Motrise  lever one side knob cylinder &amp; one side key  finish in rose gold SS  )</t>
  </si>
  <si>
    <t>Live Kitchen (P lounge)</t>
  </si>
  <si>
    <t xml:space="preserve">Door lock SS finish </t>
  </si>
  <si>
    <t>IT room</t>
  </si>
  <si>
    <t>Veg &amp; Nonveg live Kitchen</t>
  </si>
  <si>
    <t>Premium Lounge Toilets</t>
  </si>
  <si>
    <t xml:space="preserve">Main toilets </t>
  </si>
  <si>
    <t xml:space="preserve"> Designer Handle in 'D' shape made of SS solid body with PVD Finish </t>
  </si>
  <si>
    <t>Set</t>
  </si>
  <si>
    <t>Providing &amp; fixing  Door  Lock (Motrise  lever handle, one side knob cylinder &amp; one side key  finish in rose gold SS  ) of approved make including all fixing arrangement complete in all respect.</t>
  </si>
  <si>
    <t>H shape SS Gold finish Handle</t>
  </si>
  <si>
    <t>Live Kitchen (Veg &amp; nonveg)</t>
  </si>
  <si>
    <t>Providing &amp; fixing  Door Handle in 'H' shape made of SS solid body with PVD Finish coating as per approved color, Door Handle Size upto 600mm high and complete in all respact as per approved drawing.</t>
  </si>
  <si>
    <t>Reception &amp; POD Area</t>
  </si>
  <si>
    <t>Media wall &amp; Merchandise</t>
  </si>
  <si>
    <t>P Lounge &amp; Passage partition</t>
  </si>
  <si>
    <t>Exe. Lounge &amp; Passage Partition</t>
  </si>
  <si>
    <t>Column Boxing</t>
  </si>
  <si>
    <t>Less Opening</t>
  </si>
  <si>
    <t>Arch on Premium Lounge (Glazing side)</t>
  </si>
  <si>
    <t>Arch on Exe Lounge (Glazing side)</t>
  </si>
  <si>
    <t>Arch on Dining area (Glazing side)</t>
  </si>
  <si>
    <t>P Lounge Ledge Wall (near exterior glazing)</t>
  </si>
  <si>
    <t>Exe Lounge Ledge Wall (near exterior glazing)</t>
  </si>
  <si>
    <t>12 mm thick Relwood</t>
  </si>
  <si>
    <t>8 mm Thick Relwood</t>
  </si>
  <si>
    <t>Above Buffet Counter (Near dining area) arch</t>
  </si>
  <si>
    <t>single side</t>
  </si>
  <si>
    <t>Double side</t>
  </si>
  <si>
    <t>Relwood Cladding 12 mm</t>
  </si>
  <si>
    <t>Relwood Cladding 8 mm</t>
  </si>
  <si>
    <t>Wooden Framework</t>
  </si>
  <si>
    <t>Media wall (dining area)</t>
  </si>
  <si>
    <t>Alu Skirting</t>
  </si>
  <si>
    <t>Ceiling of Quite Zone (Library), Corridor</t>
  </si>
  <si>
    <t>PVd Coated SS Sheet</t>
  </si>
  <si>
    <t>Plain SS PVD coated</t>
  </si>
  <si>
    <t>PVD Etched</t>
  </si>
  <si>
    <t>Quite Zone (Library) P Lounge</t>
  </si>
  <si>
    <t>Corridor</t>
  </si>
  <si>
    <t>Media wall (Corridor)</t>
  </si>
  <si>
    <t>Skirting on media wall</t>
  </si>
  <si>
    <t>P Lounge Partition Edge</t>
  </si>
  <si>
    <t>Exe lounge</t>
  </si>
  <si>
    <t>Merchandise</t>
  </si>
  <si>
    <t>Reception &amp; Corridor</t>
  </si>
  <si>
    <t>Around Marble Combination Flooring</t>
  </si>
  <si>
    <t>P Lounge &amp; Dining area</t>
  </si>
  <si>
    <t xml:space="preserve">CIRCULAR FEATURE IN FLOOR </t>
  </si>
  <si>
    <t>Marble strips in Flooring</t>
  </si>
  <si>
    <t>P Lounge</t>
  </si>
  <si>
    <t>Size 2550mm long x 1200mm deep x 850mm high</t>
  </si>
  <si>
    <t>Size 1670 mm long x 660 mm deep x 850 high</t>
  </si>
  <si>
    <t>Size 6060mm long x 650mm wide x 850mm high</t>
  </si>
  <si>
    <t>Size 2330mm long x 650 mm wide x 850mm high</t>
  </si>
  <si>
    <t xml:space="preserve"> P Lounge area</t>
  </si>
  <si>
    <t>SPA area</t>
  </si>
  <si>
    <t>Dining Area</t>
  </si>
  <si>
    <t xml:space="preserve">HARDWARE &amp; ACCESSORIES : Corner joinery section made of SS grade 304, brush finish, of size 40x16x0.8mm with thick plastic film pasted for surface protection. Wall joinery section with hamming profile of size 21x22x0.8mm, Fixed front panel to be anchored to floor with L Bracket of SS316 and covered with SS316 grade box type plate from all directions with 100 mm clear height from ground, Matt finish surface. SS grade 304 butt hinges Matt finish, coat hook of SS304 grade lacquer finish with rubber stopper, round knob 30mm dia of SS304 grade lacquer finish, SS 304 grade screws, anti-rotation nylon polyamide grade-6 expandable wall plugs etc complete as per approved design, shade, colour, size etc complete </t>
  </si>
  <si>
    <t>Juice bar (Premium Lounge)</t>
  </si>
  <si>
    <t xml:space="preserve">Size 1550mm long x 300 mm deep x 3600mm high </t>
  </si>
  <si>
    <t>LIVE KITCHEN ABOVE COUNTER DESIGN FEATURE  :</t>
  </si>
  <si>
    <t>IsLand Counter</t>
  </si>
  <si>
    <t>Dining Area Veg &amp; Non veg Counter</t>
  </si>
  <si>
    <t>Marble combination Cladding</t>
  </si>
  <si>
    <t>Veg and nonveg Counter facia</t>
  </si>
  <si>
    <t>MR Gypsum Board Ceiling</t>
  </si>
  <si>
    <t xml:space="preserve">All toilets </t>
  </si>
  <si>
    <t xml:space="preserve">Metal Grid Ceiling </t>
  </si>
  <si>
    <t>Main kitchen &amp; Live kitchen</t>
  </si>
  <si>
    <t xml:space="preserve">POP Ceiling </t>
  </si>
  <si>
    <t>Exe Lounge</t>
  </si>
  <si>
    <t xml:space="preserve">Feature in POP Ceiling </t>
  </si>
  <si>
    <t xml:space="preserve">Wooden ceiling (Relwood) Ceiling </t>
  </si>
  <si>
    <t xml:space="preserve">Feature Design Element in Relwood Ceiling </t>
  </si>
  <si>
    <t>P lounge Ceiling</t>
  </si>
  <si>
    <t>Feature Design Element in Ceiling (Type 1)</t>
  </si>
  <si>
    <t>Feature Design Element in Ceiling (Type 2)</t>
  </si>
  <si>
    <t>Wallpaper</t>
  </si>
  <si>
    <t>POD Seating</t>
  </si>
  <si>
    <t>Buffet Counter Wall</t>
  </si>
  <si>
    <t>PAINTING WORK</t>
  </si>
  <si>
    <t xml:space="preserve">Total of Painting work </t>
  </si>
  <si>
    <t>Painting work</t>
  </si>
  <si>
    <t>All toilets ceiling</t>
  </si>
  <si>
    <t xml:space="preserve"> Premium Emulsion  paint</t>
  </si>
  <si>
    <t>Lounge Area Ceiling</t>
  </si>
  <si>
    <t>Less</t>
  </si>
  <si>
    <t>Lounge area Walls</t>
  </si>
  <si>
    <t>PT-01</t>
  </si>
  <si>
    <t>PT-02, PT-03</t>
  </si>
  <si>
    <t>Texture paint</t>
  </si>
  <si>
    <t>Lounge area Ceiling</t>
  </si>
  <si>
    <t>Lounge area wall</t>
  </si>
  <si>
    <t>All Toilets</t>
  </si>
  <si>
    <t>Executive lounge Ceiling</t>
  </si>
  <si>
    <t>Existing Glazing Toward Flight Gates &amp; Shower Glazed Door</t>
  </si>
  <si>
    <t>Wall Panneling Using Marble + SS PVD Finish Strips both side</t>
  </si>
  <si>
    <t>Providing &amp; fixing  Designer Handle in 'D' shape made of Brass solid body (as approved), Door Handle Size upto 600mm high and complete in all respact as per as per approved drawing.</t>
  </si>
  <si>
    <t>Dining Area Entrance</t>
  </si>
  <si>
    <t>Premium lounge , Executive lounge</t>
  </si>
  <si>
    <t>Reception area</t>
  </si>
  <si>
    <t>Premium lounge</t>
  </si>
  <si>
    <t>FEATURE SCREEN DESIGN ELEMENT 1</t>
  </si>
  <si>
    <t>Merchantise display</t>
  </si>
  <si>
    <t xml:space="preserve">LIPAN ART PARTITION DESIGN ELEMENT </t>
  </si>
  <si>
    <t xml:space="preserve">Feature wall in Between Corridor and P lounge </t>
  </si>
  <si>
    <t xml:space="preserve">Corridor </t>
  </si>
  <si>
    <t>Corridor side Lippon art (opposite to live kitchen P lounge)</t>
  </si>
  <si>
    <t>SPA outer Wall</t>
  </si>
  <si>
    <t>Dining area and corridor</t>
  </si>
  <si>
    <t>Above buffet Counter</t>
  </si>
  <si>
    <t>3.8.1</t>
  </si>
  <si>
    <t>3.8.2</t>
  </si>
  <si>
    <t>POP Punning</t>
  </si>
  <si>
    <t>SPA Area</t>
  </si>
  <si>
    <t>3.5 b</t>
  </si>
  <si>
    <t>3.9 b</t>
  </si>
  <si>
    <t>3.9 a</t>
  </si>
  <si>
    <t>3.10  a</t>
  </si>
  <si>
    <t>3.10 b</t>
  </si>
  <si>
    <t>3.12 b</t>
  </si>
  <si>
    <t>3.13 c</t>
  </si>
  <si>
    <t>3.17 b</t>
  </si>
  <si>
    <t>3.18 a</t>
  </si>
  <si>
    <t>5.1 a</t>
  </si>
  <si>
    <t>5.1 b</t>
  </si>
  <si>
    <t>5.5 a</t>
  </si>
  <si>
    <t>5.5 b</t>
  </si>
  <si>
    <t xml:space="preserve">Project </t>
  </si>
  <si>
    <t>AMD_T1_LOUNGE</t>
  </si>
  <si>
    <t>SUMMARY OF COST</t>
  </si>
  <si>
    <t xml:space="preserve"> HVAC </t>
  </si>
  <si>
    <t>PL &amp; FF</t>
  </si>
  <si>
    <t>SANITARY FIXTURES AND FITTINGS</t>
  </si>
  <si>
    <t>WATER SUPPLY</t>
  </si>
  <si>
    <t>DRAINAGE</t>
  </si>
  <si>
    <t>FIRE FIGHTING</t>
  </si>
  <si>
    <t>GRAND TOTAL - MEP</t>
  </si>
  <si>
    <t>N</t>
  </si>
  <si>
    <t>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(Normal)</t>
  </si>
  <si>
    <t>Wiring for secondary light points with 1.5 sq. mm LSHF PVC insulated stranded/multistranded copper conductor 1100 Volt grade wires in surface/concealed  in IS embossed  25mm dia 16 SWG GI  conduit including cost of providing saddles hangers supports from soffit of slab etc for surface conduiting, ceiling conduiting and/or cost of cutting and filling chases for recessed conduiting including the cost of running 1.5 sq. mm LSHF PVC insulated copper earth wire for loop earthing etc. complete as directions of Engineer-in-charge and as required. (Emergency)</t>
  </si>
  <si>
    <t xml:space="preserve">Wiring for primary light points for DB /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item)(Normal) </t>
  </si>
  <si>
    <t>Wiring for primary light points for DB/ Dimmer/ Sensor/ Automation controlled points with 2.5 sq mm LSHF PVC insulated stranded/multi stranded copper conductor 1100 Volt grade wires in  IS embossed  25mm dia 16 SWG GI  surface/concealed conduit including cost of providing saddles etc for surface conduiting and/or cost of cutting and filling chases for recessed conduiting and including the cost of running 1.5 sq mm LSHF PVC insulated copper earth wire for loop earthing etc. complete as directions of Engineer-in-charge and as required. (Cost of MCB/Switch shall be consider in this item). (Emergency)</t>
  </si>
  <si>
    <t xml:space="preserve">Wiring for 240 volt 6 amp Multistandard single phase and neutral switch socket outlet with 2.5 sq. mm LSHF PVC  insulated stranded/multi stranded copper conductor 1100 Volt grade wires in IS embossed  25mm dia 16 SWG GI  surface/concealed conduit including cost of providing circuit wiring with 2.5 sq mm LSHF PVC insulated stranded/ multistranded copper conductor 1100 volt grade wires and  including the cost of providing saddles etc as required for surface conduiting and/or cost of cutting and filling chases as required and Supply  and fixing of a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 </t>
  </si>
  <si>
    <t>Wiring as in Item 1.9 above looped from an adjacent switch socket outlet as required and Supply and fixing of a combined 240 volt 6 amp Multistandard socket outlet with safety shutters and 6 amp 240 volt single pole grid plate mounted switch with moulded cover plate in recessed zinc chromate passivated GI box  and including earthing of the 3rd pin with 2.5 sq. mm LSHF PVC insulated copper earth wire conductor wires complete as directions of Engineer-in-charge and as required.</t>
  </si>
  <si>
    <t>Wiring as in Item 1.11 above looped from an adjacent switch socket outlet as per specifications and directions of Engineer-in-charge and providing and fixing of a modular type multi-pin 240 Volt 6-16 amp shuttered socket outlet and a modular type 16 amp 240 Volt single pole rocker type switch in a recessed galvanized boxes with internal wiring and moulded front plates complete as directions of Engineer-in-charge and as required.</t>
  </si>
  <si>
    <t>Wiring as in Item 1.13 above looped from an adjacent switch socket outlet as per specifications and directions of Engineer-in-charge and providing and fixing of a modular type multi-pin 240 Volt 16 amp shuttered socket outlet and a modular type 16 amp 240 Volt single pole rocker type switch in a recessed galvanized boxes with internal wiring and moulded front plates complete as directions of Engineer-in-charge and as required.</t>
  </si>
  <si>
    <t>Supply , Installation, Testing and comissioning of IP 66 EGA Boxes with all standard accessories consisting of following: 
a) 3 nos 6-16 amp socket with single 16A Switch
b) 2nos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EGA Box complete as directions of Engineer-in-charge and as required.</t>
  </si>
  <si>
    <t>Supply , Installation, Testing and comissioning of IP66 Overdesktop pop up Boxes with all standard accessories consisting of following: 
a) 3nos 6-16 amp socket with two Number 16A Switches (2UPS+1RAW)
b) 2nos Data &amp; 1 no. Voice outlets including its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Overdesktop Flip Box complete as directions of Engineer-in-charge and as required.</t>
  </si>
  <si>
    <t>Supply , Installation, Testing and comissioning of  Pop up Boxes/IP 66 floor EGA box on furnitre/wall with all standard accessories consisting of following: 
a) 2 nos 6-16 amp socket with single 16A Switch
b) 2 nos Data outlets with includes of Data wiring and terminations.
Wiring for socket outlet with 4.0 sq. mm LSHF PVC  insulated stranded copper conductor 1100 Volt grade wires in 25 mm dia GI surface/concealed Conduit / Raceways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Floor EGA Box/furniture/wall pop up up box complete as directions of Engineer-in-charge and as required.</t>
  </si>
  <si>
    <t>Providing and fixing of 1no. Voice outlet plate mounted outlet unit (RJ-11) with moulded cover plate in recessed zinc chromate passivated MS box complete as directions of Engineer-in-charge and as required for Data system.</t>
  </si>
  <si>
    <t>Supplying, laying, testing and commissioning of 4-pair Non-plenum Enhanced Cat 6 unshielded twisted pair computer cable with 24 AWG solid copper conductors in  surface/concealed conduit/raceways/modular furniture, including both side terminations complete as directions of Engineer-in-charge and as required.</t>
  </si>
  <si>
    <t>Supplying, laying, testing and commissioning of RJ-11 telephone cable in  surface/concealed conduit/raceways/modular furniture,  including both side terminations complete as directions of Engineer-in-charge and as required.</t>
  </si>
  <si>
    <t>Supplying, Installation, testing and commissioning of Networking Rack with network switches/patch panels, I/Os, patch cords, 2nos. PDUs etc including other all accessories including  and complete as required. Vendor will workout nos of swicthes &amp; patch cords as per no of points in the BOQ/Drawing.</t>
  </si>
  <si>
    <t>Wiring for a 240 volt 32 amp single phase and neutral switch socket outlet with 6.0 sq. mm LSHF PVC  insulated stranded copper conductor 1100 Volt grade wires in 25 mm dia GI surface/concealed conduit including the cost of providing circuit wiring with 6.0 sq mm LSHF PVC insulated stranded copper conductor 1100 volt grade wires and including cost of providing brackets, saddles etc as required for surface conduiting and/or cost of cutting and filling chases as required and providing and fixing of a combined multi-pin 240 volt 32 amp socket outlet with safety shutters and 32 amp 240 volt double pole switch with moulded cover plate in recessed galvanized box  and including earthing of the 3rd pin with 6.0 sq mm 1100 volt grade LSHF PVC insulated stranded copper conductor wires complete as directions of Engineer-in-charge and as required.</t>
  </si>
  <si>
    <t>Wiring for a 240 volt 6/16 amp single phase and neutral switch socket outlet with 4.0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6/16 amp socket outlet with safety shutters and 16 amp 240 volt single pole switch with moulded cover plate in recessed galvanized box  and including earthing of the 3rd pin with 4 sq mm 1100 volt grade LSHF PVC insulated stranded copper conductor wires complete as directions of Engineer-in-charge and as required.</t>
  </si>
  <si>
    <t>Wiring for a 240 volt 25 amp single phase and neutral switch socket outlet with 4.0 sq. mm LSHF PVC  insulated stranded copper conductor 1100 Volt grade wires in 25 mm dia GI surface/concealed conduit including the cost of providing circuit wiring with 4.0 sq mm LSHF PVC insulated stranded copper conductor 1100 volt grade wires and including cost of providing brackets, saddles etc as required for surface conduiting and/or cost of cutting and filling chases as required and providing and fixing of a combined multi-pin 240 volt 25 amp socket outlet with safety shutters and 25 amp 240 volt double pole switch with moulded cover plate in recessed galvanized box  and including earthing of the 3rd pin with 4.0 sq mm 1100 volt grade LSHF PVC insulated stranded copper conductor wires complete as directions of Engineer-in-charge and as required.</t>
  </si>
  <si>
    <t>Supplying and drawing recessed/surface IS embossed GI conduiting system including cost of providing saddles etc for surface conduiting and/or cost of cutting and filling chases for recessed conduiting and painting complete as directions of Engineer-in-charge and as required as below.</t>
  </si>
  <si>
    <t>Wiring for WC/Urinal sensor points with 1.5 sq. mm LSHF PVC insulated multistranded copper conductor 1100 Volt grade wires in surface/concealed  in IS embossed 25mm dia 16 SWG GI conduit including cost of providing saddles, supports etc and/or cost of cutting and filling chases including the cost of running 1.5 sq. mm LSHF PVC insulated copper earth wire for loop earthing etc. complete as directions of Engineer-in-charge and as required. (WC/urinal sensor)</t>
  </si>
  <si>
    <t>Supply, assembly and  laying of under floor/ceiling trunking (comparmentalized)  made out of minimum 1.6mm thick pre galavised sheet with enamel paint finish complete with jointing sleeve, horizontal bends, vertical bends,  level adjustment components and closer, vertical elbow, covers, access outlet. etc.  complete with all other accessories under floor installation including cutting and chasing the floor/ or on surface, making good the same, placing in position and cleaning from inside complete etc. as required. All sizes shall be with 2mm thick covers.</t>
  </si>
  <si>
    <t>Providing and fixing 350 x 350 x 65 mm deep junction box</t>
  </si>
  <si>
    <t>Providing and fixing 150 x 150 x 65 mm deep junction box</t>
  </si>
  <si>
    <t>Providing and fixing 350 x 350 x 75-100 mm adjustable crossovers</t>
  </si>
  <si>
    <t>Supply, erection, testing and commissioning of the following sheet steel clad wall recess mounting dust and vermin proof distribution boards constructed from 1.2mm sheet steel IP 42 construction, double door finished with rust proof red oxide coating and two coats of paint with hinged gasketted door and housing the following complete with suitably rated PVC insulated copper busbars with interconnections and neutral bar  assembly, earthing terminals complete as approved by Architects. Padlocking facility shall be provided on the door.</t>
  </si>
  <si>
    <t>1-63 amp FP 10 kA MCB with incoming with 3 single phase banks each comprising of 1-63 amp DP 100 mA RCCB  incoming and 36 nos 25/32 amps SP 10 kA MCB with thermal magnetic protective releases out goings. (PDB)</t>
  </si>
  <si>
    <t>Supply and fixing of following sockets/ isolators in floor/ wall /equipment mounted enclosures (IP-66) with all the neccessry assessories i.e. socket, cable mount etc. (IP Rating of each mentioned below)</t>
  </si>
  <si>
    <t>40 amps, 415 volt, FP isolators - for Airwasher &amp; Scrubber at roof</t>
  </si>
  <si>
    <t xml:space="preserve">25 amps, 230 volt, DP isolators </t>
  </si>
  <si>
    <t>1 no. 6/16 amps switch socket - for Inline fans at roof</t>
  </si>
  <si>
    <t>1 no. 40 amps TPN industrial socket with 40A TPN MCB (IP-65)
(for Kitchen equipments - DW-06, LG-08a, LG-10 &amp; LKT-08))</t>
  </si>
  <si>
    <t>1 no. 32 amps 5 Pole industrial socket with 32A MCB (IP-65) 
(for Kitchen equipments - LG-08)</t>
  </si>
  <si>
    <t>3.2.6</t>
  </si>
  <si>
    <t>1 no. 25 amps 5 Pole industrial socket with 25A MCB (IP-65) 
(for Kitchen equipments- LG-03 &amp; PL-12)</t>
  </si>
  <si>
    <t>3.2.7</t>
  </si>
  <si>
    <t>1 no. 32 amps SPN industrial socket with 32A MCB (IP-65)</t>
  </si>
  <si>
    <t>3.2.8</t>
  </si>
  <si>
    <t>40 amps, 415 volt, FP isolators (IP 42) - For UPS &amp; AHU</t>
  </si>
  <si>
    <t>Switchboard shall have provision for entry of cables from the top or bottom as required as per site condition.</t>
  </si>
  <si>
    <t>Incomer:</t>
  </si>
  <si>
    <t>3.3.1</t>
  </si>
  <si>
    <t>1 No. 160 Amps. 4P MCCB '25ka, Icu=Ics with thermal magnetic based release having O/L, S/C, earth fault protection equipped with the following:</t>
  </si>
  <si>
    <t>3 Nos. Phase indication LED lamps with 2Amp back up MCB, breaker 'ON/OFF/TRIP' indicating light with 2A MCB</t>
  </si>
  <si>
    <t>Bus Bar :</t>
  </si>
  <si>
    <t>Outgoings:</t>
  </si>
  <si>
    <t>Electrical Panel as above</t>
  </si>
  <si>
    <t>3.3.2</t>
  </si>
  <si>
    <t xml:space="preserve">Supply, installation, testing &amp; commissioning of MAINTENANCEFREE earthing system  with Earthing Electrode dual pipe consist of 3mtr long  77 mm dia outer pipe, 47 mm dia inner pipe, Terminal flat of 38 x 10 mm, the entire construction processed with Hot Dip Galvanization, outer surface upto 100 microns and all inner surface Upto 300 microns, all inner annular space filled with highly conductive and non-corrosive nature crystalline material, along with electrode Moisture Booster compound of 2 x 25 kg bags to fill surround the pipe at the time of installation. (Moisture Booster having its property of moisture retention, conduction and non – corrosive nature) .Also include 300mm  x 300mm heavy duty GI  frame and  heavy duty RCC Pre cast cover, 150mm brick masonry chamber etc. for UPS earthing </t>
  </si>
  <si>
    <t>3.3.3</t>
  </si>
  <si>
    <t xml:space="preserve">Supplying and laying of the following earthing strip on cable tray/ wall  clamped to wall with suitable clamps saddles and fixing bolts/soldering /riveting in ground including the cost of digging and back filling as required and complete as required to comply with IS 3043:1987. All joints shall be tinned. </t>
  </si>
  <si>
    <t>25  mm x 3 mm Cu. Strip (assumed)</t>
  </si>
  <si>
    <t>25  mm x 3 mm GI strip (For cable trays)</t>
  </si>
  <si>
    <t>8 SWG GI Wire (DBs)</t>
  </si>
  <si>
    <t xml:space="preserve">2R X 1C X 6 sqmm Copper Cable </t>
  </si>
  <si>
    <t>3.3.4</t>
  </si>
  <si>
    <t>Supply and fixing of 1.1 KV  grade  rubber mat 900 mm wide 6mm thick to withstand 1.1 KV   dielectric strength</t>
  </si>
  <si>
    <t>Supply, laying, testing and commissioning of 2 core 1.5 sqmm copper conductor fire survival cable 1100 volt wires in FRLS PVC embossed black enameled 25mm dia recessed and/or surface conduiting system including cost of providing saddles etc for surface conduiting and/or cost of cutting and filling chases for recessed conduiting as required and including the cost  of crimped termination's complete as required. (For FACP &amp; PA system)</t>
  </si>
  <si>
    <t>Digital PA System
Supply, installation, testing and commissioning of MS Amplifier floor mounted Rack Assembly with 30 minutes power backup including 1 no. CD player unit, 1 nos 300 W or higher POWER AMPLIFIER, connectors, all internal wiring, interconnection etc capable of voice operated priority complete as required. (PA System fully integrated type with Fire Alarm System with facility for automatic override of music for emergency announcements)</t>
  </si>
  <si>
    <t>Supply of Network Video/Disk Recorder - 8 channel (Including HDD for minimum recording of 30 days) with minimum 500GB Usable Space with all components, accessories, fixing &amp; mounting accessories etc. as complete as required for the succesfull operation.</t>
  </si>
  <si>
    <t>Pendant light fixture (semi circle) -P7 (8Nos.)</t>
  </si>
  <si>
    <t>Z</t>
  </si>
  <si>
    <t>.</t>
  </si>
  <si>
    <r>
      <t xml:space="preserve">Supply, Installation, testing and commissioning of electronic, </t>
    </r>
    <r>
      <rPr>
        <b/>
        <sz val="9"/>
        <color theme="1"/>
        <rFont val="Verdana"/>
        <family val="2"/>
      </rPr>
      <t>AUTOMATIC PRESSURE INDEPENDENT BALANCING VALVE</t>
    </r>
    <r>
      <rPr>
        <sz val="9"/>
        <color theme="1"/>
        <rFont val="Verdana"/>
        <family val="2"/>
      </rPr>
      <t xml:space="preserve"> type dynamic balancing Valve with integrated 2 way modulating Control valves in a single body. The actuator shall be capable of accepting 2-10VCD, 4- 20 mA electric signal and shall provide similar transduced feedback output signal to control system. The valves &amp; actuators shall be compatible with Building Automation System. HVAC contractor shall ensure the required power supply to the valve for proper working.The minimum close off Pressure of actuator must be 1.5 times shut off head of pump . The valve shall be suitable for following pipe sizes:</t>
    </r>
  </si>
  <si>
    <r>
      <t>Supply,  installation and testing of</t>
    </r>
    <r>
      <rPr>
        <b/>
        <sz val="9"/>
        <color indexed="8"/>
        <rFont val="Verdana"/>
        <family val="2"/>
      </rPr>
      <t xml:space="preserve"> SITE Fabricated GI sheet metal ducts as per IS-655 Standard</t>
    </r>
    <r>
      <rPr>
        <sz val="9"/>
        <color indexed="8"/>
        <rFont val="Verdana"/>
        <family val="2"/>
      </rPr>
      <t xml:space="preserve"> in accordance with the approved shop drawings </t>
    </r>
    <r>
      <rPr>
        <sz val="9"/>
        <color indexed="10"/>
        <rFont val="Verdana"/>
        <family val="2"/>
      </rPr>
      <t xml:space="preserve"> </t>
    </r>
    <r>
      <rPr>
        <sz val="9"/>
        <color indexed="8"/>
        <rFont val="Verdana"/>
        <family val="2"/>
      </rPr>
      <t>as required by the specifications.</t>
    </r>
    <r>
      <rPr>
        <sz val="9"/>
        <color indexed="10"/>
        <rFont val="Verdana"/>
        <family val="2"/>
      </rPr>
      <t xml:space="preserve"> </t>
    </r>
    <r>
      <rPr>
        <sz val="9"/>
        <color indexed="8"/>
        <rFont val="Verdana"/>
        <family val="2"/>
      </rPr>
      <t>Quoted price shall be inclusive of all necessary supports by MS structural steel if required,  hangers, clamp supports from walls, floors and  ceiling  including  cutting holes and chases in brick, R.C.C. work, making   good   the   same  to  original condition complete in all respects with painting with one coat of primer and two coats of paint to supports of MS work. Quoted price shall be inclusive of scaffolding work as required.
Note:All exposed surfaces &amp; duct shall be painted in black mat finish by the HVAC contractor.</t>
    </r>
  </si>
  <si>
    <r>
      <t xml:space="preserve">Supply, installation and testing of GI construction </t>
    </r>
    <r>
      <rPr>
        <b/>
        <sz val="9"/>
        <color indexed="8"/>
        <rFont val="Verdana"/>
        <family val="2"/>
      </rPr>
      <t>Opposed blade Volume control dampers</t>
    </r>
    <r>
      <rPr>
        <sz val="9"/>
        <color indexed="8"/>
        <rFont val="Verdana"/>
        <family val="2"/>
      </rPr>
      <t xml:space="preserve"> within ducts to be provided with suitable ducts lever and quadrants for manual control of  volume  of air flow and for proper balancing of the air distribution system.</t>
    </r>
  </si>
  <si>
    <r>
      <t xml:space="preserve">Supply, installation, testing and commissioning of </t>
    </r>
    <r>
      <rPr>
        <b/>
        <sz val="9"/>
        <color indexed="8"/>
        <rFont val="Verdana"/>
        <family val="2"/>
      </rPr>
      <t>Motorised combined smoke &amp; fire damper</t>
    </r>
    <r>
      <rPr>
        <sz val="9"/>
        <color indexed="8"/>
        <rFont val="Verdana"/>
        <family val="2"/>
      </rPr>
      <t xml:space="preserve"> complete with control panel, inter connecting wiring at locations shown in approved shop drawings and as per specifications.</t>
    </r>
  </si>
  <si>
    <r>
      <t xml:space="preserve">Supply, installation, testing and balancing of powder coated Extruded Aluminium </t>
    </r>
    <r>
      <rPr>
        <b/>
        <sz val="9"/>
        <color indexed="8"/>
        <rFont val="Verdana"/>
        <family val="2"/>
      </rPr>
      <t xml:space="preserve">Supply Air Grilles </t>
    </r>
    <r>
      <rPr>
        <sz val="9"/>
        <color indexed="8"/>
        <rFont val="Verdana"/>
        <family val="2"/>
      </rPr>
      <t>with multiblade type key operated grille louver dampers in accordance with the approved shop drawings and specifications.</t>
    </r>
  </si>
  <si>
    <r>
      <t xml:space="preserve">Supply, installation, testing and balancing of powder coated extruded Aluminium </t>
    </r>
    <r>
      <rPr>
        <b/>
        <sz val="9"/>
        <color indexed="8"/>
        <rFont val="Verdana"/>
        <family val="2"/>
      </rPr>
      <t xml:space="preserve">Exhaust/Return  Air Grilles </t>
    </r>
    <r>
      <rPr>
        <sz val="9"/>
        <color indexed="8"/>
        <rFont val="Verdana"/>
        <family val="2"/>
      </rPr>
      <t xml:space="preserve"> without multiblade type grille louver dampers</t>
    </r>
  </si>
  <si>
    <r>
      <t xml:space="preserve">Supply, installation, testing and balancing of Powder coated extruded aluminium construction square / round shape </t>
    </r>
    <r>
      <rPr>
        <b/>
        <sz val="9"/>
        <color indexed="8"/>
        <rFont val="Verdana"/>
        <family val="2"/>
      </rPr>
      <t>Supply Air Diffusers</t>
    </r>
    <r>
      <rPr>
        <sz val="9"/>
        <color indexed="8"/>
        <rFont val="Verdana"/>
        <family val="2"/>
      </rPr>
      <t xml:space="preserve"> with removable core &amp; anti smudge ring &amp; key operated volume control dampers as per approved drawings and specifications.</t>
    </r>
  </si>
  <si>
    <r>
      <t xml:space="preserve">Supply, installation, testing and balancing of Powder coated extruded aluminium construction square / round shape </t>
    </r>
    <r>
      <rPr>
        <b/>
        <sz val="9"/>
        <color indexed="8"/>
        <rFont val="Verdana"/>
        <family val="2"/>
      </rPr>
      <t>Return Air Diffusers</t>
    </r>
    <r>
      <rPr>
        <sz val="9"/>
        <color indexed="8"/>
        <rFont val="Verdana"/>
        <family val="2"/>
      </rPr>
      <t xml:space="preserve"> as per approved drawings and specifications.</t>
    </r>
  </si>
  <si>
    <r>
      <t xml:space="preserve">Supply, installation, testing and balancing of Powder coated/Anodised  extruded aluminium construction. </t>
    </r>
    <r>
      <rPr>
        <b/>
        <sz val="9"/>
        <color indexed="8"/>
        <rFont val="Verdana"/>
        <family val="2"/>
      </rPr>
      <t xml:space="preserve">Louvers with bird screen for exhaust air </t>
    </r>
    <r>
      <rPr>
        <sz val="9"/>
        <color indexed="8"/>
        <rFont val="Verdana"/>
        <family val="2"/>
      </rPr>
      <t>as per specifications and approved drawings.</t>
    </r>
  </si>
  <si>
    <r>
      <t xml:space="preserve">Supply  and  Application  of  external thermal insulation  of supply /return air ducting using </t>
    </r>
    <r>
      <rPr>
        <b/>
        <sz val="9"/>
        <rFont val="Verdana"/>
        <family val="2"/>
      </rPr>
      <t xml:space="preserve">closed cell elastomeric nitrile rubber insulation with class 'O' fire retardant properties </t>
    </r>
    <r>
      <rPr>
        <sz val="9"/>
        <rFont val="Verdana"/>
        <family val="2"/>
      </rPr>
      <t>as per the specifications and  drawings.</t>
    </r>
    <r>
      <rPr>
        <sz val="9"/>
        <color indexed="8"/>
        <rFont val="Verdana"/>
        <family val="2"/>
      </rPr>
      <t xml:space="preserve">  Quoted price shall be inclusive of adhesive, tapes as per specification. insulation shall be provided with aluminium foil, factory laminated.</t>
    </r>
  </si>
  <si>
    <r>
      <t xml:space="preserve">Supply and Application of internal acoustic lining of  supply  air  ducting using </t>
    </r>
    <r>
      <rPr>
        <b/>
        <sz val="9"/>
        <rFont val="Verdana"/>
        <family val="2"/>
      </rPr>
      <t>open cell nitrile rubber insulation</t>
    </r>
    <r>
      <rPr>
        <sz val="9"/>
        <rFont val="Verdana"/>
        <family val="2"/>
      </rPr>
      <t xml:space="preserve"> with density within 140-180 Kg/m3 as per the approved shop drawings and specifications. Insulation material shall be bonded with the ducts using metal screw and washers to facilitate grip to the GI sheet.</t>
    </r>
  </si>
  <si>
    <t>ELECTRICAL ARRANGEMENT-HVAC</t>
  </si>
  <si>
    <t>HVAC ELECTRICAL PANELS</t>
  </si>
  <si>
    <t>Supply, Installation, Testing and Commissioning of the following cubical type panels made out of 14 guage CRCA structure, base channel, complete with, moulded case circuit breakers, meters, indicating lamps, current transformer etc. Complete in all respects, insulated bus bars with heat shrinkable PVC sleeve in suitable bus chambers,  interconnection, small wiring, name plate, danger plate, earth bus etc. &amp; comprising of compartments with  hinged door for each feeder &amp; its accessories, cable alley with hinged doors, bus chamber with bolted door etc. The panel being of dust  &amp; vermin proof construction with  rubber  gasket attractively  powder  coating  etc. The panel shall be free standing type / wall mounted type  as per relavant  drawing  and  comprising  with the following:</t>
  </si>
  <si>
    <t>Notes :</t>
  </si>
  <si>
    <t xml:space="preserve">1.  All MCCBs shall be with operating handle. </t>
  </si>
  <si>
    <t>2.  CTs burden shall be 15VA &amp; accuracy class 1.0</t>
  </si>
  <si>
    <t>3.  CTs shall be cast resin type .</t>
  </si>
  <si>
    <t xml:space="preserve">4.  All MCCBs shall be with thermal magnetic </t>
  </si>
  <si>
    <t xml:space="preserve">      release.</t>
  </si>
  <si>
    <t>5.   All indication lights shall be LED type.</t>
  </si>
  <si>
    <t>6.   All meter shall be digital type.</t>
  </si>
  <si>
    <t>7. The outgoing starter feeders for pumps,AHUS</t>
  </si>
  <si>
    <t xml:space="preserve">    &amp;  ventilation   fans      shall        be    provided</t>
  </si>
  <si>
    <t xml:space="preserve">    with push buttons &amp; indicating lamps for </t>
  </si>
  <si>
    <t xml:space="preserve">    status indication.</t>
  </si>
  <si>
    <t xml:space="preserve">8.  Proper     isolation     switches    to     be </t>
  </si>
  <si>
    <t xml:space="preserve">     provided    near   air handling units   and </t>
  </si>
  <si>
    <t xml:space="preserve">     ventilation fans  in  weather proof enclosure. </t>
  </si>
  <si>
    <t>9.  Bimetal   overload   relay   for   all   the</t>
  </si>
  <si>
    <t xml:space="preserve">       starters   shall   have    built-in     single</t>
  </si>
  <si>
    <t xml:space="preserve">       phasing prevention feature.</t>
  </si>
  <si>
    <t>10.  Electrical  interlocking  wiring  shall   be</t>
  </si>
  <si>
    <t xml:space="preserve">        provided  as  per  system  requirement.</t>
  </si>
  <si>
    <t>11.   Power  cabling/wiring  with   necessary</t>
  </si>
  <si>
    <t xml:space="preserve">        earthing   from   source  to each  panel</t>
  </si>
  <si>
    <t xml:space="preserve">        and  each   exhaust    fan   shall    be </t>
  </si>
  <si>
    <t xml:space="preserve">        provided   by  other agencies.</t>
  </si>
  <si>
    <t xml:space="preserve">12.  All HVAC equipment  shall be compatible with </t>
  </si>
  <si>
    <t xml:space="preserve">      BMS and necessary provisions to be made</t>
  </si>
  <si>
    <t xml:space="preserve">      in each panel.</t>
  </si>
  <si>
    <t>7.1.1</t>
  </si>
  <si>
    <t>AHP-1  (Location : AHU Room )</t>
  </si>
  <si>
    <t xml:space="preserve">For 21500Cfm AHU - 11KW </t>
  </si>
  <si>
    <t>(VFD Panel with By Pass Starter)</t>
  </si>
  <si>
    <t>AHU Panels shall have suitable arrangement for VAV boxes's and UVGI supply as per respective manufacturers' requirement.</t>
  </si>
  <si>
    <t>63 Amps ,TP MCCB -- 1set</t>
  </si>
  <si>
    <t>(0-500) V  digital Voltmeter with built in Selector</t>
  </si>
  <si>
    <t>switch -- 1set</t>
  </si>
  <si>
    <t xml:space="preserve">Digital Ammeter with built in selector </t>
  </si>
  <si>
    <t>switch- 1set</t>
  </si>
  <si>
    <t>Current Transformers - 1set</t>
  </si>
  <si>
    <t>LED type RYB  phase indication lights- 1set</t>
  </si>
  <si>
    <t>LED type ON &amp; OFF indication lights -- 1set</t>
  </si>
  <si>
    <t xml:space="preserve">15HP star delta starter with built-in single  phasing </t>
  </si>
  <si>
    <t>preventor &amp; overload relay &amp; adjustable timer -- 1 set</t>
  </si>
  <si>
    <t>START-STOP Push Buttons -- 1 set</t>
  </si>
  <si>
    <t>Auto-Manual    type     selector switch</t>
  </si>
  <si>
    <t xml:space="preserve"> to   facilitate   auto   start   of    AHUs  -- 1set</t>
  </si>
  <si>
    <t>VFD/By Pass Selector Switch-- 01Set</t>
  </si>
  <si>
    <t xml:space="preserve">Space for VFD Mounting </t>
  </si>
  <si>
    <t>Ventilation Fan for VFD-- 1Set</t>
  </si>
  <si>
    <t xml:space="preserve">Contactors, Potential Free Contacts, Control wiring and </t>
  </si>
  <si>
    <t xml:space="preserve">safety circuit as required with start-stop  push  buttons  </t>
  </si>
  <si>
    <t>stay  put    or lockable type -1set</t>
  </si>
  <si>
    <t>Panels should be suitable to integrate with Fire-Alarm system.</t>
  </si>
  <si>
    <t xml:space="preserve">Supply,     Installation &amp; Testing  of  TPN </t>
  </si>
  <si>
    <t xml:space="preserve">isolator  in  weather  proof  enclosure  near </t>
  </si>
  <si>
    <t>AHU.</t>
  </si>
  <si>
    <t>Supply and fixing of 1.1 KV  grade  rubber</t>
  </si>
  <si>
    <t>mat 914.4 mm wide 6mm thick to withstand</t>
  </si>
  <si>
    <t xml:space="preserve">1.1 KV   dielectric     strength  in   front of </t>
  </si>
  <si>
    <t>each panel.</t>
  </si>
  <si>
    <t xml:space="preserve">CABLING  </t>
  </si>
  <si>
    <t>7.4.1</t>
  </si>
  <si>
    <t>Supply,   laying,   affecting    connections   and</t>
  </si>
  <si>
    <t>Testing   of   the   following   sizes  of   1.1 KV</t>
  </si>
  <si>
    <t>armoured   PVC   insulated  aluminium/  copper</t>
  </si>
  <si>
    <t>conductor cables.  Cables shall be inclusive of</t>
  </si>
  <si>
    <t>all clamps, saddles, screws, cable identification</t>
  </si>
  <si>
    <t>tags, cable terminal  joints  including  terminal</t>
  </si>
  <si>
    <t xml:space="preserve">lugs,   insulating   tapes,    affecting   terminal </t>
  </si>
  <si>
    <t xml:space="preserve">connections  to   the    equipment  as   per the </t>
  </si>
  <si>
    <t>specifications and as required. Quoted price</t>
  </si>
  <si>
    <t>shall be inclusive of perforated duly painted</t>
  </si>
  <si>
    <t>2mm thick MS trays to be installed inside and</t>
  </si>
  <si>
    <t xml:space="preserve"> GI trays to be installed outside exposed and </t>
  </si>
  <si>
    <t xml:space="preserve">8SWG copper earth wire for all equipment except </t>
  </si>
  <si>
    <t xml:space="preserve">chillers for which 32mmx6mm GI strip shall be </t>
  </si>
  <si>
    <t>used. All cables shall be LSHF type.</t>
  </si>
  <si>
    <t>3 C   x   10  Sqmm  cable (Copper)</t>
  </si>
  <si>
    <t>3 C   x   6   Sqmm  cable (Copper)</t>
  </si>
  <si>
    <t>3 C   x   4   Sqmm  cable (Copper)</t>
  </si>
  <si>
    <t>3 C   x  2.5 Sqmm  cable (Copper)</t>
  </si>
  <si>
    <t>3 C  x 2.5 Sqmm  cable( Copper Control cabling)</t>
  </si>
  <si>
    <t>3 C  x 1.5 Sqmm  cable(Copper Control cabling)</t>
  </si>
  <si>
    <t xml:space="preserve">          TOTAL (AIR DISTRIBUTION)                             Rs.                                             </t>
  </si>
  <si>
    <t>TOTAL ITEM NO. 7  (ELECTRICAL ARRANGEMENT-HVAC)</t>
  </si>
  <si>
    <t>TOTAL "SECTION-A"</t>
  </si>
  <si>
    <r>
      <t xml:space="preserve">Providing, Supply, installation, testing and commisning of white vitreous china </t>
    </r>
    <r>
      <rPr>
        <b/>
        <sz val="9"/>
        <rFont val="Verdana"/>
        <family val="2"/>
      </rPr>
      <t xml:space="preserve">Wall mounted type "European" water closet </t>
    </r>
    <r>
      <rPr>
        <sz val="9"/>
        <rFont val="Verdana"/>
        <family val="2"/>
      </rPr>
      <t>pan with seat cover, closed coupled dual flush cistern (with all internal moving parts) with PVC heavy duty connectors, bolts, nuts, supporting arrangements, bakelite seat &amp; cover with CP hinges &amp; rubber buffers, P or S trap, connection to main pipe on shaft complete with all accessories including cutting &amp; making good masonry holes/chasing in the walls &amp;  floors wherever required &amp; health faucet with regulator  with  flexible pipe 1.5 m long, wall hooked complete as required, with all required accessories that includes Flush Plate ,bib cock made of CP brass complete as required.</t>
    </r>
  </si>
  <si>
    <r>
      <t xml:space="preserve">Providing, Supply, installation, testing and commisning of white vitreous china </t>
    </r>
    <r>
      <rPr>
        <b/>
        <sz val="9"/>
        <rFont val="Verdana"/>
        <family val="2"/>
      </rPr>
      <t xml:space="preserve">"Floor mounted" type Composite Water closet </t>
    </r>
    <r>
      <rPr>
        <sz val="9"/>
        <rFont val="Verdana"/>
        <family val="2"/>
      </rPr>
      <t xml:space="preserve">(European type W.C. pan) with seat and lid, including with white Vitreous Chinaware matching Cistern complete with all accessories , also including with matching  W.C. Pan with ISI marked white/Black solid plastic seat and Lid.Details of COST of one Pan composite with Cistern, Flush Pipe,  EWC &amp; Cistern complete with Fittings &amp; Seat Cover,and one no. of Faucet for WB,with all required accessories that includes bib cock made of CP brass complete as required. </t>
    </r>
    <r>
      <rPr>
        <b/>
        <sz val="9"/>
        <rFont val="Verdana"/>
        <family val="2"/>
      </rPr>
      <t>(for Handicapped person's Toilet)</t>
    </r>
    <r>
      <rPr>
        <sz val="9"/>
        <rFont val="Verdana"/>
        <family val="2"/>
      </rPr>
      <t xml:space="preserve">
</t>
    </r>
  </si>
  <si>
    <r>
      <t xml:space="preserve">Providing and fixing white vitreous china rectangular </t>
    </r>
    <r>
      <rPr>
        <b/>
        <sz val="9"/>
        <rFont val="Verdana"/>
        <family val="2"/>
      </rPr>
      <t xml:space="preserve">Half pedestal Wash Basin </t>
    </r>
    <r>
      <rPr>
        <sz val="9"/>
        <rFont val="Verdana"/>
        <family val="2"/>
      </rPr>
      <t xml:space="preserve">&amp; its accessories etc, also with all fittings and fixtures complete including cutting and making good the walls and floors wherever required. </t>
    </r>
    <r>
      <rPr>
        <b/>
        <sz val="9"/>
        <rFont val="Verdana"/>
        <family val="2"/>
      </rPr>
      <t>(for Handicapped person's Toilet)</t>
    </r>
    <r>
      <rPr>
        <sz val="9"/>
        <rFont val="Verdana"/>
        <family val="2"/>
      </rPr>
      <t xml:space="preserve"> (colour- Star White) painted white, 32mm C.P. waste coupling, 32mm dia C.P. bottle trap and connection pipe upto wall with wall flange and rubber adopter for waste connection, complete including cutting and making good the walls, wherever required.  </t>
    </r>
  </si>
  <si>
    <r>
      <t xml:space="preserve">Providing, Supply, installation, testing and commisning of  15 mm dia C.P. brass </t>
    </r>
    <r>
      <rPr>
        <b/>
        <sz val="9"/>
        <rFont val="Verdana"/>
        <family val="2"/>
      </rPr>
      <t>basin mixer top mounted</t>
    </r>
    <r>
      <rPr>
        <sz val="9"/>
        <rFont val="Verdana"/>
        <family val="2"/>
      </rPr>
      <t xml:space="preserve"> with C.P. wall flange of approved quality</t>
    </r>
  </si>
  <si>
    <r>
      <t xml:space="preserve">Providing, Supply, installation, testing and commisning of  CP </t>
    </r>
    <r>
      <rPr>
        <b/>
        <sz val="9"/>
        <rFont val="Verdana"/>
        <family val="2"/>
      </rPr>
      <t>Grab Bar swing type</t>
    </r>
    <r>
      <rPr>
        <sz val="9"/>
        <rFont val="Verdana"/>
        <family val="2"/>
      </rPr>
      <t xml:space="preserve"> (in horizontal &amp; vertical grabbing) &amp; Grab rails 60 cm, complete including cutting and making good the walls, wherever required. </t>
    </r>
  </si>
  <si>
    <r>
      <t xml:space="preserve">Providing, Supply, installation, testing and commisning of  CP </t>
    </r>
    <r>
      <rPr>
        <b/>
        <sz val="9"/>
        <color rgb="FF000000"/>
        <rFont val="Verdana"/>
        <family val="2"/>
      </rPr>
      <t>Grab rails</t>
    </r>
    <r>
      <rPr>
        <sz val="9"/>
        <color indexed="8"/>
        <rFont val="Verdana"/>
        <family val="2"/>
      </rPr>
      <t xml:space="preserve"> 60 cm, complete including cutting and making good the walls, wherever required. </t>
    </r>
  </si>
  <si>
    <r>
      <t xml:space="preserve">Providing, Supply, installation, testing and commisning of C.P. </t>
    </r>
    <r>
      <rPr>
        <b/>
        <sz val="9"/>
        <color rgb="FF000000"/>
        <rFont val="Verdana"/>
        <family val="2"/>
      </rPr>
      <t>toilet paper holder</t>
    </r>
    <r>
      <rPr>
        <sz val="9"/>
        <color indexed="8"/>
        <rFont val="Verdana"/>
        <family val="2"/>
      </rPr>
      <t xml:space="preserve"> with roller, with C.P brass screws, complete including cutting and making good the walls wherever required.</t>
    </r>
  </si>
  <si>
    <r>
      <t xml:space="preserve">Providing, Supply, installation, testing and commisning of C.P. brass </t>
    </r>
    <r>
      <rPr>
        <b/>
        <sz val="9"/>
        <color rgb="FF000000"/>
        <rFont val="Verdana"/>
        <family val="2"/>
      </rPr>
      <t xml:space="preserve">double towel rack </t>
    </r>
    <r>
      <rPr>
        <sz val="9"/>
        <color indexed="8"/>
        <rFont val="Verdana"/>
        <family val="2"/>
      </rPr>
      <t xml:space="preserve">100mm wide and 600 long fixed  with C.P. brass screws including cutting and making good the walls wherever required. </t>
    </r>
  </si>
  <si>
    <r>
      <t>Providing, Supply, installation, testing and commisning of Twin manual 0.5 liter</t>
    </r>
    <r>
      <rPr>
        <b/>
        <sz val="9"/>
        <color rgb="FF000000"/>
        <rFont val="Verdana"/>
        <family val="2"/>
      </rPr>
      <t xml:space="preserve"> liquid soap dispenser</t>
    </r>
    <r>
      <rPr>
        <sz val="9"/>
        <color indexed="8"/>
        <rFont val="Verdana"/>
        <family val="2"/>
      </rPr>
      <t xml:space="preserve"> with simple push lever fitted with liquid soap (one time),C.P. brass screws including cutting and making good the walls wherever required. </t>
    </r>
  </si>
  <si>
    <r>
      <t>Providing, Supply, installation, testing and commisning of Automatic</t>
    </r>
    <r>
      <rPr>
        <b/>
        <sz val="9"/>
        <color rgb="FF000000"/>
        <rFont val="Verdana"/>
        <family val="2"/>
      </rPr>
      <t xml:space="preserve"> liquid soap dispenser</t>
    </r>
    <r>
      <rPr>
        <sz val="9"/>
        <color indexed="8"/>
        <rFont val="Verdana"/>
        <family val="2"/>
      </rPr>
      <t xml:space="preserve"> with simple push lever fitted with liquid soap (one time),C.P. brass screws including cutting and making good the walls wherever required. </t>
    </r>
  </si>
  <si>
    <r>
      <t xml:space="preserve">Providing, Supply, installation, testing and commisning of </t>
    </r>
    <r>
      <rPr>
        <b/>
        <sz val="9"/>
        <rFont val="Verdana"/>
        <family val="2"/>
      </rPr>
      <t>SS Baby Diaper changing station</t>
    </r>
    <r>
      <rPr>
        <sz val="9"/>
        <rFont val="Verdana"/>
        <family val="2"/>
      </rPr>
      <t xml:space="preserve"> with all its accessories and components</t>
    </r>
  </si>
  <si>
    <r>
      <t xml:space="preserve">Providing, Supply, installation, testing and commisning of </t>
    </r>
    <r>
      <rPr>
        <b/>
        <sz val="9"/>
        <rFont val="Verdana"/>
        <family val="2"/>
      </rPr>
      <t>SS 204 Grade Bin</t>
    </r>
  </si>
  <si>
    <r>
      <t xml:space="preserve">Providing, Supply, installation, testing and commisning of C.P. </t>
    </r>
    <r>
      <rPr>
        <b/>
        <sz val="9"/>
        <rFont val="Verdana"/>
        <family val="2"/>
      </rPr>
      <t>Paper Towel Dispenser</t>
    </r>
    <r>
      <rPr>
        <sz val="9"/>
        <rFont val="Verdana"/>
        <family val="2"/>
      </rPr>
      <t xml:space="preserve">,with C.P brass screws, complete including cutting and making good the walls wherever required. </t>
    </r>
  </si>
  <si>
    <r>
      <t xml:space="preserve">Providing and fixing white vitreous china </t>
    </r>
    <r>
      <rPr>
        <b/>
        <sz val="9"/>
        <rFont val="Verdana"/>
        <family val="2"/>
      </rPr>
      <t>rectangular wash basin under / over counter mounting</t>
    </r>
    <r>
      <rPr>
        <sz val="9"/>
        <rFont val="Verdana"/>
        <family val="2"/>
      </rPr>
      <t xml:space="preserve">, specially fabricated brackets to support the wash basin as per standard practice, painted white, 32mm C.P. waste coupling, 32mm dia C.P. bottle trap and connection pipe upto wall with wall flange and rubber adopter for waste connection, complete including cutting and making good the walls, wherever required.  </t>
    </r>
  </si>
  <si>
    <r>
      <t>Providing, Supply, installation, testing and commisning of</t>
    </r>
    <r>
      <rPr>
        <b/>
        <sz val="9"/>
        <rFont val="Verdana"/>
        <family val="2"/>
      </rPr>
      <t xml:space="preserve"> Rain shower</t>
    </r>
    <r>
      <rPr>
        <sz val="9"/>
        <rFont val="Verdana"/>
        <family val="2"/>
      </rPr>
      <t xml:space="preserve"> and total rain shower assembly including Concealed stop cock, long body bib cock &amp; short body bib cock  including wall chasing  etc complete in toilet,with all required accessories for shower.</t>
    </r>
  </si>
  <si>
    <r>
      <t xml:space="preserve">Providing, Supply, installation,testing and commissioning of </t>
    </r>
    <r>
      <rPr>
        <b/>
        <sz val="9"/>
        <color rgb="FF000000"/>
        <rFont val="Verdana"/>
        <family val="2"/>
      </rPr>
      <t>Stainless steel shower drain</t>
    </r>
    <r>
      <rPr>
        <sz val="9"/>
        <color indexed="8"/>
        <rFont val="Verdana"/>
        <family val="2"/>
      </rPr>
      <t xml:space="preserve"> channel 100 mm wide 800 mm length (max.) suitable to connect 50 mm drain outlet.</t>
    </r>
  </si>
  <si>
    <r>
      <t>Providing, fixing, testing and commissioning of white viterous china</t>
    </r>
    <r>
      <rPr>
        <b/>
        <sz val="9"/>
        <rFont val="Verdana"/>
        <family val="2"/>
      </rPr>
      <t xml:space="preserve"> large flat back / half stall urinal</t>
    </r>
    <r>
      <rPr>
        <sz val="9"/>
        <rFont val="Verdana"/>
        <family val="2"/>
      </rPr>
      <t xml:space="preserve"> supported by CI / MS bracket (duly painted with 2 coats of paints over a coat of primer), including CP brass waste with dome type grating, CP cast brass bottle trap with extension piece, wall flanges complete with all accessories &amp; urinal partition with concealed CI bracket, cutting and making good, Including battery operated sensor based automatic flushing system for urinals, including  sensor and required electrical and water connections etc, complete in all respect to make it fully functional including cutting and making good the walls etc. </t>
    </r>
  </si>
  <si>
    <r>
      <t xml:space="preserve">Providing, Supply, installation, testing and commisning of  15 mm dia C.P. brass with </t>
    </r>
    <r>
      <rPr>
        <b/>
        <sz val="9"/>
        <rFont val="Verdana"/>
        <family val="2"/>
      </rPr>
      <t>dual lever  faucet</t>
    </r>
    <r>
      <rPr>
        <sz val="9"/>
        <rFont val="Verdana"/>
        <family val="2"/>
      </rPr>
      <t xml:space="preserve"> with C.P. wall flange of approved quality</t>
    </r>
  </si>
  <si>
    <r>
      <t>Providing, Supply, installation, testing and commisning of  15 mm dia C.P. brass sink mixer (wall mounted ) with 150 MM swivel spout</t>
    </r>
    <r>
      <rPr>
        <sz val="9"/>
        <color rgb="FF000000"/>
        <rFont val="Verdana"/>
        <family val="2"/>
      </rPr>
      <t>,</t>
    </r>
    <r>
      <rPr>
        <sz val="9"/>
        <color indexed="8"/>
        <rFont val="Verdana"/>
        <family val="2"/>
      </rPr>
      <t xml:space="preserve"> with C.P. wall flange of approved quality</t>
    </r>
  </si>
  <si>
    <t>R/O</t>
  </si>
  <si>
    <r>
      <t xml:space="preserve">Providing  &amp;  fixing  </t>
    </r>
    <r>
      <rPr>
        <sz val="9"/>
        <rFont val="Verdana"/>
        <family val="2"/>
      </rPr>
      <t>full way lever operated forged brass ball valve of brass body with forged brass hard chromeplated steel ball tested to a pressure not less than 15 Kg / sqcm with threaded / flanged joints complete with nuts, bolts, gaskets, washers etc.</t>
    </r>
  </si>
  <si>
    <r>
      <t xml:space="preserve">Providing and fixing of UPVC Floor Traps </t>
    </r>
    <r>
      <rPr>
        <sz val="9"/>
        <rFont val="Verdana"/>
        <family val="2"/>
      </rPr>
      <t xml:space="preserve">formed out of bore 'P' trap with 50 mm water seal, setting in 1:2:4 mix cement concrete block or clamping to the wall or suspending with the ceiling including cutting and making good the walls and floors wherever required, With </t>
    </r>
    <r>
      <rPr>
        <sz val="9"/>
        <color theme="1"/>
        <rFont val="Verdana"/>
        <family val="2"/>
      </rPr>
      <t>Heavy class SS grating with Cockroach proof SS strainer of approved design including setting in floor with cement motor to match with floor finish as per architect requirement suitable for waster F.D. &amp; F.T.</t>
    </r>
  </si>
  <si>
    <r>
      <t xml:space="preserve">Providing and fixing of UPVC Urinal Traps </t>
    </r>
    <r>
      <rPr>
        <sz val="9"/>
        <rFont val="Verdana"/>
        <family val="2"/>
      </rPr>
      <t xml:space="preserve">formed out of bore 'P' trap with 50 mm water seal, setting in 1:2:4 mix cement concrete block or clamping to the wall or suspending with the ceiling including cutting and making good the walls and floors wherever required, With </t>
    </r>
    <r>
      <rPr>
        <sz val="9"/>
        <color theme="1"/>
        <rFont val="Verdana"/>
        <family val="2"/>
      </rPr>
      <t>SS grating with Cockroach proof SS strainer of approved design including setting in floor with cement motor to match with floor finish as per architect requirement suitable for waster U.T.</t>
    </r>
  </si>
  <si>
    <t>R/o</t>
  </si>
  <si>
    <r>
      <rPr>
        <i/>
        <sz val="9"/>
        <rFont val="Verdana"/>
        <family val="2"/>
      </rPr>
      <t>Note : 
i)All sprinkler shall be chrome finish / powder coated. 
ii) Contractor shall ensure provision of sprinkler guard at no additional cost, as required by the Client.</t>
    </r>
  </si>
  <si>
    <r>
      <t>Providing, Supply, installation, testing and commisning of C.P twin</t>
    </r>
    <r>
      <rPr>
        <b/>
        <sz val="9"/>
        <color rgb="FF000000"/>
        <rFont val="Verdana"/>
        <family val="2"/>
      </rPr>
      <t xml:space="preserve"> Robe hook</t>
    </r>
    <r>
      <rPr>
        <sz val="9"/>
        <color indexed="8"/>
        <rFont val="Verdana"/>
        <family val="2"/>
      </rPr>
      <t xml:space="preserve">, fixed to wooden cleats with C.P. brass screws including cutting and making good the walls wherever required. </t>
    </r>
  </si>
  <si>
    <r>
      <t xml:space="preserve">Providing, Supply, installation, testing and commissioning of Stainless steel sink  </t>
    </r>
    <r>
      <rPr>
        <b/>
        <sz val="9"/>
        <rFont val="Verdana"/>
        <family val="2"/>
      </rPr>
      <t>304 Grade SS, Matt Finish medium size</t>
    </r>
    <r>
      <rPr>
        <sz val="9"/>
        <rFont val="Verdana"/>
        <family val="2"/>
      </rPr>
      <t xml:space="preserve"> supported by CI / MS Brackets duly painted, CP cast brass bottle trap with extension piece, rubber adaptor, CP copper connecting pipes, wall flange, union, CP brass chain, rubber plug, nuts, washers, waste connection complete &amp; making good the walls, floor wherever required.</t>
    </r>
  </si>
  <si>
    <r>
      <t xml:space="preserve">Providing, Supply, installation,testing and commissioning of </t>
    </r>
    <r>
      <rPr>
        <b/>
        <sz val="9"/>
        <color rgb="FF000000"/>
        <rFont val="Verdana"/>
        <family val="2"/>
      </rPr>
      <t>High Speed hand dryer</t>
    </r>
    <r>
      <rPr>
        <sz val="9"/>
        <color indexed="8"/>
        <rFont val="Verdana"/>
        <family val="2"/>
      </rPr>
      <t xml:space="preserve"> suitable to be operated with 230 volts, single phase, with fully hygienic operations with all accessories including cutting and making good the walls, wherever required. </t>
    </r>
  </si>
  <si>
    <r>
      <t xml:space="preserve">Providing and fixing CP Brass 32mm size </t>
    </r>
    <r>
      <rPr>
        <b/>
        <sz val="9"/>
        <color rgb="FF000000"/>
        <rFont val="Verdana"/>
        <family val="2"/>
      </rPr>
      <t>Bottle Trap</t>
    </r>
    <r>
      <rPr>
        <sz val="9"/>
        <color indexed="8"/>
        <rFont val="Verdana"/>
        <family val="2"/>
      </rPr>
      <t xml:space="preserve"> of approved quality &amp; make and as per the direction of Engineer-in-charge.</t>
    </r>
  </si>
  <si>
    <r>
      <t>Providing and fixing electric water storage</t>
    </r>
    <r>
      <rPr>
        <b/>
        <sz val="9"/>
        <rFont val="Verdana"/>
        <family val="2"/>
      </rPr>
      <t xml:space="preserve"> heater (geyser</t>
    </r>
    <r>
      <rPr>
        <sz val="9"/>
        <rFont val="Verdana"/>
        <family val="2"/>
      </rPr>
      <t>) of following capacities including making   inlet / outlet connections.</t>
    </r>
  </si>
  <si>
    <t>a) Capacity    : 50 litre</t>
  </si>
  <si>
    <t>c) Capacity    : 100 litre</t>
  </si>
  <si>
    <t>PROJECT :</t>
  </si>
  <si>
    <t xml:space="preserve"> AMD, CIP LOUNGE AT T1, AHEMDABAD AIRPORT</t>
  </si>
  <si>
    <t>TOTAL Lights</t>
  </si>
  <si>
    <t>WOODEN FRAMING : Providing and fixing a 30 x 40 mm hardwood framework consisting of vertical &amp; Horizontal battens placed at 600 mm center-to-center both ways on the wall. Additionally, all hardwood will be treated with an anti-termite treatment and receive one coat of wood primer. The cost includes all necessary tools, tackles, hardware, anti-termite treatment, woodprimer, adhesive, nails, screws, etc., as per detailed drawings and instructions from the engineer in charge.</t>
  </si>
  <si>
    <r>
      <rPr>
        <b/>
        <sz val="10"/>
        <rFont val="Arial"/>
        <family val="2"/>
      </rPr>
      <t xml:space="preserve">AAC BLOCK WORK </t>
    </r>
    <r>
      <rPr>
        <sz val="10"/>
        <rFont val="Arial"/>
        <family val="2"/>
      </rPr>
      <t>: Providing and laying 100mm thick ACC block wall with grade -1 AAC Blocks of density 551.to 650kg / cum conforming to IS : 2185 ( Part -3)  in superstructure above plinth level  with R.C.C. bend at cill &amp; Lintel level with approved block laying polymer modified adhesive mortar all complete as per direction of Engineer-in-Charge. (The payment of RCC band and  reinforcement shall be made for separately).  size of block  (2'-0" x 0'-8" and width 0'-4" ). the rate also including scaffolding, curing etc. complete as specified.</t>
    </r>
  </si>
  <si>
    <r>
      <rPr>
        <b/>
        <sz val="10"/>
        <rFont val="Arial"/>
        <family val="2"/>
      </rPr>
      <t>LINTEL :</t>
    </r>
    <r>
      <rPr>
        <sz val="10"/>
        <rFont val="Arial"/>
        <family val="2"/>
      </rPr>
      <t xml:space="preserve"> R.C.C- ( 1 : 1.5 : 3 ) ( 1 cement : 1.5 coarse send : 3 graded stone aggregate 20mm nominal size ) for  lintels,  Lintel in arch etc. or where ever required  I/c  reinforcement  for lintel 4no 12mm dia bars with 8mm dia rings @ 150c/c  &amp; centering  shuttering for all levels and height.( Door Lintel length as per drawing 100mm wide x 100mm height  ) The  rate includes de-shuttering, shuttering oil, binding wire, curing, tools tackles all leads &amp; heights as per direction of engineer- in -charge.</t>
    </r>
  </si>
  <si>
    <r>
      <rPr>
        <b/>
        <sz val="10"/>
        <rFont val="Arial"/>
        <family val="2"/>
      </rPr>
      <t>LINTEL BEAM :</t>
    </r>
    <r>
      <rPr>
        <sz val="10"/>
        <rFont val="Arial"/>
        <family val="2"/>
      </rPr>
      <t xml:space="preserve"> R.C.C- ( 1 : 1.5 : 3 ) ( 1 cement : 1.5 coarse send : 3 graded stone aggregate 20mm nominal size ) for Bends  where ever required  I/c  reinforcement 2Nos 8mm dia bar with 8mm dia links  @ 150mm c/c  including centering  shuttering for all levels and height,( bend cross section size 100mm wide  x 75mm thick ) etc. complete. The  rate includes de-shuttering, shuttering oil, binding wire, curing, tools tackles all leads &amp; heights as per direction of engineer- in -charge.</t>
    </r>
  </si>
  <si>
    <r>
      <rPr>
        <b/>
        <sz val="10"/>
        <rFont val="Arial"/>
        <family val="2"/>
      </rPr>
      <t>RCC COUNTER :</t>
    </r>
    <r>
      <rPr>
        <sz val="10"/>
        <rFont val="Arial"/>
        <family val="2"/>
      </rPr>
      <t xml:space="preserve"> R.C.C in (  1: 1.5 : 3 )  for   counters, slabs ( upto 75mm thick)    I/c  reinforcement 10mm dia bar @ 150mm c/c both ways &amp; centering  shuttering for all levels and height. The  rate includes de-shuttering, shuttering oil, binding wire, curing, tools tackles all leads &amp; heights as per direction of engineer- in -charge.</t>
    </r>
  </si>
  <si>
    <r>
      <rPr>
        <b/>
        <sz val="10"/>
        <rFont val="Arial"/>
        <family val="2"/>
      </rPr>
      <t>WATERPROOFING (MEMBRANE HDPE WITH HEAT TORCH) :</t>
    </r>
    <r>
      <rPr>
        <sz val="10"/>
        <rFont val="Arial"/>
        <family val="2"/>
      </rPr>
      <t xml:space="preserve"> Providing and laying APP (Atactic Polypropylene Polymer) modified prefabricated five layer, 3 mm thick water proofing membrane, black finished reinforced with glass fibre matt consisting of a coat of bitumen primer for bitumen membrane @ 0.40 litre/sqm by the same membrane manufactured of density at 25°C, 0.87 - 0.89 kg/litre and viscocity 70 - 160 cps. Over the primer coat the layer of membrane shall be laid using butane torch and sealing all joints etc., and preparing the surface complete. The vital physical and chemical parameters of the membrane shall be as under : Joint strength in longitudinal and transverse direction at 23°C as 350/300 N/5 cm. Tear strength in longitudinal and transverse direction as 60/80N. Softening point of membrane not less than 150°C. Cold flexibility shall be upto -2°C when tested in accordance with ASTM, D - 5147. The laying of membrane shall be got done through the authorised applicator of the manufacturer of membrane. the
top most layer shall be finished with 15mm thick  cement mortar 1:3 (1 cement : 3 fine sand) mixed
with 2% integral water proofing compound by weight of cement  and finally finished with neat cement punning Complete. The laying of waterproofing application membrane shall be got done through the authorised applicator of the manufacturer reccomended with providing the work execution Test / warranty certification for the min 5years and max 15 years as per advised by the Project Incharge.</t>
    </r>
  </si>
  <si>
    <r>
      <rPr>
        <b/>
        <sz val="10"/>
        <rFont val="Arial"/>
        <family val="2"/>
      </rPr>
      <t>SCREEDING WORK :</t>
    </r>
    <r>
      <rPr>
        <sz val="10"/>
        <rFont val="Arial"/>
        <family val="2"/>
      </rPr>
      <t xml:space="preserve"> Providing &amp; laying Screeding with 1:2:4 cement conc. (1 cement :2 coarse sand :4 graded stone agg 10mm nominal size )  in line and level including required channel shuttering, curing, troller finish etc. complete in all respect</t>
    </r>
  </si>
  <si>
    <r>
      <rPr>
        <b/>
        <sz val="10"/>
        <rFont val="Arial"/>
        <family val="2"/>
      </rPr>
      <t xml:space="preserve">NEAT CEMENT SLURRY </t>
    </r>
    <r>
      <rPr>
        <sz val="10"/>
        <rFont val="Arial"/>
        <family val="2"/>
      </rPr>
      <t>: Extra for above screeding work for floating quote of neat cement punning upto 6mm including curing etc. where as carpet, wooden floor, vinyl floor comes &amp; as per site required.</t>
    </r>
  </si>
  <si>
    <r>
      <rPr>
        <b/>
        <sz val="10"/>
        <rFont val="Arial"/>
        <family val="2"/>
      </rPr>
      <t xml:space="preserve">CEMENT PLASTER : </t>
    </r>
    <r>
      <rPr>
        <sz val="10"/>
        <rFont val="Arial"/>
        <family val="2"/>
      </rPr>
      <t>Providing and applying  15 mm thick cement plaster of mix in 1:4 (1 cement : 4 coarse sand) with admixture of waterproof binding agent liquid at 1:1 ratio with cement or as per manufacturer recomendation and applying at all levels &amp; heights including scaffolding, curing etc. complete as specified.</t>
    </r>
  </si>
  <si>
    <r>
      <rPr>
        <b/>
        <sz val="10"/>
        <rFont val="Arial"/>
        <family val="2"/>
      </rPr>
      <t>SELF LEVELING SCREED :</t>
    </r>
    <r>
      <rPr>
        <sz val="10"/>
        <rFont val="Arial"/>
        <family val="2"/>
      </rPr>
      <t xml:space="preserve"> Provding and Laying premixed self-levelling Screed upto 3-4mm, compound in a powder form comprising of specially selected binders, well graded sand and synthetic polymers plasticizing agents and other ingredients. Quick and Easy to mix with Rapid installation and curing, Self-levelling, Chloride free/non-shrink, Good adhesion to cement and its substitutes (for  3 mm layer ) Used for smoothening and levelling layers for both exterior and interior use.  Also complies the standard of EN 13813, CT -C15- F-4.5 with Techincal data of  Basis Cement aggregate additives, Color Grey, Pot life at 230C 20 Minutes, Flow Life at 230C 15 minutes, Mixed density 2.05 Gm/cc, Initial Set (Vicat) 300C, (ASTM C 807) 40 minutes Final Set (Vicat), @ 300C @ 20 oC (ASTM C 807) 60 minutes 150 minutes ,Application temp and surface temp +5 ºC to +250C Compressive strength at 300C (ASTM C 349) 1 day 4 N/mm² , 7 days 12 N/mm² 28 days 15 N/mm² Flexural strength at 270C (ASTM C 348 ) 1 day 1.5 N/mm² 7 days 3.0 N/mm² 28 days 4.5 N/mm². As underlayment for carpets, vinyl, flooring and wooden floor.</t>
    </r>
  </si>
  <si>
    <r>
      <rPr>
        <b/>
        <sz val="10"/>
        <rFont val="Arial"/>
        <family val="2"/>
      </rPr>
      <t xml:space="preserve">POP PUNNING : </t>
    </r>
    <r>
      <rPr>
        <sz val="10"/>
        <rFont val="Arial"/>
        <family val="2"/>
      </rPr>
      <t>Providing &amp; applying Quick Drying, Non Curable Type of average upto 12mm thick plaster of Paris and wiremesh at joints of diff. material to the walls and columns in square plumb line and level. The cost to  include scraping and removing the existing neeru finish and also the  hacking the surface of walls/columns. After leveling, the surfaces to be finished to receive paint . Rate to include provisioning of  grooves as per design. The POP puning to be carried out 100mm above the finished ceiling level and not for the area above.</t>
    </r>
  </si>
  <si>
    <r>
      <t xml:space="preserve">GYPSUM VERMICULITE PLASTER : </t>
    </r>
    <r>
      <rPr>
        <sz val="10"/>
        <rFont val="Arial"/>
        <family val="2"/>
      </rPr>
      <t>Providing &amp; Applying Gypsum vermiculite plaster upto 22-25mm thick of refined and processed gypsum and vermiculite along with a mix of premium quality special binders and additives to provide easier application, better bonding, and a smooth finish. It creates a surface so smooth that no other layer is required below or above it and direct application of paint can be done over it. Conforms to IS 2547: Part 1 and 2 of “The Bureau of Indian Standard”. Direct application on brick block, RCC, and other surfaces. Ready to paint surface achieved. Spreads and finishes to a minimum thickness increasing the surface area. Fire-resistant.
Eco-friendly. No shrinkage cracks. Better, smoother, and consistent finish. More durable. Lesser dead load on the structure as it is lightweight plaster. No water curing is required. Bulk Density: 1020 Kg/m2 , Setting time: 30-35 mins. Coverage as per manufacturer recomendation with  Compressive strength : 60-70 Kg/cm2. item for all height level with required scaffolding complete as per the site and advised by the Project Incharge.</t>
    </r>
  </si>
  <si>
    <r>
      <rPr>
        <b/>
        <sz val="10"/>
        <rFont val="Arial"/>
        <family val="2"/>
      </rPr>
      <t>FLOOR FILLING :</t>
    </r>
    <r>
      <rPr>
        <sz val="10"/>
        <rFont val="Arial"/>
        <family val="2"/>
      </rPr>
      <t xml:space="preserve"> Providing and laying fillers of AAC Light weight block filling with full /break pieces as per the requirements of Approved make as per LOM and size as required to Fill/Raise the floor with conceal the pipes, drains, etc as  per site requirement. The filling to be cured and Compacted to prevent any voids and dust pockets . The filler to be  adequately leveled to receive the finished flooring as specified.  </t>
    </r>
  </si>
  <si>
    <r>
      <t xml:space="preserve">Providing &amp; fixing </t>
    </r>
    <r>
      <rPr>
        <b/>
        <sz val="10"/>
        <rFont val="Arial"/>
        <family val="2"/>
      </rPr>
      <t>12mm thick FR Gypsum board</t>
    </r>
    <r>
      <rPr>
        <sz val="10"/>
        <rFont val="Arial"/>
        <family val="2"/>
      </rPr>
      <t xml:space="preserve"> over existing partition for  paint base including all fixing arrangement complete in all respect.</t>
    </r>
  </si>
  <si>
    <r>
      <rPr>
        <b/>
        <sz val="10"/>
        <rFont val="Arial"/>
        <family val="2"/>
      </rPr>
      <t xml:space="preserve">TOILET CUBICAL </t>
    </r>
    <r>
      <rPr>
        <sz val="10"/>
        <rFont val="Arial"/>
        <family val="2"/>
      </rPr>
      <t xml:space="preserve">: Supply &amp; Installation of fixing 18mm box up series  Cubical of specified dimensions  ( approximately 1200 x 2000mm each ) made from solid grade compact high pressure laminate as per IS:2046 manufactured under high pressure &gt;5MPa and temperature 120degree  C  with bunch of Kraft papers, impregnated with thermo setting phenolic resin and decorative papers made of cellulose fibre, impregnated with thermosetting melamine resin which provides superior scratch , abrasion, heat, chemical, impact, graffiti moisture resistance along with anti bacterial properties of approved make Marion or equivalent; 
 </t>
    </r>
  </si>
  <si>
    <r>
      <rPr>
        <b/>
        <sz val="10"/>
        <rFont val="Arial"/>
        <family val="2"/>
      </rPr>
      <t xml:space="preserve">Fire Rated Board Gypsum False Ceiling : </t>
    </r>
    <r>
      <rPr>
        <sz val="10"/>
        <rFont val="Arial"/>
        <family val="2"/>
      </rPr>
      <t xml:space="preserve">  Providing and fixing Single Layer Boarding with 12.5mm thick plain and split level with Firebloc gypsum plasterboards, This includes ST50 fully knurled Perimeter Channel (0.50mm thick having one flange of 20mm and another flange of 30mm and a web of 28mm) screw fixed to brick wall/partition/ hanging with existing ceiling / existing MS framework and suspended GI frame with the help of approved screws at 600mm centers. Then suspending  ST-50 fully knurled intermediate section (45mm x 0.90mm thick with two flanges of 15mm each) from the soffit at 1220mm centers with ST-50 fully knurled Ceiling L Angle (25x10mmx0.50mm thick) fixed to RCC Slab with USG Boral 227x35x1.5mm Soffit Cleat and 50mm Approved dash Fasteners @ 1200mm Centers respectively.  ST-50 profiles are rolled with G.I Steel (120GSM &amp; 230 MPa Yield Strength) Conforming to IS 277. ST-50 fully knurled Ceiling Section (51mm x 0.50mm thick with two flanges of 26mm each) is then fixed to the  Intermediate channel with the help of 2.5mm dia wire connecting in a perpendicular direction to the intermediate channel at 457mm centers. 12.5mm thick  Firebloc Pasteboards (Conforming to BS 1230 (Parti-1) is screw fixed with 25mm long Drywall screws at 230 mm centers. The screw fixing of gypsum boards to the metal framing at the periphery, openings, and cut edges should be at 150mm centers. All the fire Bloc gypsum plasterboards must be staggered. All joints are to be taped &amp; finished with Paper tape &amp; All-Purpose Joint Compound confirming to ASTM C475. above item include with all the vertical band, curve band, pelmet, cove, split level etc. also wall to wall plan area shall be measured for claim, vendor to quote as per design/dwg. and no extra item/charges will be entartain or approved in any manner.
Note : Above item excluding the cost of painting.</t>
    </r>
  </si>
  <si>
    <r>
      <t xml:space="preserve">Providing &amp; filling 50mm thick Fibre  Glass wool </t>
    </r>
    <r>
      <rPr>
        <b/>
        <sz val="10"/>
        <rFont val="Arial"/>
        <family val="2"/>
      </rPr>
      <t>( 64kg den</t>
    </r>
    <r>
      <rPr>
        <sz val="10"/>
        <rFont val="Arial"/>
        <family val="2"/>
      </rPr>
      <t xml:space="preserve">sity ) in M. S. frame work for partition wall for making sound proof </t>
    </r>
  </si>
  <si>
    <r>
      <rPr>
        <b/>
        <sz val="10"/>
        <rFont val="Arial"/>
        <family val="2"/>
      </rPr>
      <t xml:space="preserve">Access Panels ; </t>
    </r>
    <r>
      <rPr>
        <sz val="10"/>
        <rFont val="Arial"/>
        <family val="2"/>
      </rPr>
      <t xml:space="preserve"> Providing  Access Panel Trap Doors with not more than 1/16" shadow/gap on finished surfaces. Panel inlay duplicates wall and ceiling specifications to ensure acoustic integrity. Hardware free finish, opens with concealed touch-latches.  The panel can be removed completely for full access. Access Panels arrive ready for installation with factory installed gypsum board inlay. Aluminium extrusion with gypsum board installed.</t>
    </r>
  </si>
  <si>
    <r>
      <rPr>
        <b/>
        <sz val="10"/>
        <rFont val="Arial"/>
        <family val="2"/>
      </rPr>
      <t>FROST GLASS FILM :</t>
    </r>
    <r>
      <rPr>
        <sz val="10"/>
        <rFont val="Arial"/>
        <family val="2"/>
      </rPr>
      <t xml:space="preserve"> Providing and Pasting Frosted Glass film on Existing Glass partition surface with using Liquid shampoo spraying to set the plotter and wiping process with rubber clipper to ensure all bubble removal and any gap complete in all respact to the satisfaction of Project Incharge.
* Face Film appearance 80 micron cast film with frosted.
* Back with self Adhesive permanent, acrylic based.
* Backing paper one side coated bleached kraft paper, 135 g/m2.
* Durability: 15 years (indoor)/ 7 years (outdoor)
Make : Avery / 3M / Garware</t>
    </r>
  </si>
  <si>
    <r>
      <t>P/F</t>
    </r>
    <r>
      <rPr>
        <b/>
        <sz val="10"/>
        <rFont val="Arial"/>
        <family val="2"/>
      </rPr>
      <t xml:space="preserve">  Vitrified tiles </t>
    </r>
    <r>
      <rPr>
        <sz val="10"/>
        <rFont val="Arial"/>
        <family val="2"/>
      </rPr>
      <t xml:space="preserve">of approved shade and size for flooring , skirting fixed with  cement mortar 12mm thick in 1:4   ratio  including filling  the joints with grout to match the shade of the tiles to give a smooth  surface. </t>
    </r>
  </si>
  <si>
    <r>
      <rPr>
        <b/>
        <sz val="10"/>
        <rFont val="Arial"/>
        <family val="2"/>
      </rPr>
      <t>BASIN COUNTER WORK</t>
    </r>
    <r>
      <rPr>
        <sz val="10"/>
        <rFont val="Arial"/>
        <family val="2"/>
      </rPr>
      <t xml:space="preserve"> : Providing &amp; fixing Basin counter with the understructure to be made in MS Angle 50x50mm with 4mm thick of appropriate cross section and to be treated with anti rust primer and enamel black paint. The MS frame to be clad with 12mm thick relwood to receive the final finish material of the counter. Counter to be  600 mm deep  with a vertical fascia of 100mm on splash &amp; upto 500mm on front drop vertical facia to be  clad with the finish material as approved. The counter to have required cutout for basin, Tap faucet, drain, dustbin etc. </t>
    </r>
  </si>
  <si>
    <r>
      <t>Providing &amp; fixing carpet flooring</t>
    </r>
    <r>
      <rPr>
        <b/>
        <sz val="10"/>
        <rFont val="Arial"/>
        <family val="2"/>
      </rPr>
      <t xml:space="preserve"> (20-22 ounce, 8-10mm thick , Dyed Nylon Loop Piled tuffted, vinyl backing, plank/tile /roll form)</t>
    </r>
    <r>
      <rPr>
        <sz val="10"/>
        <rFont val="Arial"/>
        <family val="2"/>
      </rPr>
      <t xml:space="preserve"> with water based adhesive spread using nylon brush on smooth base surface and carpet pasted in uniform approved pattern complete.
Also the extra for cushioning 8mm thick underlay base foam including all fixing arrangement complete in all respect as per the suggested and advise by the Architect. </t>
    </r>
  </si>
  <si>
    <r>
      <t xml:space="preserve">HANDMADE / PRINTED RUGS : </t>
    </r>
    <r>
      <rPr>
        <sz val="10"/>
        <rFont val="Arial"/>
        <family val="2"/>
      </rPr>
      <t>Providing and supply RUGS made of Wool &amp; Nylon mix (20:80 ratio) with ECO friendly dying color, Handmade or by machinery, Knitted, weaved or Printed as per the Texture design approved by the Architect. RUGS shall be conforming to BS EN 1307:2014</t>
    </r>
    <r>
      <rPr>
        <b/>
        <sz val="10"/>
        <rFont val="Arial"/>
        <family val="2"/>
      </rPr>
      <t xml:space="preserve"> </t>
    </r>
    <r>
      <rPr>
        <sz val="10"/>
        <rFont val="Arial"/>
        <family val="2"/>
      </rPr>
      <t>and IS 5884 complete in all respact.</t>
    </r>
  </si>
  <si>
    <r>
      <rPr>
        <b/>
        <sz val="10"/>
        <rFont val="Arial"/>
        <family val="2"/>
      </rPr>
      <t xml:space="preserve">FIRE RATED WOODEN DOOR 2HR. RATING : </t>
    </r>
    <r>
      <rPr>
        <sz val="10"/>
        <rFont val="Arial"/>
        <family val="2"/>
      </rPr>
      <t xml:space="preserve">Providing &amp; Fixing of  120min rating wooden fire door shutter with frames as per the specification as per below : -
</t>
    </r>
    <r>
      <rPr>
        <b/>
        <sz val="10"/>
        <rFont val="Arial"/>
        <family val="2"/>
      </rPr>
      <t>Frame :</t>
    </r>
    <r>
      <rPr>
        <sz val="10"/>
        <rFont val="Arial"/>
        <family val="2"/>
      </rPr>
      <t xml:space="preserve"> P/f Door frames manufactured out of Hardwood Mirandi of nominal section 120mm x 70mm with heat activated Intumescent fire seal strips of size 10mm x 4 mm provided in grooves on all three sides of the frame on both side.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
</t>
    </r>
    <r>
      <rPr>
        <b/>
        <sz val="10"/>
        <rFont val="Arial"/>
        <family val="2"/>
      </rPr>
      <t xml:space="preserve">Shutter : </t>
    </r>
    <r>
      <rPr>
        <sz val="10"/>
        <rFont val="Arial"/>
        <family val="2"/>
      </rPr>
      <t xml:space="preserve">Door shutter of 52mm thickness conforming to BS:476 part 22 and IS-3614 Part 2 as per prototype tested from CBRI Roorkee for stability and integrity and insulation, with comprising of 75x48mm hardwood internal timber frame work, with infill 25mm thick Fire rated rock wool insulation having density 96kg/m3, the insulation shall be sandwiched between 2nos 12mm thick noncombustible(calcium silicate) boards, cladded with 3mm thick commercial ply on both sides of shutter with heat activated intumescent fire seal strip of size 20x4mm make Sealz mounted in the grooves of expose/concealed lipping all around the shutter except bottom.. 
</t>
    </r>
    <r>
      <rPr>
        <b/>
        <sz val="10"/>
        <rFont val="Arial"/>
        <family val="2"/>
      </rPr>
      <t xml:space="preserve">Finishing / Hardware :- 
</t>
    </r>
    <r>
      <rPr>
        <sz val="10"/>
        <rFont val="Arial"/>
        <family val="2"/>
      </rPr>
      <t>Frame to be painted with VIPER Finishing Paint FRS 881 as per color approved by the Architect
Shutter finish with 1mm thick Laminate on Both Side - conforming to HSN 4823
SS Hinges - 04 nos per leaf - conforming to HSN 8302
Door Closer - conforming to HSN 8302
6mm thick VP Fire Rated Clear  - 200x300mm - conforming to HSN 7007
Trim- conforming to HSN 8302
Dash Fastner-08nos.per leaf- conforming to HSN 7318
Panic Bar conforming to HSN 8302 (Optional) cost to be separated
Note : Contracter shall need to submit the manufacturer shop drawing for the fire for approval before ordering.</t>
    </r>
  </si>
  <si>
    <r>
      <rPr>
        <b/>
        <sz val="10"/>
        <rFont val="Arial"/>
        <family val="2"/>
      </rPr>
      <t>Relwood Cladding :</t>
    </r>
    <r>
      <rPr>
        <sz val="10"/>
        <rFont val="Arial"/>
        <family val="2"/>
      </rPr>
      <t xml:space="preserve"> Providing and fixing of Relwood on existing M.S. frame work/wooden framework with adhesive of approved make including all fixing arrangement  complete in all respect. (Framework to be paid seperately as per relevent item)</t>
    </r>
  </si>
  <si>
    <r>
      <t xml:space="preserve">Providing and fixing 1mm thick laminate  panelling over existing partition as per approved sample including all fixing arrangement complete in all respect. </t>
    </r>
    <r>
      <rPr>
        <b/>
        <sz val="10"/>
        <rFont val="Arial"/>
        <family val="2"/>
      </rPr>
      <t xml:space="preserve">Only finished area to be measured &amp; paid.( Basic cost of Laminate@ Rs.90/-Sft ). </t>
    </r>
  </si>
  <si>
    <r>
      <rPr>
        <b/>
        <sz val="10"/>
        <rFont val="Arial"/>
        <family val="2"/>
      </rPr>
      <t xml:space="preserve">Juice Bar Design Element (Shelf) :- </t>
    </r>
    <r>
      <rPr>
        <sz val="10"/>
        <rFont val="Arial"/>
        <family val="2"/>
      </rPr>
      <t>Providing and fixing juice bar design element as per following details : 20 mm dia PVD Coated SS hollow pipe grid ( vertical &amp; Horizontal pipes), 6 mm thick mirror pasted on 6 mm thick relwood and 20x20 mm PVd coated SS Square pipe framing, relwood back surface shall be finished with 1 mm thick laminate of approved make and colour, 100 mm high relwood platform finished with 1 mm thick PVD coated SS sheet, at ceiling level 20 mm thick double relwood finished with 1 mm thick PVD coated SS sheet as per drawing Entire sytem to be supported from ceiling with complete requirments as per drawing. Rate shall include all above mentioned items in description, required tools, hardwares, fixing supports etc complete as per drawing and as directed by EIC.</t>
    </r>
  </si>
  <si>
    <r>
      <rPr>
        <b/>
        <sz val="10"/>
        <rFont val="Arial"/>
        <family val="2"/>
      </rPr>
      <t xml:space="preserve">MOISTURE RESISTANT GYPSUM CEILING : </t>
    </r>
    <r>
      <rPr>
        <sz val="10"/>
        <rFont val="Arial"/>
        <family val="2"/>
      </rPr>
      <t>Providing and fixing MR grade gypsum board</t>
    </r>
    <r>
      <rPr>
        <b/>
        <sz val="10"/>
        <rFont val="Arial"/>
        <family val="2"/>
      </rPr>
      <t xml:space="preserve">   </t>
    </r>
    <r>
      <rPr>
        <sz val="10"/>
        <rFont val="Arial"/>
        <family val="2"/>
      </rPr>
      <t>false ceiling including  providing and fixing GI grade 175 (120 gm/m2) perimeter, channels (20 x 30 x 27 x 0.50mm thick) fixed to brick masonry / partition / hanging with existing ceiling / existing M.S. frame work  and suspended GI intermediate channel. Rate to include making necessary cut out/opening for light fitting A C diffuser, cove, pelmet, band etc. The cut out to have perimeter channel of size 20x27x30x.5mm all round and supported suitably and finally finished with gypsum board and finally finished with two or more coat of paint (Paint cost excluded) of approved make &amp;  shade with required tapping the joints, base primer, putty  complete in all respect.</t>
    </r>
    <r>
      <rPr>
        <b/>
        <sz val="10"/>
        <rFont val="Arial"/>
        <family val="2"/>
      </rPr>
      <t xml:space="preserve"> Rate quoted should be included for all design work,  Nothing to be paid extra for design work. ( Actual Plain Area to be measured &amp; paid ).( Male, Female, &amp; Handicap Toilet false ceiling )</t>
    </r>
  </si>
  <si>
    <r>
      <rPr>
        <b/>
        <sz val="10"/>
        <rFont val="Arial"/>
        <family val="2"/>
      </rPr>
      <t>POP CEILING ;</t>
    </r>
    <r>
      <rPr>
        <sz val="10"/>
        <rFont val="Arial"/>
        <family val="2"/>
      </rPr>
      <t xml:space="preserve"> Providing and making POP Ceiling with GI section of 0.55 mm thick having web of 51.5mm &amp; two flanges of 26mm each with lips of 10.5mm are fixed to the intermediate channels with help of connecting clips and in direction perpendicular to the intermediate channel with centers of 333 mm, entire surface to be cover with  rabbit wire mesh fixed to GI Frame and applied POP Puning over the mesh web in even level till dry, cost also include  the split level, curve design, cove, cornince, as per design and drawing or as per directions of Project-in-Charge. No Extra payment shall be payble for any vertical, bulkhead,lights &amp; services cutting etc.</t>
    </r>
  </si>
  <si>
    <r>
      <rPr>
        <b/>
        <sz val="10"/>
        <rFont val="Arial"/>
        <family val="2"/>
      </rPr>
      <t xml:space="preserve">FEATURE IN POP CEILING (Motif) : </t>
    </r>
    <r>
      <rPr>
        <sz val="10"/>
        <rFont val="Arial"/>
        <family val="2"/>
      </rPr>
      <t xml:space="preserve"> Providing and fixing motif made by POP (avg dia 1500 mm) as per design. Rate shall include all necessary material, fixing with adhesive etc complete in all respect as per drawing and design.</t>
    </r>
  </si>
  <si>
    <r>
      <rPr>
        <b/>
        <sz val="10"/>
        <rFont val="Arial"/>
        <family val="2"/>
      </rPr>
      <t xml:space="preserve">Feature Design Element in Relwood Ceiling : </t>
    </r>
    <r>
      <rPr>
        <sz val="10"/>
        <rFont val="Arial"/>
        <family val="2"/>
      </rPr>
      <t xml:space="preserve">Providing and fixing Feature design element in Existing relwood ceiling made by 12 mm thick relwood, 6 mm thick back painted glass, 4 mm thick acrylic sheet (opal white),  and 12 mm thick CNC cut relwood. Rate shall include Including supported beading profile, fixing arrangements, provision for backlit lighting, polish of relwood in wooden/natural colour as per design complete. </t>
    </r>
  </si>
  <si>
    <r>
      <t xml:space="preserve">Providing three or more coats of </t>
    </r>
    <r>
      <rPr>
        <b/>
        <sz val="10"/>
        <rFont val="Arial"/>
        <family val="2"/>
      </rPr>
      <t>Premium Emulsion  paint</t>
    </r>
    <r>
      <rPr>
        <sz val="10"/>
        <rFont val="Arial"/>
        <family val="2"/>
      </rPr>
      <t xml:space="preserve"> of approved make &amp; shade including preparation of base by cement based putty &amp; primer  complete in all respect. </t>
    </r>
    <r>
      <rPr>
        <b/>
        <sz val="10"/>
        <rFont val="Arial"/>
        <family val="2"/>
      </rPr>
      <t>( Ceiling/wall as per design and site)</t>
    </r>
  </si>
  <si>
    <r>
      <t xml:space="preserve">Texture Paint Type 1 &amp; 2- ( As per Selection ): </t>
    </r>
    <r>
      <rPr>
        <b/>
        <sz val="10"/>
        <rFont val="Arial"/>
        <family val="2"/>
      </rPr>
      <t xml:space="preserve">Base Rate of Texture paint @ 200/- Per sft, </t>
    </r>
  </si>
  <si>
    <r>
      <rPr>
        <b/>
        <sz val="10"/>
        <rFont val="Arial"/>
        <family val="2"/>
      </rPr>
      <t>LIPAN ART ARTISIAN PANNELING :</t>
    </r>
    <r>
      <rPr>
        <sz val="10"/>
        <rFont val="Arial"/>
        <family val="2"/>
      </rPr>
      <t xml:space="preserve"> Providing, Applying and making Lipan Art Artisian Panneling on existing Partion/wall with smooth base as per the requirement, Art will be create and form by the proffesional Artist as per the Art/Design selected by the Architect. Art shall be create on Traditional theme with commercial use material for the Non/Low maintainence use. </t>
    </r>
    <r>
      <rPr>
        <b/>
        <sz val="10"/>
        <rFont val="Arial"/>
        <family val="2"/>
      </rPr>
      <t xml:space="preserve">(Base range for Art @ 1500/- per sft) </t>
    </r>
  </si>
  <si>
    <r>
      <rPr>
        <b/>
        <sz val="10"/>
        <rFont val="Arial"/>
        <family val="2"/>
      </rPr>
      <t>FEATURE SCREEN DESIGN ELEMENT 1 :</t>
    </r>
    <r>
      <rPr>
        <sz val="10"/>
        <rFont val="Arial"/>
        <family val="2"/>
      </rPr>
      <t xml:space="preserve"> Providing and fixing Feature Screen  design element made in Solid brass Strip of 35mm dia with factory finish pressed leaves as per design. Pressed leaves shall be on half portion of strip, length fix verticaly with ceilnng/bottom support, semi leaves finsh with mirror film pasted both side and Semi leaves with original brass polished look with Antique polish finish complete in all respact as per design requirements. (Overall Size 2600/2700/3100mm long x 3800mm High)</t>
    </r>
  </si>
  <si>
    <r>
      <rPr>
        <b/>
        <sz val="10"/>
        <rFont val="Arial"/>
        <family val="2"/>
      </rPr>
      <t>FEATURE SCREEN DESIGN ELEMENT 2 :</t>
    </r>
    <r>
      <rPr>
        <sz val="10"/>
        <rFont val="Arial"/>
        <family val="2"/>
      </rPr>
      <t xml:space="preserve"> Providing and fixing Feature Screen  design element made in 20x20 mm solid brass pipe in oval shape design and oval shaped 6 mm thick mirror. It shall be fix vertical with ceiling/bottom support, with original brass polished look with Antique polish finish, (Overall Size 1585mm long x 3600mm High)</t>
    </r>
  </si>
  <si>
    <t>F-01</t>
  </si>
  <si>
    <t>F-03</t>
  </si>
  <si>
    <t>F-02</t>
  </si>
  <si>
    <t>ST-01, ITALIAN MARBLE, COLOR : BROWN MARBLE</t>
  </si>
  <si>
    <t xml:space="preserve">MT-01 METAL  COLOR : BLACK , SUPER BLACK </t>
  </si>
  <si>
    <t>F-04</t>
  </si>
  <si>
    <t>F-05</t>
  </si>
  <si>
    <t>F-06</t>
  </si>
  <si>
    <t>ST-01, ITALIAN MARBLE SATUARIO</t>
  </si>
  <si>
    <t xml:space="preserve">Edge Profile - MT-01 METAL COLOR : ROSE GOLD , HAIRLINE </t>
  </si>
  <si>
    <t>F-07</t>
  </si>
  <si>
    <t>F-08</t>
  </si>
  <si>
    <t>ST-02, ITALIAN MARBLE- CREMA MARFIL</t>
  </si>
  <si>
    <t>F-09</t>
  </si>
  <si>
    <t>F-9.1</t>
  </si>
  <si>
    <t>F-10</t>
  </si>
  <si>
    <t>F-11</t>
  </si>
  <si>
    <t>F-12</t>
  </si>
  <si>
    <t>F-13</t>
  </si>
  <si>
    <t>F-14</t>
  </si>
  <si>
    <t>F-15</t>
  </si>
  <si>
    <t>F-16</t>
  </si>
  <si>
    <t>F-18</t>
  </si>
  <si>
    <t>F-18A</t>
  </si>
  <si>
    <t>F-17</t>
  </si>
  <si>
    <t>F-19</t>
  </si>
  <si>
    <t>* All the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 as per color approved by the Architect.</t>
  </si>
  <si>
    <t xml:space="preserve">ST-01, ITALIAN MARBLE, COLOR : BROWN </t>
  </si>
  <si>
    <t>Ramp</t>
  </si>
  <si>
    <t>Add for Fixing glazed/ Ceramic/ Vitrified floor tiles with cement based high polymer modified quick-set tile adhesive (Water based) conforming to IS: 15477,in average 3mm thickness.</t>
  </si>
  <si>
    <t xml:space="preserve">Wall Tile - (600x600 mm), Base Price 55 per sft </t>
  </si>
  <si>
    <r>
      <rPr>
        <b/>
        <sz val="10"/>
        <rFont val="Arial"/>
        <family val="2"/>
      </rPr>
      <t>TILE SKIRTING :</t>
    </r>
    <r>
      <rPr>
        <sz val="10"/>
        <rFont val="Arial"/>
        <family val="2"/>
      </rPr>
      <t xml:space="preserve"> Providing and fixing Vitrified tile Skirting upto 100mm high fixed with  cement based high polymer modified quick set tile adhesive ( water based ) conforming to IS : 15477, in a average 6 mm thickness, including pointing and joint finish in epoxy cemetious grout with pigment of matching shade complete.
</t>
    </r>
    <r>
      <rPr>
        <b/>
        <sz val="10"/>
        <rFont val="Arial"/>
        <family val="2"/>
      </rPr>
      <t>Base Rate of Tile @ 65 per sft</t>
    </r>
  </si>
  <si>
    <t>ST02 (Crema Marfil)</t>
  </si>
  <si>
    <t xml:space="preserve"> ST01 (Crema Siena)</t>
  </si>
  <si>
    <t>Size 750mm (outer dia of outermost brass strip in circle)</t>
  </si>
  <si>
    <t>Size 600mm (outer dia of outermost brass strip in circle)</t>
  </si>
  <si>
    <t xml:space="preserve">Italian Marble Flooring (1200x1200 mm) : Base Price of Marble @ 460/- Per sft, </t>
  </si>
  <si>
    <t xml:space="preserve">Italian Marble Flooring (1200x1200 mm) : Base Price of Marble @ 490/- Per sft, </t>
  </si>
  <si>
    <t>Combination of ST01 ( Crema Cina) &amp; ST03 (Saint Lorent)</t>
  </si>
  <si>
    <t>Italian Marble Combination / Inlay Flooring : Type 1, Base Rate of Marble : ST01=460 rs/sqft, ST03 =410 Rs/sqft</t>
  </si>
  <si>
    <r>
      <rPr>
        <b/>
        <sz val="10"/>
        <rFont val="Arial"/>
        <family val="2"/>
      </rPr>
      <t>ITALIAN MARBLE FLOORING :</t>
    </r>
    <r>
      <rPr>
        <sz val="10"/>
        <rFont val="Arial"/>
        <family val="2"/>
      </rPr>
      <t xml:space="preserve"> Providing and fixing Marble work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Cost also include the Protection covering till handover with polythin+POP as per advised by the Project Incharge.</t>
    </r>
  </si>
  <si>
    <t>RUG Designer Type 1, Basic rate of rugs @ 950/- per sft</t>
  </si>
  <si>
    <t>RUG Designer Type 2, Basic rate of rugs @ 1150/- per sft</t>
  </si>
  <si>
    <t>Note :- All the basic rate mentioned in this BOQ are the material rate only excluding gst and transportation cost.</t>
  </si>
  <si>
    <t>Designer Wall Tile, Size as approved, Base Price 410 per sft</t>
  </si>
  <si>
    <r>
      <t>Providing and cladding with 8 mm thick relwood and finished with</t>
    </r>
    <r>
      <rPr>
        <b/>
        <sz val="10"/>
        <rFont val="Arial"/>
        <family val="2"/>
      </rPr>
      <t xml:space="preserve"> 6 mm thick non thermoformed Solid surface ( Corian )</t>
    </r>
    <r>
      <rPr>
        <sz val="10"/>
        <rFont val="Arial"/>
        <family val="2"/>
      </rPr>
      <t xml:space="preserve"> for ledge, dado, wall, sill  etc including jointing with adhesive   mixed  with pigment to match the shade of solid surface complete as per drawing .including edge chamfering, buffing, polishing complete in all respect.  </t>
    </r>
    <r>
      <rPr>
        <b/>
        <sz val="10"/>
        <rFont val="Arial"/>
        <family val="2"/>
      </rPr>
      <t>( Basic cost of solid surface 6 mm ( Corian )  @ Rs. 450/-per sft )</t>
    </r>
  </si>
  <si>
    <t>Combination of ST01 ( Crema Cina) , ST03 (Saint Lorent Dark grey) &amp; ST03B (Saint Lorent Light grey)</t>
  </si>
  <si>
    <t>Italian Marble Combination / Inlay Flooring : Type 2, Base Rate of Marble : ST01=460 rs/sqft, ST03 =410 Rs/sqft, ST03B= 410 rs/sqft</t>
  </si>
  <si>
    <t>ST06 (Satuario), ST01(Crema Cina)</t>
  </si>
  <si>
    <t>Italian Marble Flooring Strips (upto 75-150mm wide)</t>
  </si>
  <si>
    <t xml:space="preserve">Marble Cladding : Base Price of Marble @ 490/- Per sft, </t>
  </si>
  <si>
    <t xml:space="preserve">Marble Skirting upto 100mm high : Base Price of Marble @ 460/- Per sft, </t>
  </si>
  <si>
    <r>
      <rPr>
        <b/>
        <sz val="10"/>
        <rFont val="Arial"/>
        <family val="2"/>
      </rPr>
      <t xml:space="preserve">CIRCULAR FEATURE IN FLOOR : </t>
    </r>
    <r>
      <rPr>
        <sz val="10"/>
        <rFont val="Arial"/>
        <family val="2"/>
      </rPr>
      <t>Providing and fixing Circular feature in floor made in Italian Marble stone &amp; 6 mm thick &amp; 15mm wide Brass Strip inlay rings with 60mm c/c spacing x 5nos as per design, marble shall be cut as per the design / detail drawing Complete in all respact. (Brass Strip @ 1200/- per mtr) (Rate shall include all mentioned items in description complete as per drawing and as directed by EIC).
Base Price of Marble ST01@ 460/- Per sft, ST06@2500/- per sqft</t>
    </r>
  </si>
  <si>
    <r>
      <t xml:space="preserve">ITALIAN MARBLE COMBINATION FLOORING : </t>
    </r>
    <r>
      <rPr>
        <sz val="10"/>
        <rFont val="Arial"/>
        <family val="2"/>
      </rPr>
      <t>Providing and fixing Marble combination flooring work with 20mm thick, mirror polished, prepolished, water jet cuting of required size and pattern, approved shade, colour and texture inlay as per the design approved by the Architect, laid over 20 mm thick base cement mortar 1:3 (1 cement : 3 coarse sand), white cement slurry , joints treated with teenaxe mixed with matching pigment, epoxy touch ups, including rubbing etc. complete and at all level. ( Actual size of stone to be measured &amp; paid ). Cost also include the Protection covering till handover with bubble sheet as per advised by the Project Incharge.</t>
    </r>
  </si>
  <si>
    <t>Veg &amp; Non Veg Counter (Dining Area), ST02 (Crema Marfil) &amp; ST-04 (Swiss Brown)</t>
  </si>
  <si>
    <t>Marble Combination / Inlay Cladding :   ST02 @ 490/- per sft, ST04 @ 530/- per sft</t>
  </si>
  <si>
    <t xml:space="preserve"> ST01 (Crema Siena), ST02 (Crema Marfil)</t>
  </si>
  <si>
    <t>Marble Cladding  : Base Price of Marble ST01@ 460/- Per sft,  ST02@ 490/- Per sft</t>
  </si>
  <si>
    <r>
      <rPr>
        <b/>
        <sz val="10"/>
        <rFont val="Arial"/>
        <family val="2"/>
      </rPr>
      <t>ITALIAN MARBLE STRIPS :</t>
    </r>
    <r>
      <rPr>
        <sz val="10"/>
        <rFont val="Arial"/>
        <family val="2"/>
      </rPr>
      <t xml:space="preserve"> Providing and fixing Italian Marble strip work in between different type of flooring with marble strips of 20mm thick, mirror polished, prepolished, machine cut of required size, approved shade, colour and texture laid over 20 mm thick base cement mortar 1:4 (1 cement : 4 coarse sand), white cement slurry , joints treated with teenaxe mixed with matching pigment, epoxy touch ups, including rubbing etc. complete and at all level. ( Actual Lenght of stone strps to be measured &amp; paid ). Cost also include the Protection covering till handover with polythin+POP as per advised by the Project Incharge.
Base Price of Marble ST02@ 490/- Per sft.</t>
    </r>
  </si>
  <si>
    <t>Flutted Marble Stone with polish paneling 20mm thick - Base price of marble ST02@ 490/- Per sft</t>
  </si>
  <si>
    <t>Kota stone 25 mm thick (600x600 mm)</t>
  </si>
  <si>
    <r>
      <rPr>
        <b/>
        <sz val="10"/>
        <rFont val="Arial"/>
        <family val="2"/>
      </rPr>
      <t>KOTA STONE FLOORING :</t>
    </r>
    <r>
      <rPr>
        <sz val="10"/>
        <rFont val="Arial"/>
        <family val="2"/>
      </rPr>
      <t xml:space="preserve"> Provide and lay  25mm thick, machine cut and polished Kota Stone of aprroved colour and texture laid over 20 mm thick base cement mortar 1:4 (1 cement : 4 coarse sand), joints treated with white cement, mixed with matching pigment, epoxy touch ups, including rubbing polihing etc. complete and at all level. ( Actual size of stone to be measured &amp; paid ). Cost also include the Protection covering till handover with polythin+POP as per advised by the Project Incharge. ( Basic cost of Kota stone @ Rs. 36/- per sft)</t>
    </r>
  </si>
  <si>
    <t>Carpet  : Base Price of Carpet @ Rs. 600 per sft</t>
  </si>
  <si>
    <r>
      <rPr>
        <b/>
        <sz val="10"/>
        <rFont val="Arial"/>
        <family val="2"/>
      </rPr>
      <t>WOODEN DOOR FRAME</t>
    </r>
    <r>
      <rPr>
        <sz val="10"/>
        <rFont val="Arial"/>
        <family val="2"/>
      </rPr>
      <t xml:space="preserve"> : Providing and fixing  door and window frames made out of White ashwood with necessary groove ( 6mm x 6 mm ) &amp;  single rebate  including necessary M.S. hold-fasts minimum four on each side of teh frame in cement concrete blocks 1: 2: 4 / fasteners ( expendable 10mm dia ) on either side fixed in line and level.  Frame to be treated with necessary anti-termite chemical and fire retardant paint on partition side &amp; finally finished with PU polish/Paint  complete in all respect.</t>
    </r>
  </si>
  <si>
    <t>Premium Lounge Toilet, IT Room, SPA</t>
  </si>
  <si>
    <t>PVD Coated SS sheet Cladding with Etched design Print Texture</t>
  </si>
  <si>
    <t>PVD Coated SS Sheet Cladding Plain</t>
  </si>
  <si>
    <r>
      <rPr>
        <b/>
        <sz val="10"/>
        <rFont val="Arial"/>
        <family val="2"/>
      </rPr>
      <t xml:space="preserve">SOILD PVD SHEET CLADDING : </t>
    </r>
    <r>
      <rPr>
        <sz val="10"/>
        <rFont val="Arial"/>
        <family val="2"/>
      </rPr>
      <t xml:space="preserve"> Providing Making &amp; fixing/pasting with approved adhesive in position 1mm thick SS Sheet of grade 304 PVD coated with approved colour, shade, texture &amp; finish over 12mm thick base FLEXI Ply board/relwood of approved brand &amp; manufacture,  PVD coated sheet shall be wrapped around the base  ply   frame at site with approved quality adhesive etc complete as per drawings &amp; instructions of Project-in-Charge. cost include the provision of  offset spacing for light provision and any back base suface paint in matching shade of PVD finish prior installtion complete as per detail drawing.  </t>
    </r>
    <r>
      <rPr>
        <b/>
        <sz val="10"/>
        <rFont val="Arial"/>
        <family val="2"/>
      </rPr>
      <t xml:space="preserve"> ( Basic cost of PVD coated SS sheet @ Rs.440/- Sft) (extra for Etched Print design @ 100/- per sft)</t>
    </r>
  </si>
  <si>
    <r>
      <t xml:space="preserve">Providing &amp; fixing 1.2mm thick aluminium Skirting  PVDF coated (100mm height,  gold finish ) / anodised  as per approved sample over existing partition including all fixing arrangement complete in all respect. </t>
    </r>
    <r>
      <rPr>
        <b/>
        <sz val="10"/>
        <rFont val="Arial"/>
        <family val="2"/>
      </rPr>
      <t>( Basic cost Aluminium Skirting @ Rs. 450/-Rmtr)</t>
    </r>
  </si>
  <si>
    <r>
      <t xml:space="preserve">Providing &amp; fixing Fabric backed Vinyl Wall covering(10.05mtr. X .52mtr ) ( 300gsm)  fire  Retardant as per approved sample including all fixing arrangement complete in all respect. </t>
    </r>
    <r>
      <rPr>
        <b/>
        <sz val="10"/>
        <rFont val="Arial"/>
        <family val="2"/>
      </rPr>
      <t xml:space="preserve">( Basic cost of Fabric backed Vinyl Wall covering @ Rs. 110/- per sft ) </t>
    </r>
  </si>
  <si>
    <r>
      <rPr>
        <b/>
        <sz val="10"/>
        <rFont val="Arial"/>
        <family val="2"/>
      </rPr>
      <t xml:space="preserve">ISLAND COUNTER :- </t>
    </r>
    <r>
      <rPr>
        <sz val="10"/>
        <rFont val="Arial"/>
        <family val="2"/>
      </rPr>
      <t>Providing and fixing  ISLAND counter storage as per drawing, partly open partly closed  storage as per drawing made out of 18 mm thick Relwood fixed with the help of all necessary hardware like nail and fasteners. Counter to be finished by the following details : Counter top and facia of all around counter to be finished by 20 mm thick italian marble and sunken area of counter top to be finished by 1 mm thick laminate of approved make and colour with adhesive of approved make, all internal area  of storage (open shelf) to be finished with 20 mm thick italian marble &amp; edges of storage shall be finished by 1 mm thick PVD coated SS sheet (finish : Gold bead Blast), 100 mm high &amp; 1 mm thick PVD coated SS Sheet (Gold bead blast finish) skirting at floor level, including required drawer unit,  required open  shelves, Louver shutters and  required hardware like handle, knobs, magnetic catcher, drawer lock, hinges, drawer channel, shutter lock etc. all are  superior quality  of approved make, 100 mm high PVd coated SS Sheet skirting at floor level   complete in all respect.    ( Basic cost of laminate laminate@ Rs.90/-sft &amp;  Basic cost of PVD coated SS sheet @ Rs.440/- Sft, Italian Marble (Satuario) basic cost @2500/- per sqft)</t>
    </r>
  </si>
  <si>
    <r>
      <rPr>
        <b/>
        <sz val="10"/>
        <rFont val="Arial"/>
        <family val="2"/>
      </rPr>
      <t xml:space="preserve">LIVE KITCHEN ABOVE COUNTER DESIGN FEATURE  : </t>
    </r>
    <r>
      <rPr>
        <sz val="10"/>
        <rFont val="Arial"/>
        <family val="2"/>
      </rPr>
      <t xml:space="preserve"> Providing and fixing Live Kitchen above counter design feature made in existing wall / partition supported from ceilng /wall as per following details :- 20x20 mm PVD coated SS section framework shall be fixed on wall, inside these SS framework 6 mm thick relwood to be fixed by adhesive on existing wall. Also the front area shall be finish with 6mm thick Tinted Mirror color as per approved pasted on base of relwood complete as per the detail drawing.  . (Base price of 1mm SS sheet PVD finish @ 440 per per sft) ( Tinted Mirror @ 350/- per sft) (Front surface area to be measured and paid) </t>
    </r>
  </si>
  <si>
    <r>
      <rPr>
        <b/>
        <sz val="10"/>
        <rFont val="Arial"/>
        <family val="2"/>
      </rPr>
      <t xml:space="preserve">Relwood Feature Jaali  : </t>
    </r>
    <r>
      <rPr>
        <sz val="10"/>
        <rFont val="Arial"/>
        <family val="2"/>
      </rPr>
      <t xml:space="preserve"> Providing Making &amp; fixing the CNC CUT Relwood JAALI made in 20 mm thick Relwood either in single piece or two board pasted together with factory made cnc cut jalli in panel as per the design and drawing, jaali to fix from  ceilng/wall/floor as per the requirement and stabilty support with required hardware complete. Entire jaali shall be finish in Duco/PU Polish finish as per the sample approved, and complete as per detail drawing.   </t>
    </r>
  </si>
  <si>
    <t>Providing and fixing tiled false ceiling of specified materials of size 595x595 mm in true horizontal level, suspended on inter locking metal grid of hot dipped galvanized steel sections ( galvanized @ 120 grams/ sqm, both side inclusive) consisting of main "T" runner with suitably spaced joints to get required length and of size 24x38 mm made from 0.30 mm thick (minimum) sheet, spaced at 1200 mm center to center and cross "T" of size 24x25 mm made of 0.30 mm thick (minimum) sheet, 1200 mm long spaced between main "T" at 600 mm center to center to form a grid of 1200x600 mm and secondary cross "T" of length 600 mm and size 24x25 mm made of 0.30 mm thick (minimum) sheet to be interlocked at middle of the 1200x600 mm panel to form grids of 600x600 mm and wall angle of size 24x24x0.3 mm and laying false ceiling tiles of approved texture in the grid including, required cutting/making, opening for services like diffusers, grills, light fittings, fixtures, smoke detectors etc. Main "T" runners to be suspended from ceiling using GI slotted cleats of size 27 x 37 x 25 x1.6 mm fixed to ceiling with 12.5 mm dia and 50 mm long dash fasteners, 4 mm GI adjustable rods with galvanised butterfly level clips of size 85 x 30 x 0.8 mm spaced at 1200 mm center to center along main T, bottom exposed width of 24 mm of all T-sections shall be pre-painted with polyester paint, all complete for all heights as per specifications, drawings and as directed by Engineer-in-charge.</t>
  </si>
  <si>
    <t>GI Metal Ceiling Lay in perforated Tegular edge global white color tiles of size 595x595 mm and 0.5 mm thick with 8 mm drop; made of GI sheet having galvanizing of 100 gms/sqm (both sides inclusive) and 20% perforation area with 1.8 mm dia holes and having NRC (Noise Reduction Coefficient ) of 0.5, electro statically polyester powder coated of thickness 60 microns (minimum), including factory painted after bending and perforation, and backed with a black Glass fiber acoustical fleece.</t>
  </si>
  <si>
    <r>
      <rPr>
        <b/>
        <sz val="10"/>
        <rFont val="Arial"/>
        <family val="2"/>
      </rPr>
      <t xml:space="preserve">ACRYLIC SCREEN IN CEILING  : </t>
    </r>
    <r>
      <rPr>
        <sz val="10"/>
        <rFont val="Arial"/>
        <family val="2"/>
      </rPr>
      <t xml:space="preserve">Providing and fixing Acrylic Screen made of Sandwitch with 2 layer of 3mm thick acrylic sheet color as per approved with baclit of provision light in back,  SS PVD Finish 1mm thick Jaali sheet to be insert between the acrylic and pasted, panel to be fix with L Angle edge profile of SS PVD finish corner Trim profile complete as per detail drawing. </t>
    </r>
    <r>
      <rPr>
        <b/>
        <sz val="10"/>
        <rFont val="Arial"/>
        <family val="2"/>
      </rPr>
      <t xml:space="preserve"> ( Basic cost of PVD coated SS sheet @ Rs.440/- Sft) (Acrylic 3mm thick @ Rs. 80/- per sft)</t>
    </r>
    <r>
      <rPr>
        <sz val="10"/>
        <rFont val="Arial"/>
        <family val="2"/>
      </rPr>
      <t xml:space="preserve"> </t>
    </r>
    <r>
      <rPr>
        <b/>
        <sz val="10"/>
        <rFont val="Arial"/>
        <family val="2"/>
      </rPr>
      <t xml:space="preserve">For Feature niche in ceiling </t>
    </r>
  </si>
  <si>
    <t>Overall size 2900mm long x 750mm wide x 750/1100mm high</t>
  </si>
  <si>
    <t>Providing &amp; fixing 6mm thick  silver back finish looking mirror with adhesive of approved make on  relwood as per design including all fixing arrangement complete in all respect. ( Basic cost of looking Mirror @ Rs. 120/- Sqft)</t>
  </si>
  <si>
    <t>P lounge, executive lounge &amp; Dining area</t>
  </si>
  <si>
    <r>
      <rPr>
        <b/>
        <sz val="10"/>
        <rFont val="Arial"/>
        <family val="2"/>
      </rPr>
      <t>JUICE BAR COUNTER :</t>
    </r>
    <r>
      <rPr>
        <sz val="10"/>
        <rFont val="Arial"/>
        <family val="2"/>
      </rPr>
      <t xml:space="preserve">  Providing and fixing Juice Bar counter (high counter) structure made in 18 mm relwood counter inner side will be finish in 1mm thick Laminate as approved, all exterior surface along with Top finish with 20mm thick Marble cladding as approved with 2 mm thick diamond shaped molded brass pieces (pensil round edges) on facia of counter as per detail design drawing, Bottom finish with 100 mm high SS PVD Finish Skirting all around complete as per detail drawing. Rate shall include all above mentioned items in description, finger groove, all hardwares, fittings, tools etc complete as per drawing.  (Base price of 1mm PVD coated SS sheet  @ 440 per per sft) (Laminate @ 90/- persft)  Italian Marble (Swiss brown) basic cost @530/- per sqft), (diamond shape brass sheet feature @ 550/- per sft)  </t>
    </r>
  </si>
  <si>
    <r>
      <rPr>
        <b/>
        <sz val="10"/>
        <rFont val="Arial"/>
        <family val="2"/>
      </rPr>
      <t>Roller Blind :</t>
    </r>
    <r>
      <rPr>
        <sz val="10"/>
        <rFont val="Arial"/>
        <family val="2"/>
      </rPr>
      <t xml:space="preserve"> Providing and fixing Roller blind of approved shade, color and fabric. 
</t>
    </r>
    <r>
      <rPr>
        <b/>
        <sz val="10"/>
        <rFont val="Arial"/>
        <family val="2"/>
      </rPr>
      <t>Fabric</t>
    </r>
    <r>
      <rPr>
        <sz val="10"/>
        <rFont val="Arial"/>
        <family val="2"/>
      </rPr>
      <t xml:space="preserve"> shall be woven from formulated platisol extruded over a polyaster yarn. The fabric should be weaved to provide subtle view of the side of the blind and should offer elimination of glare and sunlight radiance upto a minimum of 80%. The fabric shall be flame retardant.The fabric should have 3% openess. 
</t>
    </r>
    <r>
      <rPr>
        <b/>
        <sz val="10"/>
        <rFont val="Arial"/>
        <family val="2"/>
      </rPr>
      <t>Roller Tube</t>
    </r>
    <r>
      <rPr>
        <sz val="10"/>
        <rFont val="Arial"/>
        <family val="2"/>
      </rPr>
      <t xml:space="preserve"> shall be of extruded  Aluminium alloy 38mm O.D with a minimum wall thickness of 1.0mm duly anodised for long life. 
</t>
    </r>
    <r>
      <rPr>
        <b/>
        <sz val="10"/>
        <rFont val="Arial"/>
        <family val="2"/>
      </rPr>
      <t>Clutch</t>
    </r>
    <r>
      <rPr>
        <sz val="10"/>
        <rFont val="Arial"/>
        <family val="2"/>
      </rPr>
      <t xml:space="preserve"> shall be wrap spring design with high strength fibreglass reinforced polyster assembly and high carbon steel springs to transmit motion from driving to driven members of clutch mechanism. Clutch shall operate by directionally with the use of an endless beaded chain. Clutch mechanism shall be crash proof, prevent slippage and shall raise and lower smoothly to any desired height.Clutch shall never need adjustment.
</t>
    </r>
    <r>
      <rPr>
        <b/>
        <sz val="10"/>
        <rFont val="Arial"/>
        <family val="2"/>
      </rPr>
      <t>Installation Brackets</t>
    </r>
    <r>
      <rPr>
        <sz val="10"/>
        <rFont val="Arial"/>
        <family val="2"/>
      </rPr>
      <t xml:space="preserve"> shall be of tomised steel powder coated to give superior finish. Bracket shall accommodateoverhead, side or face mounting with clutch assembly on either end of the roller.
</t>
    </r>
    <r>
      <rPr>
        <b/>
        <sz val="10"/>
        <rFont val="Arial"/>
        <family val="2"/>
      </rPr>
      <t>Bottom</t>
    </r>
    <r>
      <rPr>
        <sz val="10"/>
        <rFont val="Arial"/>
        <family val="2"/>
      </rPr>
      <t xml:space="preserve"> of the blind shall be provided with aluminium tube powder coated in a colour matching to the fabric. The fabric shall be enclosed in the suitably created pocket along with the tube. The tube shall be closed from sides with end caps to give a neat look. All complete 
</t>
    </r>
  </si>
  <si>
    <t>Mirror with relwood - For Ladies toilet full ht mirror</t>
  </si>
  <si>
    <r>
      <rPr>
        <b/>
        <sz val="10"/>
        <rFont val="Arial"/>
        <family val="2"/>
      </rPr>
      <t>RECEPTION BACK WALL COLOUR FULL DESIGN ELEMENT :</t>
    </r>
    <r>
      <rPr>
        <sz val="10"/>
        <rFont val="Arial"/>
        <family val="2"/>
      </rPr>
      <t xml:space="preserve"> Providing and fixing Feature Reception back wall colorfull ART design element made with PVd Coated SS sheet in Kite shape with random sizes and fix on existing stone wall with variable wave form with different sizes as per design. Crystal or Art with Artisian as per advise by the Architect and complete in all respact. (Overall size 4200mm long x 2000mm high as per design)</t>
    </r>
  </si>
  <si>
    <r>
      <rPr>
        <b/>
        <sz val="10"/>
        <rFont val="Arial"/>
        <family val="2"/>
      </rPr>
      <t xml:space="preserve">Dining Area Entrance Wall &amp; Door Paneling : </t>
    </r>
    <r>
      <rPr>
        <sz val="10"/>
        <rFont val="Arial"/>
        <family val="2"/>
      </rPr>
      <t xml:space="preserve">Providing and cladding with 20mm thick Marble stone on wall with combination of 12mm wide and 2 mm thick SS PVD Finish strip pasted on Marble with adhesive as sunrise pattern likewise and complete in all respact as per requirements and detail drawing. Rate shall include making of groove as per design for pasting of SS strip. 
Door craft : made in 1mm thick Designer metal sheet (etching as per detail) pasted on existing flush door with Brass Beading Profile, design shall be in form as per the detail drawing with and complete in all respact as per requrements , Note : Door Hardware is Seperated.
</t>
    </r>
    <r>
      <rPr>
        <b/>
        <sz val="10"/>
        <rFont val="Arial"/>
        <family val="2"/>
      </rPr>
      <t>(Italian Marble ST02 (Crema Marfil) @ 490/- per sft) (Designer Metal sheet @ 550/- per sft)</t>
    </r>
  </si>
  <si>
    <t>PT-04</t>
  </si>
  <si>
    <t xml:space="preserve">Marble Curve Cladding Type 1 </t>
  </si>
  <si>
    <r>
      <rPr>
        <b/>
        <sz val="10"/>
        <rFont val="Arial"/>
        <family val="2"/>
      </rPr>
      <t xml:space="preserve">FIRE RATED WOODEN DOOR with vision Panel : </t>
    </r>
    <r>
      <rPr>
        <sz val="10"/>
        <rFont val="Arial"/>
        <family val="2"/>
      </rPr>
      <t xml:space="preserve">Providing &amp; Fixing of  120min rating wooden fire door shutter with frames as per the specification as per below : -
</t>
    </r>
    <r>
      <rPr>
        <b/>
        <sz val="10"/>
        <rFont val="Arial"/>
        <family val="2"/>
      </rPr>
      <t>Frame :</t>
    </r>
    <r>
      <rPr>
        <sz val="10"/>
        <rFont val="Arial"/>
        <family val="2"/>
      </rPr>
      <t xml:space="preserve"> P/f Door frames manufactured out of Hardwood Mirandi of nominal section 120mm x 70mm with heat activated Intumescent fire seal strips of size 10mm x 4 mm provided in grooves on all three sides of the frame on both side. Hardwood to be Treated with VIPER Fire Retardant Primer FR 880 and VIPER Finishing Paint FRS 881 Use two coats of Fireguard FR880 Wood Primer followed by 2/3 coats of Fireshield FRS 881 Finishing paint even on prev iously painted/polished surfaces. (FIRESHIELD FRS 881 FINISHING PAINT FR-881 of CPWD-DSR approved item Ref.Page 165 Code no 13.88a-2002) as per color approved by the Architect.
</t>
    </r>
    <r>
      <rPr>
        <b/>
        <sz val="10"/>
        <rFont val="Arial"/>
        <family val="2"/>
      </rPr>
      <t xml:space="preserve">Shutter : </t>
    </r>
    <r>
      <rPr>
        <sz val="10"/>
        <rFont val="Arial"/>
        <family val="2"/>
      </rPr>
      <t xml:space="preserve">Door shutter of 52mm thickness conforming to BS:476 part 22 and IS-3614 Part 2 as per prototype tested from CBRI Roorkee for stability and integrity and insulation, with comprising of 75x48mm hardwood internal timber frame work, with infill 25mm thick Fire rated rock wool insulation having density 96kg/m3, the insulation shall be sandwiched between 2nos 12mm thick noncombustible(calcium silicate) boards, cladded with 3mm thick commercial ply on both sides of shutter with heat activated intumescent fire seal strip of size 20x4mm make Sealz mounted in the grooves of expose/concealed lipping all around the shutter except bottom. Also providing and fixing vision panel (300x300 mm) as per design with 6mm thick glass with wooden beading ( white ash wood )
</t>
    </r>
    <r>
      <rPr>
        <b/>
        <sz val="10"/>
        <rFont val="Arial"/>
        <family val="2"/>
      </rPr>
      <t xml:space="preserve">Finishing / Hardware :- 
</t>
    </r>
    <r>
      <rPr>
        <sz val="10"/>
        <rFont val="Arial"/>
        <family val="2"/>
      </rPr>
      <t>Frame to be painted with VIPER Finishing Paint FRS 881 as per color approved by the Architect
Shutter finish with 1mm thick Laminate on Both Side - conforming to HSN 4823
SS Hinges - 04 nos per leaf - conforming to HSN 8302
Door Closer - conforming to HSN 8302
6mm thick VP Fire Rated Clear  - 200x300mm - conforming to HSN 7007
Trim- conforming to HSN 8302
Dash Fastner-08nos.per leaf- conforming to HSN 7318
Note : Contracter shall need to submit the manufacturer shop drawing for the fire for approval before ordering.</t>
    </r>
  </si>
  <si>
    <r>
      <rPr>
        <b/>
        <sz val="10"/>
        <rFont val="Arial"/>
        <family val="2"/>
      </rPr>
      <t xml:space="preserve">ITALIAN MARBLE CURVE CLADDING : </t>
    </r>
    <r>
      <rPr>
        <sz val="10"/>
        <rFont val="Arial"/>
        <family val="2"/>
      </rPr>
      <t>Providing and fixing of italian marble curve cladding as per following details :- 
STEP 1 : 20mm thick, mirror polished Italian Marble (100 mm wide x 1900 mm high) of approved shade, colour and texture fixed with Stone Pasting Adhesive / chemicals with Ensure to maintain the proper back surface area shall be spread and cover with appropriate layer thickness as per the recommendation of Approved Brand Manufacturer and Technical requirements. All surfaces must be dimensionally stable according to IS 1443-1972. 
STEP 2 : Edges shall be treated or finished with 1 mm thick PVD coated SS Sheet as per color aproved, curve or bend shape as per drawing. also this sheet shall be back connected to Partition/Panneling Structural supports for marble fixing stabilty. Also the vendor need to cover the finish product till the Handover with Bubble sheet / Temp. Partiton covering to Protect from any damage accures.
Note : Mode of Measurement shall be in SQM and to be measure with Length x Height, No extra measure for curve or wastage, profile, polish, cutting etc. 
( Basic cost of PVD coated SS sheet @ Rs.440/- Sft)(Base Price of Marble  ST02@ 490/- Per sft</t>
    </r>
  </si>
  <si>
    <t xml:space="preserve">Reception Table with movable cabinet (in Curve) :- Providing and fixing Reception Table with movable cabinet ( Size : 3070mm long x 600mm deep x 850/1100mm high) made out of 18mm thick Relwood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1mm thick laminate &amp; all internal and external surface of cabinet and its drawers shall be finished by 1 mm thick laminate of approved make and colour &amp; 100mm high PVD coated SS Sheet ( 1 mm thick) skirting shall be provided at floor level.  complete in all respect. Rate shall include all above mentioned items in description and required hardwares, fittings, hinges, drawer handles, knob, locks, telescopic channels, provision for electrical points, required opening in counter top,etc complete as per drawing and as directed by EIC. ( Basic cost of laminate @ Rs. 90/- sft &amp; Italian Marble (Satuario) basic cost @2500/- per sqft &amp; Base price of 1mm PVD coated SS sheet  @ 440 per per sft) </t>
  </si>
  <si>
    <t xml:space="preserve">Reception (Host) Table with fixed cabinet :- Providing and fixing Reception Table with fixed cabinet ( Size : 1000mm long x 600mm deep x 850/1100mm high) made out of 18mm thick Relwood for required partition, front &amp; sides including  necessary shelves with shutter &amp; drawers, Key board tray, all necessary hardware of superior quality  like nail, self closing type hinges, S.S. handles, knobs, locks, key board tray , etc. And front facade, sides &amp; top finish with 20mm thick  Italian marble stone of approved make, shade &amp; texture  including all fixing arrangement, grinding polishing, edge chamfering &amp; polishing  &amp; all internal surface to be finished with 1mm thick laminate &amp; all internal and external surface of cabinet and its drawers shall be finished by 1 mm thick laminate of approved make and colour &amp; 100mm high PVD coated SS Sheet ( 1 mm thick) skirting shall be provided at floor level.  complete in all respect. Rate shall include all above mentioned items in description and required hardwares, fittings, hinges, drawer handles, knob, locks, telescopic channels, provision for electrical points, required opening in counter top, etc complete as per drawing and as directed by EIC.  ( Basic cost of laminate @ Rs. 90/- sft &amp; Italian Marble (Satuario) basic cost @2500/- per sqft &amp; Base price of 1mm PVD coated SS sheet  @ 440 per per sft) </t>
  </si>
  <si>
    <r>
      <rPr>
        <b/>
        <sz val="10"/>
        <rFont val="Arial"/>
        <family val="2"/>
      </rPr>
      <t xml:space="preserve">MEDIA WALL FEATURE DESIGN ELEMENT : </t>
    </r>
    <r>
      <rPr>
        <sz val="10"/>
        <rFont val="Arial"/>
        <family val="2"/>
      </rPr>
      <t>Providing and fixing Media wall Feature design element wall made in Allumunium tubular frame 50x50mm with Relwood boxing /cladding Panneling in inclined / Tapper shape with creating Niche in center and cove all around side as per design and drawing. Also the boxing for Ledge cill below upto 350mm offset from existing panneling /wall in curve shape with provioning of lights inside (lights cost excluded). The center niche will be finish in 1mm thick laminate for back base and cove inside, Edge shall be cover with 1mm thick SS PVD finish sheet L shape coping upto 50x50mm size complete as per the design and detail drawing.</t>
    </r>
  </si>
  <si>
    <r>
      <rPr>
        <b/>
        <sz val="10"/>
        <rFont val="Arial"/>
        <family val="2"/>
      </rPr>
      <t>LIPAN ART PARTITION DESIGN ELEMENT :</t>
    </r>
    <r>
      <rPr>
        <sz val="10"/>
        <rFont val="Arial"/>
        <family val="2"/>
      </rPr>
      <t xml:space="preserve"> Providing and fixing Feature LIPAN ART Partition design element made in Relwood with Traditional Lipan art design cut out with Factory finish panel with CNC / Router cut machine. semi cutout shall be finish with random shape (Round / Diamond/Kite etc) 4mm thick Mirror pasted on cells  both side and semi cells with threw on threw cutout as per design. Entire Element shall be finish with PU/Duco or Antique finish Texture paint all over finish area as per approved complete in all respact to design and drawing.</t>
    </r>
  </si>
  <si>
    <r>
      <rPr>
        <b/>
        <sz val="10"/>
        <rFont val="Arial"/>
        <family val="2"/>
      </rPr>
      <t xml:space="preserve">Vending Station Type 1:- </t>
    </r>
    <r>
      <rPr>
        <sz val="10"/>
        <rFont val="Arial"/>
        <family val="2"/>
      </rPr>
      <t xml:space="preserve">Providing and fixing </t>
    </r>
    <r>
      <rPr>
        <b/>
        <sz val="10"/>
        <rFont val="Arial"/>
        <family val="2"/>
      </rPr>
      <t xml:space="preserve"> vending station</t>
    </r>
    <r>
      <rPr>
        <sz val="10"/>
        <rFont val="Arial"/>
        <family val="2"/>
      </rPr>
      <t xml:space="preserve"> made out of 18 mm thick   relwood  board  with the help of all necessary hardware like nail and fasteners. Counter top &amp; facia ( 3 exposed facia) to be finished with 20 mm thick italian marble with adhesive and  100 mm high italian marble back splash to be provided at counter top, Open shelf to be finished by italian marble with adhesive of approved make, all internal area of storage to be finished with 1mm thick laminate, Top edges of storage shall be finished by 1 mm thick PVD coated SS sheet (finish : Gold bead Blast) &amp; 100 mm high &amp; 1 mm thick PVD coated SS Sheet (Gold bead blast finish) skirting at floor level, Rate shall include all above mentioned items in description and LED strip light, finger groove, all hardwares, fittings, tools etc complete as per drawing. ( Base price of  external surface laminate@ Rs.90/-sft &amp; , Basic cost of PVD coated SS sheet @ Rs.440/- Sft,  Italian Marble (Satuario) basic cost @2500/- per sqft)</t>
    </r>
  </si>
  <si>
    <r>
      <rPr>
        <b/>
        <sz val="10"/>
        <rFont val="Arial"/>
        <family val="2"/>
      </rPr>
      <t xml:space="preserve">Vending station Type 2 :- </t>
    </r>
    <r>
      <rPr>
        <sz val="10"/>
        <rFont val="Arial"/>
        <family val="2"/>
      </rPr>
      <t xml:space="preserve">Providing and fixing </t>
    </r>
    <r>
      <rPr>
        <b/>
        <sz val="10"/>
        <rFont val="Arial"/>
        <family val="2"/>
      </rPr>
      <t xml:space="preserve"> vending station</t>
    </r>
    <r>
      <rPr>
        <sz val="10"/>
        <rFont val="Arial"/>
        <family val="2"/>
      </rPr>
      <t xml:space="preserve"> made out of 18 mm thick   relwood board  with the help of all necessary hardware like nail and fasteners. Counter top &amp; facia ( front facia) to be finished with 20 mm thick italian marble with adhesive and Open shelf to be finished by italian marble with adhesive of approved make and 1 mm thick laminate of approved make and colour,100 mm high Italian marble skirting at floor level, Rate shall include all above mentioned items in description and LED strip light, finger groove, all hardwares, fittings, tools etc complete as per drawing. ( Base price of  external surface laminate@ Rs.90/-sft &amp; Basic cost Rose gold finish Aluminium Skirting @ Rs. 450/-Rmtr,  Italian Marble (Satuario) basic cost @2500/- per sqft, Italian Marble (Swiss brown) basic cost @530/- per sqft)</t>
    </r>
  </si>
  <si>
    <r>
      <rPr>
        <b/>
        <sz val="10"/>
        <rFont val="Arial"/>
        <family val="2"/>
      </rPr>
      <t>BUFFET COUNTER :</t>
    </r>
    <r>
      <rPr>
        <sz val="10"/>
        <rFont val="Arial"/>
        <family val="2"/>
      </rPr>
      <t xml:space="preserve">  Providing and fixing Buffet counter / Vending station structure made in 18 mm thick relwood with openable shutter / Open shelf in front side with the help of all necessary hardware like nail and fasteners. Counter top &amp; exposed facia to be finished with 20 mm thick italian marble with adhesive and 100 mm high italian marble back splash to be provided at counter top, Open Shelf / Storage to be finished by solid surface at base and 1 mm thick laminate of approved colour and make on the other faces of shelf. Edges of storage/shelf shall be finished by 1 mm thick PVD coated SS sheet (finish : Gold bead Blast), 100 mm high italian marble skirting at floor level, Rate shall include all above mentioned items in description and LED strip light, finger groove, all hardwares, fittings, tools etc complete as per drawing. ( Base price of laminate@ Rs.90/-sft &amp; , Basic cost of PVD coated SS sheet @ Rs.440/- Sft,  Italian Marble (Satuario) basic cost @2500/- per sqft, Italian Marble (Swiss brown) basic cost @530/- per sqft)</t>
    </r>
  </si>
  <si>
    <t>BOOK / LIBRARY STORAGE :  Providing and fixing book/Library storage with structure made in 18mm thickRelwood with open shelf, The library storage shall be finished with Duco paint of approved colour on all interior and edge of storage (front side) shall be finished with 1mm thick SS PVD Finish Sheet all around as per design / drawing.  (Base price of 1mm SS sheet  @ 440 per per sft) (Laminate @ 90/- persft) (Overall size 2300mm long x 300mm deep x 2000mm high)</t>
  </si>
  <si>
    <t>SINK CABINET (SIDE STATION) :  Providing and fixing Spa sink cabinet with structure made in 18mm thickRelwood with semi part of open shelf and box in front side and semi part with Louver shutter to cover the sink vanity as per design. storage inner side / open shelf front and exterior side will be finish in 1mm thick Laminate as approved. item also include the Marble Top along with 100 mm high backsplash and edge latak (drop) with V groove and tapper/round gola polish as per the design and drawing in all respact with required hardware and provsion with cutting for sink and allied fitment complete. (Overall size 1350mm long x 450mm deep x 900mm high), Italian Marble (Swiss brown) basic cost @530/- per sqft) (Laminate @ 90/- persft)</t>
  </si>
  <si>
    <r>
      <t xml:space="preserve">Providing and fixing </t>
    </r>
    <r>
      <rPr>
        <b/>
        <sz val="10"/>
        <rFont val="Arial"/>
        <family val="2"/>
      </rPr>
      <t>Feature Flutted panelling</t>
    </r>
    <r>
      <rPr>
        <sz val="10"/>
        <rFont val="Arial"/>
        <family val="2"/>
      </rPr>
      <t xml:space="preserve">  with Pre-finished 20 mm thick Italian Marble of random flutted pattern as per design approved fixed with Stone Pasting Adhesive / chemicals with Ensure to maintain the proper back surface area shall be spread and cover with appropriate layer thickness as per the recommendation of Approved Brand Manufacturer and Technical requirements. over existing partition/wall/ceiling surface including all fixing arrangement complete in all respect. </t>
    </r>
    <r>
      <rPr>
        <b/>
        <sz val="10"/>
        <rFont val="Arial"/>
        <family val="2"/>
      </rPr>
      <t>Only finished area to be measured &amp; paid.</t>
    </r>
  </si>
  <si>
    <r>
      <rPr>
        <b/>
        <sz val="10"/>
        <rFont val="Arial"/>
        <family val="2"/>
      </rPr>
      <t>ITALIAN MARBLE DESIGNER CLADDING :</t>
    </r>
    <r>
      <rPr>
        <sz val="10"/>
        <rFont val="Arial"/>
        <family val="2"/>
      </rPr>
      <t xml:space="preserve"> Providing and fixing Marble designer work 20mm thick marble with random size cut pcs in 200/300/400mm high x 75/100/125mm in width with making taper cut on edge to make 4mm wide groove on vertical/horizontal as per design, all the surface, edges, V groove shall be mirror polished, all the marble will be jet water machine cut of required size, approved shade, colour and texturefixed with Stone Pasting Adhesive / chemicals with Ensure to maintain the proper back surface area shall be spread and cover with appropriate layer thickness as per the recommendation of Approved Brand Manufacturer and Technical requirements. joints treated with teenaxe mixed with matching pigment, epoxy touch ups, including rubbing etc. complete and at all level. ( Actual size of stone area legth x height to be measured &amp; paid ). Cost also include the Protection covering till handover with bubble sheet as per advised by the Project Incharge.</t>
    </r>
  </si>
  <si>
    <r>
      <t>Providing and fixing 18 mm thick gang saw cut, mirror polished, premoulded and prepolished, machine cut for</t>
    </r>
    <r>
      <rPr>
        <b/>
        <sz val="10"/>
        <rFont val="Arial"/>
        <family val="2"/>
      </rPr>
      <t xml:space="preserve"> vanity counters, window sills, facias</t>
    </r>
    <r>
      <rPr>
        <sz val="10"/>
        <rFont val="Arial"/>
        <family val="2"/>
      </rPr>
      <t xml:space="preserve"> and similar locations of required size, approved shade, colour and texture tofixed with Stone Pasting Adhesive / chemicals with Ensure to maintain the proper back surface area shall be spread and cover with appropriate layer thickness as per the recommendation of Approved Brand Manufacturer and Technical requirements. joints treated with white cement, mixed with matching pigment, epoxy touch ups, including rubbing, providing opening of required shape and size, moulding and polishing of edges to give high gloss finish etc. complete at all levels.
Basic Rate of italian Marble :   ST02 @ 490/- per sft</t>
    </r>
  </si>
  <si>
    <r>
      <t xml:space="preserve">ITALIAN MARBLE COMBINATION CLADDING : </t>
    </r>
    <r>
      <rPr>
        <sz val="10"/>
        <rFont val="Arial"/>
        <family val="2"/>
      </rPr>
      <t>Providing and fixing Marble combination work with 20mm thick, mirror polished, prepolished, water jet cuting of required size and pattern, approved shade, colour and texture inlay as per the design approved by the Architect, fixed with Stone Pasting Adhesive / chemicals with Ensure to maintain the proper back surface area shall be spread and cover with appropriate layer thickness as per the recommendation of Approved Brand Manufacturer and Technical requirements.  joints treated with teenaxe mixed with matching pigment, epoxy touch ups, including rubbing etc. complete and at all level. ( Actual size of stone to be measured &amp; paid ). Cost also include the Protection covering till handover with bubble sheet as per advised by the Project Incharge.</t>
    </r>
  </si>
  <si>
    <r>
      <rPr>
        <b/>
        <sz val="10"/>
        <rFont val="Arial"/>
        <family val="2"/>
      </rPr>
      <t>ITALIAN MARBLE CLADDING :</t>
    </r>
    <r>
      <rPr>
        <sz val="10"/>
        <rFont val="Arial"/>
        <family val="2"/>
      </rPr>
      <t xml:space="preserve"> Providing and fixing Marble work 20mm thick, mirror polished, prepolished, machine cut of required size, approved shade, colour and texture fixed with Stone Pasting Adhesive / chemicals with Ensure to maintain the proper back surface area shall be spread and cover with appropriate layer thickness as per the recommendation of Approved Brand Manufacturer and Technical requirements.  joints treated with teenaxe mixed with matching pigment, epoxy touch ups, including rubbing etc. complete and at all level. ( Actual size of stone to be measured &amp; paid ). Cost also include the Protection covering till handover with bubble sheet as per advised by the Project Incharge.</t>
    </r>
  </si>
  <si>
    <t>QTY (Toilet &amp; kitchen)</t>
  </si>
  <si>
    <t>QTY(Lounge Area)</t>
  </si>
  <si>
    <t xml:space="preserve">9W Ceiling light fixture
</t>
  </si>
  <si>
    <t xml:space="preserve">3W Circular ceiling light fixture
</t>
  </si>
  <si>
    <t xml:space="preserve">Recessed Downlighter - LED CRYSTA COB SWIVEL SPOTLIGHT 3 W 4000 K
LED Recessed 3W LED, colour temperature of 3000K-4000K,  Ø = 71mm
Base Price @ 450/- each (All the Taxes Inclusive)
</t>
  </si>
  <si>
    <t xml:space="preserve">7W Circular ceiling light fixture
</t>
  </si>
  <si>
    <t xml:space="preserve">Recessed Downlighter - LED CRYSTA COB SWIVEL SPOTLIGHT 6 W 4000 K
LED Recessed 6W LED, colour temperature of 3000K-4000K,  Ø = 71mm
Base Price @ 1045/- each
</t>
  </si>
  <si>
    <t>PAINTING  WORK</t>
  </si>
  <si>
    <t>Grand Total (Lights)</t>
  </si>
  <si>
    <t>SUB TOTAL (C&amp;I WORKS)</t>
  </si>
  <si>
    <t>Note :-</t>
  </si>
  <si>
    <t>* Kitchen ventilation system does not include hood and associated arrangement.</t>
  </si>
  <si>
    <t>* Kitchen Panels, DB's and its cabling etc. are not considered in this BOQ considering TFS scope however the same is shown in SLD for reference.</t>
  </si>
  <si>
    <t>* Kitchen power points and its circuiting/ wiring considered in the package. DB schedule in excel format is also provided for reference along with SLD.</t>
  </si>
  <si>
    <t xml:space="preserve">Assumptions :- </t>
  </si>
  <si>
    <t>* Overall qty may vary upto 8-10% (+/-) as per site condition and actual requirements.</t>
  </si>
  <si>
    <t>* Any Dismentling work shall be as per Previous GFC based drawing only.</t>
  </si>
  <si>
    <t xml:space="preserve">Exclusions : </t>
  </si>
  <si>
    <t>* All the Taxes will be Extra as per applicable.</t>
  </si>
  <si>
    <t xml:space="preserve">* All the Plants, Pots, artifacts &amp; Planters. </t>
  </si>
  <si>
    <t>* All the IT works &amp; IT Equipments, ITBP and Security Surveliences Equipments and works.</t>
  </si>
  <si>
    <t>*  Kitchens all Equipments &amp; kitchen Hoods, cuttlery etc.</t>
  </si>
  <si>
    <t>* All the Signages, Digital Graphic, Banners, LED Tv &amp; Screen Panel, Digital banners &amp; display kisok or any type of promotion and advertisment material etc.</t>
  </si>
  <si>
    <t>* AV Equipments and componenets, Office/billing equipments, Server Rack, white goods etc.</t>
  </si>
  <si>
    <t>* Any External scope Façade or allied dovelopment area work not considered and included</t>
  </si>
  <si>
    <t>Lounge Area + SPA</t>
  </si>
  <si>
    <t xml:space="preserve">Dismentling, Removing, stacking &amp; Re-using of Existing MS Partition frame work (considering or assuming 50% of total qty for re- using ) as per the actual work done at site, to be verified and inspect by the site incharge. (Note : Actual measurement to be verified at site by the site incharge) Non used material to be handover to project client team by the GC vendor.
</t>
  </si>
  <si>
    <r>
      <rPr>
        <b/>
        <sz val="10"/>
        <rFont val="Arial"/>
        <family val="2"/>
      </rPr>
      <t xml:space="preserve">LAMINATED DOOR SHUTTER (38 mm thick : </t>
    </r>
    <r>
      <rPr>
        <sz val="10"/>
        <rFont val="Arial"/>
        <family val="2"/>
      </rPr>
      <t xml:space="preserve">Providing and fixing </t>
    </r>
    <r>
      <rPr>
        <b/>
        <sz val="10"/>
        <rFont val="Arial"/>
        <family val="2"/>
      </rPr>
      <t xml:space="preserve">38 mm. thick flush door </t>
    </r>
    <r>
      <rPr>
        <sz val="10"/>
        <rFont val="Arial"/>
        <family val="2"/>
      </rPr>
      <t xml:space="preserve">shutters   core of  block board ( FR Grade )  construction with  </t>
    </r>
    <r>
      <rPr>
        <b/>
        <sz val="10"/>
        <rFont val="Arial"/>
        <family val="2"/>
      </rPr>
      <t>well matched 1mm thick  laminate  sheet  of approved make &amp; shade on both sides</t>
    </r>
    <r>
      <rPr>
        <sz val="10"/>
        <rFont val="Arial"/>
        <family val="2"/>
      </rPr>
      <t xml:space="preserve"> of shutter including  white ash wood  edge lipping (12mm thick) finish with  PU polish, all required fittings such as 4 nos. 125 mm. size brass butt hinges per leaf  with necessary screws and S.S. fittings including handles, tower bolts, door stopper, rubber buffer, vision slit as per design, handles,motrise dead lock with one side key knob cylinder finish in rose gold SS  etc.  complete in all respect. .</t>
    </r>
    <r>
      <rPr>
        <b/>
        <sz val="10"/>
        <rFont val="Arial"/>
        <family val="2"/>
      </rPr>
      <t xml:space="preserve">( Basic cost of laminate @ Rs. 90/- sft ) ( Actual size of shutter to be measured &amp; paid ). </t>
    </r>
  </si>
  <si>
    <r>
      <rPr>
        <b/>
        <sz val="10"/>
        <rFont val="Arial"/>
        <family val="2"/>
      </rPr>
      <t xml:space="preserve">LAMINATED DOOR SHUTTER (25 mm thick): </t>
    </r>
    <r>
      <rPr>
        <sz val="10"/>
        <rFont val="Arial"/>
        <family val="2"/>
      </rPr>
      <t xml:space="preserve">Providing and fixing </t>
    </r>
    <r>
      <rPr>
        <b/>
        <sz val="10"/>
        <rFont val="Arial"/>
        <family val="2"/>
      </rPr>
      <t>25 mm. thick flush door</t>
    </r>
    <r>
      <rPr>
        <sz val="10"/>
        <rFont val="Arial"/>
        <family val="2"/>
      </rPr>
      <t xml:space="preserve"> </t>
    </r>
    <r>
      <rPr>
        <b/>
        <sz val="10"/>
        <rFont val="Arial"/>
        <family val="2"/>
      </rPr>
      <t>shutters</t>
    </r>
    <r>
      <rPr>
        <sz val="10"/>
        <rFont val="Arial"/>
        <family val="2"/>
      </rPr>
      <t xml:space="preserve"> core of block board ( FR Grade ) construction with  </t>
    </r>
    <r>
      <rPr>
        <b/>
        <sz val="10"/>
        <rFont val="Arial"/>
        <family val="2"/>
      </rPr>
      <t>well matched 1mm thick  laminate   sheet of approved make &amp; shade on both faces</t>
    </r>
    <r>
      <rPr>
        <sz val="10"/>
        <rFont val="Arial"/>
        <family val="2"/>
      </rPr>
      <t xml:space="preserve"> of shutter including white ash wood  edge lipping (12mm thick) finish with  PU polish, all required fittings such as 4 nos. 125 mm. size brass butt hinges per leaf with necessary screws and S.S. fittings including handles, tower bolts, door stopper, rubber buffer,    etc.  complete in all respect.</t>
    </r>
    <r>
      <rPr>
        <b/>
        <sz val="10"/>
        <rFont val="Arial"/>
        <family val="2"/>
      </rPr>
      <t>( Basic cost of laminate @ Rs. 90/- sft)  ( Actual size of shutter to be measured &amp; paid ). ( Shaft &amp; Janitor Room Entry Door )</t>
    </r>
  </si>
  <si>
    <r>
      <rPr>
        <b/>
        <sz val="10"/>
        <rFont val="Arial"/>
        <family val="2"/>
      </rPr>
      <t>MERCHANDISE DISPLAY :</t>
    </r>
    <r>
      <rPr>
        <sz val="10"/>
        <rFont val="Arial"/>
        <family val="2"/>
      </rPr>
      <t xml:space="preserve"> Providing and fixing Feature LIPAN ART Niche design element (Merchantise display) made in Boxing with Relwood upto 295mm thick with NICHE cut out in front as per design with backing feature in niche with LIPAN ART fix with Mirror on cells cutout complete. also the niche border shall be covered and packed with Relwood with arch. Entire Element shall be finish with Antique finish Texture paint as approved complete as per design and detail drawing.</t>
    </r>
  </si>
  <si>
    <r>
      <rPr>
        <b/>
        <sz val="10"/>
        <rFont val="Arial"/>
        <family val="2"/>
      </rPr>
      <t xml:space="preserve">CIRCULAR FEATURE ON WALL : </t>
    </r>
    <r>
      <rPr>
        <sz val="10"/>
        <rFont val="Arial"/>
        <family val="2"/>
      </rPr>
      <t>Providing and fixing Circular feature on wall made in LIPPAN ART Panel with Traditional material of Clay/painted with inbuilt design of 4mm thick mirror cut pcs pasted in random shape's as per design, Entire panel is made on 8mm thick Back Relwood panel and fix on wall as per design and drawing complete in all respact.</t>
    </r>
  </si>
  <si>
    <r>
      <rPr>
        <b/>
        <sz val="10"/>
        <rFont val="Arial"/>
        <family val="2"/>
      </rPr>
      <t xml:space="preserve">Duco / PU Paint : </t>
    </r>
    <r>
      <rPr>
        <sz val="10"/>
        <rFont val="Arial"/>
        <family val="2"/>
      </rPr>
      <t>Providing &amp; Applying Duco / PU Paint as per approved color, shade and sample approve by the Architect, base to be prepare on dry surface with smooth / plain with proper sanding with duco / PU patti 3-4 coat and make it smooth to receive the final finish paint with spray machine including base primer complete as the instructuion by the manufacturer or satisfactory level of finish by the Project Incharge.</t>
    </r>
  </si>
  <si>
    <r>
      <t xml:space="preserve">Painting &amp; applying of </t>
    </r>
    <r>
      <rPr>
        <b/>
        <sz val="10"/>
        <rFont val="Arial"/>
        <family val="2"/>
      </rPr>
      <t xml:space="preserve">texture paint </t>
    </r>
    <r>
      <rPr>
        <sz val="10"/>
        <rFont val="Arial"/>
        <family val="2"/>
      </rPr>
      <t>of approved shade of SKK by Japan ( Interior / Exterior grade) consisting of water/Resin based  Texture base material which is highly abrasion &amp; scratch resistant with 6 coat system &amp; PU Based clear top coat which shall be highly water repellant, Anti-algae &amp; anti-fungal in nature. The coating shall also cover hairline cracks with application method which includes Surface Preparation, 2 coats of two component silicate based primer, Making groove,  2 coats of Cereskaken &amp; 2 coats of PU based clear to,coat. and complete as per manufacturer recommendation. ( Ceiling/wall as per design and site)</t>
    </r>
  </si>
  <si>
    <r>
      <rPr>
        <b/>
        <sz val="10"/>
        <rFont val="Arial"/>
        <family val="2"/>
      </rPr>
      <t>RELWOOD CEILING :</t>
    </r>
    <r>
      <rPr>
        <sz val="10"/>
        <rFont val="Arial"/>
        <family val="2"/>
      </rPr>
      <t xml:space="preserve"> Providing and fixing Relwood Ceiling made in MS Frame supported to existing sub frame / slab using mechanical fastners with chemical complete in all respact to ensure the Load bearing capacity technical requirements, Frame shall be finish at false ceiling level with 12mm thick Relwood cladding as per design &amp; detail drawing. </t>
    </r>
  </si>
  <si>
    <t>SOLID SURFACE CLADDING</t>
  </si>
  <si>
    <r>
      <t xml:space="preserve">Providing and fixing </t>
    </r>
    <r>
      <rPr>
        <b/>
        <sz val="10"/>
        <rFont val="Arial"/>
        <family val="2"/>
      </rPr>
      <t xml:space="preserve"> 12 mm thick Solid surface (Dupont or equivalent ) </t>
    </r>
    <r>
      <rPr>
        <sz val="10"/>
        <rFont val="Arial"/>
        <family val="2"/>
      </rPr>
      <t xml:space="preserve"> for Basin Counterl etc fixed  with adhesive of approved make including jointing with adhesive   mixed  with pigment to matching the shade of solid surface complete as per drawing .including edge chamfering, buffing, polishing complete in all respect. </t>
    </r>
    <r>
      <rPr>
        <b/>
        <sz val="10"/>
        <rFont val="Arial"/>
        <family val="2"/>
      </rPr>
      <t>( Basic cost of solid surface 12 mm ( Dupont )  @ Rs. 750/-per sft )</t>
    </r>
  </si>
  <si>
    <t>Solid Surface</t>
  </si>
  <si>
    <t>(Corian)Dupont/ Hanex(Merino)/ LG</t>
  </si>
  <si>
    <t>Demolishing of block/brick work in cement mortar  &amp; cleaning the site for work able</t>
  </si>
  <si>
    <t xml:space="preserve">200-300 mm brick/block wall </t>
  </si>
  <si>
    <t xml:space="preserve">100-150 mm  brick/block wall </t>
  </si>
  <si>
    <t>Kitchen area</t>
  </si>
  <si>
    <t>Dismantling of existing floor &amp; wall tiles/stone with base mortar &amp; cleaning the site for work able condition.</t>
  </si>
  <si>
    <t>Dismantling of PCC/screeding &amp; cleaning the site for workable</t>
  </si>
  <si>
    <t>50-75 mm thick</t>
  </si>
  <si>
    <t>Transition Profile : 30 mm wide C profile - For where change in in floor such carpet,wooden floor,tile, stone etc. ( Basic cost of profile @ Rs. 350 Rmtr. )</t>
  </si>
  <si>
    <t>Providing &amp; fixing profile in wall partition,floor,ceiling etc in Rose Gold or approved color finish as per approved sample fixed with adhesive of approved make  including all fixing arrangement complete in all respect.</t>
  </si>
  <si>
    <t xml:space="preserve">SPA area </t>
  </si>
  <si>
    <t>Reception Area</t>
  </si>
  <si>
    <t>Transition profile</t>
  </si>
  <si>
    <t>Reception</t>
  </si>
  <si>
    <t>Decorative T Profile :- size 25 mm wide &amp; 9 mm deep - For Ceiling</t>
  </si>
  <si>
    <t>Size 100x150x1 mm</t>
  </si>
  <si>
    <r>
      <t xml:space="preserve">Supplying &amp; placing at position </t>
    </r>
    <r>
      <rPr>
        <b/>
        <sz val="9"/>
        <rFont val="Century Gothic"/>
        <family val="2"/>
      </rPr>
      <t>Round  Side  table</t>
    </r>
    <r>
      <rPr>
        <sz val="9"/>
        <rFont val="Century Gothic"/>
        <family val="2"/>
      </rPr>
      <t xml:space="preserve"> ( 400mm dia x 550mm high )  as per approved sample  ( Round SideTable ) </t>
    </r>
    <r>
      <rPr>
        <b/>
        <sz val="9"/>
        <rFont val="Century Gothic"/>
        <family val="2"/>
      </rPr>
      <t>( Premium Lounge - POD Area )
Table top :- 20 mm thick Italian Marble
Table Leg :- Solid Wood Leg finished with PU Polish
Marble Support :- 4 mm thick PVD Coated SS Sheet (Brushed Gold)</t>
    </r>
    <r>
      <rPr>
        <sz val="9"/>
        <rFont val="Century Gothic"/>
        <family val="2"/>
      </rPr>
      <t xml:space="preserve">
</t>
    </r>
  </si>
  <si>
    <r>
      <t xml:space="preserve">Supplying &amp; placing at position </t>
    </r>
    <r>
      <rPr>
        <b/>
        <sz val="9"/>
        <rFont val="Century Gothic"/>
        <family val="2"/>
      </rPr>
      <t xml:space="preserve">Lounge sofa </t>
    </r>
    <r>
      <rPr>
        <sz val="9"/>
        <rFont val="Century Gothic"/>
        <family val="2"/>
      </rPr>
      <t>as per approved sample ( W 750 x D  750 x H 1500mm )</t>
    </r>
    <r>
      <rPr>
        <b/>
        <sz val="9"/>
        <rFont val="Century Gothic"/>
        <family val="2"/>
      </rPr>
      <t>( Premium Lounge - POD Area )
Foam Density :- 32
Legs :- Powder coated MS legs (powder coating min 60 micron)</t>
    </r>
    <r>
      <rPr>
        <sz val="9"/>
        <rFont val="Century Gothic"/>
        <family val="2"/>
      </rPr>
      <t xml:space="preserve">
</t>
    </r>
  </si>
  <si>
    <t>FB-01  FABRIC, COLOR : (DARK BLUE) CARIO-912
PILLOW FABRIC : CARIO-927</t>
  </si>
  <si>
    <r>
      <t xml:space="preserve">Supplying &amp; placing at position </t>
    </r>
    <r>
      <rPr>
        <b/>
        <sz val="9"/>
        <rFont val="Century Gothic"/>
        <family val="2"/>
      </rPr>
      <t xml:space="preserve">Lounge sofa with pillow </t>
    </r>
    <r>
      <rPr>
        <sz val="9"/>
        <rFont val="Century Gothic"/>
        <family val="2"/>
      </rPr>
      <t xml:space="preserve">as approved  W830xD800xH1500 MM. 
 </t>
    </r>
    <r>
      <rPr>
        <b/>
        <sz val="9"/>
        <rFont val="Century Gothic"/>
        <family val="2"/>
      </rPr>
      <t>( Premium Lounge - Library )
Foam Density :- 32
Legs :- Powder coated MS legs (powder coating min 60 micron)</t>
    </r>
    <r>
      <rPr>
        <sz val="9"/>
        <rFont val="Century Gothic"/>
        <family val="2"/>
      </rPr>
      <t xml:space="preserve">
</t>
    </r>
  </si>
  <si>
    <t>MT-01  METAL, COLOR : PVD (BRUSHED GOLD)</t>
  </si>
  <si>
    <r>
      <t xml:space="preserve">Supplying &amp; placing at position  Side  table ( 400mm dia  x  H 550mm high )  as per approved sample  </t>
    </r>
    <r>
      <rPr>
        <b/>
        <sz val="9"/>
        <rFont val="Century Gothic"/>
        <family val="2"/>
      </rPr>
      <t xml:space="preserve">(Premium Lounge - Library )
Table top :- 20 mm thick Italian Marble
Table Leg :- Solid Wood Leg finished with PU Polish &amp; PVD coated SS strip ( 1mm thick, 10 mm wide)
Marble Support :- 4 mm thick PVD Coated SS Sheet (Brushed Gold) &amp; PVD coated SS Pipe 30 mm dia
</t>
    </r>
    <r>
      <rPr>
        <sz val="9"/>
        <rFont val="Century Gothic"/>
        <family val="2"/>
      </rPr>
      <t xml:space="preserve">
</t>
    </r>
  </si>
  <si>
    <t>ST-01, ITALIAN MARBLE,  WHITE SATUARIO</t>
  </si>
  <si>
    <t>LEATHERETTE , ALLANTE - TUNDRA AL-890</t>
  </si>
  <si>
    <r>
      <t xml:space="preserve">Supplying &amp; placing at position Chair as per approved sample ( W750xD875xH1100 MM. )
 </t>
    </r>
    <r>
      <rPr>
        <b/>
        <sz val="9"/>
        <rFont val="Century Gothic"/>
        <family val="2"/>
      </rPr>
      <t>( PREMIUM LOUNGE  AREA )
Legs :- PVD coated Metal legs 
Foam Density :- 32</t>
    </r>
    <r>
      <rPr>
        <sz val="9"/>
        <rFont val="Century Gothic"/>
        <family val="2"/>
      </rPr>
      <t xml:space="preserve">
</t>
    </r>
  </si>
  <si>
    <t>FB-01  FABRIC, COLOR : (LIGHT GREY) 12-LIMESTONE</t>
  </si>
  <si>
    <r>
      <t>Supplying &amp; placing at position High chair  ( W 550 x D 580 x H 1030mm ) as per approved sample</t>
    </r>
    <r>
      <rPr>
        <b/>
        <sz val="9"/>
        <rFont val="Century Gothic"/>
        <family val="2"/>
      </rPr>
      <t xml:space="preserve"> ( Juice Bar Area )
Legs :- PVD coated SS Pipe
Foam Density :- 32</t>
    </r>
    <r>
      <rPr>
        <sz val="9"/>
        <rFont val="Century Gothic"/>
        <family val="2"/>
      </rPr>
      <t xml:space="preserve">
</t>
    </r>
  </si>
  <si>
    <t>Pipping Fabric :- Golden (Matching colour with Leg of Chair)</t>
  </si>
  <si>
    <r>
      <t xml:space="preserve">Supplying &amp; placing at position </t>
    </r>
    <r>
      <rPr>
        <b/>
        <sz val="9"/>
        <rFont val="Century Gothic"/>
        <family val="2"/>
      </rPr>
      <t>ARMCHAIR</t>
    </r>
    <r>
      <rPr>
        <sz val="9"/>
        <rFont val="Century Gothic"/>
        <family val="2"/>
      </rPr>
      <t xml:space="preserve"> as per approved sample
 ( W 700 x D 650 x H 1150 mm)
</t>
    </r>
    <r>
      <rPr>
        <b/>
        <sz val="9"/>
        <rFont val="Century Gothic"/>
        <family val="2"/>
      </rPr>
      <t xml:space="preserve"> ( Executive Area ).
Legs :- PVD coated SS Pipe
Foam Density :- 32</t>
    </r>
    <r>
      <rPr>
        <sz val="9"/>
        <rFont val="Century Gothic"/>
        <family val="2"/>
      </rPr>
      <t xml:space="preserve">
</t>
    </r>
  </si>
  <si>
    <r>
      <t xml:space="preserve">Supplying &amp; placing at position </t>
    </r>
    <r>
      <rPr>
        <b/>
        <sz val="9"/>
        <rFont val="Century Gothic"/>
        <family val="2"/>
      </rPr>
      <t>Side  table</t>
    </r>
    <r>
      <rPr>
        <sz val="9"/>
        <rFont val="Century Gothic"/>
        <family val="2"/>
      </rPr>
      <t xml:space="preserve"> ( W 300 x D 1200x  H 500mm  )  as per approved sample   </t>
    </r>
    <r>
      <rPr>
        <b/>
        <sz val="9"/>
        <rFont val="Century Gothic"/>
        <family val="2"/>
      </rPr>
      <t>( Executive Lounge Area )
18 mm thick commercial ply Boxing finished with 18 mm thick Italian Marble.</t>
    </r>
    <r>
      <rPr>
        <sz val="9"/>
        <rFont val="Century Gothic"/>
        <family val="2"/>
      </rPr>
      <t xml:space="preserve">
</t>
    </r>
  </si>
  <si>
    <r>
      <t xml:space="preserve">Supplying &amp; placing at position </t>
    </r>
    <r>
      <rPr>
        <b/>
        <sz val="9"/>
        <rFont val="Century Gothic"/>
        <family val="2"/>
      </rPr>
      <t>Side  table</t>
    </r>
    <r>
      <rPr>
        <sz val="9"/>
        <rFont val="Century Gothic"/>
        <family val="2"/>
      </rPr>
      <t xml:space="preserve"> ( W 300 x D 600x  H 500mm  )  as per approved sample   </t>
    </r>
    <r>
      <rPr>
        <b/>
        <sz val="9"/>
        <rFont val="Century Gothic"/>
        <family val="2"/>
      </rPr>
      <t>( Executive Lounge Area )
18 mm thick commercial ply Boxing finished with 18 mm thick Italian Marble.</t>
    </r>
    <r>
      <rPr>
        <sz val="9"/>
        <rFont val="Century Gothic"/>
        <family val="2"/>
      </rPr>
      <t xml:space="preserve">
</t>
    </r>
  </si>
  <si>
    <r>
      <t xml:space="preserve">Supplying &amp; placing at position Pullman Chair Pod–Leg Base–Screen and Tablet Right
Height: 1300mm
Width: 900mm
Depth: 1300mm
Seat Depth: 550mm
Seat Height: 450mm  </t>
    </r>
    <r>
      <rPr>
        <b/>
        <sz val="9"/>
        <rFont val="Century Gothic"/>
        <family val="2"/>
      </rPr>
      <t>( Executive Lounge )
Legs :- Powder coated MS legs (powder coating min 60 micron)
Foam Density :- 32</t>
    </r>
    <r>
      <rPr>
        <sz val="9"/>
        <rFont val="Century Gothic"/>
        <family val="2"/>
      </rPr>
      <t xml:space="preserve">
</t>
    </r>
  </si>
  <si>
    <r>
      <t>Supplying &amp; placing at position</t>
    </r>
    <r>
      <rPr>
        <b/>
        <sz val="9"/>
        <rFont val="Century Gothic"/>
        <family val="2"/>
      </rPr>
      <t xml:space="preserve"> Chair with Foot Stool </t>
    </r>
    <r>
      <rPr>
        <sz val="9"/>
        <rFont val="Century Gothic"/>
        <family val="2"/>
      </rPr>
      <t xml:space="preserve">as per approved sample.
Chair Dimension : ( W 780 x D  950 x H 1000mm)
Stool Dimension : (W 450 x  D 450 X H 450mm) 
(spa area)
Chair &amp; Stool Legs :- Powder coated MS legs (powder coating min 60 micron)
Foam Density :- 32
</t>
    </r>
  </si>
  <si>
    <t xml:space="preserve">FB-01 LEATHERETTE : (GREY)SENSES BUCK SIN 2 </t>
  </si>
  <si>
    <t>FB-01, LEATHERETTE - ALLANTE WINE AL-836</t>
  </si>
  <si>
    <t>FB-01  LEATHERETTE - ALLANTE CREAM AL-844</t>
  </si>
  <si>
    <r>
      <t xml:space="preserve">Supplying &amp; placing at position Square  Center  table ( 900mm x 900mm x H 750mm  )  as per approved sample  </t>
    </r>
    <r>
      <rPr>
        <b/>
        <sz val="9"/>
        <rFont val="Century Gothic"/>
        <family val="2"/>
      </rPr>
      <t xml:space="preserve"> ( Premium Lounge area )
Table top :- 20 mm thick Italian Marble
Marble support :- 18 mm Thick Plywood
Table Leg :- Solid Wood with 4 mm thick venner pasted over it and finished with PU polish
Edge Profile :- 1 mm thick PVD Coated SS strip
</t>
    </r>
    <r>
      <rPr>
        <sz val="9"/>
        <rFont val="Century Gothic"/>
        <family val="2"/>
      </rPr>
      <t xml:space="preserve">
</t>
    </r>
  </si>
  <si>
    <r>
      <t xml:space="preserve">Supplying &amp; placing at position Square  Center  table ( 650mm x 650mm x H 750mm  )  as per approved sample  </t>
    </r>
    <r>
      <rPr>
        <b/>
        <sz val="9"/>
        <rFont val="Century Gothic"/>
        <family val="2"/>
      </rPr>
      <t xml:space="preserve"> ( Dining area )
Table top :- 20 mm thick Italian Marble
Marble support :- 18 mm Thick Plywood
Table Leg :- Solid Wood with 4 mm thick venner pasted over it and finished with PU polish
Edge Profile :- 1 mm thick PVD Coated SS strip 
</t>
    </r>
    <r>
      <rPr>
        <sz val="9"/>
        <rFont val="Century Gothic"/>
        <family val="2"/>
      </rPr>
      <t xml:space="preserve">
</t>
    </r>
  </si>
  <si>
    <t>FB-02, FABRIC, COLOR : BLUE (C-135N-10-14 POSEIDON)</t>
  </si>
  <si>
    <t xml:space="preserve">Providing &amp; Placing at position PUFFE : Ø600xH450MM, (Dining Area)
Foam Density :- 32
Skirting :- 1 mm thick &amp; 50 mm high PVD coated SS Sheet
</t>
  </si>
  <si>
    <r>
      <t>Providing &amp; Placing  at position Linear seater sofa  (W1975 x D775 x H850 MM. )as per approved sample.</t>
    </r>
    <r>
      <rPr>
        <b/>
        <sz val="9"/>
        <rFont val="Century Gothic"/>
        <family val="2"/>
      </rPr>
      <t xml:space="preserve"> ( Dining Area )
Foam Density :- 40
Sofa shall be made by wooden hollow box and finished with 4 mm thick PU polished Veneer.</t>
    </r>
    <r>
      <rPr>
        <sz val="9"/>
        <rFont val="Century Gothic"/>
        <family val="2"/>
      </rPr>
      <t xml:space="preserve">
</t>
    </r>
  </si>
  <si>
    <t xml:space="preserve">14 W LED cove light  (for Ceiling)
(Length upto 4mtr)
</t>
  </si>
  <si>
    <t xml:space="preserve">1W Floor light fixture
</t>
  </si>
  <si>
    <r>
      <t xml:space="preserve">LED Recessed 1W LED, colour temperature of 3000K-4000K,  Ø = 30mm,
 </t>
    </r>
    <r>
      <rPr>
        <b/>
        <sz val="9"/>
        <color theme="1"/>
        <rFont val="Century Gothic"/>
        <family val="2"/>
      </rPr>
      <t>Height -68 mm</t>
    </r>
    <r>
      <rPr>
        <sz val="9"/>
        <color theme="1"/>
        <rFont val="Century Gothic"/>
        <family val="2"/>
      </rPr>
      <t xml:space="preserve">
Base Price Strip @ 2500/- Each
</t>
    </r>
  </si>
  <si>
    <t>Near RAMP</t>
  </si>
  <si>
    <t>Kg</t>
  </si>
  <si>
    <t>Dismantling existing MEP services installations [Electrical, HVAC, Fire alarm system, light fixtures, fire sprinkler and plumbing system (if any)] and handing over the working devices to client / storing for reuse as directed by EIC.</t>
  </si>
  <si>
    <t>Loc:- Toilet, Kitchen, SPA</t>
  </si>
  <si>
    <t>Signage</t>
  </si>
  <si>
    <t>Toilets</t>
  </si>
  <si>
    <t>Live Kitchen</t>
  </si>
  <si>
    <t>Main Kitchen</t>
  </si>
  <si>
    <t>SS railing</t>
  </si>
  <si>
    <r>
      <rPr>
        <b/>
        <sz val="10"/>
        <rFont val="Arial"/>
        <family val="2"/>
      </rPr>
      <t xml:space="preserve">SS Railing </t>
    </r>
    <r>
      <rPr>
        <sz val="10"/>
        <rFont val="Arial"/>
        <family val="2"/>
      </rPr>
      <t xml:space="preserve">- Providing and fixing stainless steel ( Grade 304) railing made of PVD coated Hollow tubes, channels, plates etc., including welding, grinding, buffing, polishing and making curvature (wherever required) and fitting the same with necessary stainless steel nuts and bolts complete, i/c fixing the railing with necessary accessories &amp; stainless steel dash fasteners , stainless steel bolts etc., of required size, on the wall surface with suitable arrangement as per approval of Engineer-in charge, (Rate shall include SS pipe/section/base plate, PVD coating on SS sections, welding, buffing, polishing, nuts, bolts, fasteners etc complete.) (for payment purpose only weight of stainless steel members shall be considered excluding fixing accessories such as nuts, bolts, fasteners etc.) </t>
    </r>
  </si>
  <si>
    <t>Len</t>
  </si>
  <si>
    <t>Wt/mtr</t>
  </si>
  <si>
    <r>
      <rPr>
        <b/>
        <sz val="10"/>
        <rFont val="Arial"/>
        <family val="2"/>
      </rPr>
      <t>Signage :</t>
    </r>
    <r>
      <rPr>
        <sz val="10"/>
        <rFont val="Arial"/>
        <family val="2"/>
      </rPr>
      <t>- Providing and fixing 1 mm thick SS signage of grade 304 PVD coated with approved colour, shade and texture and engraved letters for Toilet, kitchen, SPA area etc fixed by PVD coated SS stud at the position specified as per drawing and as directed by EIC.</t>
    </r>
  </si>
  <si>
    <r>
      <rPr>
        <b/>
        <sz val="10"/>
        <rFont val="Arial"/>
        <family val="2"/>
      </rPr>
      <t xml:space="preserve">FRAMELESS GLASS DOOR : </t>
    </r>
    <r>
      <rPr>
        <sz val="10"/>
        <rFont val="Arial"/>
        <family val="2"/>
      </rPr>
      <t>Providing and fixing 10mm thick frameless toughened glass door shutter of approved brand and manufacture, including providing and fixing top &amp; bottom pivot and making necessary holes etc. for fixing required door fittings, all complete as per direction of Engineer in charge (Door handle, lock and stopper etc. to be paid separately)</t>
    </r>
  </si>
  <si>
    <t>Glazed Window :- Providing and installation of Fixed Glass window using 10 mm thick non fire rated toughened Glass of approved make and min 1.5mm thickness SS U channel (SS 304) with Concealed sealing (No visible Gaskets/Seals). Glass to be edge polished and finished in plumb. The rates shall also include all required fixing arrangements, hardwares etc complete as per drawing and as directed by EIC.</t>
  </si>
  <si>
    <t>Kitchen window</t>
  </si>
  <si>
    <t>Glazed window</t>
  </si>
  <si>
    <t>main Kitchen</t>
  </si>
  <si>
    <t>Febric</t>
  </si>
  <si>
    <r>
      <t xml:space="preserve">Providing &amp; supply chair as per approved sample ( W 600 x D 500 x H 820mm).         </t>
    </r>
    <r>
      <rPr>
        <b/>
        <sz val="9"/>
        <rFont val="Century Gothic"/>
        <family val="2"/>
      </rPr>
      <t xml:space="preserve"> (Dining  Area )
Table Leg :- Metal Leg finished with pvd Gold brush</t>
    </r>
    <r>
      <rPr>
        <sz val="9"/>
        <rFont val="Century Gothic"/>
        <family val="2"/>
      </rPr>
      <t xml:space="preserve">
Foam Density :- 32
</t>
    </r>
  </si>
  <si>
    <r>
      <t xml:space="preserve">Providing &amp; supply chair as per approved sample ( W 590 x D 570 x H 900mm).         </t>
    </r>
    <r>
      <rPr>
        <b/>
        <sz val="9"/>
        <rFont val="Century Gothic"/>
        <family val="2"/>
      </rPr>
      <t xml:space="preserve"> (Dining  Area )
Foam Density :- 32</t>
    </r>
    <r>
      <rPr>
        <sz val="9"/>
        <rFont val="Century Gothic"/>
        <family val="2"/>
      </rPr>
      <t xml:space="preserve">
</t>
    </r>
  </si>
  <si>
    <t xml:space="preserve">Providing &amp; laying PUFFE Ø450xH450MM. (Dining Area)
BASE-PVD BRUSHED GOLD
Foam Density :- 32
</t>
  </si>
  <si>
    <t>Brands : Havells / Regent / Philips/ Tisva</t>
  </si>
  <si>
    <t>HAVELLS / PHILLIPS / REGENT /TISVA</t>
  </si>
  <si>
    <t xml:space="preserve">Chandelier light 
Code : P5
Loc :- (I land counter )Dining area 
</t>
  </si>
  <si>
    <t xml:space="preserve">Chandelier light 
Code : P2&amp;P6
Loc :- Dining area &amp; quit zone (premium lounge area)
</t>
  </si>
  <si>
    <t xml:space="preserve">Dimensions :- 720 mm outer dia as per design x 650mm high + suspension 400mm high
Cutomised &gt; Indian make
Material : PVD Coated wire mesh + SS strip with PVd coated color as per approved + 1 mm PVD coated SS Sheet cover/cap
5 mm Dia SS Hollow section with PVD coating as per approved colour
Light source - led bulb </t>
  </si>
  <si>
    <t xml:space="preserve">Dimensions :- 2500mm Long x 1500mm wide as per design x 600mm high +  450mm high for suspension
Cutomised &gt; Indian make
Material : 3 mm thick OPAL white Acrylic sheet + 60x40 mm PVD coated SS U section + 5 mm dia PVD coated SS hollow section + PVD coated Suspension Wire
Light source : LED Profile 
</t>
  </si>
  <si>
    <t xml:space="preserve">Reception chandelier light 
Code :- P1
Loc :- Reception Area
</t>
  </si>
  <si>
    <t>Dimensions : 2070 x 1780 x 930 mm
component size : 24/230 mm
No of components : 240 pcs
Total Running meters : 8.8 meter
Cutomised : Imported
Light source : LED Strip imported
Specification : As per Manufacture
Source : (CSS-03)PRECIOSA</t>
  </si>
  <si>
    <t xml:space="preserve">Semi arch shape pendant light 2 corridor 
code :- P5
Loc :- Premium Lounge Area
</t>
  </si>
  <si>
    <t>Dimensions :  1866 mm long curve shape x 400mm high + suspension-280 mm/as per site
Cutomised &gt; Indian make
Material : Crystal Component + Anchor for suspension wire + LED striplight all along the curve + PVD coated SS sheet band + 1 mm thick PVd coated SS sheet 
Light source -LED striplight all along the curve</t>
  </si>
  <si>
    <t xml:space="preserve">Semi arch shape pendant light 2 corridor 
Code :- P4 
Loc :- Corridor 
</t>
  </si>
  <si>
    <t xml:space="preserve">
Dimensions :-  3656 mm Long in Curve shape x 600mm high +suspension-280 mm/as per site
Cutomised &gt; Indian make
Material :  Crystal Component + Anchor for suspension wire + LED striplight all along the curve + PVD coated SS sheet band + 1 mm thick PVd coated SS sheet 
Light source - LED striplight all along the curve</t>
  </si>
  <si>
    <t xml:space="preserve">Semi arch shape pendant light 1 corridor 
Code :- P3
Loc :- Corridor 
</t>
  </si>
  <si>
    <t xml:space="preserve">
Dimensions :- 2500mm Long in Curve shape x 600mm high + suspension-280 mm/as per site
Cutomised &gt; Indian make
Material : Crystal Component + Anchor for suspension wire + LED striplight all along the curve + PVD coated SS sheet band + 1 mm thick PVd coated SS sheet 
Light source -LED striplight all along the curve</t>
  </si>
  <si>
    <t>Product Dimensions, 
Overall Dimensions-
Height: 25"
Diameter: 14.5"
Shade Dimension-
Height: 7.5"
Diameter: 14.5"
Base Plate Dimensions-
Height: 0.25"
Diameter: 9.5"
Holder &amp; Plug Type	E-27
Recommended Bulb : 	LED Only.
No. of Bulb Holders : 	1
Bulb Provided	: Provided
Package Contents	: 1 Premium Stone Veneer Shaded Lamp.
Product Material	: Metal frame in Matte Gold Finish with Plastic-reinforced Stone Veneer Shades.
Product Weight (in Kg)	6
Country Of Origin - Imported</t>
  </si>
  <si>
    <r>
      <rPr>
        <b/>
        <sz val="9"/>
        <color theme="1"/>
        <rFont val="Century Gothic"/>
        <family val="2"/>
      </rPr>
      <t>Table lamp 2</t>
    </r>
    <r>
      <rPr>
        <sz val="9"/>
        <color theme="1"/>
        <rFont val="Century Gothic"/>
        <family val="2"/>
      </rPr>
      <t xml:space="preserve">
An incredibly beautiful table lamp with a matte gold base and frame, this lamp features a shade made using a veneer of actual natural stone. The stone veneer is created through a painstaking procedure wherein the stone sheet is made thin enough to be translucent and then reinforced with plastic to retain the shape. The golden accents on this shade enhance the beauty of this design beautifully.
Loc :- Executive Lounge
</t>
    </r>
  </si>
  <si>
    <r>
      <rPr>
        <b/>
        <sz val="9"/>
        <color theme="1"/>
        <rFont val="Century Gothic"/>
        <family val="2"/>
      </rPr>
      <t>Table lamp 1</t>
    </r>
    <r>
      <rPr>
        <sz val="9"/>
        <color theme="1"/>
        <rFont val="Century Gothic"/>
        <family val="2"/>
      </rPr>
      <t xml:space="preserve">
Wings Break Free is a ravishing black and white marble table lamp that just redefines grandeur. This italian marble table lamp mesmerises you with its distinct charm and presence. Flaunting an elegant colour palette of black, white and gold, this italian marble table lamp exudes unparalleled serenity and tranquillity into your decor. The modern table lamp flaunts clean lines and a cleaner form. The table lamp has a golden frame that graciously holds a svelte black marble base and a beautiful off-white fabric shade. This marble table lamp is simply a must-have for your living space.
Loc :- Executive Lounge
</t>
    </r>
  </si>
  <si>
    <t>Readymade</t>
  </si>
  <si>
    <t>LED Strip Light driver</t>
  </si>
  <si>
    <t xml:space="preserve"> Tisva LUME LED Driver A23A24VP1 72W 24V ND P20 </t>
  </si>
  <si>
    <t>LED Strip Light (9 W) with driver &amp; Pofile , colour temperature of 4000K
Aluminium Profile size : 12x8 mm
Base Price Strip @ 1050/- roll 5mtr
Base Price Profile @ 120/- Per mtr</t>
  </si>
  <si>
    <t>LED STRIP(14 W) with driver &amp; Profile , Warm Daylight (WDL) 4000K , colour temperature of 3000-4000K
Aluminium L Profile size : 16x16 mm
Base Price Strip @ 1070/- Each Roll 5mtr
Base Price Profile @ 110/- Per mtr</t>
  </si>
  <si>
    <t>LED STRIP LIGHT / DRIVER</t>
  </si>
  <si>
    <t xml:space="preserve">Light Fixtuers </t>
  </si>
  <si>
    <t>Temprory  Barricating till handover</t>
  </si>
  <si>
    <t>(Premium Lounge male &amp; female Toilet )</t>
  </si>
  <si>
    <r>
      <rPr>
        <b/>
        <sz val="10"/>
        <rFont val="Arial"/>
        <family val="2"/>
      </rPr>
      <t>WATERPROOFING (LIQUID MEMBRANE) :</t>
    </r>
    <r>
      <rPr>
        <sz val="10"/>
        <rFont val="Arial"/>
        <family val="2"/>
      </rPr>
      <t xml:space="preserve"> Toilet &amp; Wet area: 
Providing and applying Single component synthetic rubber based coating with  a coverage of 1.2  kg /m2 over primer surface with AquaArm Uniprime GE .The coating shall be taken upto 300mm from finished floor level on the vertical walls.
 The coating shall have an elongation of a minimum of 80% when tested as per ASTM D 412 and tensile strength of 1 N/mm2.
Thorough surface preparation by mechanical means to level and plain the surface of walls and floors of the toilet areas. All cracks and crevices to filled and made good to receive waterproofing coating treatment The coating shall cover all the floor area of the wet area (toilet) and be applied over on to the vertical walls minimum 300mm height above the floor in two or more coats to achieve required thickness.
Protective Plaster: Providing and laying avg. 15 mm thick, CM 1:4 plaster admixed with , Integral Waterproofing Compound @ 200 ml / bag of cement.
Pipes being fixed for plumbing shall be fixed in holes which are mechanically core cut, more than the dia of the pipes. Pipes shall be fixed by grouting the annular space with non-shrink cementitious grout of proprietary make.
Before grouting the pipes shall be wrapped with a waterproofing fleece material at least 50 mm wide and then grouted to fill in the grout,  ensuring total watertight plumbing fittings. 
Contractor shall submit methodology statement with all detail in illustrative sketch form and get approved from Engineer in charge. Application shall be carried out by approved applicator of manufacture and as per recommended by manufacturer. Actual applied area (plan area + wall area) of toilet/ sunken shall be measured for payment. Cost includes all material (for surface preparation, coating and hole packing), labour, T&amp;P,  wastage involved as mentioned in the item</t>
    </r>
  </si>
  <si>
    <t>Premium Lounge male &amp; female Toilet</t>
  </si>
  <si>
    <t>Main Toilet (M,F,D)</t>
  </si>
  <si>
    <t>Main Toilet (Male, female, disabled)</t>
  </si>
  <si>
    <t xml:space="preserve">Vitrified Tile (600x600 mm), Base Price 65 per sft </t>
  </si>
  <si>
    <t>Extra for providing and fixing 18 mm thick granite stone of same finish over the existing granite on jamb, soffit and sill of openings of service counter by fixed with Stone Pasting Adhesive / chemicals of approved make complete as per drawing and as directed by EIC.</t>
  </si>
  <si>
    <r>
      <rPr>
        <b/>
        <sz val="10"/>
        <rFont val="Arial"/>
        <family val="2"/>
      </rPr>
      <t>Granite cladding</t>
    </r>
    <r>
      <rPr>
        <sz val="10"/>
        <rFont val="Arial"/>
        <family val="2"/>
      </rPr>
      <t xml:space="preserve"> at Jamb, Soffit &amp; Sill :- Providing and fixing 18 mm thick Gang saw cut, mirror polished, prepolished, machine cut of required size, approved shade, colour and texture by Stone Pasting Adhesive / chemicals, joints treated with white cement, mixed with matching pigment, epoxy touch ups, including rubbing, chamfering, etc. complete and at all level. ( Actual size of stone to be measured &amp; paid )( Basic cost of Granite stone @ Rs. 120/- per sft)</t>
    </r>
  </si>
  <si>
    <t>Drawing No/Location/CODE</t>
  </si>
  <si>
    <t>Dwg no : 8101 (Flooring Plan), Code :- T1, T2</t>
  </si>
  <si>
    <t>Main kitchen, WT-02</t>
  </si>
  <si>
    <t>Live Kitchens, WT-01</t>
  </si>
  <si>
    <t>Live Kitchens, ST-07( Tan Brown Granite)</t>
  </si>
  <si>
    <t>Main Toilet, ST-05</t>
  </si>
  <si>
    <t>Main Kitchen &amp; Live kitchen</t>
  </si>
  <si>
    <r>
      <rPr>
        <b/>
        <sz val="10"/>
        <rFont val="Arial"/>
        <family val="2"/>
      </rPr>
      <t xml:space="preserve">STRUCTURE SUPPORT WEIGH HANGERS WORKS : </t>
    </r>
    <r>
      <rPr>
        <sz val="10"/>
        <rFont val="Arial"/>
        <family val="2"/>
      </rPr>
      <t>Providing and fixing Structure support weigh hanger (Heavy duty) in suspended from Existing Deck / MS Ceiling with bracket (Non Drilling or Puncture on deck ceiling) to support the False ceiling / MEP Services (such as AC Ducts, Cable Tray/Ladders, Lights, Fire fighting pipe/cabling and allied works upto false ceiling level as per the site requirements with design and detail drawing complete in all respact. (Consdering for upto 2.3mtr ht.  spacing ). Approx Area 6630 SFT</t>
    </r>
  </si>
  <si>
    <r>
      <rPr>
        <b/>
        <sz val="9"/>
        <rFont val="Calibri"/>
        <family val="2"/>
      </rPr>
      <t xml:space="preserve">CIRCULAR FEATURE ON WALL : </t>
    </r>
    <r>
      <rPr>
        <sz val="9"/>
        <rFont val="Calibri"/>
        <family val="2"/>
      </rPr>
      <t>Providing and fixing Circular feature on wall made in LIPPAN ART Panel with Traditional material of Clay/painted with inbuilt design of 4mm thick mirror cut pcs pasted in random shape's as per design, Entire panel is made on 8mm thick Back Relwood Ply panel and fix on wall as per design and drawing complete in all respact.</t>
    </r>
  </si>
  <si>
    <r>
      <rPr>
        <b/>
        <sz val="9"/>
        <rFont val="Calibri"/>
        <family val="2"/>
      </rPr>
      <t xml:space="preserve">CRAFTED DOOR / PANNELING : </t>
    </r>
    <r>
      <rPr>
        <sz val="9"/>
        <rFont val="Calibri"/>
        <family val="2"/>
      </rPr>
      <t>Providing and fixing CRAFTED DOOR / PANNELING as per design Panneling : made in 20mm thick Marble Strip cut in pcs with combination of 13mm wide SS PVD Finish strap pasted on Existing wall for panneling as sunrise pattern likewise 
Door craft : made in 1mm thick Designer PVD finish metal sheet pasted on door in strip and circular form on existing flush door, design shall be in form as per the detail drawing with and complete in all respact as per requrements. (Marble base range @ 450/- per sft) (Designer Metal sheet @ 550/- per sft)</t>
    </r>
  </si>
  <si>
    <t>* Scaffolding rate is inclusive in the rate of all line items of the BOQ.</t>
  </si>
  <si>
    <t>QTY</t>
  </si>
  <si>
    <t>The scope of works includes Civil &amp; Structure for Proposed  AMD AIRPORTS T1</t>
  </si>
  <si>
    <r>
      <t xml:space="preserve">The Contractor shall inspect the </t>
    </r>
    <r>
      <rPr>
        <u/>
        <sz val="11"/>
        <rFont val="Arial"/>
        <family val="2"/>
      </rPr>
      <t>Technical Specifications and Drawings,</t>
    </r>
    <r>
      <rPr>
        <sz val="11"/>
        <rFont val="Arial"/>
        <family val="2"/>
      </rPr>
      <t xml:space="preserve"> visit the site and fully ascertain the nature and extent of the Works, and limitations and restrictions as to means of access, working and storage space and any other relevant factors prior to tendering as no claim of any kind shall be entertained for want of knowledge or ignorance of the conditions under which the Works will be executed. </t>
    </r>
  </si>
  <si>
    <t xml:space="preserve">The cost of Preliminaries is to be covered in this Contract. </t>
  </si>
  <si>
    <t>Compliance with all statutory regulations with respect to Civil &amp; Strucutre Contract and employment of labour including  but not limited to Labour License, Workmen Compensation, ESI, Transit &amp; storage insurance etc.</t>
  </si>
  <si>
    <t>Submission of specified sets ( hard and electronic copies ) of fabrication / construction drawings, as built drawings, operating and maintenance manuals, test certificates, spare parts lists, replacement cycle information , etc. to the Engineer's satisfaction prior to the issue of taking over certificate.</t>
  </si>
  <si>
    <t>Provision, maintenance and removal of temporary office accommodation for staff, sanitation and other facilities for the workmen and staff.  The facilities shall be maintained in a clean and orderly condition.</t>
  </si>
  <si>
    <t>The Client shall provide land and Contractor shall construct temporary accommodation, all transport for labour and for the movement of plant and equipment to and from site, erection, dismantling, moving about site as necessary</t>
  </si>
  <si>
    <t>All the temporary buildings and other temporary facilities as provided shall be dismantled &amp; removed and the site shall be made good within 1 week of receipt of the Engineer's instruction to remove such buildings.</t>
  </si>
  <si>
    <t>t</t>
  </si>
  <si>
    <t>u</t>
  </si>
  <si>
    <t>v</t>
  </si>
  <si>
    <t xml:space="preserve">Allow for any costs to comply with any other specific obligation in accordance with the contract conditions.  </t>
  </si>
  <si>
    <t>w</t>
  </si>
  <si>
    <t>Mobilization, demobilization and hire of one no tower crane for nine months and four numbers of spider boom placer for nine months</t>
  </si>
  <si>
    <t>Item</t>
  </si>
  <si>
    <t xml:space="preserve">Work at any depth below ground level or any height above ground level and at all levels, heights &amp; elevation and location.  </t>
  </si>
  <si>
    <t>Weight of steel will be the measured on weight basis in accordance with IS 1200, but no wastage will be considered.</t>
  </si>
  <si>
    <t>Rate to include shims and packing pieces. No extra on this account will be paid for and rate to include preparation of fabrication drawings for Employer / OE &amp; PMCs approval.</t>
  </si>
  <si>
    <t>1 Coat (50 micron) of Zinc phosphate primer shall be applied at the welded joints/welded surfaces for Columns</t>
  </si>
  <si>
    <t>Primer to be applied over all exposed surfaces of the CFT columns.</t>
  </si>
  <si>
    <t>Contractor to share TEKLA (or equivalent) model for review based on which quantities are estimated.</t>
  </si>
  <si>
    <t xml:space="preserve">Providing, fabricating and erecting structural steel beams, columns, shear walls, canopy, MEP services, ramps, insert plates, embedded plates, shear angles, base plates, fasteners, stud connectors etc., of readymade / built-up / rolled sections of grade upto Fy 250-450 in position at all levels and at all heights as specified in the drawings  conforming to IS 226/800; The rate shall include blasting to SA 2.5 and applying one coat of primer to the CFT columns/walls &amp; beams; main steel, fasteners and miscellaneous items; The rate shall also include the provision of tower cranes for erection as required and described elsewhere; rate is deemed to include all wastages; steel procurement price shall be considered as basic rate provided and any variation between the actual procurement price and this rate shall be paid extra; if steel is provided as free issue, the cost of such steel computed at the basic rate shall be deducted from the overall price after adjustment of rolling margins only; no adjustments shall be permitted for wastages and same shall be considered as included in the rate. </t>
  </si>
  <si>
    <t>Fy-250 Grade MS SECTIONS (Rolled) FOR CEILING</t>
  </si>
  <si>
    <t>Revision: R4</t>
  </si>
  <si>
    <t>DATE:-22-10-2024</t>
  </si>
  <si>
    <t xml:space="preserve">Sub Head </t>
  </si>
  <si>
    <t>Description</t>
  </si>
  <si>
    <t>Amount (Rs.)</t>
  </si>
  <si>
    <t>TOTAL - Part I</t>
  </si>
  <si>
    <t>TOTAL -Part II</t>
  </si>
  <si>
    <t>TOTAL - Part III</t>
  </si>
  <si>
    <t>October' 22, 2024</t>
  </si>
  <si>
    <t>500 mm width x 50 mm depth x 1.6 mm thickness</t>
  </si>
  <si>
    <t xml:space="preserve">300 mm width x 50 mm depth x 1.6 mm thickness </t>
  </si>
  <si>
    <t xml:space="preserve">300 mm x 40 mm - For Power </t>
  </si>
  <si>
    <t>225 mm x 40 mm - For Data</t>
  </si>
  <si>
    <t>225 mm x 40 mm (3 compartment - 1 For Power, 1 for Data, 1 blank)</t>
  </si>
  <si>
    <t>150 mm x 40 mm (3 compartment - 1 For Power, 1 for Data, 1 blank)</t>
  </si>
  <si>
    <t>Providing and fixing 275 x 275 x 65 mm deep junction box</t>
  </si>
  <si>
    <t>Providing and fixing 200 x 200 x 65 mm deep junction box</t>
  </si>
  <si>
    <t>k)</t>
  </si>
  <si>
    <t>l)</t>
  </si>
  <si>
    <t>Providing and fixing 100 x 100 x 65 mm deep junction box</t>
  </si>
  <si>
    <t>m)</t>
  </si>
  <si>
    <t>1-32 amp TPN 10 kA MCB with incoming with 3 single phase banks each comprising of 1-32 amp DP 30 mA RCCB  incoming and 36 nos 10/16 amps SP 10 kA MCB with thermal magnetic protective releases out goings. (LDB)</t>
  </si>
  <si>
    <t>1-40 amp TPN 10 kA MCB with incoming with 3 single phase banks each comprising of 1-40 amp DP 30 mA RCCB  incoming and 36 nos 10/16 amps SP 10 kA MCB with thermal magnetic protective releases out goings. (EDB)</t>
  </si>
  <si>
    <t>Set of Digital flush type class 1.0  accuracy multifunction meter , showing V, A, KW etc. and  3 Nos. cast resin current transformers of 160/ 5 Amp ratio, 15 VA Class 1.0 metering.</t>
  </si>
  <si>
    <t>Electrolytic high conductivity aluminium TP+N rated at 200 amps suitable to with stand symmetrical fault level of 25kA at 415 volts.  The neutral busbar is to be of 100% capacity.</t>
  </si>
  <si>
    <t>3 nos 63A 4P 25kA MCCB with all protections.</t>
  </si>
  <si>
    <t>2 nos 40A 4P 25kA MCCB with all protections.</t>
  </si>
  <si>
    <t>5 nos 32A 4P 25kA MCCB with all protections.</t>
  </si>
  <si>
    <t>25 mm x 6 mm GI strip (For Main Panel)</t>
  </si>
  <si>
    <t>SUB HEAD VI - ACCESS CONTROL SYSTEM</t>
  </si>
  <si>
    <t xml:space="preserve">Supply, installation, testing and commissioning of  Biometric Access Controller Cum Reader with Finger Print Module : 1 GHz, 32 bit, Dedicated DSP processor with 256 bit AES fingerprint data encryption suitable for 2 card reader controller.
</t>
  </si>
  <si>
    <t>Supplying, installing, testing and commissioning of Push Button for Exit complete as required.</t>
  </si>
  <si>
    <t>Supply , installation, testing and commissioning of Emergency Door release Controller complete as required.</t>
  </si>
  <si>
    <t>Supply , installation, testing and commissioning of Electromagnet door holder complete as required.</t>
  </si>
  <si>
    <t>6.4.1</t>
  </si>
  <si>
    <t>Single Leaf Door</t>
  </si>
  <si>
    <t>6.4.2</t>
  </si>
  <si>
    <t>Double Leaf Door</t>
  </si>
  <si>
    <t>Supply , installation, testing and commissioning of Magnetic Door Contact complete as required.</t>
  </si>
  <si>
    <t>Supplying, laying, testing and commissioning of   Wiring for Each door upto controller complete as required.</t>
  </si>
  <si>
    <t>G</t>
  </si>
  <si>
    <t>SUB HEAD VII - LIGHT FIXTURES</t>
  </si>
  <si>
    <t>TOTAL SUB-HEAD VII carried over to Summary</t>
  </si>
  <si>
    <t>Plumbing &amp; Fire Fighting</t>
  </si>
  <si>
    <t>b) Capacity    : 70 litre</t>
  </si>
  <si>
    <t>R5_dt. 22.10.2024</t>
  </si>
  <si>
    <t>Relwood jaali/MEDIA WALL FEATURE DESIGN ELEMENT :</t>
  </si>
  <si>
    <t xml:space="preserve"> AMD, CIP LOUNGE AT T1, AHEMDABAD AIRPORTSTRUCTURAL MS BOQ</t>
  </si>
  <si>
    <t>PROJECT :  CIP LOUNGE AT T1, AHEMDABAD AIRPORT -</t>
  </si>
  <si>
    <t>Annexure-I : BOQ</t>
  </si>
  <si>
    <t xml:space="preserve">All Sanitary fixtures including bottle traps (from approved make list), shall be issued free of cost by the"Employer". The contractor rates to include for supply all fixing/ supporting  accessories like nuts, bolts, screws, hangers, rubber buffers, CI or MS brackets, anchor fastners, sealents, washers, adhesives, Flanges, plumber's tape, white cement, masking tape (if required for protection), which are required for the successful installation of the fixtures/fittings in a neat workman like manner. </t>
  </si>
  <si>
    <t>Supplying,fixing and commissioning of 63 mm dia, 30 m long RRL hose pipe with 63 mm dia male and female couplings duly bound with GI wire, rivets etc. conforming to IS 636 (type-A) as required :
Gun Metal :-</t>
  </si>
  <si>
    <t>Supplying and fixing first-aid Hose Reel with MS construction spray painted in post office red, conforming to IS 884 complete with the following as required.
20 mm nominal internal dia water hose thermoplastic (Textile reinforced) type -2 as per IS: 12585
20 mm nominal internal dia gun metal globe valve &amp; nozzle.
 Drum and brackets for fixing the equipmets on wall.
Connections from riser with 25 mm dia stop gun metal valve &amp; M.S. Pipe and socket.
40 m :-</t>
  </si>
  <si>
    <t>Supplying &amp; fixing 63 mm dia gun metal short branch pipe with 20 mm nominal internal diameter size nozzle conforming to IS 903 suitable for instantaneous connection to interconnect hose pipe coupling as required :
Gun metal :-</t>
  </si>
  <si>
    <t>* Construction Water To be provided by Client at a single point free of cost.</t>
  </si>
  <si>
    <t>* Electricity To be provided by Client at a single point free of cost</t>
  </si>
  <si>
    <t>* 	The proposal assumes 16 hours of working / day</t>
  </si>
  <si>
    <t>* Client to allow unrestricted access to washroom facilities in the ground floor for Casamia staff and labour</t>
  </si>
  <si>
    <t xml:space="preserve">* Time to Completion 110 Days . From the day  work start at 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</si>
</sst>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8">
    <numFmt numFmtId="41" formatCode="_ * #,##0_ ;_ * \-#,##0_ ;_ * &quot;-&quot;_ ;_ @_ "/>
    <numFmt numFmtId="43" formatCode="_ * #,##0.00_ ;_ * \-#,##0.00_ ;_ * &quot;-&quot;??_ ;_ @_ "/>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00_);_(* \(#,##0.00\);_(* &quot;-&quot;??_);_(@_)"/>
    <numFmt numFmtId="169" formatCode="0.0"/>
    <numFmt numFmtId="170" formatCode="&quot;Rs.&quot;#,##0.00"/>
    <numFmt numFmtId="171" formatCode="_ * #,##0_ ;_ * \-#,##0_ ;_ * &quot;-&quot;??_ ;_ @_ "/>
    <numFmt numFmtId="172" formatCode="_(* #,##0_);_(* \(#,##0\);_(* &quot;-&quot;??_);_(@_)"/>
    <numFmt numFmtId="173" formatCode="_(* #,##0.0_);_(* \(#,##0.0\);_(* &quot;-&quot;??_);_(@_)"/>
    <numFmt numFmtId="174" formatCode="_(* #,##0.0000_);_(* \(#,##0.0000\);_(* &quot;-&quot;??_);_(@_)"/>
    <numFmt numFmtId="175" formatCode="_ * #,##0.0_ ;_ * \-#,##0.0_ ;_ * &quot;-&quot;?_ ;_ @_ "/>
    <numFmt numFmtId="176" formatCode="0.000"/>
    <numFmt numFmtId="177" formatCode="_-* #,##0.00_-;\-* #,##0.00_-;_-* \-??_-;_-@_-"/>
    <numFmt numFmtId="178" formatCode="_-&quot;L. &quot;* #,##0_-;&quot;-L. &quot;* #,##0_-;_-&quot;L. &quot;* \-_-;_-@_-"/>
    <numFmt numFmtId="179" formatCode="&quot;$&quot;#,##0.00;[Red]&quot;-$&quot;#,##0.00"/>
    <numFmt numFmtId="180" formatCode="0.0%"/>
    <numFmt numFmtId="181" formatCode="_(* #,##0.00_);_(* \(#,##0.00\);_(* \-??_);_(@_)"/>
    <numFmt numFmtId="182" formatCode="yyyy"/>
    <numFmt numFmtId="183" formatCode="_-* #,##0_-;\-* #,##0_-;_-* &quot;-&quot;_-;_-@_-"/>
    <numFmt numFmtId="184" formatCode="#,##0.0000_);\(#,##0.0000\)"/>
    <numFmt numFmtId="185" formatCode="_(&quot;$&quot;* #,##0_);_(&quot;$&quot;* \(#,##0\);_(&quot;$&quot;* \-_);_(@_)"/>
    <numFmt numFmtId="186" formatCode="&quot;\&quot;#,##0;[Red]&quot;\&quot;\-#,##0"/>
    <numFmt numFmtId="187" formatCode="_ * #,##0.00_ ;_ * \-#,##0.00_ ;_ * \-??_ ;_ @_ "/>
    <numFmt numFmtId="188" formatCode="#,##0;\-#,##0;\-"/>
    <numFmt numFmtId="189" formatCode="\(0.00%"/>
    <numFmt numFmtId="190" formatCode="#,##0_);[Red]\(#,##0\);;@"/>
    <numFmt numFmtId="191" formatCode="_([$€-2]* #,##0.00_);_([$€-2]* \(#,##0.00\);_([$€-2]* \-??_)"/>
    <numFmt numFmtId="192" formatCode="&quot;&quot;0.00"/>
    <numFmt numFmtId="193" formatCode="0.00_)"/>
    <numFmt numFmtId="194" formatCode="\##,##0.00;[Red]&quot;\-&quot;#,##0.00"/>
    <numFmt numFmtId="195" formatCode="&quot; &quot;#,##0.00&quot; &quot;;&quot; (&quot;#,##0.00&quot;)&quot;;&quot; -&quot;#&quot; &quot;;&quot; &quot;@&quot; &quot;"/>
    <numFmt numFmtId="196" formatCode="#,##0&quot; BF&quot;;[Red]\-#,##0&quot; BF&quot;"/>
    <numFmt numFmtId="197" formatCode="#,##0;[Red]#,##0"/>
    <numFmt numFmtId="198" formatCode="_-* #,##0.00_-;\-* #,##0.00_-;_-* &quot;-&quot;??_-;_-@_-"/>
    <numFmt numFmtId="199" formatCode="_-* #,##0\ _F_-;\-* #,##0\ _F_-;_-* &quot;- &quot;_F_-;_-@_-"/>
    <numFmt numFmtId="200" formatCode="#,##0.0_);\(#,##0.0\)"/>
    <numFmt numFmtId="201" formatCode="0###0"/>
    <numFmt numFmtId="202" formatCode="General_)"/>
    <numFmt numFmtId="203" formatCode="_-&quot;OMR&quot;\ * #,##0_-;\-&quot;OMR&quot;\ * #,##0_-;_-&quot;OMR&quot;\ * &quot;-&quot;_-;_-@_-"/>
    <numFmt numFmtId="204" formatCode="#,##0\ ;\-#,##0\ ;&quot; - &quot;;@\ "/>
    <numFmt numFmtId="205" formatCode="\##,##0;[Red]&quot;\-&quot;#,##0"/>
    <numFmt numFmtId="206" formatCode="#,##0.000000000;[Red]\-#,##0.000000000"/>
    <numFmt numFmtId="207" formatCode="_-* #,##0_-;\-* #,##0_-;_-* \-_-;_-@_-"/>
    <numFmt numFmtId="208" formatCode="[$$-409]#,##0.00;[Red]\-[$$-409]#,##0.00"/>
    <numFmt numFmtId="209" formatCode="0.00%\)"/>
    <numFmt numFmtId="210" formatCode="#,##0.00\ ;&quot; (&quot;#,##0.00\);&quot; -&quot;#\ ;@\ "/>
    <numFmt numFmtId="211" formatCode="General\ ;[Red]\(General\)"/>
    <numFmt numFmtId="212" formatCode="_-&quot;L. &quot;* #,##0.00_-;&quot;-L. &quot;* #,##0.00_-;_-&quot;L. &quot;* \-??_-;_-@_-"/>
    <numFmt numFmtId="213" formatCode="\U\S&quot;$&quot;#,##0.00;\(\U\S&quot;$&quot;#,##0.00\)"/>
    <numFmt numFmtId="214" formatCode="#,##0.000_);\(#,##0.000\)"/>
    <numFmt numFmtId="215" formatCode="_-* #,##0.00\ [$€-1]_-;\-* #,##0.00\ [$€-1]_-;_-* &quot;-&quot;??\ [$€-1]_-"/>
    <numFmt numFmtId="216" formatCode="_ * #,##0_)&quot; $&quot;_ ;_ * \(#,##0&quot;) $&quot;_ ;_ * \-_)&quot; $&quot;_ ;_ @_ "/>
    <numFmt numFmtId="217" formatCode="_(* #,##0.000_);_(* \(#,##0.000\);_(* &quot;-&quot;??_);_(@_)"/>
    <numFmt numFmtId="218" formatCode="0##0"/>
    <numFmt numFmtId="219" formatCode="_-&quot;£&quot;* #,##0.00_-;&quot;-£&quot;* #,##0.00_-;_-&quot;£&quot;* \-??_-;_-@_-"/>
    <numFmt numFmtId="220" formatCode="#,##0.0"/>
    <numFmt numFmtId="221" formatCode="#,##0.0000000_);\(#,##0.0000000\)"/>
    <numFmt numFmtId="222" formatCode="_-* #,##0.00\ _F_-;\-* #,##0.00\ _F_-;_-* \-??\ _F_-;_-@_-"/>
    <numFmt numFmtId="223" formatCode="_ * #,##0.00_)&quot; $&quot;_ ;_ * \(#,##0.00&quot;) $&quot;_ ;_ * \-??_)&quot; $&quot;_ ;_ @_ "/>
    <numFmt numFmtId="224" formatCode="#,##0.000"/>
    <numFmt numFmtId="225" formatCode="#,##0.00%"/>
    <numFmt numFmtId="226" formatCode="\+0.00%\+"/>
    <numFmt numFmtId="227" formatCode="_-&quot;€&quot;\ * #,##0.00_-;\-&quot;€&quot;\ * #,##0.00_-;_-&quot;€&quot;\ * &quot;-&quot;??_-;_-@_-"/>
    <numFmt numFmtId="228" formatCode="[$Rs.-4009]#,##0.00;[Red]\-[$Rs.-4009]#,##0.00"/>
    <numFmt numFmtId="229" formatCode="_-* #,##0.00\ _Y_T_L_-;\-* #,##0.00\ _Y_T_L_-;_-* &quot;-&quot;??\ _Y_T_L_-;_-@_-"/>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name val="Arial"/>
      <family val="2"/>
    </font>
    <font>
      <sz val="10"/>
      <name val="Arial"/>
      <family val="2"/>
    </font>
    <font>
      <sz val="8"/>
      <name val="Arial"/>
      <family val="2"/>
    </font>
    <font>
      <sz val="10"/>
      <name val="MS Sans Serif"/>
      <family val="2"/>
    </font>
    <font>
      <sz val="9"/>
      <name val="Century Gothic"/>
      <family val="2"/>
    </font>
    <font>
      <b/>
      <sz val="9"/>
      <name val="Century Gothic"/>
      <family val="2"/>
    </font>
    <font>
      <sz val="9"/>
      <color rgb="FF000000"/>
      <name val="Century Gothic"/>
      <family val="2"/>
    </font>
    <font>
      <sz val="9"/>
      <color theme="1"/>
      <name val="Century Gothic"/>
      <family val="2"/>
    </font>
    <font>
      <sz val="10"/>
      <name val="Century Gothic"/>
      <family val="2"/>
    </font>
    <font>
      <vertAlign val="superscript"/>
      <sz val="9"/>
      <name val="Century Gothic"/>
      <family val="2"/>
    </font>
    <font>
      <b/>
      <sz val="9"/>
      <color rgb="FF000000"/>
      <name val="Century Gothic"/>
      <family val="2"/>
    </font>
    <font>
      <b/>
      <sz val="9"/>
      <color theme="1"/>
      <name val="Century Gothic"/>
      <family val="2"/>
    </font>
    <font>
      <b/>
      <u/>
      <sz val="9"/>
      <color theme="1"/>
      <name val="Century Gothic"/>
      <family val="2"/>
    </font>
    <font>
      <b/>
      <u/>
      <sz val="9"/>
      <name val="Century Gothic"/>
      <family val="2"/>
    </font>
    <font>
      <sz val="9"/>
      <color rgb="FFFF0000"/>
      <name val="Century Gothic"/>
      <family val="2"/>
    </font>
    <font>
      <sz val="10"/>
      <name val="Helv"/>
      <charset val="204"/>
    </font>
    <font>
      <sz val="9"/>
      <color theme="5" tint="-0.499984740745262"/>
      <name val="Century Gothic"/>
      <family val="2"/>
    </font>
    <font>
      <u/>
      <sz val="10"/>
      <color theme="10"/>
      <name val="Arial"/>
      <family val="2"/>
    </font>
    <font>
      <b/>
      <sz val="9"/>
      <color rgb="FFFF0000"/>
      <name val="Century Gothic"/>
      <family val="2"/>
    </font>
    <font>
      <sz val="11"/>
      <color theme="0"/>
      <name val="Calibri"/>
      <family val="2"/>
      <scheme val="minor"/>
    </font>
    <font>
      <sz val="10"/>
      <name val="Helv"/>
      <charset val="134"/>
    </font>
    <font>
      <sz val="11"/>
      <color indexed="9"/>
      <name val="Calibri"/>
      <family val="2"/>
    </font>
    <font>
      <sz val="11"/>
      <name val="돋움"/>
      <charset val="134"/>
    </font>
    <font>
      <sz val="10"/>
      <color indexed="8"/>
      <name val="Arial"/>
      <family val="2"/>
    </font>
    <font>
      <sz val="11"/>
      <name val="??"/>
      <charset val="134"/>
    </font>
    <font>
      <sz val="11"/>
      <color indexed="8"/>
      <name val="Calibri"/>
      <family val="2"/>
    </font>
    <font>
      <sz val="11"/>
      <color indexed="52"/>
      <name val="Calibri"/>
      <family val="2"/>
    </font>
    <font>
      <b/>
      <i/>
      <u/>
      <sz val="11"/>
      <color indexed="8"/>
      <name val="Arial1"/>
      <charset val="134"/>
    </font>
    <font>
      <b/>
      <sz val="11"/>
      <color indexed="52"/>
      <name val="Calibri"/>
      <family val="2"/>
    </font>
    <font>
      <sz val="14"/>
      <name val="Terminal"/>
      <charset val="134"/>
    </font>
    <font>
      <sz val="11"/>
      <color indexed="17"/>
      <name val="Calibri"/>
      <family val="2"/>
    </font>
    <font>
      <b/>
      <sz val="11"/>
      <color indexed="63"/>
      <name val="Calibri"/>
      <family val="2"/>
    </font>
    <font>
      <b/>
      <sz val="10"/>
      <color indexed="52"/>
      <name val="Arial"/>
      <family val="2"/>
    </font>
    <font>
      <sz val="11"/>
      <color indexed="20"/>
      <name val="Calibri"/>
      <family val="2"/>
    </font>
    <font>
      <b/>
      <sz val="10"/>
      <name val="Century Gothic"/>
      <family val="2"/>
    </font>
    <font>
      <sz val="12"/>
      <name val="Times New Roman"/>
      <family val="1"/>
    </font>
    <font>
      <sz val="11"/>
      <color indexed="60"/>
      <name val="Calibri"/>
      <family val="2"/>
    </font>
    <font>
      <sz val="10"/>
      <name val="Times New Roman"/>
      <family val="1"/>
    </font>
    <font>
      <sz val="12"/>
      <color indexed="8"/>
      <name val="Calibri"/>
      <family val="2"/>
      <scheme val="minor"/>
    </font>
    <font>
      <b/>
      <sz val="18"/>
      <color indexed="56"/>
      <name val="Cambria"/>
      <family val="1"/>
    </font>
    <font>
      <b/>
      <sz val="10"/>
      <color indexed="63"/>
      <name val="Arial"/>
      <family val="2"/>
    </font>
    <font>
      <sz val="10"/>
      <color indexed="9"/>
      <name val="Arial"/>
      <family val="2"/>
    </font>
    <font>
      <sz val="11"/>
      <color indexed="62"/>
      <name val="Calibri"/>
      <family val="2"/>
    </font>
    <font>
      <b/>
      <sz val="11"/>
      <color indexed="9"/>
      <name val="Calibri"/>
      <family val="2"/>
    </font>
    <font>
      <b/>
      <sz val="13"/>
      <color indexed="56"/>
      <name val="Calibri"/>
      <family val="2"/>
    </font>
    <font>
      <b/>
      <sz val="11"/>
      <color indexed="8"/>
      <name val="Calibri"/>
      <family val="2"/>
    </font>
    <font>
      <sz val="9"/>
      <name val="Times New Roman"/>
      <family val="1"/>
    </font>
    <font>
      <sz val="10"/>
      <name val="Mangal"/>
      <family val="1"/>
    </font>
    <font>
      <b/>
      <sz val="15"/>
      <color indexed="56"/>
      <name val="Calibri"/>
      <family val="2"/>
    </font>
    <font>
      <b/>
      <sz val="11"/>
      <color indexed="56"/>
      <name val="Calibri"/>
      <family val="2"/>
    </font>
    <font>
      <sz val="10"/>
      <color indexed="8"/>
      <name val="Century Gothic"/>
      <family val="2"/>
    </font>
    <font>
      <sz val="11"/>
      <color indexed="10"/>
      <name val="Calibri"/>
      <family val="2"/>
    </font>
    <font>
      <sz val="10"/>
      <color indexed="60"/>
      <name val="Arial"/>
      <family val="2"/>
    </font>
    <font>
      <sz val="10"/>
      <color indexed="62"/>
      <name val="Arial"/>
      <family val="2"/>
    </font>
    <font>
      <b/>
      <sz val="12"/>
      <name val="Arial"/>
      <family val="2"/>
    </font>
    <font>
      <sz val="11"/>
      <color indexed="8"/>
      <name val="Arial"/>
      <family val="2"/>
    </font>
    <font>
      <sz val="12"/>
      <color indexed="8"/>
      <name val="Arial"/>
      <family val="2"/>
    </font>
    <font>
      <i/>
      <sz val="11"/>
      <color indexed="23"/>
      <name val="Calibri"/>
      <family val="2"/>
    </font>
    <font>
      <b/>
      <sz val="8"/>
      <color indexed="8"/>
      <name val="Arial"/>
      <family val="2"/>
    </font>
    <font>
      <sz val="10"/>
      <name val="Courier"/>
      <family val="3"/>
    </font>
    <font>
      <sz val="10"/>
      <color theme="1"/>
      <name val="Calibri"/>
      <family val="2"/>
      <scheme val="minor"/>
    </font>
    <font>
      <b/>
      <u/>
      <sz val="11"/>
      <name val="Times New Roman"/>
      <family val="1"/>
    </font>
    <font>
      <u/>
      <sz val="9"/>
      <color indexed="12"/>
      <name val="Arial"/>
      <family val="2"/>
    </font>
    <font>
      <sz val="12"/>
      <color theme="1"/>
      <name val="Calibri"/>
      <family val="2"/>
      <scheme val="minor"/>
    </font>
    <font>
      <sz val="10"/>
      <color indexed="17"/>
      <name val="Arial"/>
      <family val="2"/>
    </font>
    <font>
      <u/>
      <sz val="10"/>
      <color indexed="12"/>
      <name val="Arial"/>
      <family val="2"/>
    </font>
    <font>
      <sz val="10"/>
      <name val="MS Serif"/>
      <charset val="134"/>
    </font>
    <font>
      <sz val="12"/>
      <color indexed="8"/>
      <name val="Verdana"/>
      <family val="2"/>
    </font>
    <font>
      <b/>
      <i/>
      <sz val="16"/>
      <color indexed="8"/>
      <name val="Arial1"/>
      <charset val="134"/>
    </font>
    <font>
      <b/>
      <sz val="11"/>
      <name val="Arial"/>
      <family val="2"/>
    </font>
    <font>
      <b/>
      <i/>
      <u/>
      <sz val="11"/>
      <color indexed="8"/>
      <name val="Arial"/>
      <family val="2"/>
    </font>
    <font>
      <u/>
      <sz val="9"/>
      <color indexed="20"/>
      <name val="Arial"/>
      <family val="2"/>
    </font>
    <font>
      <sz val="10"/>
      <color theme="1"/>
      <name val="Century Gothic"/>
      <family val="2"/>
    </font>
    <font>
      <sz val="10"/>
      <color indexed="16"/>
      <name val="MS Serif"/>
      <charset val="134"/>
    </font>
    <font>
      <sz val="10"/>
      <name val="Arial Unicode MS"/>
      <family val="2"/>
    </font>
    <font>
      <sz val="11"/>
      <name val="Arial"/>
      <family val="2"/>
    </font>
    <font>
      <sz val="10"/>
      <name val="Times"/>
      <family val="1"/>
    </font>
    <font>
      <b/>
      <sz val="9"/>
      <name val="Arial"/>
      <family val="2"/>
    </font>
    <font>
      <sz val="10"/>
      <color indexed="8"/>
      <name val="Arial1"/>
      <charset val="134"/>
    </font>
    <font>
      <b/>
      <sz val="11"/>
      <name val="Times New Roman"/>
      <family val="1"/>
    </font>
    <font>
      <sz val="10"/>
      <name val="MS Sans Serif"/>
      <charset val="134"/>
    </font>
    <font>
      <sz val="7"/>
      <name val="Small Fonts"/>
      <charset val="134"/>
    </font>
    <font>
      <b/>
      <i/>
      <sz val="16"/>
      <name val="Helv"/>
      <charset val="134"/>
    </font>
    <font>
      <sz val="10"/>
      <color indexed="20"/>
      <name val="Arial"/>
      <family val="2"/>
    </font>
    <font>
      <sz val="10"/>
      <name val="Courier New"/>
      <family val="3"/>
    </font>
    <font>
      <sz val="14"/>
      <name val="AngsanaUPC"/>
      <family val="1"/>
      <charset val="222"/>
    </font>
    <font>
      <sz val="12"/>
      <name val="¹ÙÅÁÃ¼"/>
      <charset val="134"/>
    </font>
    <font>
      <b/>
      <sz val="10"/>
      <color indexed="9"/>
      <name val="Arial"/>
      <family val="2"/>
    </font>
    <font>
      <sz val="11"/>
      <name val="Courier New"/>
      <family val="3"/>
    </font>
    <font>
      <sz val="11"/>
      <color indexed="16"/>
      <name val="Calibri"/>
      <family val="2"/>
    </font>
    <font>
      <sz val="10"/>
      <color indexed="10"/>
      <name val="Arial"/>
      <family val="2"/>
    </font>
    <font>
      <sz val="11"/>
      <color rgb="FF000000"/>
      <name val="Calibri"/>
      <family val="2"/>
    </font>
    <font>
      <sz val="10"/>
      <name val="Bookman Old"/>
      <charset val="134"/>
    </font>
    <font>
      <sz val="11"/>
      <color theme="1"/>
      <name val="Georgia"/>
      <family val="1"/>
    </font>
    <font>
      <sz val="12"/>
      <name val="Arial"/>
      <family val="2"/>
    </font>
    <font>
      <sz val="12"/>
      <color indexed="8"/>
      <name val="Times New Roman"/>
      <family val="1"/>
    </font>
    <font>
      <sz val="11"/>
      <color indexed="8"/>
      <name val="Times New Roman"/>
      <family val="1"/>
    </font>
    <font>
      <b/>
      <sz val="12"/>
      <color indexed="18"/>
      <name val="Times New Roman"/>
      <family val="1"/>
    </font>
    <font>
      <sz val="9"/>
      <name val="Arial"/>
      <family val="2"/>
    </font>
    <font>
      <b/>
      <i/>
      <sz val="12"/>
      <name val="Times New Roman"/>
      <family val="1"/>
    </font>
    <font>
      <sz val="10"/>
      <color rgb="FF000000"/>
      <name val="Times New Roman"/>
      <family val="1"/>
    </font>
    <font>
      <sz val="10"/>
      <name val="Arial"/>
      <family val="2"/>
    </font>
    <font>
      <sz val="11.5"/>
      <name val="Arial"/>
      <family val="2"/>
    </font>
    <font>
      <sz val="9"/>
      <name val="Verdana"/>
      <family val="2"/>
    </font>
    <font>
      <b/>
      <sz val="9"/>
      <name val="Verdana"/>
      <family val="2"/>
    </font>
    <font>
      <sz val="9"/>
      <color rgb="FFFF0000"/>
      <name val="Verdana"/>
      <family val="2"/>
    </font>
    <font>
      <sz val="9"/>
      <color theme="1"/>
      <name val="Verdana"/>
      <family val="2"/>
    </font>
    <font>
      <b/>
      <sz val="9"/>
      <color theme="1"/>
      <name val="Verdana"/>
      <family val="2"/>
    </font>
    <font>
      <b/>
      <sz val="9"/>
      <color indexed="8"/>
      <name val="Verdana"/>
      <family val="2"/>
    </font>
    <font>
      <sz val="9"/>
      <color indexed="8"/>
      <name val="Verdana"/>
      <family val="2"/>
    </font>
    <font>
      <sz val="9"/>
      <color rgb="FF000000"/>
      <name val="Verdana"/>
      <family val="2"/>
    </font>
    <font>
      <sz val="9"/>
      <color indexed="10"/>
      <name val="Verdana"/>
      <family val="2"/>
    </font>
    <font>
      <i/>
      <sz val="9"/>
      <name val="Verdana"/>
      <family val="2"/>
    </font>
    <font>
      <u/>
      <sz val="9"/>
      <name val="Verdana"/>
      <family val="2"/>
    </font>
    <font>
      <b/>
      <sz val="9"/>
      <color rgb="FF000000"/>
      <name val="Verdana"/>
      <family val="2"/>
    </font>
    <font>
      <b/>
      <sz val="11"/>
      <color theme="1"/>
      <name val="Arial"/>
      <family val="2"/>
    </font>
    <font>
      <sz val="11"/>
      <color theme="1"/>
      <name val="Arial"/>
      <family val="2"/>
    </font>
    <font>
      <sz val="11"/>
      <color rgb="FF000000"/>
      <name val="Arial"/>
      <family val="2"/>
    </font>
    <font>
      <b/>
      <u/>
      <sz val="10"/>
      <name val="Arial"/>
      <family val="2"/>
    </font>
    <font>
      <sz val="10"/>
      <color theme="1"/>
      <name val="Arial"/>
      <family val="2"/>
    </font>
    <font>
      <b/>
      <sz val="10"/>
      <color rgb="FFFF0000"/>
      <name val="Arial"/>
      <family val="2"/>
    </font>
    <font>
      <sz val="11"/>
      <color indexed="8"/>
      <name val="Calibri"/>
      <family val="2"/>
      <charset val="1"/>
    </font>
    <font>
      <sz val="10"/>
      <name val="Helv"/>
      <family val="2"/>
    </font>
    <font>
      <sz val="11"/>
      <color theme="1"/>
      <name val="Calibri"/>
      <family val="2"/>
    </font>
    <font>
      <sz val="11"/>
      <color theme="1"/>
      <name val="Times New Roman"/>
      <family val="1"/>
    </font>
    <font>
      <sz val="11"/>
      <name val="돋움"/>
      <charset val="129"/>
    </font>
    <font>
      <sz val="10"/>
      <color indexed="8"/>
      <name val="Arial1"/>
      <charset val="1"/>
    </font>
    <font>
      <b/>
      <i/>
      <sz val="16"/>
      <color indexed="8"/>
      <name val="Arial"/>
      <family val="2"/>
    </font>
    <font>
      <sz val="10"/>
      <name val="Mangal"/>
      <family val="2"/>
    </font>
    <font>
      <sz val="10"/>
      <name val="Arial"/>
      <family val="2"/>
      <charset val="204"/>
    </font>
    <font>
      <u/>
      <sz val="11"/>
      <name val="Arial"/>
      <family val="2"/>
    </font>
    <font>
      <sz val="10"/>
      <name val="Arial Tur"/>
    </font>
    <font>
      <sz val="10"/>
      <name val="Arial"/>
      <family val="2"/>
      <charset val="1"/>
    </font>
    <font>
      <sz val="10"/>
      <color indexed="64"/>
      <name val="Arial"/>
      <family val="2"/>
    </font>
    <font>
      <sz val="10"/>
      <color rgb="FF000000"/>
      <name val="Arial"/>
      <family val="2"/>
    </font>
    <font>
      <sz val="11"/>
      <color indexed="8"/>
      <name val="Arial"/>
      <family val="2"/>
      <charset val="1"/>
    </font>
    <font>
      <u/>
      <sz val="11"/>
      <color indexed="30"/>
      <name val="Calibri"/>
      <family val="2"/>
      <charset val="1"/>
    </font>
    <font>
      <sz val="9"/>
      <name val="Calibri"/>
      <family val="2"/>
    </font>
    <font>
      <b/>
      <sz val="9"/>
      <name val="Calibri"/>
      <family val="2"/>
    </font>
    <font>
      <sz val="10"/>
      <name val="Calibri"/>
      <family val="2"/>
    </font>
    <font>
      <b/>
      <sz val="10"/>
      <name val="Calibri"/>
      <family val="2"/>
    </font>
    <font>
      <b/>
      <u/>
      <sz val="11"/>
      <name val="Arial"/>
      <family val="2"/>
    </font>
    <font>
      <b/>
      <sz val="11"/>
      <color indexed="8"/>
      <name val="Arial"/>
      <family val="2"/>
    </font>
    <font>
      <b/>
      <sz val="11"/>
      <color rgb="FF000000"/>
      <name val="Arial"/>
      <family val="2"/>
    </font>
    <font>
      <b/>
      <u/>
      <sz val="11"/>
      <color theme="1"/>
      <name val="Arial"/>
      <family val="2"/>
    </font>
    <font>
      <b/>
      <sz val="12"/>
      <color rgb="FF000000"/>
      <name val="Arial"/>
      <family val="2"/>
    </font>
  </fonts>
  <fills count="80">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0" tint="-0.14999847407452621"/>
        <bgColor rgb="FF000000"/>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FFFF00"/>
        <bgColor indexed="64"/>
      </patternFill>
    </fill>
    <fill>
      <patternFill patternType="solid">
        <fgColor indexed="49"/>
        <bgColor indexed="64"/>
      </patternFill>
    </fill>
    <fill>
      <patternFill patternType="solid">
        <fgColor indexed="36"/>
        <bgColor indexed="64"/>
      </patternFill>
    </fill>
    <fill>
      <patternFill patternType="solid">
        <fgColor indexed="46"/>
        <bgColor indexed="64"/>
      </patternFill>
    </fill>
    <fill>
      <patternFill patternType="solid">
        <fgColor indexed="10"/>
        <bgColor indexed="64"/>
      </patternFill>
    </fill>
    <fill>
      <patternFill patternType="solid">
        <fgColor indexed="27"/>
        <bgColor indexed="64"/>
      </patternFill>
    </fill>
    <fill>
      <patternFill patternType="solid">
        <fgColor indexed="22"/>
        <bgColor indexed="24"/>
      </patternFill>
    </fill>
    <fill>
      <patternFill patternType="solid">
        <fgColor indexed="26"/>
        <bgColor indexed="64"/>
      </patternFill>
    </fill>
    <fill>
      <patternFill patternType="solid">
        <fgColor indexed="42"/>
        <bgColor indexed="64"/>
      </patternFill>
    </fill>
    <fill>
      <patternFill patternType="solid">
        <fgColor indexed="57"/>
        <bgColor indexed="64"/>
      </patternFill>
    </fill>
    <fill>
      <patternFill patternType="solid">
        <fgColor indexed="11"/>
        <bgColor indexed="49"/>
      </patternFill>
    </fill>
    <fill>
      <patternFill patternType="solid">
        <fgColor indexed="22"/>
        <bgColor indexed="64"/>
      </patternFill>
    </fill>
    <fill>
      <patternFill patternType="solid">
        <fgColor indexed="52"/>
        <bgColor indexed="64"/>
      </patternFill>
    </fill>
    <fill>
      <patternFill patternType="solid">
        <fgColor theme="4" tint="0.59999389629810485"/>
        <bgColor indexed="64"/>
      </patternFill>
    </fill>
    <fill>
      <patternFill patternType="solid">
        <fgColor theme="9" tint="0.79992065187536243"/>
        <bgColor indexed="64"/>
      </patternFill>
    </fill>
    <fill>
      <patternFill patternType="solid">
        <fgColor indexed="53"/>
        <bgColor indexed="64"/>
      </patternFill>
    </fill>
    <fill>
      <patternFill patternType="solid">
        <fgColor indexed="45"/>
        <bgColor indexed="64"/>
      </patternFill>
    </fill>
    <fill>
      <patternFill patternType="solid">
        <fgColor indexed="62"/>
        <bgColor indexed="64"/>
      </patternFill>
    </fill>
    <fill>
      <patternFill patternType="solid">
        <fgColor indexed="31"/>
        <bgColor indexed="24"/>
      </patternFill>
    </fill>
    <fill>
      <patternFill patternType="solid">
        <fgColor indexed="43"/>
        <bgColor indexed="64"/>
      </patternFill>
    </fill>
    <fill>
      <patternFill patternType="solid">
        <fgColor indexed="11"/>
        <bgColor indexed="64"/>
      </patternFill>
    </fill>
    <fill>
      <patternFill patternType="solid">
        <fgColor indexed="29"/>
        <bgColor indexed="64"/>
      </patternFill>
    </fill>
    <fill>
      <patternFill patternType="solid">
        <fgColor indexed="49"/>
        <bgColor indexed="40"/>
      </patternFill>
    </fill>
    <fill>
      <patternFill patternType="solid">
        <fgColor indexed="47"/>
        <bgColor indexed="64"/>
      </patternFill>
    </fill>
    <fill>
      <patternFill patternType="solid">
        <fgColor indexed="55"/>
        <bgColor indexed="64"/>
      </patternFill>
    </fill>
    <fill>
      <patternFill patternType="solid">
        <fgColor indexed="47"/>
        <bgColor indexed="24"/>
      </patternFill>
    </fill>
    <fill>
      <patternFill patternType="solid">
        <fgColor theme="6" tint="0.79992065187536243"/>
        <bgColor indexed="64"/>
      </patternFill>
    </fill>
    <fill>
      <patternFill patternType="solid">
        <fgColor indexed="44"/>
        <bgColor indexed="64"/>
      </patternFill>
    </fill>
    <fill>
      <patternFill patternType="solid">
        <fgColor indexed="42"/>
        <bgColor indexed="27"/>
      </patternFill>
    </fill>
    <fill>
      <patternFill patternType="solid">
        <fgColor indexed="30"/>
        <bgColor indexed="64"/>
      </patternFill>
    </fill>
    <fill>
      <patternFill patternType="solid">
        <fgColor indexed="26"/>
        <bgColor indexed="9"/>
      </patternFill>
    </fill>
    <fill>
      <patternFill patternType="solid">
        <fgColor indexed="53"/>
        <bgColor indexed="52"/>
      </patternFill>
    </fill>
    <fill>
      <patternFill patternType="solid">
        <fgColor indexed="43"/>
        <bgColor indexed="26"/>
      </patternFill>
    </fill>
    <fill>
      <patternFill patternType="solid">
        <fgColor indexed="31"/>
        <bgColor indexed="64"/>
      </patternFill>
    </fill>
    <fill>
      <patternFill patternType="solid">
        <fgColor indexed="51"/>
        <bgColor indexed="64"/>
      </patternFill>
    </fill>
    <fill>
      <patternFill patternType="solid">
        <fgColor indexed="62"/>
        <bgColor indexed="56"/>
      </patternFill>
    </fill>
    <fill>
      <patternFill patternType="solid">
        <fgColor indexed="44"/>
        <bgColor indexed="31"/>
      </patternFill>
    </fill>
    <fill>
      <patternFill patternType="solid">
        <fgColor indexed="27"/>
        <bgColor indexed="42"/>
      </patternFill>
    </fill>
    <fill>
      <patternFill patternType="solid">
        <fgColor indexed="52"/>
        <bgColor indexed="51"/>
      </patternFill>
    </fill>
    <fill>
      <patternFill patternType="solid">
        <fgColor indexed="20"/>
        <bgColor indexed="36"/>
      </patternFill>
    </fill>
    <fill>
      <patternFill patternType="solid">
        <fgColor indexed="22"/>
        <bgColor indexed="31"/>
      </patternFill>
    </fill>
    <fill>
      <patternFill patternType="solid">
        <fgColor indexed="51"/>
        <bgColor indexed="13"/>
      </patternFill>
    </fill>
    <fill>
      <patternFill patternType="solid">
        <fgColor indexed="45"/>
        <bgColor indexed="29"/>
      </patternFill>
    </fill>
    <fill>
      <patternFill patternType="solid">
        <fgColor theme="5" tint="0.79992065187536243"/>
        <bgColor indexed="64"/>
      </patternFill>
    </fill>
    <fill>
      <patternFill patternType="solid">
        <fgColor indexed="30"/>
        <bgColor indexed="21"/>
      </patternFill>
    </fill>
    <fill>
      <patternFill patternType="solid">
        <fgColor indexed="55"/>
        <bgColor indexed="23"/>
      </patternFill>
    </fill>
    <fill>
      <patternFill patternType="solid">
        <fgColor theme="7" tint="0.39991454817346722"/>
        <bgColor indexed="64"/>
      </patternFill>
    </fill>
    <fill>
      <patternFill patternType="solid">
        <fgColor indexed="29"/>
        <bgColor indexed="45"/>
      </patternFill>
    </fill>
    <fill>
      <patternFill patternType="solid">
        <fgColor indexed="57"/>
        <bgColor indexed="21"/>
      </patternFill>
    </fill>
    <fill>
      <patternFill patternType="solid">
        <fgColor indexed="46"/>
        <bgColor indexed="45"/>
      </patternFill>
    </fill>
    <fill>
      <patternFill patternType="solid">
        <fgColor indexed="10"/>
        <bgColor indexed="60"/>
      </patternFill>
    </fill>
    <fill>
      <patternFill patternType="solid">
        <fgColor indexed="26"/>
        <bgColor indexed="43"/>
      </patternFill>
    </fill>
    <fill>
      <patternFill patternType="solid">
        <fgColor indexed="9"/>
        <bgColor indexed="64"/>
      </patternFill>
    </fill>
    <fill>
      <patternFill patternType="solid">
        <fgColor indexed="31"/>
        <bgColor indexed="9"/>
      </patternFill>
    </fill>
    <fill>
      <patternFill patternType="solid">
        <fgColor theme="3" tint="0.59999389629810485"/>
        <bgColor indexed="64"/>
      </patternFill>
    </fill>
    <fill>
      <patternFill patternType="solid">
        <fgColor theme="5" tint="0.79982909634693444"/>
        <bgColor indexed="64"/>
      </patternFill>
    </fill>
    <fill>
      <patternFill patternType="solid">
        <fgColor theme="5" tint="0.79985961485641044"/>
        <bgColor indexed="64"/>
      </patternFill>
    </fill>
    <fill>
      <patternFill patternType="solid">
        <fgColor theme="6" tint="0.79982909634693444"/>
        <bgColor indexed="64"/>
      </patternFill>
    </fill>
    <fill>
      <patternFill patternType="solid">
        <fgColor theme="6" tint="0.79985961485641044"/>
        <bgColor indexed="64"/>
      </patternFill>
    </fill>
    <fill>
      <patternFill patternType="solid">
        <fgColor theme="9" tint="0.79982909634693444"/>
        <bgColor indexed="64"/>
      </patternFill>
    </fill>
    <fill>
      <patternFill patternType="solid">
        <fgColor theme="9" tint="0.79985961485641044"/>
        <bgColor indexed="64"/>
      </patternFill>
    </fill>
    <fill>
      <patternFill patternType="solid">
        <fgColor theme="7" tint="0.39982299264503923"/>
        <bgColor indexed="64"/>
      </patternFill>
    </fill>
    <fill>
      <patternFill patternType="solid">
        <fgColor theme="7" tint="0.39985351115451523"/>
        <bgColor indexed="64"/>
      </patternFill>
    </fill>
    <fill>
      <patternFill patternType="solid">
        <fgColor indexed="55"/>
        <bgColor indexed="2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92D050"/>
        <bgColor indexed="64"/>
      </patternFill>
    </fill>
    <fill>
      <patternFill patternType="solid">
        <fgColor rgb="FFFF00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top style="thin">
        <color auto="1"/>
      </top>
      <bottom style="thin">
        <color auto="1"/>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2"/>
      </top>
      <bottom style="double">
        <color indexed="62"/>
      </bottom>
      <diagonal/>
    </border>
    <border>
      <left/>
      <right/>
      <top/>
      <bottom style="thick">
        <color indexed="62"/>
      </bottom>
      <diagonal/>
    </border>
    <border>
      <left/>
      <right/>
      <top style="medium">
        <color indexed="8"/>
      </top>
      <bottom style="medium">
        <color indexed="8"/>
      </bottom>
      <diagonal/>
    </border>
    <border>
      <left/>
      <right/>
      <top/>
      <bottom style="medium">
        <color indexed="30"/>
      </bottom>
      <diagonal/>
    </border>
    <border>
      <left/>
      <right/>
      <top style="thin">
        <color indexed="8"/>
      </top>
      <bottom style="thin">
        <color indexed="8"/>
      </bottom>
      <diagonal/>
    </border>
    <border>
      <left/>
      <right/>
      <top style="double">
        <color auto="1"/>
      </top>
      <bottom style="double">
        <color auto="1"/>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style="medium">
        <color indexed="8"/>
      </bottom>
      <diagonal/>
    </border>
    <border>
      <left style="thin">
        <color indexed="8"/>
      </left>
      <right style="thin">
        <color indexed="8"/>
      </right>
      <top/>
      <bottom style="hair">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style="medium">
        <color auto="1"/>
      </top>
      <bottom style="medium">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right/>
      <top style="medium">
        <color indexed="8"/>
      </top>
      <bottom style="medium">
        <color indexed="8"/>
      </bottom>
      <diagonal/>
    </border>
    <border>
      <left/>
      <right/>
      <top style="medium">
        <color indexed="8"/>
      </top>
      <bottom/>
      <diagonal/>
    </border>
    <border>
      <left/>
      <right/>
      <top style="medium">
        <color auto="1"/>
      </top>
      <bottom style="medium">
        <color auto="1"/>
      </bottom>
      <diagonal/>
    </border>
    <border>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s>
  <cellStyleXfs count="15299">
    <xf numFmtId="0" fontId="0" fillId="0" borderId="0"/>
    <xf numFmtId="168" fontId="9"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 fillId="0" borderId="0"/>
    <xf numFmtId="0" fontId="8" fillId="0" borderId="0"/>
    <xf numFmtId="0" fontId="8" fillId="0" borderId="0" applyAlignment="0"/>
    <xf numFmtId="0" fontId="11" fillId="0" borderId="0"/>
    <xf numFmtId="9" fontId="1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43" fontId="9" fillId="0" borderId="0" applyFont="0" applyFill="0" applyBorder="0" applyAlignment="0" applyProtection="0"/>
    <xf numFmtId="168" fontId="9" fillId="0" borderId="0" applyFont="0" applyFill="0" applyBorder="0" applyAlignment="0" applyProtection="0"/>
    <xf numFmtId="0" fontId="29" fillId="0" borderId="0" applyNumberFormat="0" applyFill="0" applyBorder="0" applyAlignment="0" applyProtection="0"/>
    <xf numFmtId="0" fontId="32" fillId="0" borderId="0"/>
    <xf numFmtId="0" fontId="34" fillId="0" borderId="0"/>
    <xf numFmtId="0" fontId="33" fillId="15" borderId="0" applyNumberFormat="0" applyBorder="0" applyAlignment="0" applyProtection="0"/>
    <xf numFmtId="0" fontId="34" fillId="0" borderId="0"/>
    <xf numFmtId="0" fontId="11" fillId="0" borderId="0"/>
    <xf numFmtId="0" fontId="34" fillId="0" borderId="0"/>
    <xf numFmtId="0" fontId="3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7" fillId="0" borderId="0" applyAlignment="0"/>
    <xf numFmtId="9" fontId="9" fillId="0" borderId="0" applyFont="0" applyFill="0" applyBorder="0" applyAlignment="0" applyProtection="0"/>
    <xf numFmtId="0" fontId="33" fillId="20" borderId="0" applyNumberFormat="0" applyBorder="0" applyAlignment="0" applyProtection="0"/>
    <xf numFmtId="0" fontId="7" fillId="0" borderId="0"/>
    <xf numFmtId="0" fontId="32" fillId="0" borderId="0"/>
    <xf numFmtId="0" fontId="32" fillId="0" borderId="0"/>
    <xf numFmtId="0" fontId="32" fillId="0" borderId="0"/>
    <xf numFmtId="43" fontId="9" fillId="0" borderId="0" applyFont="0" applyFill="0" applyBorder="0" applyAlignment="0" applyProtection="0"/>
    <xf numFmtId="43" fontId="9" fillId="0" borderId="0" applyFont="0" applyFill="0" applyBorder="0" applyAlignment="0" applyProtection="0"/>
    <xf numFmtId="0" fontId="11" fillId="0" borderId="0"/>
    <xf numFmtId="0" fontId="33" fillId="20" borderId="0" applyNumberFormat="0" applyBorder="0" applyAlignment="0" applyProtection="0"/>
    <xf numFmtId="0" fontId="32" fillId="0" borderId="0"/>
    <xf numFmtId="0" fontId="11" fillId="0" borderId="0"/>
    <xf numFmtId="0" fontId="34" fillId="0" borderId="0"/>
    <xf numFmtId="0" fontId="11" fillId="0" borderId="0"/>
    <xf numFmtId="0" fontId="34" fillId="0" borderId="0"/>
    <xf numFmtId="0" fontId="37" fillId="14" borderId="0" applyNumberFormat="0" applyBorder="0" applyAlignment="0" applyProtection="0"/>
    <xf numFmtId="0" fontId="34" fillId="0" borderId="0"/>
    <xf numFmtId="0" fontId="9" fillId="0" borderId="0"/>
    <xf numFmtId="0" fontId="32" fillId="0" borderId="0"/>
    <xf numFmtId="0" fontId="33" fillId="26" borderId="0" applyNumberFormat="0" applyBorder="0" applyAlignment="0" applyProtection="0"/>
    <xf numFmtId="0" fontId="32" fillId="0" borderId="0"/>
    <xf numFmtId="0" fontId="9" fillId="0" borderId="0"/>
    <xf numFmtId="0" fontId="32" fillId="0" borderId="0"/>
    <xf numFmtId="0" fontId="34" fillId="0" borderId="0"/>
    <xf numFmtId="0" fontId="32" fillId="0" borderId="0"/>
    <xf numFmtId="0" fontId="9" fillId="0" borderId="0"/>
    <xf numFmtId="0" fontId="32" fillId="0" borderId="0"/>
    <xf numFmtId="0" fontId="11" fillId="0" borderId="0"/>
    <xf numFmtId="0" fontId="32" fillId="0" borderId="0"/>
    <xf numFmtId="0" fontId="33" fillId="12" borderId="0" applyNumberFormat="0" applyBorder="0" applyAlignment="0" applyProtection="0"/>
    <xf numFmtId="0" fontId="32" fillId="0" borderId="0"/>
    <xf numFmtId="0" fontId="7" fillId="0" borderId="0" applyAlignment="0"/>
    <xf numFmtId="0" fontId="32" fillId="0" borderId="0"/>
    <xf numFmtId="0" fontId="11" fillId="0" borderId="0"/>
    <xf numFmtId="0" fontId="34" fillId="0" borderId="0"/>
    <xf numFmtId="0" fontId="32" fillId="0" borderId="0"/>
    <xf numFmtId="0" fontId="34" fillId="0" borderId="0"/>
    <xf numFmtId="0" fontId="34" fillId="0" borderId="0"/>
    <xf numFmtId="0" fontId="37" fillId="32" borderId="0" applyNumberFormat="0" applyBorder="0" applyAlignment="0" applyProtection="0"/>
    <xf numFmtId="0" fontId="34" fillId="0" borderId="0"/>
    <xf numFmtId="0" fontId="33" fillId="31" borderId="0" applyNumberFormat="0" applyBorder="0" applyAlignment="0" applyProtection="0"/>
    <xf numFmtId="0" fontId="34" fillId="0" borderId="0"/>
    <xf numFmtId="0" fontId="43" fillId="22" borderId="32" applyNumberFormat="0" applyAlignment="0" applyProtection="0"/>
    <xf numFmtId="0" fontId="7" fillId="0" borderId="0"/>
    <xf numFmtId="0" fontId="32" fillId="0" borderId="0"/>
    <xf numFmtId="43" fontId="7" fillId="0" borderId="0" applyFont="0" applyFill="0" applyBorder="0" applyAlignment="0" applyProtection="0"/>
    <xf numFmtId="0" fontId="34" fillId="0" borderId="0"/>
    <xf numFmtId="0" fontId="40" fillId="17" borderId="31" applyNumberFormat="0" applyAlignment="0" applyProtection="0"/>
    <xf numFmtId="0" fontId="32" fillId="0" borderId="0"/>
    <xf numFmtId="0" fontId="32" fillId="0" borderId="0"/>
    <xf numFmtId="0" fontId="9" fillId="0" borderId="0" applyFill="0" applyBorder="0" applyAlignment="0" applyProtection="0"/>
    <xf numFmtId="43" fontId="7" fillId="0" borderId="0" applyFont="0" applyFill="0" applyBorder="0" applyAlignment="0" applyProtection="0"/>
    <xf numFmtId="0" fontId="9" fillId="0" borderId="0"/>
    <xf numFmtId="0" fontId="32" fillId="0" borderId="0"/>
    <xf numFmtId="0" fontId="7" fillId="0" borderId="0"/>
    <xf numFmtId="0" fontId="32" fillId="0" borderId="0"/>
    <xf numFmtId="0" fontId="41" fillId="0" borderId="0"/>
    <xf numFmtId="0" fontId="32" fillId="0" borderId="0"/>
    <xf numFmtId="0" fontId="34" fillId="0" borderId="0"/>
    <xf numFmtId="0" fontId="34" fillId="0" borderId="0"/>
    <xf numFmtId="0" fontId="37" fillId="0" borderId="0"/>
    <xf numFmtId="0" fontId="9" fillId="0" borderId="0"/>
    <xf numFmtId="0" fontId="34" fillId="0" borderId="0"/>
    <xf numFmtId="0" fontId="33" fillId="28" borderId="0" applyNumberFormat="0" applyBorder="0" applyAlignment="0" applyProtection="0"/>
    <xf numFmtId="206" fontId="9" fillId="0" borderId="0">
      <protection locked="0"/>
    </xf>
    <xf numFmtId="0" fontId="7" fillId="37" borderId="0" applyNumberFormat="0" applyBorder="0" applyAlignment="0" applyProtection="0"/>
    <xf numFmtId="0" fontId="32" fillId="0" borderId="0"/>
    <xf numFmtId="0" fontId="34" fillId="0" borderId="0"/>
    <xf numFmtId="0" fontId="34" fillId="0" borderId="0"/>
    <xf numFmtId="0" fontId="32" fillId="0" borderId="0"/>
    <xf numFmtId="0" fontId="34" fillId="0" borderId="0"/>
    <xf numFmtId="0" fontId="32" fillId="0" borderId="0"/>
    <xf numFmtId="0" fontId="9" fillId="0" borderId="0"/>
    <xf numFmtId="0" fontId="32" fillId="0" borderId="0"/>
    <xf numFmtId="10" fontId="14" fillId="18" borderId="1" applyBorder="0" applyAlignment="0" applyProtection="0"/>
    <xf numFmtId="0" fontId="9" fillId="0" borderId="0"/>
    <xf numFmtId="0" fontId="7" fillId="0" borderId="0"/>
    <xf numFmtId="186" fontId="36" fillId="0" borderId="0" applyFont="0" applyFill="0" applyBorder="0" applyAlignment="0" applyProtection="0"/>
    <xf numFmtId="0" fontId="54" fillId="34" borderId="31" applyNumberFormat="0" applyAlignment="0" applyProtection="0"/>
    <xf numFmtId="0" fontId="11" fillId="0" borderId="0"/>
    <xf numFmtId="0" fontId="34" fillId="0" borderId="0"/>
    <xf numFmtId="0" fontId="32" fillId="0" borderId="0"/>
    <xf numFmtId="0" fontId="11" fillId="0" borderId="0"/>
    <xf numFmtId="0" fontId="7" fillId="0" borderId="0"/>
    <xf numFmtId="0" fontId="9" fillId="0" borderId="0"/>
    <xf numFmtId="0" fontId="11" fillId="0" borderId="0"/>
    <xf numFmtId="0" fontId="33" fillId="40" borderId="0" applyNumberFormat="0" applyBorder="0" applyAlignment="0" applyProtection="0"/>
    <xf numFmtId="43" fontId="9" fillId="0" borderId="0" applyFill="0" applyBorder="0" applyAlignment="0" applyProtection="0"/>
    <xf numFmtId="0" fontId="34" fillId="0" borderId="0"/>
    <xf numFmtId="0" fontId="32" fillId="0" borderId="0"/>
    <xf numFmtId="0" fontId="34" fillId="0" borderId="0"/>
    <xf numFmtId="43" fontId="7" fillId="0" borderId="0" applyFont="0" applyFill="0" applyBorder="0" applyAlignment="0" applyProtection="0"/>
    <xf numFmtId="43" fontId="9" fillId="0" borderId="0" applyFont="0" applyFill="0" applyBorder="0" applyAlignment="0" applyProtection="0"/>
    <xf numFmtId="0" fontId="41" fillId="0" borderId="0"/>
    <xf numFmtId="0" fontId="32" fillId="0" borderId="0"/>
    <xf numFmtId="0" fontId="41" fillId="0" borderId="0"/>
    <xf numFmtId="0" fontId="32" fillId="0" borderId="0"/>
    <xf numFmtId="0" fontId="34" fillId="0" borderId="0"/>
    <xf numFmtId="0" fontId="9" fillId="0" borderId="0"/>
    <xf numFmtId="0" fontId="9" fillId="0" borderId="0"/>
    <xf numFmtId="0" fontId="54" fillId="36" borderId="31" applyNumberFormat="0" applyAlignment="0" applyProtection="0"/>
    <xf numFmtId="0" fontId="41" fillId="0" borderId="0"/>
    <xf numFmtId="0" fontId="34" fillId="0" borderId="0"/>
    <xf numFmtId="0" fontId="34" fillId="0" borderId="0"/>
    <xf numFmtId="0" fontId="34" fillId="0" borderId="0"/>
    <xf numFmtId="0" fontId="33" fillId="21" borderId="0" applyNumberFormat="0" applyBorder="0" applyAlignment="0" applyProtection="0"/>
    <xf numFmtId="0" fontId="34" fillId="0" borderId="0"/>
    <xf numFmtId="0" fontId="32" fillId="0" borderId="0"/>
    <xf numFmtId="0" fontId="32" fillId="0" borderId="0"/>
    <xf numFmtId="43" fontId="9" fillId="0" borderId="0" applyFont="0" applyFill="0" applyBorder="0" applyAlignment="0" applyProtection="0"/>
    <xf numFmtId="0" fontId="32" fillId="0" borderId="0"/>
    <xf numFmtId="0" fontId="32" fillId="0" borderId="0"/>
    <xf numFmtId="207" fontId="9" fillId="0" borderId="0" applyFill="0" applyBorder="0" applyAlignment="0" applyProtection="0"/>
    <xf numFmtId="0" fontId="32" fillId="0" borderId="0"/>
    <xf numFmtId="0" fontId="34" fillId="0" borderId="0"/>
    <xf numFmtId="0" fontId="32" fillId="0" borderId="0"/>
    <xf numFmtId="0" fontId="34" fillId="0" borderId="0"/>
    <xf numFmtId="0" fontId="37" fillId="45" borderId="0" applyNumberFormat="0" applyBorder="0" applyAlignment="0" applyProtection="0"/>
    <xf numFmtId="0" fontId="41" fillId="0" borderId="0"/>
    <xf numFmtId="0" fontId="34" fillId="0" borderId="0"/>
    <xf numFmtId="0" fontId="32" fillId="0" borderId="0"/>
    <xf numFmtId="0" fontId="32" fillId="0" borderId="0"/>
    <xf numFmtId="0" fontId="41" fillId="0" borderId="0"/>
    <xf numFmtId="0" fontId="32" fillId="0" borderId="0"/>
    <xf numFmtId="164" fontId="7" fillId="0" borderId="0" applyFont="0" applyFill="0" applyBorder="0" applyAlignment="0" applyProtection="0"/>
    <xf numFmtId="0" fontId="37" fillId="45" borderId="0" applyNumberFormat="0" applyBorder="0" applyAlignment="0" applyProtection="0"/>
    <xf numFmtId="0" fontId="7" fillId="0" borderId="0"/>
    <xf numFmtId="0" fontId="41" fillId="0" borderId="0"/>
    <xf numFmtId="0" fontId="37" fillId="16" borderId="0" applyNumberFormat="0" applyBorder="0" applyAlignment="0" applyProtection="0"/>
    <xf numFmtId="0" fontId="32" fillId="0" borderId="0"/>
    <xf numFmtId="0" fontId="32" fillId="0" borderId="0"/>
    <xf numFmtId="0" fontId="34" fillId="0" borderId="0"/>
    <xf numFmtId="0" fontId="34" fillId="0" borderId="0"/>
    <xf numFmtId="0" fontId="32" fillId="0" borderId="0"/>
    <xf numFmtId="0" fontId="32" fillId="0" borderId="0"/>
    <xf numFmtId="0" fontId="34" fillId="0" borderId="0"/>
    <xf numFmtId="0" fontId="34" fillId="0" borderId="0"/>
    <xf numFmtId="0" fontId="32" fillId="0" borderId="0"/>
    <xf numFmtId="0" fontId="32" fillId="0" borderId="0"/>
    <xf numFmtId="43" fontId="7" fillId="0" borderId="0" applyFont="0" applyFill="0" applyBorder="0" applyAlignment="0" applyProtection="0"/>
    <xf numFmtId="0" fontId="11" fillId="0" borderId="0"/>
    <xf numFmtId="0" fontId="32" fillId="0" borderId="0"/>
    <xf numFmtId="0" fontId="66" fillId="0" borderId="39" applyNumberFormat="0" applyAlignment="0" applyProtection="0"/>
    <xf numFmtId="0" fontId="9" fillId="0" borderId="0"/>
    <xf numFmtId="164" fontId="7" fillId="0" borderId="0" applyFont="0" applyFill="0" applyBorder="0" applyAlignment="0" applyProtection="0"/>
    <xf numFmtId="181" fontId="9" fillId="0" borderId="0" applyFill="0" applyBorder="0" applyAlignment="0" applyProtection="0"/>
    <xf numFmtId="0" fontId="37" fillId="19" borderId="0" applyNumberFormat="0" applyBorder="0" applyAlignment="0" applyProtection="0"/>
    <xf numFmtId="0" fontId="32" fillId="0" borderId="0"/>
    <xf numFmtId="0" fontId="34" fillId="0" borderId="0"/>
    <xf numFmtId="0" fontId="37" fillId="16" borderId="0" applyNumberFormat="0" applyBorder="0" applyAlignment="0" applyProtection="0"/>
    <xf numFmtId="0" fontId="32" fillId="0" borderId="0"/>
    <xf numFmtId="0" fontId="34" fillId="0" borderId="0"/>
    <xf numFmtId="0" fontId="37" fillId="27" borderId="0" applyNumberFormat="0" applyBorder="0" applyAlignment="0" applyProtection="0"/>
    <xf numFmtId="0" fontId="41" fillId="0" borderId="0"/>
    <xf numFmtId="194" fontId="9" fillId="0" borderId="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0" fontId="32" fillId="0" borderId="0"/>
    <xf numFmtId="0" fontId="32" fillId="0" borderId="0"/>
    <xf numFmtId="0" fontId="9" fillId="18" borderId="34" applyNumberFormat="0" applyFont="0" applyAlignment="0" applyProtection="0"/>
    <xf numFmtId="0" fontId="32" fillId="0" borderId="0"/>
    <xf numFmtId="0" fontId="32" fillId="0" borderId="0"/>
    <xf numFmtId="0" fontId="9" fillId="0" borderId="0"/>
    <xf numFmtId="0" fontId="32" fillId="0" borderId="0"/>
    <xf numFmtId="0" fontId="32" fillId="0" borderId="0"/>
    <xf numFmtId="0" fontId="37" fillId="34" borderId="0" applyNumberFormat="0" applyBorder="0" applyAlignment="0" applyProtection="0"/>
    <xf numFmtId="197" fontId="68" fillId="0" borderId="0"/>
    <xf numFmtId="0" fontId="32" fillId="0" borderId="0"/>
    <xf numFmtId="0" fontId="40" fillId="22" borderId="31" applyNumberFormat="0" applyAlignment="0" applyProtection="0"/>
    <xf numFmtId="0" fontId="32" fillId="0" borderId="0"/>
    <xf numFmtId="0" fontId="32" fillId="0" borderId="0"/>
    <xf numFmtId="0" fontId="32" fillId="0" borderId="0"/>
    <xf numFmtId="43" fontId="9" fillId="0" borderId="0" applyFont="0" applyFill="0" applyBorder="0" applyAlignment="0" applyProtection="0"/>
    <xf numFmtId="199" fontId="9" fillId="0" borderId="0" applyFill="0" applyBorder="0" applyAlignment="0" applyProtection="0"/>
    <xf numFmtId="0" fontId="41" fillId="0" borderId="0"/>
    <xf numFmtId="0" fontId="32" fillId="0" borderId="0"/>
    <xf numFmtId="43" fontId="50" fillId="0" borderId="0" applyFont="0" applyFill="0" applyBorder="0" applyAlignment="0" applyProtection="0"/>
    <xf numFmtId="0" fontId="9" fillId="0" borderId="0"/>
    <xf numFmtId="0" fontId="40" fillId="17" borderId="31" applyNumberFormat="0" applyAlignment="0" applyProtection="0"/>
    <xf numFmtId="0" fontId="37" fillId="47" borderId="0" applyNumberFormat="0" applyBorder="0" applyAlignment="0" applyProtection="0"/>
    <xf numFmtId="0" fontId="32" fillId="0" borderId="0"/>
    <xf numFmtId="0" fontId="32" fillId="0" borderId="0"/>
    <xf numFmtId="0" fontId="32" fillId="0" borderId="0"/>
    <xf numFmtId="0" fontId="32" fillId="0" borderId="0"/>
    <xf numFmtId="0" fontId="41" fillId="0" borderId="0"/>
    <xf numFmtId="0" fontId="32" fillId="0" borderId="0"/>
    <xf numFmtId="181" fontId="9" fillId="0" borderId="0" applyFill="0" applyBorder="0" applyAlignment="0" applyProtection="0"/>
    <xf numFmtId="0" fontId="32" fillId="0" borderId="0"/>
    <xf numFmtId="0" fontId="32" fillId="0" borderId="0"/>
    <xf numFmtId="0" fontId="32" fillId="0" borderId="0"/>
    <xf numFmtId="0" fontId="43" fillId="17" borderId="32" applyNumberFormat="0" applyAlignment="0" applyProtection="0"/>
    <xf numFmtId="0" fontId="34" fillId="0" borderId="0"/>
    <xf numFmtId="0" fontId="33" fillId="40" borderId="0" applyNumberFormat="0" applyBorder="0" applyAlignment="0" applyProtection="0"/>
    <xf numFmtId="0" fontId="9" fillId="0" borderId="0"/>
    <xf numFmtId="0" fontId="34" fillId="0" borderId="0"/>
    <xf numFmtId="0" fontId="37" fillId="16" borderId="0" applyNumberFormat="0" applyBorder="0" applyAlignment="0" applyProtection="0"/>
    <xf numFmtId="0" fontId="41" fillId="0" borderId="0"/>
    <xf numFmtId="0" fontId="34" fillId="0" borderId="0"/>
    <xf numFmtId="0" fontId="32" fillId="0" borderId="0"/>
    <xf numFmtId="43" fontId="9" fillId="0" borderId="0" applyFont="0" applyFill="0" applyBorder="0" applyAlignment="0" applyProtection="0"/>
    <xf numFmtId="0" fontId="32" fillId="0" borderId="0"/>
    <xf numFmtId="0" fontId="34" fillId="0" borderId="0"/>
    <xf numFmtId="0" fontId="11" fillId="0" borderId="0"/>
    <xf numFmtId="0" fontId="43" fillId="17" borderId="32" applyNumberFormat="0" applyAlignment="0" applyProtection="0"/>
    <xf numFmtId="0" fontId="34" fillId="0" borderId="0"/>
    <xf numFmtId="0" fontId="33" fillId="26" borderId="0" applyNumberFormat="0" applyBorder="0" applyAlignment="0" applyProtection="0"/>
    <xf numFmtId="0" fontId="32" fillId="0" borderId="0"/>
    <xf numFmtId="0" fontId="41" fillId="0" borderId="0"/>
    <xf numFmtId="205" fontId="9" fillId="0" borderId="0" applyFill="0" applyBorder="0" applyAlignment="0" applyProtection="0"/>
    <xf numFmtId="0" fontId="32" fillId="0" borderId="0"/>
    <xf numFmtId="0" fontId="9" fillId="41" borderId="34" applyNumberFormat="0" applyAlignment="0" applyProtection="0"/>
    <xf numFmtId="0" fontId="32" fillId="0" borderId="0"/>
    <xf numFmtId="0" fontId="32" fillId="0" borderId="0"/>
    <xf numFmtId="0" fontId="7" fillId="0" borderId="0"/>
    <xf numFmtId="0" fontId="34" fillId="0" borderId="0"/>
    <xf numFmtId="0" fontId="32" fillId="0" borderId="0"/>
    <xf numFmtId="0" fontId="32" fillId="0" borderId="0"/>
    <xf numFmtId="207" fontId="9" fillId="0" borderId="0" applyFont="0" applyFill="0" applyBorder="0" applyProtection="0">
      <alignment vertical="top"/>
    </xf>
    <xf numFmtId="0" fontId="37" fillId="29" borderId="0" applyNumberFormat="0" applyBorder="0" applyAlignment="0" applyProtection="0"/>
    <xf numFmtId="10" fontId="14" fillId="18" borderId="1" applyBorder="0" applyAlignment="0" applyProtection="0"/>
    <xf numFmtId="186" fontId="36" fillId="0" borderId="0" applyFont="0" applyFill="0" applyBorder="0" applyAlignment="0" applyProtection="0"/>
    <xf numFmtId="0" fontId="32" fillId="0" borderId="0"/>
    <xf numFmtId="0" fontId="32" fillId="0" borderId="0"/>
    <xf numFmtId="43" fontId="7" fillId="0" borderId="0" applyFont="0" applyFill="0" applyBorder="0" applyAlignment="0" applyProtection="0"/>
    <xf numFmtId="0" fontId="34" fillId="0" borderId="0"/>
    <xf numFmtId="0" fontId="37" fillId="31" borderId="0" applyNumberFormat="0" applyBorder="0" applyAlignment="0" applyProtection="0"/>
    <xf numFmtId="186" fontId="36" fillId="0" borderId="0" applyFont="0" applyFill="0" applyBorder="0" applyAlignment="0" applyProtection="0"/>
    <xf numFmtId="0" fontId="32" fillId="0" borderId="0"/>
    <xf numFmtId="0" fontId="33" fillId="21" borderId="0" applyNumberFormat="0" applyBorder="0" applyAlignment="0" applyProtection="0"/>
    <xf numFmtId="0" fontId="34" fillId="0" borderId="0"/>
    <xf numFmtId="40" fontId="9" fillId="0" borderId="0" applyFill="0" applyBorder="0" applyAlignment="0" applyProtection="0"/>
    <xf numFmtId="38" fontId="9" fillId="0" borderId="0" applyFill="0" applyBorder="0" applyAlignment="0" applyProtection="0"/>
    <xf numFmtId="0" fontId="34" fillId="0" borderId="0"/>
    <xf numFmtId="0" fontId="34" fillId="0" borderId="0"/>
    <xf numFmtId="0" fontId="37" fillId="31" borderId="0" applyNumberFormat="0" applyBorder="0" applyAlignment="0" applyProtection="0"/>
    <xf numFmtId="0" fontId="34" fillId="0" borderId="0"/>
    <xf numFmtId="0" fontId="32" fillId="0" borderId="0"/>
    <xf numFmtId="0" fontId="32" fillId="0" borderId="0"/>
    <xf numFmtId="0" fontId="9" fillId="0" borderId="0"/>
    <xf numFmtId="0" fontId="32" fillId="0" borderId="0"/>
    <xf numFmtId="0" fontId="32" fillId="0" borderId="0"/>
    <xf numFmtId="0" fontId="41" fillId="0" borderId="0"/>
    <xf numFmtId="198" fontId="50" fillId="0" borderId="0" applyFont="0" applyFill="0" applyBorder="0" applyAlignment="0" applyProtection="0"/>
    <xf numFmtId="43" fontId="50" fillId="0" borderId="0" applyFont="0" applyFill="0" applyBorder="0" applyAlignment="0" applyProtection="0"/>
    <xf numFmtId="0" fontId="34" fillId="0" borderId="0"/>
    <xf numFmtId="0" fontId="7" fillId="0" borderId="0"/>
    <xf numFmtId="43" fontId="7" fillId="0" borderId="0" applyFont="0" applyFill="0" applyBorder="0" applyAlignment="0" applyProtection="0"/>
    <xf numFmtId="0" fontId="32" fillId="0" borderId="0"/>
    <xf numFmtId="0" fontId="32" fillId="0" borderId="0"/>
    <xf numFmtId="0" fontId="32" fillId="0" borderId="0"/>
    <xf numFmtId="0" fontId="34" fillId="0" borderId="0"/>
    <xf numFmtId="0" fontId="32" fillId="0" borderId="0"/>
    <xf numFmtId="0" fontId="54" fillId="36" borderId="31" applyNumberFormat="0" applyAlignment="0" applyProtection="0"/>
    <xf numFmtId="0" fontId="32" fillId="0" borderId="0"/>
    <xf numFmtId="0" fontId="32" fillId="0" borderId="0"/>
    <xf numFmtId="0" fontId="9" fillId="18" borderId="34" applyNumberFormat="0" applyFont="0" applyAlignment="0" applyProtection="0"/>
    <xf numFmtId="0" fontId="32" fillId="0" borderId="0"/>
    <xf numFmtId="0" fontId="32" fillId="0" borderId="0"/>
    <xf numFmtId="0" fontId="32" fillId="0" borderId="0"/>
    <xf numFmtId="0" fontId="34" fillId="0" borderId="0"/>
    <xf numFmtId="0" fontId="34" fillId="0" borderId="0"/>
    <xf numFmtId="0" fontId="11" fillId="0" borderId="0"/>
    <xf numFmtId="0" fontId="32" fillId="0" borderId="0"/>
    <xf numFmtId="0" fontId="32" fillId="0" borderId="0"/>
    <xf numFmtId="0" fontId="32" fillId="0" borderId="0"/>
    <xf numFmtId="43" fontId="9" fillId="0" borderId="0" applyFont="0" applyFill="0" applyBorder="0" applyAlignment="0" applyProtection="0"/>
    <xf numFmtId="0" fontId="32" fillId="0" borderId="0"/>
    <xf numFmtId="0" fontId="32" fillId="0" borderId="0"/>
    <xf numFmtId="0" fontId="32" fillId="0" borderId="0"/>
    <xf numFmtId="0" fontId="32" fillId="0" borderId="0"/>
    <xf numFmtId="202" fontId="9" fillId="0" borderId="0" applyFill="0" applyBorder="0" applyAlignment="0" applyProtection="0"/>
    <xf numFmtId="0" fontId="11" fillId="0" borderId="0"/>
    <xf numFmtId="0" fontId="41" fillId="0" borderId="0"/>
    <xf numFmtId="0" fontId="14" fillId="51" borderId="0" applyNumberFormat="0" applyBorder="0" applyAlignment="0" applyProtection="0"/>
    <xf numFmtId="0" fontId="32" fillId="0" borderId="0"/>
    <xf numFmtId="0" fontId="34" fillId="0" borderId="0"/>
    <xf numFmtId="0" fontId="32" fillId="0" borderId="0"/>
    <xf numFmtId="0" fontId="9" fillId="0" borderId="0"/>
    <xf numFmtId="0" fontId="32" fillId="0" borderId="0"/>
    <xf numFmtId="0" fontId="32" fillId="0" borderId="0"/>
    <xf numFmtId="0" fontId="34" fillId="0" borderId="0"/>
    <xf numFmtId="38" fontId="14" fillId="22" borderId="0" applyBorder="0" applyAlignment="0" applyProtection="0"/>
    <xf numFmtId="0" fontId="11" fillId="0" borderId="0"/>
    <xf numFmtId="0" fontId="32" fillId="0" borderId="0"/>
    <xf numFmtId="0" fontId="34" fillId="0" borderId="0"/>
    <xf numFmtId="0" fontId="54" fillId="34" borderId="31" applyNumberFormat="0" applyAlignment="0" applyProtection="0"/>
    <xf numFmtId="0" fontId="32" fillId="0" borderId="0"/>
    <xf numFmtId="0" fontId="32" fillId="0" borderId="0"/>
    <xf numFmtId="0" fontId="32" fillId="0" borderId="0"/>
    <xf numFmtId="0" fontId="32" fillId="0" borderId="0"/>
    <xf numFmtId="0" fontId="32" fillId="0" borderId="0"/>
    <xf numFmtId="0" fontId="34" fillId="0" borderId="0"/>
    <xf numFmtId="0" fontId="32" fillId="0" borderId="0"/>
    <xf numFmtId="0" fontId="32" fillId="0" borderId="0"/>
    <xf numFmtId="0" fontId="32" fillId="0" borderId="0"/>
    <xf numFmtId="0" fontId="35" fillId="44" borderId="0" applyNumberFormat="0" applyBorder="0" applyAlignment="0" applyProtection="0"/>
    <xf numFmtId="0" fontId="33" fillId="13" borderId="0" applyNumberFormat="0" applyBorder="0" applyAlignment="0" applyProtection="0"/>
    <xf numFmtId="0" fontId="9" fillId="0" borderId="0"/>
    <xf numFmtId="0" fontId="32" fillId="0" borderId="0"/>
    <xf numFmtId="38" fontId="14" fillId="22" borderId="0" applyBorder="0" applyAlignment="0" applyProtection="0"/>
    <xf numFmtId="0" fontId="32" fillId="0" borderId="0"/>
    <xf numFmtId="0" fontId="32" fillId="0" borderId="0"/>
    <xf numFmtId="0" fontId="32" fillId="0" borderId="0"/>
    <xf numFmtId="0" fontId="32" fillId="0" borderId="0"/>
    <xf numFmtId="0" fontId="34" fillId="0" borderId="0"/>
    <xf numFmtId="0" fontId="32" fillId="0" borderId="0"/>
    <xf numFmtId="43" fontId="9" fillId="0" borderId="0" applyFont="0" applyFill="0" applyBorder="0" applyAlignment="0" applyProtection="0"/>
    <xf numFmtId="0" fontId="32" fillId="0" borderId="0"/>
    <xf numFmtId="0" fontId="32" fillId="0" borderId="0"/>
    <xf numFmtId="0" fontId="37" fillId="45" borderId="0" applyNumberFormat="0" applyBorder="0" applyAlignment="0" applyProtection="0"/>
    <xf numFmtId="0" fontId="34" fillId="0" borderId="0"/>
    <xf numFmtId="0" fontId="32" fillId="0" borderId="0"/>
    <xf numFmtId="0" fontId="9" fillId="18" borderId="34" applyNumberFormat="0" applyFont="0" applyAlignment="0" applyProtection="0"/>
    <xf numFmtId="0" fontId="9" fillId="0" borderId="0"/>
    <xf numFmtId="0" fontId="32" fillId="0" borderId="0"/>
    <xf numFmtId="0" fontId="32" fillId="0" borderId="0"/>
    <xf numFmtId="0" fontId="34" fillId="0" borderId="0"/>
    <xf numFmtId="0" fontId="34" fillId="0" borderId="0"/>
    <xf numFmtId="182" fontId="9" fillId="0" borderId="0" applyFill="0" applyBorder="0" applyAlignment="0"/>
    <xf numFmtId="0" fontId="9" fillId="0" borderId="0"/>
    <xf numFmtId="0" fontId="11" fillId="0" borderId="0"/>
    <xf numFmtId="0" fontId="32" fillId="0" borderId="0"/>
    <xf numFmtId="0" fontId="32" fillId="0" borderId="0"/>
    <xf numFmtId="0" fontId="32" fillId="0" borderId="0"/>
    <xf numFmtId="182" fontId="9" fillId="0" borderId="0" applyFill="0" applyBorder="0" applyAlignment="0"/>
    <xf numFmtId="0" fontId="32" fillId="0" borderId="0"/>
    <xf numFmtId="0" fontId="34" fillId="0" borderId="0"/>
    <xf numFmtId="0" fontId="33" fillId="12" borderId="0" applyNumberFormat="0" applyBorder="0" applyAlignment="0" applyProtection="0"/>
    <xf numFmtId="9" fontId="50" fillId="0" borderId="0" applyFont="0" applyFill="0" applyBorder="0" applyAlignment="0" applyProtection="0"/>
    <xf numFmtId="0" fontId="34" fillId="0" borderId="0"/>
    <xf numFmtId="0" fontId="32" fillId="0" borderId="0"/>
    <xf numFmtId="0" fontId="33" fillId="49" borderId="0" applyNumberFormat="0" applyBorder="0" applyAlignment="0" applyProtection="0"/>
    <xf numFmtId="0" fontId="32" fillId="0" borderId="0"/>
    <xf numFmtId="206" fontId="9" fillId="0" borderId="0">
      <protection locked="0"/>
    </xf>
    <xf numFmtId="0" fontId="32" fillId="0" borderId="0"/>
    <xf numFmtId="0" fontId="32" fillId="0" borderId="0"/>
    <xf numFmtId="0" fontId="32" fillId="0" borderId="0"/>
    <xf numFmtId="0" fontId="11" fillId="0" borderId="0"/>
    <xf numFmtId="0" fontId="32" fillId="0" borderId="0"/>
    <xf numFmtId="0" fontId="55" fillId="35" borderId="35" applyNumberFormat="0" applyAlignment="0" applyProtection="0"/>
    <xf numFmtId="0" fontId="34" fillId="0" borderId="0"/>
    <xf numFmtId="0" fontId="32" fillId="0" borderId="0"/>
    <xf numFmtId="0" fontId="37" fillId="52" borderId="0" applyNumberFormat="0" applyBorder="0" applyAlignment="0" applyProtection="0"/>
    <xf numFmtId="0" fontId="32" fillId="0" borderId="0"/>
    <xf numFmtId="0" fontId="34" fillId="0" borderId="0"/>
    <xf numFmtId="0" fontId="33" fillId="40" borderId="0" applyNumberFormat="0" applyBorder="0" applyAlignment="0" applyProtection="0"/>
    <xf numFmtId="0" fontId="32" fillId="0" borderId="0"/>
    <xf numFmtId="0" fontId="34" fillId="0" borderId="0"/>
    <xf numFmtId="0" fontId="44" fillId="22" borderId="31" applyNumberFormat="0" applyAlignment="0" applyProtection="0"/>
    <xf numFmtId="0" fontId="41" fillId="0" borderId="0"/>
    <xf numFmtId="0" fontId="42" fillId="39" borderId="0" applyNumberFormat="0" applyBorder="0" applyAlignment="0" applyProtection="0"/>
    <xf numFmtId="0" fontId="32" fillId="0" borderId="0"/>
    <xf numFmtId="0" fontId="34" fillId="0" borderId="0"/>
    <xf numFmtId="0" fontId="9" fillId="0" borderId="0"/>
    <xf numFmtId="0" fontId="41" fillId="0" borderId="0"/>
    <xf numFmtId="0" fontId="32" fillId="0" borderId="0"/>
    <xf numFmtId="0" fontId="32" fillId="0" borderId="0"/>
    <xf numFmtId="0" fontId="32" fillId="0" borderId="0"/>
    <xf numFmtId="0" fontId="34" fillId="0" borderId="0"/>
    <xf numFmtId="0" fontId="32" fillId="0" borderId="0"/>
    <xf numFmtId="0" fontId="34" fillId="0" borderId="0"/>
    <xf numFmtId="0" fontId="32" fillId="0" borderId="0"/>
    <xf numFmtId="0" fontId="32" fillId="0" borderId="0"/>
    <xf numFmtId="0" fontId="34" fillId="0" borderId="0"/>
    <xf numFmtId="0" fontId="32" fillId="0" borderId="0"/>
    <xf numFmtId="0" fontId="57" fillId="0" borderId="37" applyNumberFormat="0" applyFill="0" applyAlignment="0" applyProtection="0"/>
    <xf numFmtId="0" fontId="41" fillId="0" borderId="0"/>
    <xf numFmtId="0" fontId="32" fillId="0" borderId="0"/>
    <xf numFmtId="0" fontId="37" fillId="0" borderId="0"/>
    <xf numFmtId="0" fontId="11" fillId="0" borderId="0"/>
    <xf numFmtId="0" fontId="9" fillId="0" borderId="0"/>
    <xf numFmtId="0" fontId="32" fillId="0" borderId="0"/>
    <xf numFmtId="0" fontId="34" fillId="0" borderId="0"/>
    <xf numFmtId="0" fontId="61" fillId="0" borderId="0" applyNumberFormat="0" applyFill="0" applyBorder="0" applyAlignment="0" applyProtection="0"/>
    <xf numFmtId="0" fontId="32" fillId="0" borderId="0"/>
    <xf numFmtId="0" fontId="32" fillId="0" borderId="0"/>
    <xf numFmtId="0" fontId="7" fillId="0" borderId="0"/>
    <xf numFmtId="0" fontId="7" fillId="0" borderId="0"/>
    <xf numFmtId="0" fontId="32" fillId="0" borderId="0"/>
    <xf numFmtId="0" fontId="32" fillId="0" borderId="0"/>
    <xf numFmtId="0" fontId="34" fillId="0" borderId="0"/>
    <xf numFmtId="0" fontId="32" fillId="0" borderId="0"/>
    <xf numFmtId="0" fontId="33" fillId="28" borderId="0" applyNumberFormat="0" applyBorder="0" applyAlignment="0" applyProtection="0"/>
    <xf numFmtId="0" fontId="32" fillId="0" borderId="0"/>
    <xf numFmtId="0" fontId="34" fillId="0" borderId="0"/>
    <xf numFmtId="0" fontId="32" fillId="0" borderId="0"/>
    <xf numFmtId="0" fontId="32" fillId="0" borderId="0"/>
    <xf numFmtId="0" fontId="34" fillId="0" borderId="0"/>
    <xf numFmtId="0" fontId="32" fillId="0" borderId="0"/>
    <xf numFmtId="0" fontId="32" fillId="0" borderId="0"/>
    <xf numFmtId="10" fontId="14" fillId="18" borderId="1" applyBorder="0" applyAlignment="0" applyProtection="0"/>
    <xf numFmtId="0" fontId="34" fillId="0" borderId="0"/>
    <xf numFmtId="0" fontId="32" fillId="0" borderId="0"/>
    <xf numFmtId="0" fontId="9" fillId="0" borderId="0"/>
    <xf numFmtId="0" fontId="32" fillId="0" borderId="0"/>
    <xf numFmtId="0" fontId="34" fillId="0" borderId="0"/>
    <xf numFmtId="0" fontId="33" fillId="15" borderId="0" applyNumberFormat="0" applyBorder="0" applyAlignment="0" applyProtection="0"/>
    <xf numFmtId="0" fontId="32" fillId="0" borderId="0"/>
    <xf numFmtId="0" fontId="7" fillId="0" borderId="0"/>
    <xf numFmtId="43" fontId="7" fillId="0" borderId="0" applyFont="0" applyFill="0" applyBorder="0" applyAlignment="0" applyProtection="0"/>
    <xf numFmtId="0" fontId="32" fillId="0" borderId="0"/>
    <xf numFmtId="0" fontId="32" fillId="0" borderId="0"/>
    <xf numFmtId="0" fontId="32" fillId="0" borderId="0"/>
    <xf numFmtId="0" fontId="34" fillId="0" borderId="0"/>
    <xf numFmtId="0" fontId="34" fillId="0" borderId="0"/>
    <xf numFmtId="0" fontId="32" fillId="0" borderId="0"/>
    <xf numFmtId="0" fontId="32" fillId="0" borderId="0"/>
    <xf numFmtId="0" fontId="34" fillId="0" borderId="0"/>
    <xf numFmtId="0" fontId="32" fillId="0" borderId="0"/>
    <xf numFmtId="0" fontId="32" fillId="0" borderId="0"/>
    <xf numFmtId="0" fontId="9" fillId="0" borderId="0"/>
    <xf numFmtId="0" fontId="32" fillId="0" borderId="0"/>
    <xf numFmtId="0" fontId="32" fillId="0" borderId="0"/>
    <xf numFmtId="0" fontId="36" fillId="0" borderId="0"/>
    <xf numFmtId="0" fontId="32" fillId="0" borderId="0"/>
    <xf numFmtId="0" fontId="32" fillId="0" borderId="0"/>
    <xf numFmtId="0" fontId="34" fillId="0" borderId="0"/>
    <xf numFmtId="0" fontId="33" fillId="13" borderId="0" applyNumberFormat="0" applyBorder="0" applyAlignment="0" applyProtection="0"/>
    <xf numFmtId="0" fontId="32" fillId="0" borderId="0"/>
    <xf numFmtId="0" fontId="7" fillId="0" borderId="0"/>
    <xf numFmtId="0" fontId="7" fillId="0" borderId="0"/>
    <xf numFmtId="0" fontId="34" fillId="0" borderId="0"/>
    <xf numFmtId="0" fontId="32" fillId="0" borderId="0"/>
    <xf numFmtId="0" fontId="32" fillId="0" borderId="0"/>
    <xf numFmtId="0" fontId="33" fillId="13" borderId="0" applyNumberFormat="0" applyBorder="0" applyAlignment="0" applyProtection="0"/>
    <xf numFmtId="0" fontId="33" fillId="13" borderId="0" applyNumberFormat="0" applyBorder="0" applyAlignment="0" applyProtection="0"/>
    <xf numFmtId="0" fontId="34" fillId="0" borderId="0"/>
    <xf numFmtId="0" fontId="32" fillId="0" borderId="0"/>
    <xf numFmtId="0" fontId="34" fillId="0" borderId="0"/>
    <xf numFmtId="0" fontId="32" fillId="0" borderId="0"/>
    <xf numFmtId="0" fontId="33" fillId="31" borderId="0" applyNumberFormat="0" applyBorder="0" applyAlignment="0" applyProtection="0"/>
    <xf numFmtId="43" fontId="9" fillId="0" borderId="0" applyFont="0" applyFill="0" applyBorder="0" applyAlignment="0" applyProtection="0"/>
    <xf numFmtId="0" fontId="34" fillId="0" borderId="0"/>
    <xf numFmtId="0" fontId="41" fillId="0" borderId="0"/>
    <xf numFmtId="0" fontId="36" fillId="0" borderId="0"/>
    <xf numFmtId="0" fontId="9" fillId="0" borderId="0"/>
    <xf numFmtId="43" fontId="9" fillId="0" borderId="0" applyFont="0" applyFill="0" applyBorder="0" applyAlignment="0" applyProtection="0"/>
    <xf numFmtId="0" fontId="32" fillId="0" borderId="0"/>
    <xf numFmtId="0" fontId="41" fillId="0" borderId="0"/>
    <xf numFmtId="0" fontId="32" fillId="0" borderId="0"/>
    <xf numFmtId="0" fontId="32" fillId="0" borderId="0"/>
    <xf numFmtId="0" fontId="37" fillId="48" borderId="0" applyNumberFormat="0" applyBorder="0" applyAlignment="0" applyProtection="0"/>
    <xf numFmtId="0" fontId="32" fillId="0" borderId="0"/>
    <xf numFmtId="0" fontId="32" fillId="0" borderId="0"/>
    <xf numFmtId="0" fontId="32" fillId="0" borderId="0"/>
    <xf numFmtId="0" fontId="32" fillId="0" borderId="0"/>
    <xf numFmtId="0" fontId="33" fillId="12" borderId="0" applyNumberFormat="0" applyBorder="0" applyAlignment="0" applyProtection="0"/>
    <xf numFmtId="0" fontId="41" fillId="0" borderId="0"/>
    <xf numFmtId="0" fontId="32" fillId="0" borderId="0"/>
    <xf numFmtId="0" fontId="7" fillId="0" borderId="0"/>
    <xf numFmtId="0" fontId="32" fillId="0" borderId="0"/>
    <xf numFmtId="0" fontId="32" fillId="0" borderId="0"/>
    <xf numFmtId="0" fontId="37" fillId="27" borderId="0" applyNumberFormat="0" applyBorder="0" applyAlignment="0" applyProtection="0"/>
    <xf numFmtId="0" fontId="37" fillId="38" borderId="0" applyNumberFormat="0" applyBorder="0" applyAlignment="0" applyProtection="0"/>
    <xf numFmtId="0" fontId="7" fillId="24" borderId="0" applyNumberFormat="0" applyBorder="0" applyAlignment="0" applyProtection="0"/>
    <xf numFmtId="0" fontId="32" fillId="0" borderId="0"/>
    <xf numFmtId="0" fontId="37" fillId="29" borderId="0" applyNumberFormat="0" applyBorder="0" applyAlignment="0" applyProtection="0"/>
    <xf numFmtId="0" fontId="41" fillId="0" borderId="0"/>
    <xf numFmtId="0" fontId="32" fillId="0" borderId="0"/>
    <xf numFmtId="0" fontId="33" fillId="31" borderId="0" applyNumberFormat="0" applyBorder="0" applyAlignment="0" applyProtection="0"/>
    <xf numFmtId="0" fontId="32" fillId="0" borderId="0"/>
    <xf numFmtId="0" fontId="34" fillId="0" borderId="0"/>
    <xf numFmtId="0" fontId="9" fillId="0" borderId="0" applyFill="0" applyBorder="0">
      <alignment vertical="center"/>
    </xf>
    <xf numFmtId="0" fontId="54" fillId="34" borderId="31" applyNumberFormat="0" applyAlignment="0" applyProtection="0"/>
    <xf numFmtId="0" fontId="32" fillId="0" borderId="0"/>
    <xf numFmtId="0" fontId="32" fillId="0" borderId="0"/>
    <xf numFmtId="0" fontId="34" fillId="0" borderId="0"/>
    <xf numFmtId="0" fontId="32" fillId="0" borderId="0"/>
    <xf numFmtId="0" fontId="32" fillId="0" borderId="0"/>
    <xf numFmtId="0" fontId="32" fillId="0" borderId="0"/>
    <xf numFmtId="0" fontId="34" fillId="0" borderId="0"/>
    <xf numFmtId="0" fontId="32" fillId="0" borderId="0"/>
    <xf numFmtId="0" fontId="9" fillId="0" borderId="0"/>
    <xf numFmtId="0" fontId="7" fillId="0" borderId="0"/>
    <xf numFmtId="0" fontId="32" fillId="0" borderId="0"/>
    <xf numFmtId="0" fontId="47" fillId="0" borderId="0"/>
    <xf numFmtId="0" fontId="34" fillId="0" borderId="0"/>
    <xf numFmtId="0" fontId="32" fillId="0" borderId="0"/>
    <xf numFmtId="0" fontId="41" fillId="0" borderId="0"/>
    <xf numFmtId="0" fontId="34" fillId="0" borderId="0"/>
    <xf numFmtId="0" fontId="41" fillId="0" borderId="0"/>
    <xf numFmtId="176" fontId="58" fillId="0" borderId="0" applyFill="0" applyBorder="0" applyAlignment="0"/>
    <xf numFmtId="0" fontId="41" fillId="0" borderId="0"/>
    <xf numFmtId="0" fontId="34" fillId="0" borderId="0"/>
    <xf numFmtId="0" fontId="32" fillId="0" borderId="0"/>
    <xf numFmtId="0" fontId="34" fillId="0" borderId="0"/>
    <xf numFmtId="0" fontId="37" fillId="14" borderId="0" applyNumberFormat="0" applyBorder="0" applyAlignment="0" applyProtection="0"/>
    <xf numFmtId="181" fontId="9" fillId="0" borderId="0" applyFill="0" applyBorder="0" applyAlignment="0" applyProtection="0"/>
    <xf numFmtId="0" fontId="32" fillId="0" borderId="0"/>
    <xf numFmtId="0" fontId="32" fillId="0" borderId="0"/>
    <xf numFmtId="0" fontId="7" fillId="0" borderId="0"/>
    <xf numFmtId="0" fontId="32" fillId="0" borderId="0"/>
    <xf numFmtId="0" fontId="32" fillId="0" borderId="0"/>
    <xf numFmtId="0" fontId="43" fillId="22" borderId="32" applyNumberFormat="0" applyAlignment="0" applyProtection="0"/>
    <xf numFmtId="0" fontId="41" fillId="0" borderId="0"/>
    <xf numFmtId="0" fontId="32" fillId="0" borderId="0"/>
    <xf numFmtId="0" fontId="32" fillId="0" borderId="0"/>
    <xf numFmtId="181" fontId="9" fillId="0" borderId="33" applyFill="0">
      <alignment horizontal="right" vertical="center"/>
    </xf>
    <xf numFmtId="0" fontId="32" fillId="0" borderId="0"/>
    <xf numFmtId="0" fontId="34" fillId="0" borderId="0"/>
    <xf numFmtId="0" fontId="33" fillId="46" borderId="0" applyNumberFormat="0" applyBorder="0" applyAlignment="0" applyProtection="0"/>
    <xf numFmtId="0" fontId="34" fillId="0" borderId="0"/>
    <xf numFmtId="0" fontId="32" fillId="0" borderId="0"/>
    <xf numFmtId="0" fontId="33" fillId="28" borderId="0" applyNumberFormat="0" applyBorder="0" applyAlignment="0" applyProtection="0"/>
    <xf numFmtId="0" fontId="34"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7" fillId="16" borderId="0" applyNumberFormat="0" applyBorder="0" applyAlignment="0" applyProtection="0"/>
    <xf numFmtId="0" fontId="32" fillId="0" borderId="0"/>
    <xf numFmtId="201" fontId="9" fillId="0" borderId="0">
      <alignment horizontal="left"/>
    </xf>
    <xf numFmtId="43" fontId="9" fillId="0" borderId="0" applyFont="0" applyFill="0" applyBorder="0" applyAlignment="0" applyProtection="0"/>
    <xf numFmtId="0" fontId="32" fillId="0" borderId="0"/>
    <xf numFmtId="0" fontId="34" fillId="0" borderId="0"/>
    <xf numFmtId="0" fontId="34" fillId="0" borderId="0"/>
    <xf numFmtId="0" fontId="44" fillId="22" borderId="31" applyNumberFormat="0" applyAlignment="0" applyProtection="0"/>
    <xf numFmtId="0" fontId="32" fillId="0" borderId="0"/>
    <xf numFmtId="0" fontId="32" fillId="0" borderId="0"/>
    <xf numFmtId="0" fontId="32" fillId="0" borderId="0"/>
    <xf numFmtId="0" fontId="36" fillId="0" borderId="0"/>
    <xf numFmtId="0" fontId="32" fillId="0" borderId="0"/>
    <xf numFmtId="0" fontId="32" fillId="0" borderId="0"/>
    <xf numFmtId="0" fontId="7" fillId="0" borderId="0"/>
    <xf numFmtId="0" fontId="34" fillId="0" borderId="0"/>
    <xf numFmtId="0" fontId="40" fillId="22" borderId="31" applyNumberFormat="0" applyAlignment="0" applyProtection="0"/>
    <xf numFmtId="0" fontId="32" fillId="0" borderId="0"/>
    <xf numFmtId="0" fontId="34" fillId="0" borderId="0"/>
    <xf numFmtId="184" fontId="9" fillId="0" borderId="0" applyFill="0" applyBorder="0" applyAlignment="0" applyProtection="0"/>
    <xf numFmtId="0" fontId="32" fillId="0" borderId="0"/>
    <xf numFmtId="0" fontId="34" fillId="0" borderId="0"/>
    <xf numFmtId="0" fontId="34" fillId="0" borderId="0"/>
    <xf numFmtId="0" fontId="34" fillId="0" borderId="0"/>
    <xf numFmtId="0" fontId="32" fillId="0" borderId="0"/>
    <xf numFmtId="0" fontId="32" fillId="0" borderId="0"/>
    <xf numFmtId="0" fontId="32" fillId="0" borderId="0"/>
    <xf numFmtId="182" fontId="9" fillId="0" borderId="0" applyFill="0" applyBorder="0" applyAlignment="0"/>
    <xf numFmtId="0" fontId="32" fillId="0" borderId="0"/>
    <xf numFmtId="0" fontId="67" fillId="0" borderId="0"/>
    <xf numFmtId="0" fontId="9" fillId="0" borderId="0"/>
    <xf numFmtId="0" fontId="34" fillId="0" borderId="0"/>
    <xf numFmtId="0" fontId="32" fillId="0" borderId="0"/>
    <xf numFmtId="0" fontId="41" fillId="0" borderId="0"/>
    <xf numFmtId="0" fontId="32" fillId="0" borderId="0"/>
    <xf numFmtId="0" fontId="32" fillId="0" borderId="0"/>
    <xf numFmtId="0" fontId="33" fillId="12" borderId="0" applyNumberFormat="0" applyBorder="0" applyAlignment="0" applyProtection="0"/>
    <xf numFmtId="0" fontId="32" fillId="0" borderId="0"/>
    <xf numFmtId="0" fontId="7" fillId="0" borderId="0"/>
    <xf numFmtId="0" fontId="32" fillId="0" borderId="0"/>
    <xf numFmtId="0" fontId="7" fillId="24" borderId="0" applyNumberFormat="0" applyBorder="0" applyAlignment="0" applyProtection="0"/>
    <xf numFmtId="0" fontId="37" fillId="45" borderId="0" applyNumberFormat="0" applyBorder="0" applyAlignment="0" applyProtection="0"/>
    <xf numFmtId="0" fontId="32" fillId="0" borderId="0"/>
    <xf numFmtId="0" fontId="32" fillId="0" borderId="0"/>
    <xf numFmtId="180" fontId="7" fillId="0" borderId="0" applyFont="0" applyFill="0" applyBorder="0" applyAlignment="0" applyProtection="0"/>
    <xf numFmtId="0" fontId="9" fillId="0" borderId="0"/>
    <xf numFmtId="0" fontId="7" fillId="0" borderId="0"/>
    <xf numFmtId="0" fontId="9" fillId="0" borderId="0"/>
    <xf numFmtId="0" fontId="32" fillId="0" borderId="0"/>
    <xf numFmtId="0" fontId="11" fillId="0" borderId="0"/>
    <xf numFmtId="0" fontId="32" fillId="0" borderId="0"/>
    <xf numFmtId="0" fontId="34" fillId="0" borderId="0"/>
    <xf numFmtId="0" fontId="9" fillId="0" borderId="0"/>
    <xf numFmtId="0" fontId="32" fillId="0" borderId="0"/>
    <xf numFmtId="0" fontId="34" fillId="0" borderId="0"/>
    <xf numFmtId="0" fontId="51" fillId="0" borderId="0" applyNumberFormat="0" applyFill="0" applyBorder="0" applyAlignment="0" applyProtection="0"/>
    <xf numFmtId="0" fontId="34" fillId="0" borderId="0"/>
    <xf numFmtId="0" fontId="7" fillId="54" borderId="0" applyNumberFormat="0" applyBorder="0" applyAlignment="0" applyProtection="0"/>
    <xf numFmtId="0" fontId="11" fillId="0" borderId="0"/>
    <xf numFmtId="0" fontId="11" fillId="0" borderId="0"/>
    <xf numFmtId="0" fontId="34" fillId="0" borderId="0"/>
    <xf numFmtId="0" fontId="32" fillId="0" borderId="0"/>
    <xf numFmtId="0" fontId="37" fillId="16" borderId="0" applyNumberFormat="0" applyBorder="0" applyAlignment="0" applyProtection="0"/>
    <xf numFmtId="0" fontId="40" fillId="17" borderId="31" applyNumberFormat="0" applyAlignment="0" applyProtection="0"/>
    <xf numFmtId="0" fontId="32" fillId="0" borderId="0"/>
    <xf numFmtId="0" fontId="37" fillId="38" borderId="0" applyNumberFormat="0" applyBorder="0" applyAlignment="0" applyProtection="0"/>
    <xf numFmtId="0" fontId="34" fillId="0" borderId="0"/>
    <xf numFmtId="0" fontId="32" fillId="0" borderId="0"/>
    <xf numFmtId="0" fontId="7" fillId="0" borderId="0"/>
    <xf numFmtId="0" fontId="34" fillId="0" borderId="0"/>
    <xf numFmtId="206" fontId="9" fillId="0" borderId="0">
      <protection locked="0"/>
    </xf>
    <xf numFmtId="198" fontId="50" fillId="0" borderId="0" applyFont="0" applyFill="0" applyBorder="0" applyAlignment="0" applyProtection="0"/>
    <xf numFmtId="0" fontId="11" fillId="0" borderId="0"/>
    <xf numFmtId="43" fontId="37" fillId="0" borderId="0" applyFont="0" applyFill="0" applyBorder="0" applyAlignment="0" applyProtection="0"/>
    <xf numFmtId="0" fontId="32" fillId="0" borderId="0"/>
    <xf numFmtId="179" fontId="49" fillId="0" borderId="0">
      <alignment horizontal="center"/>
    </xf>
    <xf numFmtId="201" fontId="73" fillId="0" borderId="0" applyFill="0">
      <alignment horizontal="left" vertical="top"/>
      <protection locked="0"/>
    </xf>
    <xf numFmtId="0" fontId="11" fillId="0" borderId="0"/>
    <xf numFmtId="0" fontId="35" fillId="14" borderId="0" applyNumberFormat="0" applyBorder="0" applyAlignment="0" applyProtection="0"/>
    <xf numFmtId="0" fontId="33" fillId="55" borderId="0" applyNumberFormat="0" applyBorder="0" applyAlignment="0" applyProtection="0"/>
    <xf numFmtId="43" fontId="7" fillId="0" borderId="0" applyFont="0" applyFill="0" applyBorder="0" applyAlignment="0" applyProtection="0"/>
    <xf numFmtId="0" fontId="32" fillId="0" borderId="0"/>
    <xf numFmtId="43" fontId="7" fillId="0" borderId="0" applyFont="0" applyFill="0" applyBorder="0" applyAlignment="0" applyProtection="0"/>
    <xf numFmtId="0" fontId="34" fillId="0" borderId="0"/>
    <xf numFmtId="0" fontId="38" fillId="0" borderId="30" applyNumberFormat="0" applyFill="0" applyAlignment="0" applyProtection="0"/>
    <xf numFmtId="43" fontId="7" fillId="0" borderId="0" applyFont="0" applyFill="0" applyBorder="0" applyAlignment="0" applyProtection="0"/>
    <xf numFmtId="0" fontId="9" fillId="0" borderId="0"/>
    <xf numFmtId="0" fontId="41" fillId="0" borderId="0"/>
    <xf numFmtId="0" fontId="32" fillId="0" borderId="0"/>
    <xf numFmtId="0" fontId="32" fillId="0" borderId="0"/>
    <xf numFmtId="0" fontId="11" fillId="0" borderId="0"/>
    <xf numFmtId="0" fontId="32" fillId="0" borderId="0"/>
    <xf numFmtId="0" fontId="32" fillId="0" borderId="0"/>
    <xf numFmtId="0" fontId="32" fillId="0" borderId="0"/>
    <xf numFmtId="0" fontId="34" fillId="0" borderId="0"/>
    <xf numFmtId="0" fontId="9" fillId="18" borderId="34" applyNumberFormat="0" applyFont="0" applyAlignment="0" applyProtection="0"/>
    <xf numFmtId="0" fontId="32" fillId="0" borderId="0"/>
    <xf numFmtId="0" fontId="66" fillId="0" borderId="41">
      <alignment horizontal="left" vertical="center"/>
    </xf>
    <xf numFmtId="0" fontId="34" fillId="0" borderId="0"/>
    <xf numFmtId="0" fontId="40" fillId="22" borderId="31" applyNumberFormat="0" applyAlignment="0" applyProtection="0"/>
    <xf numFmtId="0" fontId="32" fillId="0" borderId="0"/>
    <xf numFmtId="0" fontId="36" fillId="0" borderId="0"/>
    <xf numFmtId="0" fontId="32" fillId="0" borderId="0"/>
    <xf numFmtId="164" fontId="7" fillId="0" borderId="0" applyFont="0" applyFill="0" applyBorder="0" applyAlignment="0" applyProtection="0"/>
    <xf numFmtId="0" fontId="32" fillId="0" borderId="0"/>
    <xf numFmtId="0" fontId="34" fillId="0" borderId="0"/>
    <xf numFmtId="0" fontId="7" fillId="0" borderId="0"/>
    <xf numFmtId="0" fontId="7" fillId="0" borderId="0"/>
    <xf numFmtId="0" fontId="54" fillId="34" borderId="31" applyNumberFormat="0" applyAlignment="0" applyProtection="0"/>
    <xf numFmtId="0" fontId="32" fillId="0" borderId="0"/>
    <xf numFmtId="0" fontId="41" fillId="0" borderId="0"/>
    <xf numFmtId="0" fontId="32" fillId="0" borderId="0"/>
    <xf numFmtId="0" fontId="32" fillId="0" borderId="0"/>
    <xf numFmtId="0" fontId="9" fillId="0" borderId="0" applyFill="0" applyBorder="0" applyAlignment="0" applyProtection="0"/>
    <xf numFmtId="0" fontId="41" fillId="0" borderId="0"/>
    <xf numFmtId="0" fontId="7" fillId="0" borderId="0"/>
    <xf numFmtId="0" fontId="32" fillId="0" borderId="0"/>
    <xf numFmtId="0" fontId="7" fillId="24" borderId="0" applyNumberFormat="0" applyBorder="0" applyAlignment="0" applyProtection="0"/>
    <xf numFmtId="0" fontId="11" fillId="0" borderId="0"/>
    <xf numFmtId="0" fontId="11" fillId="0" borderId="0"/>
    <xf numFmtId="0" fontId="36" fillId="0" borderId="0"/>
    <xf numFmtId="0" fontId="32" fillId="0" borderId="0"/>
    <xf numFmtId="0" fontId="34" fillId="0" borderId="0"/>
    <xf numFmtId="0" fontId="11" fillId="0" borderId="0"/>
    <xf numFmtId="0" fontId="34" fillId="0" borderId="0"/>
    <xf numFmtId="167" fontId="7" fillId="0" borderId="0" applyFont="0" applyFill="0" applyBorder="0" applyAlignment="0" applyProtection="0"/>
    <xf numFmtId="0" fontId="32" fillId="0" borderId="0"/>
    <xf numFmtId="0" fontId="34" fillId="0" borderId="0"/>
    <xf numFmtId="0" fontId="11" fillId="0" borderId="0"/>
    <xf numFmtId="0" fontId="32" fillId="0" borderId="0"/>
    <xf numFmtId="0" fontId="34" fillId="0" borderId="0"/>
    <xf numFmtId="0" fontId="37" fillId="19" borderId="0" applyNumberFormat="0" applyBorder="0" applyAlignment="0" applyProtection="0"/>
    <xf numFmtId="0" fontId="34" fillId="0" borderId="0"/>
    <xf numFmtId="0" fontId="32" fillId="0" borderId="0"/>
    <xf numFmtId="0" fontId="40" fillId="22" borderId="31" applyNumberFormat="0" applyAlignment="0" applyProtection="0"/>
    <xf numFmtId="0" fontId="32" fillId="0" borderId="0"/>
    <xf numFmtId="0" fontId="32" fillId="0" borderId="0"/>
    <xf numFmtId="0" fontId="9" fillId="18" borderId="34" applyNumberFormat="0" applyFont="0" applyAlignment="0" applyProtection="0"/>
    <xf numFmtId="0" fontId="9" fillId="0" borderId="0"/>
    <xf numFmtId="0" fontId="32" fillId="0" borderId="0"/>
    <xf numFmtId="0" fontId="11" fillId="0" borderId="0"/>
    <xf numFmtId="0" fontId="32" fillId="0" borderId="0"/>
    <xf numFmtId="0" fontId="7" fillId="0" borderId="0"/>
    <xf numFmtId="0" fontId="11" fillId="0" borderId="0"/>
    <xf numFmtId="43" fontId="7" fillId="0" borderId="0" applyFont="0" applyFill="0" applyBorder="0" applyAlignment="0" applyProtection="0"/>
    <xf numFmtId="0" fontId="32" fillId="0" borderId="0"/>
    <xf numFmtId="0" fontId="37" fillId="27" borderId="0" applyNumberFormat="0" applyBorder="0" applyAlignment="0" applyProtection="0"/>
    <xf numFmtId="0" fontId="37" fillId="32" borderId="0" applyNumberFormat="0" applyBorder="0" applyAlignment="0" applyProtection="0"/>
    <xf numFmtId="0" fontId="36" fillId="0" borderId="0"/>
    <xf numFmtId="0" fontId="9" fillId="0" borderId="0"/>
    <xf numFmtId="0" fontId="11" fillId="0" borderId="0"/>
    <xf numFmtId="0" fontId="34" fillId="0" borderId="0"/>
    <xf numFmtId="0" fontId="34" fillId="0" borderId="0"/>
    <xf numFmtId="0" fontId="32" fillId="0" borderId="0"/>
    <xf numFmtId="0" fontId="32" fillId="0" borderId="0"/>
    <xf numFmtId="0" fontId="34" fillId="0" borderId="0"/>
    <xf numFmtId="9" fontId="7" fillId="0" borderId="0" applyFont="0" applyFill="0" applyBorder="0" applyAlignment="0" applyProtection="0"/>
    <xf numFmtId="0" fontId="34" fillId="0" borderId="0"/>
    <xf numFmtId="0" fontId="35" fillId="45" borderId="0" applyNumberFormat="0" applyBorder="0" applyAlignment="0" applyProtection="0"/>
    <xf numFmtId="0" fontId="32" fillId="0" borderId="0"/>
    <xf numFmtId="0" fontId="34" fillId="0" borderId="0"/>
    <xf numFmtId="0" fontId="32" fillId="0" borderId="0"/>
    <xf numFmtId="43" fontId="7" fillId="0" borderId="0" applyFont="0" applyFill="0" applyBorder="0" applyAlignment="0" applyProtection="0"/>
    <xf numFmtId="0" fontId="32" fillId="0" borderId="0"/>
    <xf numFmtId="0" fontId="37" fillId="14" borderId="0" applyNumberFormat="0" applyBorder="0" applyAlignment="0" applyProtection="0"/>
    <xf numFmtId="43" fontId="7" fillId="0" borderId="0" applyFont="0" applyFill="0" applyBorder="0" applyAlignment="0" applyProtection="0"/>
    <xf numFmtId="0" fontId="34" fillId="0" borderId="0"/>
    <xf numFmtId="0" fontId="69" fillId="0" borderId="0" applyNumberFormat="0" applyFill="0" applyBorder="0" applyAlignment="0" applyProtection="0"/>
    <xf numFmtId="0" fontId="33" fillId="23" borderId="0" applyNumberFormat="0" applyBorder="0" applyAlignment="0" applyProtection="0"/>
    <xf numFmtId="172" fontId="7" fillId="0" borderId="0" applyFont="0" applyFill="0" applyBorder="0" applyAlignment="0" applyProtection="0"/>
    <xf numFmtId="43" fontId="50" fillId="0" borderId="0" applyFont="0" applyFill="0" applyBorder="0" applyAlignment="0" applyProtection="0"/>
    <xf numFmtId="0" fontId="32" fillId="0" borderId="0"/>
    <xf numFmtId="0" fontId="32" fillId="0" borderId="0"/>
    <xf numFmtId="0" fontId="32" fillId="0" borderId="0"/>
    <xf numFmtId="0" fontId="47" fillId="0" borderId="0" applyNumberFormat="0" applyAlignment="0">
      <alignment vertical="center"/>
    </xf>
    <xf numFmtId="0" fontId="47" fillId="0" borderId="0"/>
    <xf numFmtId="0" fontId="34" fillId="0" borderId="0"/>
    <xf numFmtId="0" fontId="34" fillId="0" borderId="0"/>
    <xf numFmtId="0" fontId="32" fillId="0" borderId="0"/>
    <xf numFmtId="0" fontId="11" fillId="0" borderId="0"/>
    <xf numFmtId="0" fontId="33" fillId="32" borderId="0" applyNumberFormat="0" applyBorder="0" applyAlignment="0" applyProtection="0"/>
    <xf numFmtId="0" fontId="11" fillId="0" borderId="0"/>
    <xf numFmtId="0" fontId="32" fillId="0" borderId="0"/>
    <xf numFmtId="0" fontId="32" fillId="0" borderId="0"/>
    <xf numFmtId="172" fontId="9" fillId="0" borderId="0" applyFont="0" applyFill="0" applyBorder="0" applyAlignment="0" applyProtection="0"/>
    <xf numFmtId="0" fontId="9" fillId="0" borderId="0"/>
    <xf numFmtId="0" fontId="32" fillId="0" borderId="0"/>
    <xf numFmtId="0" fontId="32" fillId="0" borderId="0"/>
    <xf numFmtId="0" fontId="32" fillId="0" borderId="0"/>
    <xf numFmtId="0" fontId="32" fillId="0" borderId="0"/>
    <xf numFmtId="0" fontId="41" fillId="0" borderId="0"/>
    <xf numFmtId="0" fontId="33" fillId="13" borderId="0" applyNumberFormat="0" applyBorder="0" applyAlignment="0" applyProtection="0"/>
    <xf numFmtId="0" fontId="7" fillId="0" borderId="0"/>
    <xf numFmtId="198" fontId="7" fillId="0" borderId="0" applyFont="0" applyFill="0" applyBorder="0" applyAlignment="0" applyProtection="0"/>
    <xf numFmtId="181" fontId="9" fillId="0" borderId="0" applyFill="0" applyBorder="0" applyAlignment="0" applyProtection="0"/>
    <xf numFmtId="0" fontId="32" fillId="0" borderId="0"/>
    <xf numFmtId="0" fontId="32" fillId="0" borderId="0"/>
    <xf numFmtId="0" fontId="34" fillId="0" borderId="0"/>
    <xf numFmtId="0" fontId="32" fillId="0" borderId="0"/>
    <xf numFmtId="0" fontId="9" fillId="0" borderId="0"/>
    <xf numFmtId="0" fontId="7" fillId="0" borderId="0"/>
    <xf numFmtId="0" fontId="32" fillId="0" borderId="0"/>
    <xf numFmtId="43" fontId="9" fillId="0" borderId="0" applyFont="0" applyFill="0" applyBorder="0" applyAlignment="0" applyProtection="0"/>
    <xf numFmtId="43" fontId="7" fillId="0" borderId="0" applyFont="0" applyFill="0" applyBorder="0" applyAlignment="0" applyProtection="0"/>
    <xf numFmtId="0" fontId="32" fillId="0" borderId="0"/>
    <xf numFmtId="0" fontId="41" fillId="0" borderId="0"/>
    <xf numFmtId="0" fontId="37" fillId="21" borderId="0" applyNumberFormat="0" applyBorder="0" applyAlignment="0" applyProtection="0"/>
    <xf numFmtId="0" fontId="34" fillId="0" borderId="0"/>
    <xf numFmtId="43" fontId="9" fillId="0" borderId="0" applyFont="0" applyFill="0" applyBorder="0" applyAlignment="0" applyProtection="0"/>
    <xf numFmtId="0" fontId="11" fillId="0" borderId="0"/>
    <xf numFmtId="0" fontId="32" fillId="0" borderId="0"/>
    <xf numFmtId="0" fontId="36" fillId="0" borderId="0"/>
    <xf numFmtId="0" fontId="9" fillId="0" borderId="0"/>
    <xf numFmtId="0" fontId="41" fillId="0" borderId="0"/>
    <xf numFmtId="0" fontId="37" fillId="31" borderId="0" applyNumberFormat="0" applyBorder="0" applyAlignment="0" applyProtection="0"/>
    <xf numFmtId="0" fontId="41" fillId="0" borderId="0"/>
    <xf numFmtId="0" fontId="32" fillId="0" borderId="0"/>
    <xf numFmtId="0" fontId="32" fillId="0" borderId="0"/>
    <xf numFmtId="0" fontId="41" fillId="0" borderId="0"/>
    <xf numFmtId="0" fontId="32" fillId="0" borderId="0"/>
    <xf numFmtId="0" fontId="32" fillId="0" borderId="0"/>
    <xf numFmtId="0" fontId="41" fillId="0" borderId="0"/>
    <xf numFmtId="0" fontId="32" fillId="0" borderId="0"/>
    <xf numFmtId="0" fontId="11" fillId="0" borderId="0"/>
    <xf numFmtId="0" fontId="32" fillId="0" borderId="0"/>
    <xf numFmtId="0" fontId="32" fillId="0" borderId="0"/>
    <xf numFmtId="0" fontId="43" fillId="22" borderId="32" applyNumberFormat="0" applyAlignment="0" applyProtection="0"/>
    <xf numFmtId="0" fontId="32" fillId="0" borderId="0"/>
    <xf numFmtId="0" fontId="32" fillId="0" borderId="0"/>
    <xf numFmtId="0" fontId="32" fillId="0" borderId="0"/>
    <xf numFmtId="0" fontId="32" fillId="0" borderId="0"/>
    <xf numFmtId="0" fontId="32" fillId="0" borderId="0"/>
    <xf numFmtId="0" fontId="37" fillId="38" borderId="0" applyNumberFormat="0" applyBorder="0" applyAlignment="0" applyProtection="0"/>
    <xf numFmtId="164" fontId="7" fillId="0" borderId="0" applyFont="0" applyFill="0" applyBorder="0" applyAlignment="0" applyProtection="0"/>
    <xf numFmtId="0" fontId="32" fillId="0" borderId="0"/>
    <xf numFmtId="0" fontId="9" fillId="0" borderId="0"/>
    <xf numFmtId="0" fontId="32" fillId="0" borderId="0"/>
    <xf numFmtId="0" fontId="32" fillId="0" borderId="0"/>
    <xf numFmtId="0" fontId="32" fillId="0" borderId="0"/>
    <xf numFmtId="0" fontId="7" fillId="0" borderId="0"/>
    <xf numFmtId="0" fontId="32" fillId="0" borderId="0"/>
    <xf numFmtId="0" fontId="32" fillId="0" borderId="0"/>
    <xf numFmtId="0" fontId="32" fillId="0" borderId="0"/>
    <xf numFmtId="0" fontId="40" fillId="22" borderId="31" applyNumberFormat="0" applyAlignment="0" applyProtection="0"/>
    <xf numFmtId="0" fontId="34" fillId="0" borderId="0"/>
    <xf numFmtId="0" fontId="11" fillId="0" borderId="0"/>
    <xf numFmtId="0" fontId="32" fillId="0" borderId="0"/>
    <xf numFmtId="0" fontId="32" fillId="0" borderId="0"/>
    <xf numFmtId="0" fontId="34" fillId="0" borderId="0"/>
    <xf numFmtId="0" fontId="60" fillId="0" borderId="38" applyNumberFormat="0" applyFill="0" applyAlignment="0" applyProtection="0"/>
    <xf numFmtId="0" fontId="32" fillId="0" borderId="0"/>
    <xf numFmtId="0" fontId="32" fillId="0" borderId="0"/>
    <xf numFmtId="0" fontId="32" fillId="0" borderId="0"/>
    <xf numFmtId="0" fontId="32" fillId="0" borderId="0"/>
    <xf numFmtId="0" fontId="75" fillId="0" borderId="0"/>
    <xf numFmtId="0" fontId="11" fillId="0" borderId="0"/>
    <xf numFmtId="43" fontId="9" fillId="0" borderId="0" applyFont="0" applyFill="0" applyBorder="0" applyAlignment="0" applyProtection="0"/>
    <xf numFmtId="0" fontId="32" fillId="0" borderId="0"/>
    <xf numFmtId="209" fontId="9" fillId="0" borderId="0" applyFill="0" applyBorder="0" applyAlignment="0"/>
    <xf numFmtId="0" fontId="32" fillId="0" borderId="0"/>
    <xf numFmtId="43" fontId="7" fillId="0" borderId="0" applyFont="0" applyFill="0" applyBorder="0" applyAlignment="0" applyProtection="0"/>
    <xf numFmtId="43" fontId="7" fillId="0" borderId="0" applyFont="0" applyFill="0" applyBorder="0" applyAlignment="0" applyProtection="0"/>
    <xf numFmtId="0" fontId="32" fillId="0" borderId="0"/>
    <xf numFmtId="201" fontId="9" fillId="0" borderId="0">
      <alignment horizontal="left"/>
    </xf>
    <xf numFmtId="0" fontId="32" fillId="0" borderId="0"/>
    <xf numFmtId="0" fontId="32" fillId="0" borderId="0"/>
    <xf numFmtId="0" fontId="32" fillId="0" borderId="0"/>
    <xf numFmtId="0" fontId="32" fillId="0" borderId="0"/>
    <xf numFmtId="0" fontId="33" fillId="50" borderId="0" applyNumberFormat="0" applyBorder="0" applyAlignment="0" applyProtection="0"/>
    <xf numFmtId="0" fontId="34" fillId="0" borderId="0"/>
    <xf numFmtId="0" fontId="32" fillId="0" borderId="0"/>
    <xf numFmtId="0" fontId="32" fillId="0" borderId="0"/>
    <xf numFmtId="0" fontId="32" fillId="0" borderId="0"/>
    <xf numFmtId="0" fontId="37" fillId="34" borderId="0" applyNumberFormat="0" applyBorder="0" applyAlignment="0" applyProtection="0"/>
    <xf numFmtId="0" fontId="34" fillId="0" borderId="0"/>
    <xf numFmtId="0" fontId="7" fillId="0" borderId="0"/>
    <xf numFmtId="0" fontId="34" fillId="0" borderId="0"/>
    <xf numFmtId="0" fontId="33" fillId="13" borderId="0" applyNumberFormat="0" applyBorder="0" applyAlignment="0" applyProtection="0"/>
    <xf numFmtId="0" fontId="34" fillId="0" borderId="0"/>
    <xf numFmtId="0" fontId="32" fillId="0" borderId="0"/>
    <xf numFmtId="0" fontId="34" fillId="0" borderId="0"/>
    <xf numFmtId="198" fontId="7" fillId="0" borderId="0" applyFont="0" applyFill="0" applyBorder="0" applyAlignment="0" applyProtection="0"/>
    <xf numFmtId="0" fontId="32" fillId="0" borderId="0"/>
    <xf numFmtId="0" fontId="32" fillId="0" borderId="0"/>
    <xf numFmtId="0" fontId="32" fillId="0" borderId="0"/>
    <xf numFmtId="0" fontId="34" fillId="0" borderId="0"/>
    <xf numFmtId="0" fontId="32" fillId="0" borderId="0"/>
    <xf numFmtId="0" fontId="32" fillId="0" borderId="0"/>
    <xf numFmtId="43" fontId="7" fillId="0" borderId="0" applyFont="0" applyFill="0" applyBorder="0" applyAlignment="0" applyProtection="0"/>
    <xf numFmtId="0" fontId="32" fillId="0" borderId="0"/>
    <xf numFmtId="164" fontId="7" fillId="0" borderId="0" applyFont="0" applyFill="0" applyBorder="0" applyAlignment="0" applyProtection="0"/>
    <xf numFmtId="0" fontId="32" fillId="0" borderId="0"/>
    <xf numFmtId="0" fontId="11" fillId="0" borderId="0"/>
    <xf numFmtId="0" fontId="33" fillId="15" borderId="0" applyNumberFormat="0" applyBorder="0" applyAlignment="0" applyProtection="0"/>
    <xf numFmtId="0" fontId="11" fillId="0" borderId="0"/>
    <xf numFmtId="0" fontId="32" fillId="0" borderId="0"/>
    <xf numFmtId="0" fontId="34" fillId="0" borderId="0"/>
    <xf numFmtId="0" fontId="32" fillId="0" borderId="0"/>
    <xf numFmtId="0" fontId="32" fillId="0" borderId="0"/>
    <xf numFmtId="0" fontId="34" fillId="0" borderId="0"/>
    <xf numFmtId="0" fontId="34" fillId="0" borderId="0"/>
    <xf numFmtId="0" fontId="7" fillId="0" borderId="0"/>
    <xf numFmtId="0" fontId="32" fillId="0" borderId="0"/>
    <xf numFmtId="0" fontId="34" fillId="0" borderId="0"/>
    <xf numFmtId="0" fontId="9" fillId="0" borderId="0"/>
    <xf numFmtId="43" fontId="37" fillId="0" borderId="0" applyFont="0" applyFill="0" applyBorder="0" applyAlignment="0" applyProtection="0"/>
    <xf numFmtId="0" fontId="32" fillId="0" borderId="0"/>
    <xf numFmtId="0" fontId="11" fillId="0" borderId="0"/>
    <xf numFmtId="43" fontId="62" fillId="0" borderId="0" applyFont="0" applyFill="0" applyBorder="0" applyAlignment="0" applyProtection="0"/>
    <xf numFmtId="43" fontId="7" fillId="0" borderId="0" applyFont="0" applyFill="0" applyBorder="0" applyAlignment="0" applyProtection="0"/>
    <xf numFmtId="0" fontId="32" fillId="0" borderId="0"/>
    <xf numFmtId="0" fontId="32" fillId="0" borderId="0"/>
    <xf numFmtId="0" fontId="32" fillId="0" borderId="0"/>
    <xf numFmtId="0" fontId="34" fillId="0" borderId="0"/>
    <xf numFmtId="0" fontId="78" fillId="0" borderId="0" applyNumberFormat="0" applyAlignment="0"/>
    <xf numFmtId="0" fontId="32" fillId="0" borderId="0"/>
    <xf numFmtId="0" fontId="11" fillId="0" borderId="0"/>
    <xf numFmtId="172" fontId="7" fillId="0" borderId="0" applyFont="0" applyFill="0" applyBorder="0" applyAlignment="0" applyProtection="0"/>
    <xf numFmtId="43" fontId="50" fillId="0" borderId="0" applyFont="0" applyFill="0" applyBorder="0" applyAlignment="0" applyProtection="0"/>
    <xf numFmtId="0" fontId="11" fillId="0" borderId="0"/>
    <xf numFmtId="0" fontId="34" fillId="0" borderId="0"/>
    <xf numFmtId="0" fontId="33" fillId="23" borderId="0" applyNumberFormat="0" applyBorder="0" applyAlignment="0" applyProtection="0"/>
    <xf numFmtId="0" fontId="32"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0" fontId="32" fillId="0" borderId="0"/>
    <xf numFmtId="0" fontId="37" fillId="44" borderId="0" applyNumberFormat="0" applyBorder="0" applyAlignment="0" applyProtection="0"/>
    <xf numFmtId="0" fontId="32" fillId="0" borderId="0"/>
    <xf numFmtId="0" fontId="32" fillId="0" borderId="0"/>
    <xf numFmtId="0" fontId="41" fillId="0" borderId="0"/>
    <xf numFmtId="0" fontId="36" fillId="0" borderId="0"/>
    <xf numFmtId="0" fontId="32" fillId="0" borderId="0"/>
    <xf numFmtId="198" fontId="50" fillId="0" borderId="0" applyFont="0" applyFill="0" applyBorder="0" applyAlignment="0" applyProtection="0"/>
    <xf numFmtId="0" fontId="41" fillId="0" borderId="0"/>
    <xf numFmtId="0" fontId="37" fillId="0" borderId="0"/>
    <xf numFmtId="164" fontId="7" fillId="0" borderId="0" applyFont="0" applyFill="0" applyBorder="0" applyAlignment="0" applyProtection="0"/>
    <xf numFmtId="0" fontId="36" fillId="0" borderId="0"/>
    <xf numFmtId="0" fontId="34" fillId="0" borderId="0"/>
    <xf numFmtId="0" fontId="34" fillId="0" borderId="0"/>
    <xf numFmtId="0" fontId="41" fillId="0" borderId="0"/>
    <xf numFmtId="0" fontId="32" fillId="0" borderId="0"/>
    <xf numFmtId="0" fontId="32" fillId="0" borderId="0"/>
    <xf numFmtId="0" fontId="33" fillId="23" borderId="0" applyNumberFormat="0" applyBorder="0" applyAlignment="0" applyProtection="0"/>
    <xf numFmtId="0" fontId="54" fillId="34" borderId="31" applyNumberFormat="0" applyAlignment="0" applyProtection="0"/>
    <xf numFmtId="0" fontId="32" fillId="0" borderId="0"/>
    <xf numFmtId="0" fontId="32" fillId="0" borderId="0"/>
    <xf numFmtId="0" fontId="32" fillId="0" borderId="0"/>
    <xf numFmtId="0" fontId="9" fillId="0" borderId="0"/>
    <xf numFmtId="0" fontId="34" fillId="0" borderId="0"/>
    <xf numFmtId="0" fontId="32" fillId="0" borderId="0"/>
    <xf numFmtId="0" fontId="9" fillId="18" borderId="34" applyNumberFormat="0" applyFont="0" applyAlignment="0" applyProtection="0"/>
    <xf numFmtId="0" fontId="32" fillId="0" borderId="0"/>
    <xf numFmtId="0" fontId="34" fillId="0" borderId="0"/>
    <xf numFmtId="0" fontId="32" fillId="0" borderId="0"/>
    <xf numFmtId="0" fontId="41" fillId="0" borderId="0"/>
    <xf numFmtId="0" fontId="9" fillId="0" borderId="0"/>
    <xf numFmtId="215" fontId="9" fillId="0" borderId="0" applyFont="0" applyFill="0" applyBorder="0" applyAlignment="0" applyProtection="0"/>
    <xf numFmtId="0" fontId="34" fillId="0" borderId="0"/>
    <xf numFmtId="202" fontId="58" fillId="0" borderId="0" applyFill="0" applyBorder="0" applyAlignment="0"/>
    <xf numFmtId="0" fontId="37" fillId="32" borderId="0" applyNumberFormat="0" applyBorder="0" applyAlignment="0" applyProtection="0"/>
    <xf numFmtId="0" fontId="11" fillId="0" borderId="0"/>
    <xf numFmtId="0" fontId="54" fillId="34" borderId="31" applyNumberFormat="0" applyAlignment="0" applyProtection="0"/>
    <xf numFmtId="0" fontId="32" fillId="0" borderId="0"/>
    <xf numFmtId="0" fontId="34" fillId="0" borderId="0"/>
    <xf numFmtId="0" fontId="34" fillId="0" borderId="0"/>
    <xf numFmtId="0" fontId="9" fillId="0" borderId="0"/>
    <xf numFmtId="0" fontId="32" fillId="0" borderId="0"/>
    <xf numFmtId="0" fontId="34" fillId="0" borderId="0"/>
    <xf numFmtId="0" fontId="34" fillId="0" borderId="0"/>
    <xf numFmtId="0" fontId="34" fillId="0" borderId="0"/>
    <xf numFmtId="0" fontId="7" fillId="0" borderId="0"/>
    <xf numFmtId="0" fontId="34" fillId="0" borderId="0"/>
    <xf numFmtId="0" fontId="34" fillId="0" borderId="0"/>
    <xf numFmtId="0" fontId="11" fillId="0" borderId="0"/>
    <xf numFmtId="0" fontId="34" fillId="0" borderId="0"/>
    <xf numFmtId="0" fontId="41" fillId="0" borderId="0"/>
    <xf numFmtId="0" fontId="34" fillId="0" borderId="0"/>
    <xf numFmtId="0" fontId="34" fillId="0" borderId="0"/>
    <xf numFmtId="0" fontId="34" fillId="0" borderId="0"/>
    <xf numFmtId="0" fontId="9" fillId="0" borderId="0"/>
    <xf numFmtId="0" fontId="32" fillId="0" borderId="0"/>
    <xf numFmtId="43" fontId="9" fillId="0" borderId="0" applyFont="0" applyFill="0" applyBorder="0" applyAlignment="0" applyProtection="0"/>
    <xf numFmtId="0" fontId="32" fillId="0" borderId="0"/>
    <xf numFmtId="43" fontId="7" fillId="0" borderId="0" applyFont="0" applyFill="0" applyBorder="0" applyAlignment="0" applyProtection="0"/>
    <xf numFmtId="43" fontId="9" fillId="0" borderId="0" applyFont="0" applyFill="0" applyBorder="0" applyAlignment="0" applyProtection="0"/>
    <xf numFmtId="0" fontId="34" fillId="0" borderId="0"/>
    <xf numFmtId="0" fontId="9" fillId="0" borderId="0"/>
    <xf numFmtId="0" fontId="32" fillId="0" borderId="0"/>
    <xf numFmtId="0" fontId="40" fillId="22" borderId="31" applyNumberFormat="0" applyAlignment="0" applyProtection="0"/>
    <xf numFmtId="0" fontId="34" fillId="0" borderId="0"/>
    <xf numFmtId="0" fontId="32" fillId="0" borderId="0"/>
    <xf numFmtId="43" fontId="7" fillId="0" borderId="0" applyFont="0" applyFill="0" applyBorder="0" applyAlignment="0" applyProtection="0"/>
    <xf numFmtId="0" fontId="9" fillId="0" borderId="0"/>
    <xf numFmtId="0" fontId="32" fillId="0" borderId="0"/>
    <xf numFmtId="0" fontId="37" fillId="36" borderId="0" applyNumberFormat="0" applyBorder="0" applyAlignment="0" applyProtection="0"/>
    <xf numFmtId="0" fontId="41" fillId="0" borderId="0"/>
    <xf numFmtId="0" fontId="32" fillId="0" borderId="0"/>
    <xf numFmtId="0" fontId="37" fillId="34" borderId="0" applyNumberFormat="0" applyBorder="0" applyAlignment="0" applyProtection="0"/>
    <xf numFmtId="0" fontId="34" fillId="0" borderId="0"/>
    <xf numFmtId="0" fontId="34" fillId="0" borderId="0"/>
    <xf numFmtId="0" fontId="32" fillId="0" borderId="0"/>
    <xf numFmtId="0" fontId="32" fillId="0" borderId="0"/>
    <xf numFmtId="0" fontId="32" fillId="0" borderId="0"/>
    <xf numFmtId="0" fontId="9" fillId="0" borderId="0"/>
    <xf numFmtId="43" fontId="7" fillId="0" borderId="0" applyFont="0" applyFill="0" applyBorder="0" applyAlignment="0" applyProtection="0"/>
    <xf numFmtId="0" fontId="32" fillId="0" borderId="0"/>
    <xf numFmtId="0" fontId="40" fillId="17" borderId="31" applyNumberFormat="0" applyAlignment="0" applyProtection="0"/>
    <xf numFmtId="0" fontId="37" fillId="38" borderId="0" applyNumberFormat="0" applyBorder="0" applyAlignment="0" applyProtection="0"/>
    <xf numFmtId="0" fontId="34" fillId="0" borderId="0"/>
    <xf numFmtId="0" fontId="32" fillId="0" borderId="0"/>
    <xf numFmtId="0" fontId="61" fillId="0" borderId="0" applyNumberFormat="0" applyFill="0" applyBorder="0" applyAlignment="0" applyProtection="0"/>
    <xf numFmtId="0" fontId="32" fillId="0" borderId="0"/>
    <xf numFmtId="0" fontId="11" fillId="0" borderId="0"/>
    <xf numFmtId="0" fontId="35" fillId="32" borderId="0" applyNumberFormat="0" applyBorder="0" applyAlignment="0" applyProtection="0"/>
    <xf numFmtId="0" fontId="32" fillId="0" borderId="0"/>
    <xf numFmtId="0" fontId="9" fillId="0" borderId="0"/>
    <xf numFmtId="0" fontId="36" fillId="0" borderId="0"/>
    <xf numFmtId="0" fontId="32" fillId="0" borderId="0"/>
    <xf numFmtId="0" fontId="36" fillId="0" borderId="0"/>
    <xf numFmtId="0" fontId="11" fillId="0" borderId="0"/>
    <xf numFmtId="0" fontId="32" fillId="0" borderId="0"/>
    <xf numFmtId="0" fontId="32" fillId="0" borderId="0"/>
    <xf numFmtId="182" fontId="9" fillId="0" borderId="0" applyFill="0" applyBorder="0" applyAlignment="0"/>
    <xf numFmtId="0" fontId="32" fillId="0" borderId="0"/>
    <xf numFmtId="0" fontId="32" fillId="0" borderId="0"/>
    <xf numFmtId="206" fontId="9" fillId="0" borderId="0">
      <protection locked="0"/>
    </xf>
    <xf numFmtId="0" fontId="34" fillId="0" borderId="0"/>
    <xf numFmtId="0" fontId="32" fillId="0" borderId="0"/>
    <xf numFmtId="0" fontId="32" fillId="0" borderId="0"/>
    <xf numFmtId="0" fontId="32" fillId="0" borderId="0"/>
    <xf numFmtId="0" fontId="9" fillId="0" borderId="0" applyFill="0" applyBorder="0" applyAlignment="0" applyProtection="0"/>
    <xf numFmtId="0" fontId="32" fillId="0" borderId="0"/>
    <xf numFmtId="0" fontId="7" fillId="0" borderId="0"/>
    <xf numFmtId="0" fontId="32" fillId="0" borderId="0"/>
    <xf numFmtId="0" fontId="45" fillId="27" borderId="0" applyNumberFormat="0" applyBorder="0" applyAlignment="0" applyProtection="0"/>
    <xf numFmtId="0" fontId="32" fillId="0" borderId="0"/>
    <xf numFmtId="0" fontId="33" fillId="31" borderId="0" applyNumberFormat="0" applyBorder="0" applyAlignment="0" applyProtection="0"/>
    <xf numFmtId="0" fontId="81" fillId="0" borderId="0"/>
    <xf numFmtId="0" fontId="34" fillId="0" borderId="0"/>
    <xf numFmtId="0" fontId="32" fillId="0" borderId="0"/>
    <xf numFmtId="43" fontId="7" fillId="0" borderId="0" applyFont="0" applyFill="0" applyBorder="0" applyAlignment="0" applyProtection="0"/>
    <xf numFmtId="0" fontId="32" fillId="0" borderId="0"/>
    <xf numFmtId="0" fontId="9" fillId="0" borderId="0"/>
    <xf numFmtId="0" fontId="32" fillId="0" borderId="0"/>
    <xf numFmtId="0" fontId="32" fillId="0" borderId="0"/>
    <xf numFmtId="0" fontId="37" fillId="32" borderId="0" applyNumberFormat="0" applyBorder="0" applyAlignment="0" applyProtection="0"/>
    <xf numFmtId="0" fontId="7" fillId="0" borderId="0"/>
    <xf numFmtId="0" fontId="7" fillId="0" borderId="0"/>
    <xf numFmtId="0" fontId="11" fillId="0" borderId="0"/>
    <xf numFmtId="0" fontId="32" fillId="0" borderId="0"/>
    <xf numFmtId="0" fontId="32" fillId="0" borderId="0"/>
    <xf numFmtId="0" fontId="33" fillId="12" borderId="0" applyNumberFormat="0" applyBorder="0" applyAlignment="0" applyProtection="0"/>
    <xf numFmtId="0" fontId="11" fillId="0" borderId="0"/>
    <xf numFmtId="0" fontId="9" fillId="18" borderId="34" applyNumberFormat="0" applyFont="0" applyAlignment="0" applyProtection="0"/>
    <xf numFmtId="0" fontId="32" fillId="0" borderId="0"/>
    <xf numFmtId="0" fontId="34" fillId="0" borderId="0"/>
    <xf numFmtId="0" fontId="54" fillId="36" borderId="31" applyNumberFormat="0" applyAlignment="0" applyProtection="0"/>
    <xf numFmtId="0" fontId="11" fillId="0" borderId="0"/>
    <xf numFmtId="0" fontId="41" fillId="0" borderId="0"/>
    <xf numFmtId="0" fontId="34" fillId="0" borderId="0"/>
    <xf numFmtId="0" fontId="41" fillId="0" borderId="0"/>
    <xf numFmtId="0" fontId="32" fillId="0" borderId="0"/>
    <xf numFmtId="0" fontId="7" fillId="0" borderId="0"/>
    <xf numFmtId="0" fontId="32" fillId="0" borderId="0"/>
    <xf numFmtId="10" fontId="14" fillId="18" borderId="1" applyBorder="0" applyAlignment="0" applyProtection="0"/>
    <xf numFmtId="0" fontId="41" fillId="0" borderId="0"/>
    <xf numFmtId="0" fontId="32" fillId="0" borderId="0"/>
    <xf numFmtId="0" fontId="32" fillId="0" borderId="0"/>
    <xf numFmtId="43" fontId="7" fillId="0" borderId="0" applyFont="0" applyFill="0" applyBorder="0" applyAlignment="0" applyProtection="0"/>
    <xf numFmtId="43" fontId="7" fillId="0" borderId="0" applyFont="0" applyFill="0" applyBorder="0" applyAlignment="0" applyProtection="0"/>
    <xf numFmtId="0" fontId="32" fillId="0" borderId="0"/>
    <xf numFmtId="0" fontId="34" fillId="0" borderId="0"/>
    <xf numFmtId="0" fontId="32" fillId="0" borderId="0"/>
    <xf numFmtId="0" fontId="9" fillId="0" borderId="0"/>
    <xf numFmtId="0" fontId="11" fillId="0" borderId="0"/>
    <xf numFmtId="0" fontId="34" fillId="0" borderId="0"/>
    <xf numFmtId="0" fontId="33"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4" fillId="0" borderId="0"/>
    <xf numFmtId="0" fontId="9" fillId="0" borderId="0"/>
    <xf numFmtId="0" fontId="37" fillId="44" borderId="0" applyNumberFormat="0" applyBorder="0" applyAlignment="0" applyProtection="0"/>
    <xf numFmtId="0" fontId="9" fillId="0" borderId="0"/>
    <xf numFmtId="0" fontId="34" fillId="0" borderId="0"/>
    <xf numFmtId="10" fontId="14" fillId="18" borderId="1" applyBorder="0" applyAlignment="0" applyProtection="0"/>
    <xf numFmtId="0" fontId="32"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2" fillId="0" borderId="0"/>
    <xf numFmtId="0" fontId="32" fillId="0" borderId="0"/>
    <xf numFmtId="0" fontId="32" fillId="0" borderId="0"/>
    <xf numFmtId="0" fontId="34" fillId="0" borderId="0"/>
    <xf numFmtId="0" fontId="33" fillId="15" borderId="0" applyNumberFormat="0" applyBorder="0" applyAlignment="0" applyProtection="0"/>
    <xf numFmtId="0" fontId="37" fillId="31" borderId="0" applyNumberFormat="0" applyBorder="0" applyAlignment="0" applyProtection="0"/>
    <xf numFmtId="0" fontId="32" fillId="0" borderId="0"/>
    <xf numFmtId="0" fontId="32" fillId="0" borderId="0"/>
    <xf numFmtId="0" fontId="42" fillId="19" borderId="0" applyNumberFormat="0" applyBorder="0" applyAlignment="0" applyProtection="0"/>
    <xf numFmtId="0" fontId="32" fillId="0" borderId="0"/>
    <xf numFmtId="0" fontId="42" fillId="19" borderId="0" applyNumberFormat="0" applyBorder="0" applyAlignment="0" applyProtection="0"/>
    <xf numFmtId="0" fontId="32" fillId="0" borderId="0"/>
    <xf numFmtId="0" fontId="32" fillId="0" borderId="0"/>
    <xf numFmtId="0" fontId="32" fillId="0" borderId="0"/>
    <xf numFmtId="0" fontId="34" fillId="0" borderId="0"/>
    <xf numFmtId="0" fontId="9" fillId="0" borderId="0"/>
    <xf numFmtId="0" fontId="7" fillId="0" borderId="0"/>
    <xf numFmtId="0" fontId="32" fillId="0" borderId="0"/>
    <xf numFmtId="0" fontId="32" fillId="0" borderId="0"/>
    <xf numFmtId="0" fontId="34" fillId="0" borderId="0"/>
    <xf numFmtId="0" fontId="34" fillId="0" borderId="0"/>
    <xf numFmtId="0" fontId="9" fillId="0" borderId="0"/>
    <xf numFmtId="0" fontId="32" fillId="0" borderId="0"/>
    <xf numFmtId="0" fontId="37" fillId="45" borderId="0" applyNumberFormat="0" applyBorder="0" applyAlignment="0" applyProtection="0"/>
    <xf numFmtId="0" fontId="7" fillId="0" borderId="0"/>
    <xf numFmtId="0" fontId="32" fillId="0" borderId="0"/>
    <xf numFmtId="0" fontId="34" fillId="0" borderId="0"/>
    <xf numFmtId="0" fontId="32" fillId="0" borderId="0"/>
    <xf numFmtId="0" fontId="32" fillId="0" borderId="0"/>
    <xf numFmtId="0" fontId="34" fillId="0" borderId="0"/>
    <xf numFmtId="0" fontId="76" fillId="19" borderId="0" applyNumberFormat="0" applyBorder="0" applyAlignment="0" applyProtection="0"/>
    <xf numFmtId="0" fontId="32" fillId="0" borderId="0"/>
    <xf numFmtId="0" fontId="34" fillId="0" borderId="0"/>
    <xf numFmtId="0" fontId="32" fillId="0" borderId="0"/>
    <xf numFmtId="0" fontId="32" fillId="0" borderId="0"/>
    <xf numFmtId="0" fontId="32" fillId="0" borderId="0"/>
    <xf numFmtId="0" fontId="32" fillId="0" borderId="0"/>
    <xf numFmtId="9" fontId="7" fillId="0" borderId="0" applyFont="0" applyFill="0" applyBorder="0" applyAlignment="0" applyProtection="0"/>
    <xf numFmtId="0" fontId="34" fillId="0" borderId="0"/>
    <xf numFmtId="0" fontId="32" fillId="0" borderId="0"/>
    <xf numFmtId="0" fontId="34" fillId="0" borderId="0"/>
    <xf numFmtId="215" fontId="9" fillId="0" borderId="0" applyFont="0" applyFill="0" applyBorder="0" applyAlignment="0" applyProtection="0"/>
    <xf numFmtId="0" fontId="32" fillId="0" borderId="0"/>
    <xf numFmtId="0" fontId="33" fillId="49" borderId="0" applyNumberFormat="0" applyBorder="0" applyAlignment="0" applyProtection="0"/>
    <xf numFmtId="0" fontId="41" fillId="0" borderId="0"/>
    <xf numFmtId="0" fontId="11" fillId="0" borderId="0"/>
    <xf numFmtId="0" fontId="37" fillId="14" borderId="0" applyNumberFormat="0" applyBorder="0" applyAlignment="0" applyProtection="0"/>
    <xf numFmtId="0" fontId="32" fillId="0" borderId="0"/>
    <xf numFmtId="0" fontId="32" fillId="0" borderId="0"/>
    <xf numFmtId="0" fontId="35" fillId="0" borderId="0">
      <alignment vertical="top"/>
    </xf>
    <xf numFmtId="0" fontId="7" fillId="0" borderId="0"/>
    <xf numFmtId="0" fontId="32" fillId="0" borderId="0"/>
    <xf numFmtId="0" fontId="64" fillId="30" borderId="0" applyNumberFormat="0" applyBorder="0" applyAlignment="0" applyProtection="0"/>
    <xf numFmtId="181" fontId="9" fillId="0" borderId="0" applyFill="0" applyBorder="0" applyAlignment="0" applyProtection="0"/>
    <xf numFmtId="0" fontId="11" fillId="0" borderId="0"/>
    <xf numFmtId="0" fontId="32" fillId="0" borderId="0"/>
    <xf numFmtId="43" fontId="7" fillId="0" borderId="0" applyFont="0" applyFill="0" applyBorder="0" applyAlignment="0" applyProtection="0"/>
    <xf numFmtId="43" fontId="9" fillId="0" borderId="0" applyFont="0" applyFill="0" applyBorder="0" applyAlignment="0" applyProtection="0"/>
    <xf numFmtId="0" fontId="32" fillId="0" borderId="0"/>
    <xf numFmtId="0" fontId="34" fillId="0" borderId="0"/>
    <xf numFmtId="0" fontId="32" fillId="0" borderId="0"/>
    <xf numFmtId="0" fontId="9" fillId="0" borderId="0"/>
    <xf numFmtId="0" fontId="11" fillId="0" borderId="0"/>
    <xf numFmtId="0" fontId="32" fillId="0" borderId="0"/>
    <xf numFmtId="0" fontId="34" fillId="0" borderId="0"/>
    <xf numFmtId="0" fontId="9" fillId="18" borderId="34" applyNumberFormat="0" applyFont="0" applyAlignment="0" applyProtection="0"/>
    <xf numFmtId="0" fontId="41" fillId="0" borderId="0"/>
    <xf numFmtId="0" fontId="32" fillId="0" borderId="0"/>
    <xf numFmtId="0" fontId="33" fillId="12" borderId="0" applyNumberFormat="0" applyBorder="0" applyAlignment="0" applyProtection="0"/>
    <xf numFmtId="0" fontId="32" fillId="0" borderId="0"/>
    <xf numFmtId="0" fontId="41" fillId="0" borderId="0"/>
    <xf numFmtId="0" fontId="41" fillId="0" borderId="0"/>
    <xf numFmtId="43" fontId="9" fillId="0" borderId="0" applyFont="0" applyFill="0" applyBorder="0" applyAlignment="0" applyProtection="0"/>
    <xf numFmtId="0" fontId="32" fillId="0" borderId="0"/>
    <xf numFmtId="0" fontId="41" fillId="0" borderId="0"/>
    <xf numFmtId="0" fontId="37" fillId="0" borderId="0"/>
    <xf numFmtId="0" fontId="32" fillId="0" borderId="0"/>
    <xf numFmtId="0" fontId="33" fillId="23" borderId="0" applyNumberFormat="0" applyBorder="0" applyAlignment="0" applyProtection="0"/>
    <xf numFmtId="0" fontId="32" fillId="0" borderId="0"/>
    <xf numFmtId="0" fontId="9" fillId="0" borderId="0"/>
    <xf numFmtId="0" fontId="9" fillId="0" borderId="0"/>
    <xf numFmtId="0" fontId="32" fillId="0" borderId="0"/>
    <xf numFmtId="0" fontId="7" fillId="0" borderId="0"/>
    <xf numFmtId="43" fontId="7" fillId="0" borderId="0" applyFont="0" applyFill="0" applyBorder="0" applyAlignment="0" applyProtection="0"/>
    <xf numFmtId="43" fontId="9" fillId="0" borderId="0" applyFont="0" applyFill="0" applyBorder="0" applyAlignment="0" applyProtection="0"/>
    <xf numFmtId="0" fontId="32" fillId="0" borderId="0"/>
    <xf numFmtId="0" fontId="34" fillId="0" borderId="0"/>
    <xf numFmtId="0" fontId="32" fillId="0" borderId="0"/>
    <xf numFmtId="0" fontId="32" fillId="0" borderId="0"/>
    <xf numFmtId="0" fontId="11" fillId="0" borderId="0"/>
    <xf numFmtId="0" fontId="32" fillId="0" borderId="0"/>
    <xf numFmtId="0" fontId="32" fillId="0" borderId="0"/>
    <xf numFmtId="0" fontId="32" fillId="0" borderId="0"/>
    <xf numFmtId="0" fontId="32" fillId="0" borderId="0"/>
    <xf numFmtId="0" fontId="7" fillId="0" borderId="0"/>
    <xf numFmtId="0" fontId="11" fillId="0" borderId="0"/>
    <xf numFmtId="0" fontId="9" fillId="18" borderId="34" applyNumberFormat="0" applyFont="0" applyAlignment="0" applyProtection="0"/>
    <xf numFmtId="0" fontId="34" fillId="0" borderId="0"/>
    <xf numFmtId="0" fontId="33" fillId="15" borderId="0" applyNumberFormat="0" applyBorder="0" applyAlignment="0" applyProtection="0"/>
    <xf numFmtId="0" fontId="11" fillId="0" borderId="0"/>
    <xf numFmtId="0" fontId="32" fillId="0" borderId="0"/>
    <xf numFmtId="0" fontId="11" fillId="0" borderId="0"/>
    <xf numFmtId="0" fontId="7" fillId="0" borderId="0"/>
    <xf numFmtId="0" fontId="34" fillId="0" borderId="0"/>
    <xf numFmtId="0" fontId="32" fillId="0" borderId="0"/>
    <xf numFmtId="0" fontId="57" fillId="0" borderId="37" applyNumberFormat="0" applyFill="0" applyAlignment="0" applyProtection="0"/>
    <xf numFmtId="0" fontId="32" fillId="0" borderId="0"/>
    <xf numFmtId="0" fontId="32" fillId="0" borderId="0"/>
    <xf numFmtId="0" fontId="36" fillId="0" borderId="0"/>
    <xf numFmtId="0" fontId="32" fillId="0" borderId="0"/>
    <xf numFmtId="0" fontId="32" fillId="0" borderId="0"/>
    <xf numFmtId="0" fontId="9" fillId="0" borderId="0"/>
    <xf numFmtId="164" fontId="7" fillId="0" borderId="0" applyFont="0" applyFill="0" applyBorder="0" applyAlignment="0" applyProtection="0"/>
    <xf numFmtId="0" fontId="11" fillId="0" borderId="0"/>
    <xf numFmtId="0" fontId="41" fillId="0" borderId="0"/>
    <xf numFmtId="190" fontId="9" fillId="0" borderId="0">
      <protection locked="0"/>
    </xf>
    <xf numFmtId="0" fontId="34" fillId="0" borderId="0"/>
    <xf numFmtId="0" fontId="41" fillId="0" borderId="0"/>
    <xf numFmtId="0" fontId="34" fillId="0" borderId="0"/>
    <xf numFmtId="0" fontId="32" fillId="0" borderId="0"/>
    <xf numFmtId="0" fontId="31" fillId="57" borderId="0" applyNumberFormat="0" applyBorder="0" applyAlignment="0" applyProtection="0"/>
    <xf numFmtId="0" fontId="11" fillId="0" borderId="0"/>
    <xf numFmtId="0" fontId="51" fillId="0" borderId="0" applyNumberFormat="0" applyFill="0" applyBorder="0" applyAlignment="0" applyProtection="0"/>
    <xf numFmtId="0" fontId="34" fillId="0" borderId="0"/>
    <xf numFmtId="0" fontId="32" fillId="0" borderId="0"/>
    <xf numFmtId="0" fontId="34" fillId="0" borderId="0"/>
    <xf numFmtId="0" fontId="32" fillId="0" borderId="0"/>
    <xf numFmtId="0" fontId="37" fillId="14" borderId="0" applyNumberFormat="0" applyBorder="0" applyAlignment="0" applyProtection="0"/>
    <xf numFmtId="0" fontId="34" fillId="0" borderId="0"/>
    <xf numFmtId="0" fontId="32" fillId="0" borderId="0"/>
    <xf numFmtId="0" fontId="32" fillId="0" borderId="0"/>
    <xf numFmtId="0" fontId="37" fillId="14" borderId="0" applyNumberFormat="0" applyBorder="0" applyAlignment="0" applyProtection="0"/>
    <xf numFmtId="0" fontId="32" fillId="0" borderId="0"/>
    <xf numFmtId="0" fontId="37" fillId="29" borderId="0" applyNumberFormat="0" applyBorder="0" applyAlignment="0" applyProtection="0"/>
    <xf numFmtId="0" fontId="34" fillId="0" borderId="0"/>
    <xf numFmtId="0" fontId="34" fillId="0" borderId="0"/>
    <xf numFmtId="0" fontId="34" fillId="0" borderId="0"/>
    <xf numFmtId="0" fontId="9" fillId="0" borderId="0"/>
    <xf numFmtId="203" fontId="7" fillId="0" borderId="0" applyFont="0" applyFill="0" applyBorder="0" applyAlignment="0" applyProtection="0">
      <alignment vertical="center"/>
    </xf>
    <xf numFmtId="0" fontId="32" fillId="0" borderId="0"/>
    <xf numFmtId="203" fontId="7" fillId="0" borderId="0" applyFont="0" applyFill="0" applyBorder="0" applyAlignment="0" applyProtection="0">
      <alignment vertical="center"/>
    </xf>
    <xf numFmtId="0" fontId="32" fillId="0" borderId="0"/>
    <xf numFmtId="0" fontId="7" fillId="0" borderId="0"/>
    <xf numFmtId="0" fontId="32" fillId="0" borderId="0"/>
    <xf numFmtId="0" fontId="11" fillId="0" borderId="0"/>
    <xf numFmtId="0" fontId="32" fillId="0" borderId="0"/>
    <xf numFmtId="0" fontId="32" fillId="0" borderId="0"/>
    <xf numFmtId="0" fontId="9" fillId="0" borderId="0"/>
    <xf numFmtId="0" fontId="32" fillId="0" borderId="0"/>
    <xf numFmtId="0" fontId="32" fillId="0" borderId="0"/>
    <xf numFmtId="0" fontId="9" fillId="0" borderId="0" applyNumberFormat="0" applyBorder="0" applyAlignment="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32" fillId="0" borderId="0"/>
    <xf numFmtId="0" fontId="49" fillId="0" borderId="0"/>
    <xf numFmtId="0" fontId="34" fillId="0" borderId="0"/>
    <xf numFmtId="0" fontId="41" fillId="0" borderId="0"/>
    <xf numFmtId="0" fontId="41" fillId="0" borderId="0"/>
    <xf numFmtId="0" fontId="48" fillId="30" borderId="0" applyNumberFormat="0" applyBorder="0" applyAlignment="0" applyProtection="0"/>
    <xf numFmtId="43" fontId="7" fillId="0" borderId="0" applyFont="0" applyFill="0" applyBorder="0" applyAlignment="0" applyProtection="0"/>
    <xf numFmtId="0" fontId="36" fillId="0" borderId="0"/>
    <xf numFmtId="0" fontId="32" fillId="0" borderId="0"/>
    <xf numFmtId="0" fontId="33" fillId="58" borderId="0" applyNumberFormat="0" applyBorder="0" applyAlignment="0" applyProtection="0"/>
    <xf numFmtId="43" fontId="9" fillId="0" borderId="0" applyFont="0" applyFill="0" applyBorder="0" applyAlignment="0" applyProtection="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7" fillId="0" borderId="0"/>
    <xf numFmtId="0" fontId="7" fillId="0" borderId="0"/>
    <xf numFmtId="0" fontId="32" fillId="0" borderId="0"/>
    <xf numFmtId="0" fontId="32" fillId="0" borderId="0"/>
    <xf numFmtId="0" fontId="33" fillId="12" borderId="0" applyNumberFormat="0" applyBorder="0" applyAlignment="0" applyProtection="0"/>
    <xf numFmtId="0" fontId="32" fillId="0" borderId="0"/>
    <xf numFmtId="0" fontId="32" fillId="0" borderId="0"/>
    <xf numFmtId="0" fontId="53" fillId="20" borderId="0" applyNumberFormat="0" applyBorder="0" applyAlignment="0" applyProtection="0"/>
    <xf numFmtId="0" fontId="11" fillId="0" borderId="0"/>
    <xf numFmtId="0" fontId="7" fillId="0" borderId="0"/>
    <xf numFmtId="0" fontId="32" fillId="0" borderId="0"/>
    <xf numFmtId="0" fontId="37" fillId="44" borderId="0" applyNumberFormat="0" applyBorder="0" applyAlignment="0" applyProtection="0"/>
    <xf numFmtId="0" fontId="34" fillId="0" borderId="0"/>
    <xf numFmtId="0" fontId="32" fillId="0" borderId="0"/>
    <xf numFmtId="0" fontId="32" fillId="0" borderId="0"/>
    <xf numFmtId="0" fontId="34" fillId="0" borderId="0"/>
    <xf numFmtId="0" fontId="34" fillId="0" borderId="0"/>
    <xf numFmtId="0" fontId="11" fillId="0" borderId="0"/>
    <xf numFmtId="0" fontId="34" fillId="0" borderId="0"/>
    <xf numFmtId="0" fontId="7" fillId="0" borderId="0"/>
    <xf numFmtId="0" fontId="32" fillId="0" borderId="0"/>
    <xf numFmtId="0" fontId="32" fillId="0" borderId="0"/>
    <xf numFmtId="0" fontId="66" fillId="0" borderId="4">
      <alignment horizontal="left" vertical="center"/>
    </xf>
    <xf numFmtId="0" fontId="32" fillId="0" borderId="0"/>
    <xf numFmtId="0" fontId="32" fillId="0" borderId="0"/>
    <xf numFmtId="0" fontId="37" fillId="44" borderId="0" applyNumberFormat="0" applyBorder="0" applyAlignment="0" applyProtection="0"/>
    <xf numFmtId="0" fontId="32" fillId="0" borderId="0"/>
    <xf numFmtId="0" fontId="40" fillId="22" borderId="31" applyNumberFormat="0" applyAlignment="0" applyProtection="0"/>
    <xf numFmtId="0" fontId="32" fillId="0" borderId="0"/>
    <xf numFmtId="0" fontId="32" fillId="0" borderId="0"/>
    <xf numFmtId="0" fontId="7" fillId="0" borderId="0"/>
    <xf numFmtId="0" fontId="11" fillId="0" borderId="0"/>
    <xf numFmtId="0" fontId="7" fillId="0" borderId="0"/>
    <xf numFmtId="0" fontId="7" fillId="0" borderId="0"/>
    <xf numFmtId="0" fontId="32" fillId="0" borderId="0"/>
    <xf numFmtId="0" fontId="7" fillId="0" borderId="0"/>
    <xf numFmtId="0" fontId="7" fillId="0" borderId="0"/>
    <xf numFmtId="0" fontId="32" fillId="0" borderId="0"/>
    <xf numFmtId="0" fontId="41" fillId="0" borderId="0"/>
    <xf numFmtId="0" fontId="34" fillId="0" borderId="0"/>
    <xf numFmtId="0" fontId="9" fillId="0" borderId="0"/>
    <xf numFmtId="0" fontId="41" fillId="0" borderId="0"/>
    <xf numFmtId="43" fontId="7" fillId="0" borderId="0" applyFont="0" applyFill="0" applyBorder="0" applyAlignment="0" applyProtection="0"/>
    <xf numFmtId="217" fontId="47" fillId="0" borderId="0" applyFont="0" applyFill="0" applyBorder="0" applyAlignment="0" applyProtection="0"/>
    <xf numFmtId="0" fontId="34" fillId="0" borderId="0"/>
    <xf numFmtId="0" fontId="34" fillId="0" borderId="0"/>
    <xf numFmtId="0" fontId="41" fillId="0" borderId="0"/>
    <xf numFmtId="0" fontId="32" fillId="0" borderId="0"/>
    <xf numFmtId="0" fontId="32" fillId="0" borderId="0"/>
    <xf numFmtId="0" fontId="32" fillId="0" borderId="0"/>
    <xf numFmtId="0" fontId="7" fillId="0" borderId="0"/>
    <xf numFmtId="0" fontId="32" fillId="0" borderId="0"/>
    <xf numFmtId="0" fontId="33" fillId="13" borderId="0" applyNumberFormat="0" applyBorder="0" applyAlignment="0" applyProtection="0"/>
    <xf numFmtId="195" fontId="67" fillId="0" borderId="0" applyFont="0" applyBorder="0" applyProtection="0"/>
    <xf numFmtId="0" fontId="32" fillId="0" borderId="0"/>
    <xf numFmtId="0" fontId="11" fillId="0" borderId="0"/>
    <xf numFmtId="0" fontId="9" fillId="18" borderId="34" applyNumberFormat="0" applyFont="0" applyAlignment="0" applyProtection="0"/>
    <xf numFmtId="0" fontId="11" fillId="0" borderId="0"/>
    <xf numFmtId="0" fontId="34" fillId="0" borderId="0"/>
    <xf numFmtId="0" fontId="32" fillId="0" borderId="0"/>
    <xf numFmtId="43" fontId="9" fillId="0" borderId="0" applyFont="0" applyFill="0" applyBorder="0" applyAlignment="0" applyProtection="0"/>
    <xf numFmtId="0" fontId="32" fillId="0" borderId="0"/>
    <xf numFmtId="0" fontId="41" fillId="0" borderId="0"/>
    <xf numFmtId="0" fontId="37" fillId="19" borderId="0" applyNumberFormat="0" applyBorder="0" applyAlignment="0" applyProtection="0"/>
    <xf numFmtId="43" fontId="62"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0" fontId="34" fillId="0" borderId="0"/>
    <xf numFmtId="40" fontId="9" fillId="0" borderId="0">
      <protection locked="0"/>
    </xf>
    <xf numFmtId="0" fontId="41" fillId="0" borderId="0"/>
    <xf numFmtId="0" fontId="41" fillId="0" borderId="0"/>
    <xf numFmtId="0" fontId="37" fillId="34" borderId="0" applyNumberFormat="0" applyBorder="0" applyAlignment="0" applyProtection="0"/>
    <xf numFmtId="43" fontId="7" fillId="0" borderId="0" applyFont="0" applyFill="0" applyBorder="0" applyAlignment="0" applyProtection="0"/>
    <xf numFmtId="0" fontId="9" fillId="0" borderId="0"/>
    <xf numFmtId="0" fontId="32" fillId="0" borderId="0"/>
    <xf numFmtId="0" fontId="87" fillId="0" borderId="0"/>
    <xf numFmtId="0" fontId="43" fillId="22" borderId="32" applyNumberFormat="0" applyAlignment="0" applyProtection="0"/>
    <xf numFmtId="0" fontId="88" fillId="0" borderId="20">
      <alignment horizontal="left" vertical="top" wrapText="1"/>
    </xf>
    <xf numFmtId="0" fontId="34" fillId="0" borderId="0"/>
    <xf numFmtId="0" fontId="32" fillId="0" borderId="0"/>
    <xf numFmtId="0" fontId="41" fillId="0" borderId="0"/>
    <xf numFmtId="0" fontId="32" fillId="0" borderId="0"/>
    <xf numFmtId="0" fontId="32" fillId="0" borderId="0"/>
    <xf numFmtId="0" fontId="34" fillId="0" borderId="0"/>
    <xf numFmtId="0" fontId="41" fillId="0" borderId="0"/>
    <xf numFmtId="0" fontId="40" fillId="22" borderId="31" applyNumberFormat="0" applyAlignment="0" applyProtection="0"/>
    <xf numFmtId="0" fontId="9" fillId="0" borderId="0"/>
    <xf numFmtId="210" fontId="9" fillId="0" borderId="0"/>
    <xf numFmtId="0" fontId="33" fillId="20" borderId="0" applyNumberFormat="0" applyBorder="0" applyAlignment="0" applyProtection="0"/>
    <xf numFmtId="0" fontId="32" fillId="0" borderId="0"/>
    <xf numFmtId="0" fontId="43" fillId="22" borderId="32" applyNumberFormat="0" applyAlignment="0" applyProtection="0"/>
    <xf numFmtId="0" fontId="32" fillId="0" borderId="0"/>
    <xf numFmtId="0" fontId="41" fillId="0" borderId="0"/>
    <xf numFmtId="0" fontId="41" fillId="0" borderId="0"/>
    <xf numFmtId="0" fontId="32" fillId="0" borderId="0"/>
    <xf numFmtId="43" fontId="7" fillId="0" borderId="0" applyFont="0" applyFill="0" applyBorder="0" applyAlignment="0" applyProtection="0"/>
    <xf numFmtId="0" fontId="32" fillId="0" borderId="0"/>
    <xf numFmtId="0" fontId="54" fillId="34" borderId="31" applyNumberFormat="0" applyAlignment="0" applyProtection="0"/>
    <xf numFmtId="0" fontId="9" fillId="0" borderId="0"/>
    <xf numFmtId="181" fontId="9" fillId="0" borderId="33" applyFill="0">
      <alignment horizontal="right" vertical="center"/>
    </xf>
    <xf numFmtId="0" fontId="32" fillId="0" borderId="0"/>
    <xf numFmtId="0" fontId="32" fillId="0" borderId="0"/>
    <xf numFmtId="0" fontId="32" fillId="0" borderId="0"/>
    <xf numFmtId="0" fontId="33" fillId="32" borderId="0" applyNumberFormat="0" applyBorder="0" applyAlignment="0" applyProtection="0"/>
    <xf numFmtId="0" fontId="34" fillId="0" borderId="0"/>
    <xf numFmtId="0" fontId="32" fillId="0" borderId="0"/>
    <xf numFmtId="0" fontId="41" fillId="0" borderId="0"/>
    <xf numFmtId="0" fontId="34" fillId="0" borderId="0"/>
    <xf numFmtId="0" fontId="9" fillId="0" borderId="0"/>
    <xf numFmtId="0" fontId="43" fillId="22" borderId="32" applyNumberFormat="0" applyAlignment="0" applyProtection="0"/>
    <xf numFmtId="0" fontId="32" fillId="0" borderId="0"/>
    <xf numFmtId="213" fontId="9" fillId="0" borderId="42">
      <alignment vertical="center"/>
    </xf>
    <xf numFmtId="0" fontId="32" fillId="0" borderId="0"/>
    <xf numFmtId="0" fontId="32" fillId="0" borderId="0"/>
    <xf numFmtId="0" fontId="32" fillId="0" borderId="0"/>
    <xf numFmtId="172" fontId="7" fillId="0" borderId="0" applyFont="0" applyFill="0" applyBorder="0" applyAlignment="0" applyProtection="0"/>
    <xf numFmtId="0" fontId="32" fillId="0" borderId="0"/>
    <xf numFmtId="0" fontId="11" fillId="0" borderId="0"/>
    <xf numFmtId="0" fontId="32" fillId="0" borderId="0"/>
    <xf numFmtId="0" fontId="34" fillId="0" borderId="0"/>
    <xf numFmtId="0" fontId="34" fillId="0" borderId="0"/>
    <xf numFmtId="0" fontId="34" fillId="0" borderId="0"/>
    <xf numFmtId="43" fontId="62" fillId="0" borderId="0" applyFont="0" applyFill="0" applyBorder="0" applyAlignment="0" applyProtection="0"/>
    <xf numFmtId="164" fontId="7" fillId="0" borderId="0" applyFont="0" applyFill="0" applyBorder="0" applyAlignment="0" applyProtection="0"/>
    <xf numFmtId="0" fontId="32" fillId="0" borderId="0"/>
    <xf numFmtId="0" fontId="7" fillId="0" borderId="0"/>
    <xf numFmtId="0" fontId="32" fillId="0" borderId="0"/>
    <xf numFmtId="0" fontId="32" fillId="0" borderId="0"/>
    <xf numFmtId="0" fontId="34" fillId="0" borderId="0"/>
    <xf numFmtId="0" fontId="34" fillId="0" borderId="0"/>
    <xf numFmtId="0" fontId="32" fillId="0" borderId="0"/>
    <xf numFmtId="0" fontId="32" fillId="0" borderId="0"/>
    <xf numFmtId="0" fontId="37" fillId="31" borderId="0" applyNumberFormat="0" applyBorder="0" applyAlignment="0" applyProtection="0"/>
    <xf numFmtId="0" fontId="32" fillId="0" borderId="0"/>
    <xf numFmtId="0" fontId="34" fillId="0" borderId="0"/>
    <xf numFmtId="43" fontId="7" fillId="0" borderId="0" applyFont="0" applyFill="0" applyBorder="0" applyAlignment="0" applyProtection="0"/>
    <xf numFmtId="0" fontId="41" fillId="0" borderId="0"/>
    <xf numFmtId="0" fontId="34" fillId="0" borderId="0"/>
    <xf numFmtId="0" fontId="7" fillId="0" borderId="0"/>
    <xf numFmtId="0" fontId="32" fillId="0" borderId="0"/>
    <xf numFmtId="1" fontId="9" fillId="0" borderId="0">
      <alignment vertical="center"/>
    </xf>
    <xf numFmtId="0" fontId="41" fillId="0" borderId="0"/>
    <xf numFmtId="0" fontId="32" fillId="0" borderId="0"/>
    <xf numFmtId="0" fontId="11" fillId="0" borderId="0"/>
    <xf numFmtId="0" fontId="32" fillId="0" borderId="0"/>
    <xf numFmtId="0" fontId="53" fillId="32" borderId="0" applyNumberFormat="0" applyBorder="0" applyAlignment="0" applyProtection="0"/>
    <xf numFmtId="0" fontId="32" fillId="0" borderId="0"/>
    <xf numFmtId="0" fontId="11" fillId="0" borderId="0"/>
    <xf numFmtId="190" fontId="9" fillId="0" borderId="0"/>
    <xf numFmtId="0" fontId="32" fillId="0" borderId="0"/>
    <xf numFmtId="0" fontId="32" fillId="0" borderId="0"/>
    <xf numFmtId="0" fontId="33" fillId="32" borderId="0" applyNumberFormat="0" applyBorder="0" applyAlignment="0" applyProtection="0"/>
    <xf numFmtId="198" fontId="7" fillId="0" borderId="0" applyFont="0" applyFill="0" applyBorder="0" applyAlignment="0" applyProtection="0"/>
    <xf numFmtId="0" fontId="32" fillId="0" borderId="0"/>
    <xf numFmtId="0" fontId="32" fillId="0" borderId="0"/>
    <xf numFmtId="0" fontId="34" fillId="0" borderId="0"/>
    <xf numFmtId="0" fontId="32" fillId="0" borderId="0"/>
    <xf numFmtId="0" fontId="32" fillId="0" borderId="0"/>
    <xf numFmtId="0" fontId="32" fillId="0" borderId="0"/>
    <xf numFmtId="202" fontId="58" fillId="0" borderId="0" applyFill="0" applyBorder="0" applyAlignment="0"/>
    <xf numFmtId="0" fontId="34" fillId="0" borderId="0"/>
    <xf numFmtId="0" fontId="32" fillId="0" borderId="0"/>
    <xf numFmtId="9" fontId="7" fillId="0" borderId="0" applyFont="0" applyFill="0" applyBorder="0" applyAlignment="0" applyProtection="0"/>
    <xf numFmtId="0" fontId="32" fillId="0" borderId="0"/>
    <xf numFmtId="0" fontId="32" fillId="0" borderId="0"/>
    <xf numFmtId="0" fontId="34" fillId="0" borderId="0"/>
    <xf numFmtId="0" fontId="32" fillId="0" borderId="0"/>
    <xf numFmtId="0" fontId="32" fillId="0" borderId="0"/>
    <xf numFmtId="0" fontId="11" fillId="0" borderId="0"/>
    <xf numFmtId="0" fontId="32" fillId="0" borderId="0"/>
    <xf numFmtId="0" fontId="11" fillId="0" borderId="0"/>
    <xf numFmtId="0" fontId="57" fillId="0" borderId="37" applyNumberFormat="0" applyFill="0" applyAlignment="0" applyProtection="0"/>
    <xf numFmtId="0" fontId="32" fillId="0" borderId="0"/>
    <xf numFmtId="0" fontId="37" fillId="44" borderId="0" applyNumberFormat="0" applyBorder="0" applyAlignment="0" applyProtection="0"/>
    <xf numFmtId="0" fontId="32" fillId="0" borderId="0"/>
    <xf numFmtId="0" fontId="34" fillId="0" borderId="0"/>
    <xf numFmtId="0" fontId="32" fillId="0" borderId="0"/>
    <xf numFmtId="0" fontId="7" fillId="0" borderId="0"/>
    <xf numFmtId="0" fontId="32" fillId="0" borderId="0"/>
    <xf numFmtId="0" fontId="32" fillId="0" borderId="0"/>
    <xf numFmtId="0" fontId="34" fillId="0" borderId="0"/>
    <xf numFmtId="0" fontId="33" fillId="59" borderId="0" applyNumberFormat="0" applyBorder="0" applyAlignment="0" applyProtection="0"/>
    <xf numFmtId="0" fontId="32" fillId="0" borderId="0"/>
    <xf numFmtId="0" fontId="34" fillId="0" borderId="0"/>
    <xf numFmtId="0" fontId="32" fillId="0" borderId="0"/>
    <xf numFmtId="0" fontId="34" fillId="0" borderId="0"/>
    <xf numFmtId="0" fontId="32" fillId="0" borderId="0"/>
    <xf numFmtId="0" fontId="40" fillId="17" borderId="31" applyNumberFormat="0" applyAlignment="0" applyProtection="0"/>
    <xf numFmtId="0" fontId="32" fillId="0" borderId="0"/>
    <xf numFmtId="0" fontId="37" fillId="38" borderId="0" applyNumberFormat="0" applyBorder="0" applyAlignment="0" applyProtection="0"/>
    <xf numFmtId="0" fontId="32" fillId="0" borderId="0"/>
    <xf numFmtId="0" fontId="37" fillId="38" borderId="0" applyNumberFormat="0" applyBorder="0" applyAlignment="0" applyProtection="0"/>
    <xf numFmtId="0" fontId="34" fillId="0" borderId="0"/>
    <xf numFmtId="0" fontId="32" fillId="0" borderId="0"/>
    <xf numFmtId="164" fontId="7" fillId="0" borderId="0" applyFont="0" applyFill="0" applyBorder="0" applyAlignment="0" applyProtection="0"/>
    <xf numFmtId="0" fontId="32" fillId="0" borderId="0"/>
    <xf numFmtId="0" fontId="41" fillId="0" borderId="0"/>
    <xf numFmtId="0" fontId="9" fillId="0" borderId="0"/>
    <xf numFmtId="0" fontId="41" fillId="0" borderId="0"/>
    <xf numFmtId="43" fontId="7" fillId="0" borderId="0" applyFont="0" applyFill="0" applyBorder="0" applyAlignment="0" applyProtection="0"/>
    <xf numFmtId="172" fontId="7" fillId="0" borderId="0" applyFont="0" applyFill="0" applyBorder="0" applyAlignment="0" applyProtection="0"/>
    <xf numFmtId="0" fontId="34" fillId="0" borderId="0"/>
    <xf numFmtId="0" fontId="7" fillId="0" borderId="0"/>
    <xf numFmtId="0" fontId="9" fillId="0" borderId="0"/>
    <xf numFmtId="0" fontId="32" fillId="0" borderId="0"/>
    <xf numFmtId="0" fontId="45" fillId="53" borderId="0" applyNumberFormat="0" applyBorder="0" applyAlignment="0" applyProtection="0"/>
    <xf numFmtId="0" fontId="32" fillId="0" borderId="0"/>
    <xf numFmtId="0" fontId="33" fillId="21" borderId="0" applyNumberFormat="0" applyBorder="0" applyAlignment="0" applyProtection="0"/>
    <xf numFmtId="0" fontId="32" fillId="0" borderId="0"/>
    <xf numFmtId="43" fontId="7" fillId="0" borderId="0" applyFont="0" applyFill="0" applyBorder="0" applyAlignment="0" applyProtection="0"/>
    <xf numFmtId="0" fontId="32" fillId="0" borderId="0"/>
    <xf numFmtId="43" fontId="7" fillId="0" borderId="0" applyFont="0" applyFill="0" applyBorder="0" applyAlignment="0" applyProtection="0"/>
    <xf numFmtId="0" fontId="32" fillId="0" borderId="0"/>
    <xf numFmtId="0" fontId="41" fillId="0" borderId="0"/>
    <xf numFmtId="0" fontId="34" fillId="0" borderId="0"/>
    <xf numFmtId="0" fontId="32" fillId="0" borderId="0"/>
    <xf numFmtId="0" fontId="41" fillId="0" borderId="0"/>
    <xf numFmtId="0" fontId="35" fillId="38" borderId="0" applyNumberFormat="0" applyBorder="0" applyAlignment="0" applyProtection="0"/>
    <xf numFmtId="0" fontId="75" fillId="0" borderId="0"/>
    <xf numFmtId="0" fontId="9" fillId="0" borderId="0"/>
    <xf numFmtId="191" fontId="9" fillId="0" borderId="0" applyFill="0" applyBorder="0" applyAlignment="0" applyProtection="0"/>
    <xf numFmtId="0" fontId="34" fillId="0" borderId="0"/>
    <xf numFmtId="0" fontId="42" fillId="19" borderId="0" applyNumberFormat="0" applyBorder="0" applyAlignment="0" applyProtection="0"/>
    <xf numFmtId="0" fontId="34" fillId="0" borderId="0"/>
    <xf numFmtId="0" fontId="32" fillId="0" borderId="0"/>
    <xf numFmtId="0" fontId="34" fillId="0" borderId="0"/>
    <xf numFmtId="0" fontId="9" fillId="0" borderId="0"/>
    <xf numFmtId="0" fontId="7" fillId="0" borderId="0"/>
    <xf numFmtId="43" fontId="7" fillId="0" borderId="0" applyFont="0" applyFill="0" applyBorder="0" applyAlignment="0" applyProtection="0"/>
    <xf numFmtId="0" fontId="9" fillId="0" borderId="0"/>
    <xf numFmtId="0" fontId="33" fillId="12" borderId="0" applyNumberFormat="0" applyBorder="0" applyAlignment="0" applyProtection="0"/>
    <xf numFmtId="0" fontId="37" fillId="19" borderId="0" applyNumberFormat="0" applyBorder="0" applyAlignment="0" applyProtection="0"/>
    <xf numFmtId="0" fontId="34" fillId="0" borderId="0"/>
    <xf numFmtId="0" fontId="34" fillId="0" borderId="0"/>
    <xf numFmtId="181" fontId="9" fillId="0" borderId="0" applyFill="0" applyBorder="0" applyAlignment="0" applyProtection="0"/>
    <xf numFmtId="0" fontId="32" fillId="0" borderId="0"/>
    <xf numFmtId="0" fontId="34" fillId="0" borderId="0"/>
    <xf numFmtId="0" fontId="43" fillId="22" borderId="32" applyNumberFormat="0" applyAlignment="0" applyProtection="0"/>
    <xf numFmtId="0" fontId="34" fillId="0" borderId="0"/>
    <xf numFmtId="0" fontId="32" fillId="0" borderId="0"/>
    <xf numFmtId="0" fontId="32" fillId="0" borderId="0"/>
    <xf numFmtId="164" fontId="7" fillId="0" borderId="0" applyFont="0" applyFill="0" applyBorder="0" applyAlignment="0" applyProtection="0"/>
    <xf numFmtId="0" fontId="9" fillId="0" borderId="0"/>
    <xf numFmtId="0" fontId="66" fillId="0" borderId="12" applyNumberFormat="0" applyAlignment="0" applyProtection="0">
      <alignment horizontal="left" vertical="center"/>
    </xf>
    <xf numFmtId="0" fontId="34" fillId="0" borderId="0"/>
    <xf numFmtId="43" fontId="9" fillId="0" borderId="0" applyFont="0" applyFill="0" applyBorder="0" applyAlignment="0" applyProtection="0"/>
    <xf numFmtId="0" fontId="34" fillId="0" borderId="0"/>
    <xf numFmtId="0" fontId="34" fillId="0" borderId="0"/>
    <xf numFmtId="0" fontId="33" fillId="46" borderId="0" applyNumberFormat="0" applyBorder="0" applyAlignment="0" applyProtection="0"/>
    <xf numFmtId="0" fontId="33" fillId="26" borderId="0" applyNumberFormat="0" applyBorder="0" applyAlignment="0" applyProtection="0"/>
    <xf numFmtId="0" fontId="32" fillId="0" borderId="0"/>
    <xf numFmtId="0" fontId="37" fillId="16" borderId="0" applyNumberFormat="0" applyBorder="0" applyAlignment="0" applyProtection="0"/>
    <xf numFmtId="0" fontId="32" fillId="0" borderId="0"/>
    <xf numFmtId="0" fontId="34" fillId="0" borderId="0"/>
    <xf numFmtId="0" fontId="34" fillId="0" borderId="0"/>
    <xf numFmtId="0" fontId="9" fillId="0" borderId="0"/>
    <xf numFmtId="0" fontId="32" fillId="0" borderId="0"/>
    <xf numFmtId="190" fontId="89" fillId="0" borderId="0">
      <alignment horizontal="left" vertical="top"/>
      <protection locked="0"/>
    </xf>
    <xf numFmtId="0" fontId="34" fillId="0" borderId="0"/>
    <xf numFmtId="0" fontId="33" fillId="28" borderId="0" applyNumberFormat="0" applyBorder="0" applyAlignment="0" applyProtection="0"/>
    <xf numFmtId="0" fontId="34" fillId="0" borderId="0"/>
    <xf numFmtId="0" fontId="34" fillId="0" borderId="0"/>
    <xf numFmtId="0" fontId="34" fillId="0" borderId="0"/>
    <xf numFmtId="0" fontId="32" fillId="0" borderId="0"/>
    <xf numFmtId="0" fontId="34" fillId="0" borderId="0"/>
    <xf numFmtId="0" fontId="33" fillId="28" borderId="0" applyNumberFormat="0" applyBorder="0" applyAlignment="0" applyProtection="0"/>
    <xf numFmtId="0" fontId="34" fillId="0" borderId="0"/>
    <xf numFmtId="0" fontId="34" fillId="0" borderId="0"/>
    <xf numFmtId="0" fontId="34" fillId="0" borderId="0"/>
    <xf numFmtId="0" fontId="7" fillId="0" borderId="0"/>
    <xf numFmtId="0" fontId="34" fillId="0" borderId="0"/>
    <xf numFmtId="0" fontId="34" fillId="0" borderId="0"/>
    <xf numFmtId="0" fontId="34" fillId="0" borderId="0"/>
    <xf numFmtId="0" fontId="34" fillId="0" borderId="0"/>
    <xf numFmtId="0" fontId="9" fillId="0" borderId="0"/>
    <xf numFmtId="0" fontId="34" fillId="0" borderId="0"/>
    <xf numFmtId="0" fontId="34" fillId="0" borderId="0"/>
    <xf numFmtId="0" fontId="34" fillId="0" borderId="0"/>
    <xf numFmtId="0" fontId="34" fillId="0" borderId="0"/>
    <xf numFmtId="0" fontId="32" fillId="0" borderId="0"/>
    <xf numFmtId="0" fontId="35" fillId="31" borderId="0" applyNumberFormat="0" applyBorder="0" applyAlignment="0" applyProtection="0"/>
    <xf numFmtId="43" fontId="7" fillId="0" borderId="0" applyFont="0" applyFill="0" applyBorder="0" applyAlignment="0" applyProtection="0"/>
    <xf numFmtId="0" fontId="34" fillId="0" borderId="0"/>
    <xf numFmtId="0" fontId="34" fillId="0" borderId="0"/>
    <xf numFmtId="43" fontId="7" fillId="0" borderId="0" applyFont="0" applyFill="0" applyBorder="0" applyAlignment="0" applyProtection="0"/>
    <xf numFmtId="0" fontId="34" fillId="0" borderId="0"/>
    <xf numFmtId="0" fontId="34" fillId="0" borderId="0"/>
    <xf numFmtId="0" fontId="32" fillId="0" borderId="0"/>
    <xf numFmtId="0" fontId="32" fillId="0" borderId="0"/>
    <xf numFmtId="0" fontId="34" fillId="0" borderId="0"/>
    <xf numFmtId="0" fontId="32" fillId="0" borderId="0"/>
    <xf numFmtId="0" fontId="34" fillId="0" borderId="0"/>
    <xf numFmtId="0" fontId="32" fillId="0" borderId="0"/>
    <xf numFmtId="0" fontId="34" fillId="0" borderId="0"/>
    <xf numFmtId="0" fontId="34" fillId="0" borderId="0"/>
    <xf numFmtId="0" fontId="34" fillId="0" borderId="0"/>
    <xf numFmtId="0" fontId="32" fillId="0" borderId="0"/>
    <xf numFmtId="0" fontId="33" fillId="13" borderId="0" applyNumberFormat="0" applyBorder="0" applyAlignment="0" applyProtection="0"/>
    <xf numFmtId="0" fontId="34" fillId="0" borderId="0"/>
    <xf numFmtId="0" fontId="34" fillId="0" borderId="0"/>
    <xf numFmtId="0" fontId="9" fillId="0" borderId="0"/>
    <xf numFmtId="0" fontId="34" fillId="0" borderId="0"/>
    <xf numFmtId="0" fontId="33" fillId="28" borderId="0" applyNumberFormat="0" applyBorder="0" applyAlignment="0" applyProtection="0"/>
    <xf numFmtId="0" fontId="34" fillId="0" borderId="0"/>
    <xf numFmtId="0" fontId="34" fillId="0" borderId="0"/>
    <xf numFmtId="0" fontId="34" fillId="0" borderId="0"/>
    <xf numFmtId="0" fontId="34" fillId="0" borderId="0"/>
    <xf numFmtId="0" fontId="32" fillId="0" borderId="0"/>
    <xf numFmtId="0" fontId="34" fillId="0" borderId="0"/>
    <xf numFmtId="0" fontId="34" fillId="0" borderId="0"/>
    <xf numFmtId="0" fontId="45" fillId="27" borderId="0" applyNumberFormat="0" applyBorder="0" applyAlignment="0" applyProtection="0"/>
    <xf numFmtId="0" fontId="34" fillId="0" borderId="0"/>
    <xf numFmtId="0" fontId="34" fillId="0" borderId="0"/>
    <xf numFmtId="0" fontId="34" fillId="0" borderId="0"/>
    <xf numFmtId="0" fontId="34" fillId="0" borderId="0"/>
    <xf numFmtId="0" fontId="9" fillId="0" borderId="0"/>
    <xf numFmtId="0" fontId="34" fillId="0" borderId="0"/>
    <xf numFmtId="215" fontId="9" fillId="0" borderId="0" applyFont="0" applyFill="0" applyBorder="0" applyAlignment="0" applyProtection="0"/>
    <xf numFmtId="0" fontId="34" fillId="0" borderId="0"/>
    <xf numFmtId="0" fontId="34" fillId="0" borderId="0"/>
    <xf numFmtId="0" fontId="34" fillId="0" borderId="0"/>
    <xf numFmtId="0" fontId="37" fillId="19" borderId="0" applyNumberFormat="0" applyBorder="0" applyAlignment="0" applyProtection="0"/>
    <xf numFmtId="0" fontId="54" fillId="36" borderId="31" applyNumberFormat="0" applyAlignment="0" applyProtection="0"/>
    <xf numFmtId="0" fontId="34" fillId="0" borderId="0"/>
    <xf numFmtId="0" fontId="34" fillId="0" borderId="0"/>
    <xf numFmtId="0" fontId="34" fillId="0" borderId="0"/>
    <xf numFmtId="0" fontId="37" fillId="38" borderId="0" applyNumberFormat="0" applyBorder="0" applyAlignment="0" applyProtection="0"/>
    <xf numFmtId="0" fontId="34" fillId="0" borderId="0"/>
    <xf numFmtId="0" fontId="43" fillId="22" borderId="32" applyNumberFormat="0" applyAlignment="0" applyProtection="0"/>
    <xf numFmtId="0" fontId="34" fillId="0" borderId="0"/>
    <xf numFmtId="0" fontId="32" fillId="0" borderId="0"/>
    <xf numFmtId="0" fontId="34" fillId="0" borderId="0"/>
    <xf numFmtId="0" fontId="43" fillId="22" borderId="32" applyNumberFormat="0" applyAlignment="0" applyProtection="0"/>
    <xf numFmtId="0" fontId="34" fillId="0" borderId="0"/>
    <xf numFmtId="0" fontId="34" fillId="0" borderId="0"/>
    <xf numFmtId="0" fontId="32" fillId="0" borderId="0"/>
    <xf numFmtId="0" fontId="32" fillId="0" borderId="0"/>
    <xf numFmtId="0" fontId="33" fillId="31" borderId="0" applyNumberFormat="0" applyBorder="0" applyAlignment="0" applyProtection="0"/>
    <xf numFmtId="0" fontId="33" fillId="13" borderId="0" applyNumberFormat="0" applyBorder="0" applyAlignment="0" applyProtection="0"/>
    <xf numFmtId="0" fontId="9" fillId="0" borderId="0"/>
    <xf numFmtId="0" fontId="54" fillId="36" borderId="31" applyNumberFormat="0" applyAlignment="0" applyProtection="0"/>
    <xf numFmtId="0" fontId="34" fillId="0" borderId="0"/>
    <xf numFmtId="0" fontId="34" fillId="0" borderId="0"/>
    <xf numFmtId="0" fontId="9" fillId="0" borderId="0"/>
    <xf numFmtId="0" fontId="34" fillId="0" borderId="0"/>
    <xf numFmtId="0" fontId="44" fillId="22" borderId="31" applyNumberFormat="0" applyAlignment="0" applyProtection="0"/>
    <xf numFmtId="0" fontId="34" fillId="0" borderId="0"/>
    <xf numFmtId="0" fontId="9" fillId="18" borderId="34" applyNumberFormat="0" applyFont="0" applyAlignment="0" applyProtection="0"/>
    <xf numFmtId="0" fontId="32" fillId="0" borderId="0"/>
    <xf numFmtId="0" fontId="9" fillId="18" borderId="34" applyNumberFormat="0" applyFont="0" applyAlignment="0" applyProtection="0"/>
    <xf numFmtId="0" fontId="7" fillId="0" borderId="0"/>
    <xf numFmtId="0" fontId="32" fillId="0" borderId="0"/>
    <xf numFmtId="0" fontId="9" fillId="0" borderId="0"/>
    <xf numFmtId="0" fontId="37" fillId="34" borderId="0" applyNumberFormat="0" applyBorder="0" applyAlignment="0" applyProtection="0"/>
    <xf numFmtId="9" fontId="7" fillId="0" borderId="0" applyFont="0" applyFill="0" applyBorder="0" applyAlignment="0" applyProtection="0"/>
    <xf numFmtId="0" fontId="7" fillId="0" borderId="0"/>
    <xf numFmtId="0" fontId="32" fillId="0" borderId="0"/>
    <xf numFmtId="0" fontId="34" fillId="0" borderId="0"/>
    <xf numFmtId="0" fontId="32" fillId="0" borderId="0"/>
    <xf numFmtId="0" fontId="32" fillId="0" borderId="0"/>
    <xf numFmtId="0" fontId="41" fillId="0" borderId="0"/>
    <xf numFmtId="0" fontId="7" fillId="0" borderId="0"/>
    <xf numFmtId="0" fontId="32" fillId="0" borderId="0"/>
    <xf numFmtId="0" fontId="36" fillId="0" borderId="0"/>
    <xf numFmtId="0" fontId="32" fillId="0" borderId="0"/>
    <xf numFmtId="0" fontId="34" fillId="0" borderId="0"/>
    <xf numFmtId="0" fontId="34" fillId="0" borderId="0"/>
    <xf numFmtId="0" fontId="34" fillId="0" borderId="0"/>
    <xf numFmtId="0" fontId="34" fillId="0" borderId="0"/>
    <xf numFmtId="0" fontId="32" fillId="0" borderId="0"/>
    <xf numFmtId="0" fontId="34" fillId="0" borderId="0"/>
    <xf numFmtId="0" fontId="34" fillId="0" borderId="0"/>
    <xf numFmtId="0" fontId="34" fillId="0" borderId="0"/>
    <xf numFmtId="0" fontId="34" fillId="0" borderId="0"/>
    <xf numFmtId="0" fontId="32" fillId="0" borderId="0"/>
    <xf numFmtId="0" fontId="34" fillId="0" borderId="0"/>
    <xf numFmtId="0" fontId="32" fillId="0" borderId="0"/>
    <xf numFmtId="206" fontId="9" fillId="0" borderId="0">
      <protection locked="0"/>
    </xf>
    <xf numFmtId="198" fontId="7" fillId="0" borderId="0" applyFont="0" applyFill="0" applyBorder="0" applyAlignment="0" applyProtection="0"/>
    <xf numFmtId="0" fontId="34" fillId="0" borderId="0"/>
    <xf numFmtId="0" fontId="34" fillId="0" borderId="0"/>
    <xf numFmtId="0" fontId="32" fillId="0" borderId="0"/>
    <xf numFmtId="0" fontId="34" fillId="0" borderId="0"/>
    <xf numFmtId="0" fontId="34" fillId="0" borderId="0"/>
    <xf numFmtId="0" fontId="34" fillId="0" borderId="0"/>
    <xf numFmtId="0" fontId="34" fillId="0" borderId="0"/>
    <xf numFmtId="189" fontId="9" fillId="0" borderId="0" applyFill="0" applyBorder="0" applyAlignment="0"/>
    <xf numFmtId="0" fontId="34" fillId="0" borderId="0"/>
    <xf numFmtId="0" fontId="32" fillId="0" borderId="0"/>
    <xf numFmtId="0" fontId="9" fillId="18" borderId="34" applyNumberFormat="0" applyFont="0" applyAlignment="0" applyProtection="0"/>
    <xf numFmtId="0" fontId="34" fillId="0" borderId="0"/>
    <xf numFmtId="0" fontId="32" fillId="0" borderId="0"/>
    <xf numFmtId="0" fontId="34" fillId="0" borderId="0"/>
    <xf numFmtId="43" fontId="9" fillId="0" borderId="0" applyFont="0" applyFill="0" applyBorder="0" applyAlignment="0" applyProtection="0"/>
    <xf numFmtId="0" fontId="33" fillId="31" borderId="0" applyNumberFormat="0" applyBorder="0" applyAlignment="0" applyProtection="0"/>
    <xf numFmtId="0" fontId="34" fillId="0" borderId="0"/>
    <xf numFmtId="0" fontId="34" fillId="0" borderId="0"/>
    <xf numFmtId="0" fontId="32" fillId="0" borderId="0"/>
    <xf numFmtId="0" fontId="36" fillId="0" borderId="0"/>
    <xf numFmtId="0" fontId="34" fillId="0" borderId="0"/>
    <xf numFmtId="0" fontId="37" fillId="32" borderId="0" applyNumberFormat="0" applyBorder="0" applyAlignment="0" applyProtection="0"/>
    <xf numFmtId="172" fontId="7" fillId="0" borderId="0" applyFont="0" applyFill="0" applyBorder="0" applyAlignment="0" applyProtection="0"/>
    <xf numFmtId="0" fontId="32" fillId="0" borderId="0"/>
    <xf numFmtId="0" fontId="34" fillId="0" borderId="0"/>
    <xf numFmtId="0" fontId="33" fillId="59" borderId="0" applyNumberFormat="0" applyBorder="0" applyAlignment="0" applyProtection="0"/>
    <xf numFmtId="0" fontId="63"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3" fillId="33" borderId="0" applyNumberFormat="0" applyBorder="0" applyAlignment="0" applyProtection="0"/>
    <xf numFmtId="0" fontId="51" fillId="0" borderId="0" applyNumberFormat="0" applyFill="0" applyBorder="0" applyAlignment="0" applyProtection="0"/>
    <xf numFmtId="0" fontId="7" fillId="54" borderId="0" applyNumberFormat="0" applyBorder="0" applyAlignment="0" applyProtection="0"/>
    <xf numFmtId="0" fontId="34" fillId="0" borderId="0"/>
    <xf numFmtId="0" fontId="34" fillId="0" borderId="0"/>
    <xf numFmtId="0" fontId="32" fillId="0" borderId="0"/>
    <xf numFmtId="0" fontId="34" fillId="0" borderId="0"/>
    <xf numFmtId="164" fontId="7" fillId="0" borderId="0" applyFont="0" applyFill="0" applyBorder="0" applyAlignment="0" applyProtection="0"/>
    <xf numFmtId="0" fontId="34" fillId="0" borderId="0"/>
    <xf numFmtId="0" fontId="32" fillId="0" borderId="0"/>
    <xf numFmtId="0" fontId="33" fillId="15" borderId="0" applyNumberFormat="0" applyBorder="0" applyAlignment="0" applyProtection="0"/>
    <xf numFmtId="0" fontId="34" fillId="0" borderId="0"/>
    <xf numFmtId="0" fontId="9" fillId="41" borderId="34" applyNumberFormat="0" applyAlignment="0" applyProtection="0"/>
    <xf numFmtId="0" fontId="34" fillId="0" borderId="0"/>
    <xf numFmtId="0" fontId="34" fillId="0" borderId="0"/>
    <xf numFmtId="0" fontId="61" fillId="0" borderId="40" applyNumberFormat="0" applyFill="0" applyAlignment="0" applyProtection="0"/>
    <xf numFmtId="43" fontId="7" fillId="0" borderId="0" applyFont="0" applyFill="0" applyBorder="0" applyAlignment="0" applyProtection="0"/>
    <xf numFmtId="43" fontId="7" fillId="0" borderId="0" applyFont="0" applyFill="0" applyBorder="0" applyAlignment="0" applyProtection="0"/>
    <xf numFmtId="0" fontId="32" fillId="0" borderId="0"/>
    <xf numFmtId="0" fontId="34" fillId="0" borderId="0"/>
    <xf numFmtId="0" fontId="34" fillId="0" borderId="0"/>
    <xf numFmtId="0" fontId="34" fillId="0" borderId="0"/>
    <xf numFmtId="0" fontId="34" fillId="0" borderId="0"/>
    <xf numFmtId="0" fontId="34" fillId="0" borderId="0"/>
    <xf numFmtId="43" fontId="7" fillId="0" borderId="0" applyFont="0" applyFill="0" applyBorder="0" applyAlignment="0" applyProtection="0"/>
    <xf numFmtId="0" fontId="34" fillId="0" borderId="0"/>
    <xf numFmtId="0" fontId="32" fillId="0" borderId="0"/>
    <xf numFmtId="0" fontId="34" fillId="0" borderId="0"/>
    <xf numFmtId="0" fontId="34" fillId="0" borderId="0"/>
    <xf numFmtId="0" fontId="32" fillId="0" borderId="0"/>
    <xf numFmtId="0" fontId="36" fillId="0" borderId="0"/>
    <xf numFmtId="0" fontId="34" fillId="0" borderId="0"/>
    <xf numFmtId="0" fontId="32" fillId="0" borderId="0"/>
    <xf numFmtId="0" fontId="37" fillId="45" borderId="0" applyNumberFormat="0" applyBorder="0" applyAlignment="0" applyProtection="0"/>
    <xf numFmtId="0" fontId="42" fillId="19" borderId="0" applyNumberFormat="0" applyBorder="0" applyAlignment="0" applyProtection="0"/>
    <xf numFmtId="0" fontId="41" fillId="0" borderId="0"/>
    <xf numFmtId="0" fontId="7" fillId="0" borderId="0"/>
    <xf numFmtId="0" fontId="32" fillId="0" borderId="0"/>
    <xf numFmtId="0" fontId="34" fillId="0" borderId="0"/>
    <xf numFmtId="211" fontId="9" fillId="0" borderId="0">
      <protection locked="0"/>
    </xf>
    <xf numFmtId="0" fontId="34" fillId="0" borderId="0"/>
    <xf numFmtId="0" fontId="34" fillId="0" borderId="0"/>
    <xf numFmtId="0" fontId="34" fillId="0" borderId="0"/>
    <xf numFmtId="0" fontId="9" fillId="18" borderId="34" applyNumberFormat="0" applyFont="0" applyAlignment="0" applyProtection="0"/>
    <xf numFmtId="0" fontId="7" fillId="0" borderId="0"/>
    <xf numFmtId="0" fontId="34" fillId="0" borderId="0"/>
    <xf numFmtId="0" fontId="34" fillId="0" borderId="0"/>
    <xf numFmtId="43" fontId="7" fillId="0" borderId="0" applyFont="0" applyFill="0" applyBorder="0" applyAlignment="0" applyProtection="0"/>
    <xf numFmtId="0" fontId="34" fillId="0" borderId="0"/>
    <xf numFmtId="0" fontId="34" fillId="0" borderId="0"/>
    <xf numFmtId="0" fontId="32" fillId="0" borderId="0"/>
    <xf numFmtId="0" fontId="34" fillId="0" borderId="0"/>
    <xf numFmtId="0" fontId="32" fillId="0" borderId="0"/>
    <xf numFmtId="0" fontId="74" fillId="0" borderId="0" applyNumberFormat="0" applyFill="0" applyBorder="0" applyAlignment="0" applyProtection="0"/>
    <xf numFmtId="43" fontId="7" fillId="0" borderId="0" applyFont="0" applyFill="0" applyBorder="0" applyAlignment="0" applyProtection="0"/>
    <xf numFmtId="0" fontId="34" fillId="0" borderId="0"/>
    <xf numFmtId="0" fontId="34" fillId="0" borderId="0"/>
    <xf numFmtId="0" fontId="9" fillId="0" borderId="0"/>
    <xf numFmtId="0" fontId="34" fillId="0" borderId="0"/>
    <xf numFmtId="0" fontId="37" fillId="38" borderId="0" applyNumberFormat="0" applyBorder="0" applyAlignment="0" applyProtection="0"/>
    <xf numFmtId="0" fontId="34" fillId="0" borderId="0"/>
    <xf numFmtId="0" fontId="34" fillId="0" borderId="0"/>
    <xf numFmtId="43" fontId="9" fillId="0" borderId="0" applyFont="0" applyFill="0" applyBorder="0" applyAlignment="0" applyProtection="0"/>
    <xf numFmtId="0" fontId="32" fillId="0" borderId="0"/>
    <xf numFmtId="0" fontId="32" fillId="0" borderId="0"/>
    <xf numFmtId="0" fontId="9" fillId="18" borderId="34" applyNumberFormat="0" applyFont="0" applyAlignment="0" applyProtection="0"/>
    <xf numFmtId="0" fontId="34" fillId="0" borderId="0"/>
    <xf numFmtId="208" fontId="3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13" borderId="0" applyNumberFormat="0" applyBorder="0" applyAlignment="0" applyProtection="0"/>
    <xf numFmtId="43" fontId="7" fillId="0" borderId="0" applyFont="0" applyFill="0" applyBorder="0" applyAlignment="0" applyProtection="0"/>
    <xf numFmtId="0" fontId="34" fillId="0" borderId="0"/>
    <xf numFmtId="0" fontId="34" fillId="0" borderId="0"/>
    <xf numFmtId="0" fontId="37" fillId="14" borderId="0" applyNumberFormat="0" applyBorder="0" applyAlignment="0" applyProtection="0"/>
    <xf numFmtId="0" fontId="32" fillId="0" borderId="0"/>
    <xf numFmtId="0" fontId="34" fillId="0" borderId="0"/>
    <xf numFmtId="0" fontId="34" fillId="0" borderId="0"/>
    <xf numFmtId="0" fontId="55" fillId="35" borderId="35" applyNumberFormat="0" applyAlignment="0" applyProtection="0"/>
    <xf numFmtId="0" fontId="34" fillId="0" borderId="0"/>
    <xf numFmtId="0" fontId="32" fillId="0" borderId="0"/>
    <xf numFmtId="0" fontId="34" fillId="0" borderId="0"/>
    <xf numFmtId="0" fontId="34" fillId="0" borderId="0"/>
    <xf numFmtId="0" fontId="33" fillId="12" borderId="0" applyNumberFormat="0" applyBorder="0" applyAlignment="0" applyProtection="0"/>
    <xf numFmtId="0" fontId="34" fillId="0" borderId="0"/>
    <xf numFmtId="0" fontId="9" fillId="18" borderId="34" applyNumberFormat="0" applyFont="0" applyAlignment="0" applyProtection="0"/>
    <xf numFmtId="0" fontId="34" fillId="0" borderId="0"/>
    <xf numFmtId="0" fontId="34" fillId="0" borderId="0"/>
    <xf numFmtId="0" fontId="34" fillId="0" borderId="0"/>
    <xf numFmtId="0" fontId="33" fillId="33" borderId="0" applyNumberFormat="0" applyBorder="0" applyAlignment="0" applyProtection="0"/>
    <xf numFmtId="0" fontId="34" fillId="0" borderId="0"/>
    <xf numFmtId="0" fontId="9" fillId="0" borderId="0"/>
    <xf numFmtId="0" fontId="34" fillId="0" borderId="0"/>
    <xf numFmtId="0" fontId="32" fillId="0" borderId="0"/>
    <xf numFmtId="0" fontId="34" fillId="0" borderId="0"/>
    <xf numFmtId="0" fontId="34" fillId="0" borderId="0"/>
    <xf numFmtId="0" fontId="57" fillId="0" borderId="37" applyNumberFormat="0" applyFill="0" applyAlignment="0" applyProtection="0"/>
    <xf numFmtId="0" fontId="34" fillId="0" borderId="0"/>
    <xf numFmtId="0" fontId="47" fillId="0" borderId="0"/>
    <xf numFmtId="0" fontId="7" fillId="0" borderId="0"/>
    <xf numFmtId="0" fontId="34" fillId="0" borderId="0"/>
    <xf numFmtId="0" fontId="9" fillId="18" borderId="34" applyNumberFormat="0" applyFont="0" applyAlignment="0" applyProtection="0"/>
    <xf numFmtId="0" fontId="34" fillId="0" borderId="0"/>
    <xf numFmtId="0" fontId="34" fillId="0" borderId="0"/>
    <xf numFmtId="0" fontId="32" fillId="0" borderId="0"/>
    <xf numFmtId="0" fontId="37" fillId="14" borderId="0" applyNumberFormat="0" applyBorder="0" applyAlignment="0" applyProtection="0"/>
    <xf numFmtId="172" fontId="7" fillId="0" borderId="0" applyFont="0" applyFill="0" applyBorder="0" applyAlignment="0" applyProtection="0"/>
    <xf numFmtId="0" fontId="34" fillId="0" borderId="0"/>
    <xf numFmtId="0" fontId="66" fillId="0" borderId="4">
      <alignment horizontal="left" vertical="center"/>
    </xf>
    <xf numFmtId="0" fontId="34" fillId="0" borderId="0"/>
    <xf numFmtId="0" fontId="34" fillId="0" borderId="0"/>
    <xf numFmtId="0" fontId="33" fillId="23" borderId="0" applyNumberFormat="0" applyBorder="0" applyAlignment="0" applyProtection="0"/>
    <xf numFmtId="0" fontId="34" fillId="0" borderId="0"/>
    <xf numFmtId="0" fontId="34" fillId="0" borderId="0"/>
    <xf numFmtId="0" fontId="32" fillId="0" borderId="0"/>
    <xf numFmtId="43" fontId="7" fillId="0" borderId="0" applyFont="0" applyFill="0" applyBorder="0" applyAlignment="0" applyProtection="0"/>
    <xf numFmtId="0" fontId="32" fillId="0" borderId="0"/>
    <xf numFmtId="0" fontId="37" fillId="58" borderId="0" applyNumberFormat="0" applyBorder="0" applyAlignment="0" applyProtection="0"/>
    <xf numFmtId="0" fontId="69" fillId="0" borderId="0" applyNumberFormat="0" applyFill="0" applyBorder="0" applyAlignment="0" applyProtection="0"/>
    <xf numFmtId="0" fontId="34" fillId="0" borderId="0"/>
    <xf numFmtId="0" fontId="34" fillId="0" borderId="0"/>
    <xf numFmtId="202" fontId="58" fillId="0" borderId="0" applyFill="0" applyBorder="0" applyAlignment="0"/>
    <xf numFmtId="0" fontId="34" fillId="0" borderId="0"/>
    <xf numFmtId="0" fontId="11"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34" fillId="0" borderId="0"/>
    <xf numFmtId="0" fontId="34" fillId="0" borderId="0"/>
    <xf numFmtId="0" fontId="40" fillId="22" borderId="31" applyNumberFormat="0" applyAlignment="0" applyProtection="0"/>
    <xf numFmtId="0" fontId="34" fillId="0" borderId="0"/>
    <xf numFmtId="0" fontId="9" fillId="0" borderId="0"/>
    <xf numFmtId="0" fontId="32" fillId="0" borderId="0"/>
    <xf numFmtId="0" fontId="32" fillId="0" borderId="0"/>
    <xf numFmtId="0" fontId="34" fillId="0" borderId="0"/>
    <xf numFmtId="0" fontId="34" fillId="0" borderId="0"/>
    <xf numFmtId="0" fontId="32" fillId="0" borderId="0"/>
    <xf numFmtId="0" fontId="34" fillId="0" borderId="0"/>
    <xf numFmtId="0" fontId="34" fillId="0" borderId="0"/>
    <xf numFmtId="0" fontId="7" fillId="0" borderId="0"/>
    <xf numFmtId="0" fontId="34" fillId="0" borderId="0"/>
    <xf numFmtId="0" fontId="34" fillId="0" borderId="0"/>
    <xf numFmtId="0" fontId="34" fillId="0" borderId="0"/>
    <xf numFmtId="0" fontId="35" fillId="27" borderId="0" applyNumberFormat="0" applyBorder="0" applyAlignment="0" applyProtection="0"/>
    <xf numFmtId="0" fontId="34" fillId="0" borderId="0"/>
    <xf numFmtId="0" fontId="32" fillId="0" borderId="0"/>
    <xf numFmtId="0" fontId="37" fillId="60"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7" fillId="0" borderId="0"/>
    <xf numFmtId="0" fontId="77" fillId="0" borderId="0" applyNumberFormat="0" applyFill="0" applyBorder="0" applyAlignment="0" applyProtection="0">
      <alignment vertical="top"/>
      <protection locked="0"/>
    </xf>
    <xf numFmtId="0" fontId="32" fillId="0" borderId="0"/>
    <xf numFmtId="0" fontId="36" fillId="0" borderId="0"/>
    <xf numFmtId="0" fontId="34" fillId="0" borderId="0"/>
    <xf numFmtId="0" fontId="36" fillId="0" borderId="0"/>
    <xf numFmtId="0" fontId="34" fillId="0" borderId="0"/>
    <xf numFmtId="0" fontId="32" fillId="0" borderId="0"/>
    <xf numFmtId="0" fontId="37" fillId="58" borderId="0" applyNumberFormat="0" applyBorder="0" applyAlignment="0" applyProtection="0"/>
    <xf numFmtId="0" fontId="7" fillId="0" borderId="0"/>
    <xf numFmtId="0" fontId="34" fillId="0" borderId="0"/>
    <xf numFmtId="0" fontId="34" fillId="0" borderId="0"/>
    <xf numFmtId="0" fontId="32" fillId="0" borderId="0"/>
    <xf numFmtId="0" fontId="34" fillId="0" borderId="0"/>
    <xf numFmtId="10" fontId="14" fillId="18" borderId="1" applyBorder="0" applyAlignment="0" applyProtection="0"/>
    <xf numFmtId="0" fontId="34" fillId="0" borderId="0"/>
    <xf numFmtId="0" fontId="37" fillId="34" borderId="0" applyNumberFormat="0" applyBorder="0" applyAlignment="0" applyProtection="0"/>
    <xf numFmtId="0" fontId="34" fillId="0" borderId="0"/>
    <xf numFmtId="0" fontId="34" fillId="0" borderId="0"/>
    <xf numFmtId="43" fontId="9" fillId="0" borderId="0" applyFont="0" applyFill="0" applyBorder="0" applyAlignment="0" applyProtection="0"/>
    <xf numFmtId="0" fontId="34" fillId="0" borderId="0"/>
    <xf numFmtId="0" fontId="34" fillId="0" borderId="0"/>
    <xf numFmtId="0" fontId="32" fillId="0" borderId="0"/>
    <xf numFmtId="43" fontId="7" fillId="0" borderId="0" applyFont="0" applyFill="0" applyBorder="0" applyAlignment="0" applyProtection="0"/>
    <xf numFmtId="0" fontId="32" fillId="0" borderId="0"/>
    <xf numFmtId="0" fontId="32" fillId="0" borderId="0"/>
    <xf numFmtId="0" fontId="32" fillId="0" borderId="0"/>
    <xf numFmtId="0" fontId="41" fillId="0" borderId="0"/>
    <xf numFmtId="0" fontId="32" fillId="0" borderId="0"/>
    <xf numFmtId="0" fontId="42" fillId="19" borderId="0" applyNumberFormat="0" applyBorder="0" applyAlignment="0" applyProtection="0"/>
    <xf numFmtId="0" fontId="34" fillId="0" borderId="0"/>
    <xf numFmtId="0" fontId="32" fillId="0" borderId="0"/>
    <xf numFmtId="0" fontId="33" fillId="12" borderId="0" applyNumberFormat="0" applyBorder="0" applyAlignment="0" applyProtection="0"/>
    <xf numFmtId="0" fontId="32" fillId="0" borderId="0"/>
    <xf numFmtId="0" fontId="34" fillId="0" borderId="0"/>
    <xf numFmtId="0" fontId="32" fillId="0" borderId="0"/>
    <xf numFmtId="0" fontId="9" fillId="18" borderId="3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9" fillId="0" borderId="0"/>
    <xf numFmtId="0" fontId="32" fillId="0" borderId="0"/>
    <xf numFmtId="0" fontId="34" fillId="0" borderId="0"/>
    <xf numFmtId="0" fontId="33" fillId="23" borderId="0" applyNumberFormat="0" applyBorder="0" applyAlignment="0" applyProtection="0"/>
    <xf numFmtId="0" fontId="34" fillId="0" borderId="0"/>
    <xf numFmtId="43" fontId="9" fillId="0" borderId="0" applyFill="0" applyBorder="0" applyAlignment="0" applyProtection="0"/>
    <xf numFmtId="0" fontId="34" fillId="0" borderId="0"/>
    <xf numFmtId="0" fontId="32" fillId="0" borderId="0"/>
    <xf numFmtId="0" fontId="34" fillId="0" borderId="0"/>
    <xf numFmtId="0" fontId="11" fillId="0" borderId="0"/>
    <xf numFmtId="0" fontId="34" fillId="0" borderId="0"/>
    <xf numFmtId="0" fontId="34" fillId="0" borderId="0"/>
    <xf numFmtId="0" fontId="34" fillId="0" borderId="0"/>
    <xf numFmtId="0" fontId="32" fillId="0" borderId="0"/>
    <xf numFmtId="0" fontId="34" fillId="0" borderId="0"/>
    <xf numFmtId="0" fontId="9" fillId="0" borderId="0"/>
    <xf numFmtId="0" fontId="34" fillId="0" borderId="0"/>
    <xf numFmtId="43" fontId="7" fillId="0" borderId="0" applyFont="0" applyFill="0" applyBorder="0" applyAlignment="0" applyProtection="0"/>
    <xf numFmtId="0" fontId="32" fillId="0" borderId="0"/>
    <xf numFmtId="0" fontId="37" fillId="14" borderId="0" applyNumberFormat="0" applyBorder="0" applyAlignment="0" applyProtection="0"/>
    <xf numFmtId="0" fontId="32" fillId="0" borderId="0"/>
    <xf numFmtId="0" fontId="32" fillId="0" borderId="0"/>
    <xf numFmtId="0" fontId="34" fillId="0" borderId="0"/>
    <xf numFmtId="0" fontId="33" fillId="61" borderId="0" applyNumberFormat="0" applyBorder="0" applyAlignment="0" applyProtection="0"/>
    <xf numFmtId="40" fontId="91" fillId="0" borderId="0"/>
    <xf numFmtId="0" fontId="34" fillId="0" borderId="0"/>
    <xf numFmtId="0" fontId="37" fillId="47" borderId="0" applyNumberFormat="0" applyBorder="0" applyAlignment="0" applyProtection="0"/>
    <xf numFmtId="0" fontId="34" fillId="0" borderId="0"/>
    <xf numFmtId="0" fontId="32" fillId="0" borderId="0"/>
    <xf numFmtId="0" fontId="37" fillId="38" borderId="0" applyNumberFormat="0" applyBorder="0" applyAlignment="0" applyProtection="0"/>
    <xf numFmtId="0" fontId="34" fillId="0" borderId="0"/>
    <xf numFmtId="0" fontId="34" fillId="0" borderId="0"/>
    <xf numFmtId="0" fontId="75" fillId="0" borderId="0"/>
    <xf numFmtId="0" fontId="34" fillId="0" borderId="0"/>
    <xf numFmtId="0" fontId="34" fillId="0" borderId="0"/>
    <xf numFmtId="0" fontId="45" fillId="53"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43" fontId="7" fillId="0" borderId="0" applyFont="0" applyFill="0" applyBorder="0" applyAlignment="0" applyProtection="0"/>
    <xf numFmtId="0" fontId="40" fillId="17" borderId="31" applyNumberFormat="0" applyAlignment="0" applyProtection="0"/>
    <xf numFmtId="0" fontId="34" fillId="0" borderId="0"/>
    <xf numFmtId="0" fontId="45" fillId="27" borderId="0" applyNumberFormat="0" applyBorder="0" applyAlignment="0" applyProtection="0"/>
    <xf numFmtId="0" fontId="34" fillId="0" borderId="0"/>
    <xf numFmtId="0" fontId="34" fillId="0" borderId="0"/>
    <xf numFmtId="0" fontId="34" fillId="0" borderId="0"/>
    <xf numFmtId="0" fontId="32" fillId="0" borderId="0"/>
    <xf numFmtId="0" fontId="34" fillId="0" borderId="0"/>
    <xf numFmtId="0" fontId="34" fillId="0" borderId="0"/>
    <xf numFmtId="0" fontId="9" fillId="41" borderId="34" applyNumberFormat="0" applyAlignment="0" applyProtection="0"/>
    <xf numFmtId="0" fontId="32" fillId="0" borderId="0"/>
    <xf numFmtId="0" fontId="34" fillId="0" borderId="0"/>
    <xf numFmtId="0" fontId="60" fillId="0" borderId="3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 fillId="0" borderId="0" applyFont="0" applyFill="0" applyBorder="0" applyAlignment="0" applyProtection="0"/>
    <xf numFmtId="0" fontId="32" fillId="0" borderId="0"/>
    <xf numFmtId="0" fontId="51" fillId="0" borderId="0" applyNumberFormat="0" applyFill="0" applyBorder="0" applyAlignment="0" applyProtection="0"/>
    <xf numFmtId="0" fontId="34" fillId="0" borderId="0"/>
    <xf numFmtId="0" fontId="34" fillId="0" borderId="0"/>
    <xf numFmtId="0" fontId="34" fillId="0" borderId="0"/>
    <xf numFmtId="0" fontId="34" fillId="0" borderId="0"/>
    <xf numFmtId="0" fontId="36" fillId="0" borderId="0"/>
    <xf numFmtId="0" fontId="32" fillId="0" borderId="0"/>
    <xf numFmtId="0" fontId="36" fillId="0" borderId="0"/>
    <xf numFmtId="0" fontId="34" fillId="0" borderId="0"/>
    <xf numFmtId="0" fontId="34" fillId="0" borderId="0"/>
    <xf numFmtId="0" fontId="34" fillId="0" borderId="0"/>
    <xf numFmtId="0" fontId="34" fillId="0" borderId="0"/>
    <xf numFmtId="0" fontId="36" fillId="0" borderId="0"/>
    <xf numFmtId="0" fontId="36" fillId="0" borderId="0"/>
    <xf numFmtId="0" fontId="34" fillId="0" borderId="0"/>
    <xf numFmtId="0" fontId="32" fillId="0" borderId="0"/>
    <xf numFmtId="0" fontId="33" fillId="26" borderId="0" applyNumberFormat="0" applyBorder="0" applyAlignment="0" applyProtection="0"/>
    <xf numFmtId="0" fontId="34" fillId="0" borderId="0"/>
    <xf numFmtId="0" fontId="32" fillId="0" borderId="0"/>
    <xf numFmtId="181" fontId="9" fillId="0" borderId="0" applyFill="0" applyBorder="0" applyAlignment="0" applyProtection="0"/>
    <xf numFmtId="181" fontId="9" fillId="0" borderId="0" applyFill="0" applyBorder="0" applyAlignment="0" applyProtection="0"/>
    <xf numFmtId="0" fontId="32" fillId="0" borderId="0"/>
    <xf numFmtId="0" fontId="34" fillId="0" borderId="0"/>
    <xf numFmtId="0" fontId="32" fillId="0" borderId="0"/>
    <xf numFmtId="0" fontId="32" fillId="0" borderId="0"/>
    <xf numFmtId="0" fontId="34" fillId="0" borderId="0"/>
    <xf numFmtId="0" fontId="7" fillId="0" borderId="0"/>
    <xf numFmtId="0" fontId="34"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7" fillId="32" borderId="0" applyNumberFormat="0" applyBorder="0" applyAlignment="0" applyProtection="0"/>
    <xf numFmtId="0" fontId="32" fillId="0" borderId="0"/>
    <xf numFmtId="0" fontId="9" fillId="0" borderId="0"/>
    <xf numFmtId="0" fontId="33" fillId="13" borderId="0" applyNumberFormat="0" applyBorder="0" applyAlignment="0" applyProtection="0"/>
    <xf numFmtId="0" fontId="37" fillId="0" borderId="0"/>
    <xf numFmtId="0" fontId="32" fillId="0" borderId="0"/>
    <xf numFmtId="206" fontId="9" fillId="0" borderId="0">
      <protection locked="0"/>
    </xf>
    <xf numFmtId="0" fontId="32" fillId="0" borderId="0"/>
    <xf numFmtId="0" fontId="80" fillId="0" borderId="0">
      <alignment horizontal="center" textRotation="90"/>
    </xf>
    <xf numFmtId="0" fontId="32" fillId="0" borderId="0"/>
    <xf numFmtId="0" fontId="37" fillId="27" borderId="0" applyNumberFormat="0" applyBorder="0" applyAlignment="0" applyProtection="0"/>
    <xf numFmtId="0" fontId="32" fillId="0" borderId="0"/>
    <xf numFmtId="0" fontId="9" fillId="0" borderId="0"/>
    <xf numFmtId="0" fontId="55" fillId="35" borderId="35" applyNumberFormat="0" applyAlignment="0" applyProtection="0"/>
    <xf numFmtId="0" fontId="9" fillId="0" borderId="0"/>
    <xf numFmtId="0" fontId="32" fillId="0" borderId="0"/>
    <xf numFmtId="0" fontId="32" fillId="0" borderId="0"/>
    <xf numFmtId="0" fontId="34" fillId="0" borderId="0"/>
    <xf numFmtId="0" fontId="34" fillId="0" borderId="0"/>
    <xf numFmtId="0" fontId="32" fillId="0" borderId="0"/>
    <xf numFmtId="181" fontId="9" fillId="0" borderId="0" applyFill="0" applyBorder="0" applyAlignment="0" applyProtection="0"/>
    <xf numFmtId="0" fontId="34" fillId="0" borderId="0"/>
    <xf numFmtId="0" fontId="51" fillId="0" borderId="0" applyNumberFormat="0" applyFill="0" applyBorder="0" applyAlignment="0" applyProtection="0"/>
    <xf numFmtId="0" fontId="34" fillId="0" borderId="0"/>
    <xf numFmtId="0" fontId="33" fillId="20" borderId="0" applyNumberFormat="0" applyBorder="0" applyAlignment="0" applyProtection="0"/>
    <xf numFmtId="0" fontId="32" fillId="0" borderId="0"/>
    <xf numFmtId="0" fontId="9" fillId="0" borderId="0"/>
    <xf numFmtId="0" fontId="32" fillId="0" borderId="0"/>
    <xf numFmtId="0" fontId="7" fillId="0" borderId="0"/>
    <xf numFmtId="0" fontId="9" fillId="0" borderId="0"/>
    <xf numFmtId="0" fontId="37" fillId="60" borderId="0" applyNumberFormat="0" applyBorder="0" applyAlignment="0" applyProtection="0"/>
    <xf numFmtId="0" fontId="75" fillId="0" borderId="0"/>
    <xf numFmtId="0" fontId="32" fillId="0" borderId="0"/>
    <xf numFmtId="0" fontId="9" fillId="0" borderId="0"/>
    <xf numFmtId="0" fontId="32" fillId="0" borderId="0"/>
    <xf numFmtId="0" fontId="37" fillId="32" borderId="0" applyNumberFormat="0" applyBorder="0" applyAlignment="0" applyProtection="0"/>
    <xf numFmtId="0" fontId="32" fillId="0" borderId="0"/>
    <xf numFmtId="0" fontId="32" fillId="0" borderId="0"/>
    <xf numFmtId="0" fontId="32" fillId="0" borderId="0"/>
    <xf numFmtId="0" fontId="9" fillId="0" borderId="0"/>
    <xf numFmtId="0" fontId="32" fillId="0" borderId="0"/>
    <xf numFmtId="0" fontId="33" fillId="42" borderId="0" applyNumberFormat="0" applyBorder="0" applyAlignment="0" applyProtection="0"/>
    <xf numFmtId="0" fontId="85" fillId="0" borderId="0" applyNumberFormat="0" applyAlignment="0"/>
    <xf numFmtId="0" fontId="9" fillId="0" borderId="0"/>
    <xf numFmtId="0" fontId="32" fillId="0" borderId="0"/>
    <xf numFmtId="0" fontId="33" fillId="26" borderId="0" applyNumberFormat="0" applyBorder="0" applyAlignment="0" applyProtection="0"/>
    <xf numFmtId="0" fontId="9" fillId="0" borderId="0"/>
    <xf numFmtId="0" fontId="9" fillId="0" borderId="0"/>
    <xf numFmtId="0" fontId="54" fillId="36" borderId="31" applyNumberFormat="0" applyAlignment="0" applyProtection="0"/>
    <xf numFmtId="0" fontId="32" fillId="0" borderId="0"/>
    <xf numFmtId="0" fontId="37" fillId="16" borderId="0" applyNumberFormat="0" applyBorder="0" applyAlignment="0" applyProtection="0"/>
    <xf numFmtId="0" fontId="32" fillId="0" borderId="0"/>
    <xf numFmtId="9" fontId="7" fillId="0" borderId="0" applyFont="0" applyFill="0" applyBorder="0" applyAlignment="0" applyProtection="0"/>
    <xf numFmtId="201" fontId="46" fillId="0" borderId="0">
      <alignment horizontal="left"/>
    </xf>
    <xf numFmtId="0" fontId="32" fillId="0" borderId="0"/>
    <xf numFmtId="0" fontId="32" fillId="0" borderId="0"/>
    <xf numFmtId="0" fontId="32" fillId="0" borderId="0"/>
    <xf numFmtId="0" fontId="37" fillId="38" borderId="0" applyNumberFormat="0" applyBorder="0" applyAlignment="0" applyProtection="0"/>
    <xf numFmtId="0" fontId="43" fillId="17" borderId="32" applyNumberFormat="0" applyAlignment="0" applyProtection="0"/>
    <xf numFmtId="0" fontId="7" fillId="0" borderId="0"/>
    <xf numFmtId="0" fontId="9" fillId="0" borderId="0"/>
    <xf numFmtId="43" fontId="7" fillId="0" borderId="0" applyFont="0" applyFill="0" applyBorder="0" applyAlignment="0" applyProtection="0"/>
    <xf numFmtId="0" fontId="32" fillId="0" borderId="0"/>
    <xf numFmtId="0" fontId="32" fillId="0" borderId="0"/>
    <xf numFmtId="0" fontId="32" fillId="0" borderId="0"/>
    <xf numFmtId="0" fontId="55" fillId="35" borderId="35" applyNumberFormat="0" applyAlignment="0" applyProtection="0"/>
    <xf numFmtId="0" fontId="32" fillId="0" borderId="0"/>
    <xf numFmtId="0" fontId="9" fillId="0" borderId="0"/>
    <xf numFmtId="0" fontId="32" fillId="0" borderId="0"/>
    <xf numFmtId="0" fontId="32" fillId="0" borderId="0"/>
    <xf numFmtId="0" fontId="40" fillId="22" borderId="31" applyNumberFormat="0" applyAlignment="0" applyProtection="0"/>
    <xf numFmtId="0" fontId="9" fillId="0" borderId="0"/>
    <xf numFmtId="0" fontId="32" fillId="0" borderId="0"/>
    <xf numFmtId="0" fontId="34" fillId="0" borderId="0"/>
    <xf numFmtId="0" fontId="33" fillId="33" borderId="0" applyNumberFormat="0" applyBorder="0" applyAlignment="0" applyProtection="0"/>
    <xf numFmtId="0" fontId="32" fillId="0" borderId="0"/>
    <xf numFmtId="0" fontId="33" fillId="20" borderId="0" applyNumberFormat="0" applyBorder="0" applyAlignment="0" applyProtection="0"/>
    <xf numFmtId="0" fontId="7" fillId="0" borderId="0"/>
    <xf numFmtId="0" fontId="7" fillId="0" borderId="0"/>
    <xf numFmtId="0" fontId="32" fillId="0" borderId="0"/>
    <xf numFmtId="10" fontId="9" fillId="0" borderId="0" applyFont="0" applyFill="0" applyBorder="0" applyAlignment="0" applyProtection="0"/>
    <xf numFmtId="0" fontId="34" fillId="0" borderId="0"/>
    <xf numFmtId="0" fontId="53" fillId="31" borderId="0" applyNumberFormat="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32" fillId="0" borderId="0"/>
    <xf numFmtId="0" fontId="32" fillId="0" borderId="0"/>
    <xf numFmtId="0" fontId="9" fillId="0" borderId="0"/>
    <xf numFmtId="0" fontId="40" fillId="22" borderId="31" applyNumberFormat="0" applyAlignment="0" applyProtection="0"/>
    <xf numFmtId="0" fontId="34" fillId="0" borderId="0"/>
    <xf numFmtId="0" fontId="66" fillId="0" borderId="4">
      <alignment horizontal="left" vertical="center"/>
    </xf>
    <xf numFmtId="0" fontId="32" fillId="0" borderId="0"/>
    <xf numFmtId="0" fontId="32" fillId="0" borderId="0"/>
    <xf numFmtId="0" fontId="34" fillId="0" borderId="0"/>
    <xf numFmtId="0" fontId="32" fillId="0" borderId="0"/>
    <xf numFmtId="0" fontId="33" fillId="20" borderId="0" applyNumberFormat="0" applyBorder="0" applyAlignment="0" applyProtection="0"/>
    <xf numFmtId="0" fontId="34" fillId="0" borderId="0"/>
    <xf numFmtId="0" fontId="34" fillId="0" borderId="0"/>
    <xf numFmtId="0" fontId="9" fillId="0" borderId="0"/>
    <xf numFmtId="0" fontId="43" fillId="22" borderId="32" applyNumberFormat="0" applyAlignment="0" applyProtection="0"/>
    <xf numFmtId="0" fontId="34" fillId="0" borderId="0"/>
    <xf numFmtId="0" fontId="32" fillId="0" borderId="0"/>
    <xf numFmtId="0" fontId="7" fillId="0" borderId="0"/>
    <xf numFmtId="0" fontId="32" fillId="0" borderId="0"/>
    <xf numFmtId="0" fontId="32" fillId="0" borderId="0"/>
    <xf numFmtId="0" fontId="32" fillId="0" borderId="0"/>
    <xf numFmtId="0" fontId="34" fillId="0" borderId="0"/>
    <xf numFmtId="0" fontId="32" fillId="0" borderId="0"/>
    <xf numFmtId="0" fontId="32" fillId="0" borderId="0"/>
    <xf numFmtId="0" fontId="33" fillId="20" borderId="0" applyNumberFormat="0" applyBorder="0" applyAlignment="0" applyProtection="0"/>
    <xf numFmtId="0" fontId="32" fillId="0" borderId="0"/>
    <xf numFmtId="0" fontId="33" fillId="20" borderId="0" applyNumberFormat="0" applyBorder="0" applyAlignment="0" applyProtection="0"/>
    <xf numFmtId="0" fontId="32" fillId="0" borderId="0"/>
    <xf numFmtId="0" fontId="54" fillId="34" borderId="31" applyNumberFormat="0" applyAlignment="0" applyProtection="0"/>
    <xf numFmtId="181" fontId="9" fillId="0" borderId="0" applyFill="0" applyBorder="0" applyAlignment="0" applyProtection="0"/>
    <xf numFmtId="0" fontId="32" fillId="0" borderId="0"/>
    <xf numFmtId="0" fontId="32" fillId="0" borderId="0"/>
    <xf numFmtId="164" fontId="7" fillId="0" borderId="0" applyFont="0" applyFill="0" applyBorder="0" applyAlignment="0" applyProtection="0"/>
    <xf numFmtId="0" fontId="11" fillId="0" borderId="0"/>
    <xf numFmtId="0" fontId="11" fillId="0" borderId="0"/>
    <xf numFmtId="0" fontId="37" fillId="32" borderId="0" applyNumberFormat="0" applyBorder="0" applyAlignment="0" applyProtection="0"/>
    <xf numFmtId="0" fontId="32" fillId="0" borderId="0"/>
    <xf numFmtId="0" fontId="43" fillId="22" borderId="32" applyNumberFormat="0" applyAlignment="0" applyProtection="0"/>
    <xf numFmtId="172" fontId="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55" fillId="35" borderId="35" applyNumberFormat="0" applyAlignment="0" applyProtection="0"/>
    <xf numFmtId="0" fontId="32" fillId="0" borderId="0"/>
    <xf numFmtId="0" fontId="32" fillId="0" borderId="0"/>
    <xf numFmtId="0" fontId="32" fillId="0" borderId="0"/>
    <xf numFmtId="0" fontId="41" fillId="0" borderId="0"/>
    <xf numFmtId="0" fontId="32" fillId="0" borderId="0"/>
    <xf numFmtId="0" fontId="11" fillId="0" borderId="0"/>
    <xf numFmtId="0" fontId="32" fillId="0" borderId="0"/>
    <xf numFmtId="0" fontId="32" fillId="0" borderId="0"/>
    <xf numFmtId="0" fontId="60" fillId="0" borderId="38" applyNumberFormat="0" applyFill="0" applyAlignment="0" applyProtection="0"/>
    <xf numFmtId="0" fontId="32" fillId="0" borderId="0"/>
    <xf numFmtId="0" fontId="32" fillId="0" borderId="0"/>
    <xf numFmtId="0" fontId="32" fillId="0" borderId="0"/>
    <xf numFmtId="0" fontId="37" fillId="52" borderId="0" applyNumberFormat="0" applyBorder="0" applyAlignment="0" applyProtection="0"/>
    <xf numFmtId="0" fontId="9" fillId="0" borderId="0"/>
    <xf numFmtId="0" fontId="11" fillId="0" borderId="0"/>
    <xf numFmtId="0" fontId="34" fillId="0" borderId="0"/>
    <xf numFmtId="0" fontId="34" fillId="0" borderId="0"/>
    <xf numFmtId="0" fontId="36" fillId="0" borderId="0"/>
    <xf numFmtId="0" fontId="36" fillId="0" borderId="0"/>
    <xf numFmtId="0" fontId="34" fillId="0" borderId="0"/>
    <xf numFmtId="0" fontId="34" fillId="0" borderId="0"/>
    <xf numFmtId="0" fontId="34" fillId="0" borderId="0"/>
    <xf numFmtId="0" fontId="34" fillId="0" borderId="0"/>
    <xf numFmtId="0" fontId="38" fillId="0" borderId="30" applyNumberFormat="0" applyFill="0" applyAlignment="0" applyProtection="0"/>
    <xf numFmtId="0" fontId="33" fillId="13" borderId="0" applyNumberFormat="0" applyBorder="0" applyAlignment="0" applyProtection="0"/>
    <xf numFmtId="0" fontId="34" fillId="0" borderId="0"/>
    <xf numFmtId="0" fontId="34" fillId="0" borderId="0"/>
    <xf numFmtId="9" fontId="7" fillId="0" borderId="0" applyFont="0" applyFill="0" applyBorder="0" applyAlignment="0" applyProtection="0"/>
    <xf numFmtId="0" fontId="37" fillId="0" borderId="0"/>
    <xf numFmtId="0" fontId="34" fillId="0" borderId="0"/>
    <xf numFmtId="0" fontId="7" fillId="0" borderId="0"/>
    <xf numFmtId="0" fontId="34" fillId="0" borderId="0"/>
    <xf numFmtId="0" fontId="34" fillId="0" borderId="0"/>
    <xf numFmtId="0" fontId="34" fillId="0" borderId="0"/>
    <xf numFmtId="0" fontId="33" fillId="13" borderId="0" applyNumberFormat="0" applyBorder="0" applyAlignment="0" applyProtection="0"/>
    <xf numFmtId="0" fontId="34" fillId="0" borderId="0"/>
    <xf numFmtId="0" fontId="33" fillId="13" borderId="0" applyNumberFormat="0" applyBorder="0" applyAlignment="0" applyProtection="0"/>
    <xf numFmtId="0" fontId="34" fillId="0" borderId="0"/>
    <xf numFmtId="0" fontId="33" fillId="13" borderId="0" applyNumberFormat="0" applyBorder="0" applyAlignment="0" applyProtection="0"/>
    <xf numFmtId="0" fontId="34" fillId="0" borderId="0"/>
    <xf numFmtId="0" fontId="53" fillId="15" borderId="0" applyNumberFormat="0" applyBorder="0" applyAlignment="0" applyProtection="0"/>
    <xf numFmtId="0" fontId="34" fillId="0" borderId="0"/>
    <xf numFmtId="0" fontId="52" fillId="22" borderId="32" applyNumberFormat="0" applyAlignment="0" applyProtection="0"/>
    <xf numFmtId="0" fontId="34" fillId="0" borderId="0"/>
    <xf numFmtId="0" fontId="34" fillId="0" borderId="0"/>
    <xf numFmtId="0" fontId="34" fillId="0" borderId="0"/>
    <xf numFmtId="0" fontId="34" fillId="0" borderId="0"/>
    <xf numFmtId="0" fontId="7" fillId="0" borderId="0"/>
    <xf numFmtId="0" fontId="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7" fillId="0" borderId="0"/>
    <xf numFmtId="0" fontId="75" fillId="0" borderId="0"/>
    <xf numFmtId="0" fontId="32" fillId="0" borderId="0"/>
    <xf numFmtId="0" fontId="34" fillId="0" borderId="0"/>
    <xf numFmtId="0" fontId="7" fillId="0" borderId="0"/>
    <xf numFmtId="172" fontId="7" fillId="0" borderId="0" applyFont="0" applyFill="0" applyBorder="0" applyAlignment="0" applyProtection="0"/>
    <xf numFmtId="0" fontId="32" fillId="0" borderId="0"/>
    <xf numFmtId="0" fontId="34" fillId="0" borderId="0"/>
    <xf numFmtId="0" fontId="34" fillId="0" borderId="0"/>
    <xf numFmtId="0" fontId="34" fillId="0" borderId="0"/>
    <xf numFmtId="0" fontId="34" fillId="0" borderId="0"/>
    <xf numFmtId="0" fontId="32" fillId="0" borderId="0"/>
    <xf numFmtId="0" fontId="32" fillId="0" borderId="0"/>
    <xf numFmtId="0" fontId="32" fillId="0" borderId="0"/>
    <xf numFmtId="0" fontId="69" fillId="0" borderId="0" applyNumberFormat="0" applyFill="0" applyBorder="0" applyAlignment="0" applyProtection="0"/>
    <xf numFmtId="0" fontId="32" fillId="0" borderId="0"/>
    <xf numFmtId="43" fontId="9" fillId="0" borderId="0" applyFont="0" applyFill="0" applyBorder="0" applyAlignment="0" applyProtection="0"/>
    <xf numFmtId="0" fontId="34" fillId="0" borderId="0"/>
    <xf numFmtId="0" fontId="33" fillId="20" borderId="0" applyNumberFormat="0" applyBorder="0" applyAlignment="0" applyProtection="0"/>
    <xf numFmtId="0" fontId="7" fillId="0" borderId="0"/>
    <xf numFmtId="0" fontId="34" fillId="0" borderId="0"/>
    <xf numFmtId="0" fontId="34" fillId="0" borderId="0"/>
    <xf numFmtId="10" fontId="14" fillId="18" borderId="1" applyBorder="0" applyAlignment="0" applyProtection="0"/>
    <xf numFmtId="0" fontId="34" fillId="0" borderId="0"/>
    <xf numFmtId="43" fontId="7" fillId="0" borderId="0" applyFont="0" applyFill="0" applyBorder="0" applyAlignment="0" applyProtection="0"/>
    <xf numFmtId="0" fontId="37" fillId="21" borderId="0" applyNumberFormat="0" applyBorder="0" applyAlignment="0" applyProtection="0"/>
    <xf numFmtId="0" fontId="7" fillId="0" borderId="0"/>
    <xf numFmtId="0" fontId="34" fillId="0" borderId="0"/>
    <xf numFmtId="0" fontId="37" fillId="31" borderId="0" applyNumberFormat="0" applyBorder="0" applyAlignment="0" applyProtection="0"/>
    <xf numFmtId="0" fontId="34" fillId="0" borderId="0"/>
    <xf numFmtId="0" fontId="32" fillId="0" borderId="0"/>
    <xf numFmtId="172" fontId="7" fillId="0" borderId="0" applyFont="0" applyFill="0" applyBorder="0" applyAlignment="0" applyProtection="0"/>
    <xf numFmtId="0" fontId="9" fillId="0" borderId="0"/>
    <xf numFmtId="0" fontId="32" fillId="0" borderId="0"/>
    <xf numFmtId="0" fontId="33" fillId="28" borderId="0" applyNumberFormat="0" applyBorder="0" applyAlignment="0" applyProtection="0"/>
    <xf numFmtId="0" fontId="32" fillId="0" borderId="0"/>
    <xf numFmtId="0" fontId="7" fillId="24" borderId="0" applyNumberFormat="0" applyBorder="0" applyAlignment="0" applyProtection="0"/>
    <xf numFmtId="0" fontId="32" fillId="0" borderId="0"/>
    <xf numFmtId="0" fontId="33" fillId="12" borderId="0" applyNumberFormat="0" applyBorder="0" applyAlignment="0" applyProtection="0"/>
    <xf numFmtId="0" fontId="32" fillId="0" borderId="0"/>
    <xf numFmtId="0" fontId="69" fillId="0" borderId="0" applyNumberFormat="0" applyFill="0" applyBorder="0" applyAlignment="0" applyProtection="0"/>
    <xf numFmtId="0" fontId="33" fillId="12" borderId="0" applyNumberFormat="0" applyBorder="0" applyAlignment="0" applyProtection="0"/>
    <xf numFmtId="0" fontId="32" fillId="0" borderId="0"/>
    <xf numFmtId="0" fontId="32" fillId="0" borderId="0"/>
    <xf numFmtId="0" fontId="32" fillId="0" borderId="0"/>
    <xf numFmtId="43" fontId="7" fillId="0" borderId="0" applyFont="0" applyFill="0" applyBorder="0" applyAlignment="0" applyProtection="0"/>
    <xf numFmtId="0" fontId="32" fillId="0" borderId="0"/>
    <xf numFmtId="9" fontId="7" fillId="0" borderId="0" applyFont="0" applyFill="0" applyBorder="0" applyAlignment="0" applyProtection="0"/>
    <xf numFmtId="0" fontId="32" fillId="0" borderId="0"/>
    <xf numFmtId="0" fontId="33" fillId="32" borderId="0" applyNumberFormat="0" applyBorder="0" applyAlignment="0" applyProtection="0"/>
    <xf numFmtId="0" fontId="11" fillId="0" borderId="0"/>
    <xf numFmtId="0" fontId="11" fillId="0" borderId="0"/>
    <xf numFmtId="0" fontId="32" fillId="0" borderId="0"/>
    <xf numFmtId="0" fontId="9" fillId="0" borderId="0"/>
    <xf numFmtId="0" fontId="32" fillId="0" borderId="0"/>
    <xf numFmtId="0" fontId="33" fillId="26" borderId="0" applyNumberFormat="0" applyBorder="0" applyAlignment="0" applyProtection="0"/>
    <xf numFmtId="0" fontId="7" fillId="0" borderId="0"/>
    <xf numFmtId="0" fontId="32" fillId="0" borderId="0"/>
    <xf numFmtId="0" fontId="32" fillId="0" borderId="0"/>
    <xf numFmtId="0" fontId="32" fillId="0" borderId="0"/>
    <xf numFmtId="0" fontId="32" fillId="0" borderId="0"/>
    <xf numFmtId="0" fontId="37" fillId="47" borderId="0" applyNumberFormat="0" applyBorder="0" applyAlignment="0" applyProtection="0"/>
    <xf numFmtId="0" fontId="11" fillId="0" borderId="0"/>
    <xf numFmtId="0" fontId="32" fillId="0" borderId="0"/>
    <xf numFmtId="0" fontId="41" fillId="0" borderId="0"/>
    <xf numFmtId="43" fontId="7" fillId="0" borderId="0" applyFont="0" applyFill="0" applyBorder="0" applyAlignment="0" applyProtection="0"/>
    <xf numFmtId="0" fontId="41" fillId="0" borderId="0"/>
    <xf numFmtId="0" fontId="41" fillId="0" borderId="0"/>
    <xf numFmtId="0" fontId="9" fillId="0" borderId="0"/>
    <xf numFmtId="0" fontId="11" fillId="0" borderId="0"/>
    <xf numFmtId="0" fontId="9" fillId="41" borderId="34" applyNumberFormat="0" applyAlignment="0" applyProtection="0"/>
    <xf numFmtId="0" fontId="33" fillId="26" borderId="0" applyNumberFormat="0" applyBorder="0" applyAlignment="0" applyProtection="0"/>
    <xf numFmtId="0" fontId="32" fillId="0" borderId="0"/>
    <xf numFmtId="43" fontId="9" fillId="0" borderId="0" applyFont="0" applyFill="0" applyBorder="0" applyAlignment="0" applyProtection="0"/>
    <xf numFmtId="0" fontId="32" fillId="0" borderId="0"/>
    <xf numFmtId="0" fontId="11" fillId="0" borderId="0"/>
    <xf numFmtId="0" fontId="37" fillId="34" borderId="0" applyNumberFormat="0" applyBorder="0" applyAlignment="0" applyProtection="0"/>
    <xf numFmtId="0" fontId="32" fillId="0" borderId="0"/>
    <xf numFmtId="0" fontId="32" fillId="0" borderId="0"/>
    <xf numFmtId="0" fontId="9" fillId="0" borderId="0"/>
    <xf numFmtId="0" fontId="32" fillId="0" borderId="0"/>
    <xf numFmtId="0" fontId="55" fillId="56" borderId="35" applyNumberFormat="0" applyAlignment="0" applyProtection="0"/>
    <xf numFmtId="0" fontId="32" fillId="0" borderId="0"/>
    <xf numFmtId="0" fontId="37" fillId="44" borderId="0" applyNumberFormat="0" applyBorder="0" applyAlignment="0" applyProtection="0"/>
    <xf numFmtId="0" fontId="32" fillId="0" borderId="0"/>
    <xf numFmtId="43" fontId="37" fillId="0" borderId="0" applyFont="0" applyFill="0" applyBorder="0" applyAlignment="0" applyProtection="0"/>
    <xf numFmtId="0" fontId="9" fillId="0" borderId="0"/>
    <xf numFmtId="177" fontId="9" fillId="0" borderId="0" applyFill="0" applyBorder="0" applyAlignment="0" applyProtection="0"/>
    <xf numFmtId="0" fontId="32" fillId="0" borderId="0"/>
    <xf numFmtId="0" fontId="57" fillId="0" borderId="37" applyNumberFormat="0" applyFill="0" applyAlignment="0" applyProtection="0"/>
    <xf numFmtId="0" fontId="11" fillId="0" borderId="0"/>
    <xf numFmtId="43" fontId="37" fillId="0" borderId="0" applyFont="0" applyFill="0" applyBorder="0" applyAlignment="0" applyProtection="0"/>
    <xf numFmtId="0" fontId="34" fillId="0" borderId="0"/>
    <xf numFmtId="0" fontId="32" fillId="0" borderId="0"/>
    <xf numFmtId="43" fontId="7" fillId="0" borderId="0" applyFont="0" applyFill="0" applyBorder="0" applyAlignment="0" applyProtection="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9" fillId="0" borderId="0"/>
    <xf numFmtId="0" fontId="37" fillId="32" borderId="0" applyNumberFormat="0" applyBorder="0" applyAlignment="0" applyProtection="0"/>
    <xf numFmtId="0" fontId="43" fillId="22" borderId="32" applyNumberFormat="0" applyAlignment="0" applyProtection="0"/>
    <xf numFmtId="0" fontId="32" fillId="0" borderId="0"/>
    <xf numFmtId="0" fontId="51" fillId="0" borderId="0" applyNumberFormat="0" applyFill="0" applyBorder="0" applyAlignment="0" applyProtection="0"/>
    <xf numFmtId="0" fontId="9" fillId="0" borderId="0"/>
    <xf numFmtId="0" fontId="32" fillId="0" borderId="0"/>
    <xf numFmtId="0" fontId="33" fillId="50" borderId="0" applyNumberFormat="0" applyBorder="0" applyAlignment="0" applyProtection="0"/>
    <xf numFmtId="0" fontId="9" fillId="0" borderId="0"/>
    <xf numFmtId="202" fontId="58" fillId="0" borderId="0" applyFill="0" applyBorder="0" applyAlignment="0"/>
    <xf numFmtId="0" fontId="32" fillId="0" borderId="0"/>
    <xf numFmtId="193" fontId="89" fillId="0" borderId="44">
      <alignment horizontal="center" vertical="center"/>
    </xf>
    <xf numFmtId="0" fontId="32" fillId="0" borderId="0"/>
    <xf numFmtId="0" fontId="32" fillId="0" borderId="0"/>
    <xf numFmtId="0" fontId="32" fillId="0" borderId="0"/>
    <xf numFmtId="0" fontId="9" fillId="0" borderId="0"/>
    <xf numFmtId="0" fontId="32" fillId="0" borderId="0"/>
    <xf numFmtId="0" fontId="33" fillId="33" borderId="0" applyNumberFormat="0" applyBorder="0" applyAlignment="0" applyProtection="0"/>
    <xf numFmtId="0" fontId="32" fillId="0" borderId="0"/>
    <xf numFmtId="0" fontId="32" fillId="0" borderId="0"/>
    <xf numFmtId="0" fontId="9" fillId="0" borderId="0"/>
    <xf numFmtId="0" fontId="37" fillId="31" borderId="0" applyNumberFormat="0" applyBorder="0" applyAlignment="0" applyProtection="0"/>
    <xf numFmtId="0" fontId="32" fillId="0" borderId="0"/>
    <xf numFmtId="0" fontId="32" fillId="0" borderId="0"/>
    <xf numFmtId="0" fontId="32" fillId="0" borderId="0"/>
    <xf numFmtId="0" fontId="7" fillId="0" borderId="0"/>
    <xf numFmtId="0" fontId="9" fillId="0" borderId="0"/>
    <xf numFmtId="0" fontId="32" fillId="0" borderId="0"/>
    <xf numFmtId="0" fontId="32" fillId="0" borderId="0"/>
    <xf numFmtId="0" fontId="9" fillId="0" borderId="0"/>
    <xf numFmtId="0" fontId="32" fillId="0" borderId="0"/>
    <xf numFmtId="0" fontId="37" fillId="48" borderId="0" applyNumberFormat="0" applyBorder="0" applyAlignment="0" applyProtection="0"/>
    <xf numFmtId="0" fontId="9" fillId="0" borderId="0"/>
    <xf numFmtId="0" fontId="34" fillId="0" borderId="0"/>
    <xf numFmtId="0" fontId="9" fillId="0" borderId="0"/>
    <xf numFmtId="0" fontId="34" fillId="0" borderId="0"/>
    <xf numFmtId="0" fontId="34" fillId="0" borderId="0"/>
    <xf numFmtId="0" fontId="34" fillId="0" borderId="0"/>
    <xf numFmtId="0" fontId="34" fillId="0" borderId="0"/>
    <xf numFmtId="0" fontId="34" fillId="0" borderId="0"/>
    <xf numFmtId="0" fontId="42" fillId="19" borderId="0" applyNumberFormat="0" applyBorder="0" applyAlignment="0" applyProtection="0"/>
    <xf numFmtId="0" fontId="34" fillId="0" borderId="0"/>
    <xf numFmtId="0" fontId="32" fillId="0" borderId="0"/>
    <xf numFmtId="0" fontId="34" fillId="0" borderId="0"/>
    <xf numFmtId="198" fontId="7" fillId="0" borderId="0" applyFont="0" applyFill="0" applyBorder="0" applyAlignment="0" applyProtection="0"/>
    <xf numFmtId="0" fontId="34" fillId="0" borderId="0"/>
    <xf numFmtId="0" fontId="37" fillId="14" borderId="0" applyNumberFormat="0" applyBorder="0" applyAlignment="0" applyProtection="0"/>
    <xf numFmtId="9" fontId="9" fillId="0" borderId="0" applyFill="0" applyBorder="0" applyAlignment="0" applyProtection="0"/>
    <xf numFmtId="0" fontId="34" fillId="0" borderId="0"/>
    <xf numFmtId="0" fontId="34" fillId="0" borderId="0"/>
    <xf numFmtId="0" fontId="34" fillId="0" borderId="0"/>
    <xf numFmtId="0" fontId="40" fillId="22" borderId="31" applyNumberFormat="0" applyAlignment="0" applyProtection="0"/>
    <xf numFmtId="0" fontId="34" fillId="0" borderId="0"/>
    <xf numFmtId="0" fontId="9" fillId="0" borderId="0"/>
    <xf numFmtId="183" fontId="34" fillId="0" borderId="0" applyFont="0" applyFill="0" applyBorder="0" applyAlignment="0" applyProtection="0">
      <alignment vertical="center"/>
    </xf>
    <xf numFmtId="0" fontId="7" fillId="0" borderId="0"/>
    <xf numFmtId="0" fontId="7" fillId="0" borderId="0"/>
    <xf numFmtId="0" fontId="32" fillId="0" borderId="0"/>
    <xf numFmtId="0" fontId="32" fillId="0" borderId="0"/>
    <xf numFmtId="0" fontId="9" fillId="0" borderId="0"/>
    <xf numFmtId="43" fontId="7" fillId="0" borderId="0" applyFont="0" applyFill="0" applyBorder="0" applyAlignment="0" applyProtection="0"/>
    <xf numFmtId="0" fontId="32" fillId="0" borderId="0"/>
    <xf numFmtId="0" fontId="32" fillId="0" borderId="0"/>
    <xf numFmtId="43" fontId="7" fillId="0" borderId="0" applyFont="0" applyFill="0" applyBorder="0" applyAlignment="0" applyProtection="0"/>
    <xf numFmtId="0" fontId="9" fillId="0" borderId="0"/>
    <xf numFmtId="0" fontId="33" fillId="15" borderId="0" applyNumberFormat="0" applyBorder="0" applyAlignment="0" applyProtection="0"/>
    <xf numFmtId="0" fontId="42" fillId="19" borderId="0" applyNumberFormat="0" applyBorder="0" applyAlignment="0" applyProtection="0"/>
    <xf numFmtId="0" fontId="32" fillId="0" borderId="0"/>
    <xf numFmtId="0" fontId="51" fillId="0" borderId="0" applyNumberFormat="0" applyFill="0" applyBorder="0" applyAlignment="0" applyProtection="0"/>
    <xf numFmtId="0" fontId="32" fillId="0" borderId="0"/>
    <xf numFmtId="0" fontId="32" fillId="0" borderId="0"/>
    <xf numFmtId="0" fontId="32" fillId="0" borderId="0"/>
    <xf numFmtId="0" fontId="32" fillId="0" borderId="0"/>
    <xf numFmtId="0" fontId="33" fillId="55" borderId="0" applyNumberFormat="0" applyBorder="0" applyAlignment="0" applyProtection="0"/>
    <xf numFmtId="0" fontId="9" fillId="0" borderId="0"/>
    <xf numFmtId="0" fontId="32" fillId="0" borderId="0"/>
    <xf numFmtId="0" fontId="32" fillId="0" borderId="0"/>
    <xf numFmtId="43" fontId="7" fillId="0" borderId="0" applyFont="0" applyFill="0" applyBorder="0" applyAlignment="0" applyProtection="0"/>
    <xf numFmtId="0" fontId="32" fillId="0" borderId="0"/>
    <xf numFmtId="0" fontId="32" fillId="0" borderId="0"/>
    <xf numFmtId="0" fontId="7" fillId="0" borderId="0"/>
    <xf numFmtId="0" fontId="9" fillId="0" borderId="0"/>
    <xf numFmtId="0" fontId="33" fillId="31" borderId="0" applyNumberFormat="0" applyBorder="0" applyAlignment="0" applyProtection="0"/>
    <xf numFmtId="0" fontId="32" fillId="0" borderId="0"/>
    <xf numFmtId="0" fontId="32" fillId="0" borderId="0"/>
    <xf numFmtId="0" fontId="37" fillId="27" borderId="0" applyNumberFormat="0" applyBorder="0" applyAlignment="0" applyProtection="0"/>
    <xf numFmtId="0" fontId="35" fillId="38" borderId="0" applyNumberFormat="0" applyBorder="0" applyAlignment="0" applyProtection="0"/>
    <xf numFmtId="0" fontId="32" fillId="0" borderId="0"/>
    <xf numFmtId="0" fontId="32" fillId="0" borderId="0"/>
    <xf numFmtId="0" fontId="9" fillId="0" borderId="0"/>
    <xf numFmtId="0" fontId="7" fillId="0" borderId="0"/>
    <xf numFmtId="0" fontId="9" fillId="0" borderId="0"/>
    <xf numFmtId="0" fontId="9" fillId="0" borderId="0"/>
    <xf numFmtId="0" fontId="37" fillId="44" borderId="0" applyNumberFormat="0" applyBorder="0" applyAlignment="0" applyProtection="0"/>
    <xf numFmtId="0" fontId="37" fillId="44" borderId="0" applyNumberFormat="0" applyBorder="0" applyAlignment="0" applyProtection="0"/>
    <xf numFmtId="0" fontId="7" fillId="0" borderId="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16" borderId="0" applyNumberFormat="0" applyBorder="0" applyAlignment="0" applyProtection="0"/>
    <xf numFmtId="0" fontId="7" fillId="54" borderId="0" applyNumberFormat="0" applyBorder="0" applyAlignment="0" applyProtection="0"/>
    <xf numFmtId="0" fontId="37" fillId="5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7" fillId="54" borderId="0" applyNumberFormat="0" applyBorder="0" applyAlignment="0" applyProtection="0"/>
    <xf numFmtId="0" fontId="37" fillId="53" borderId="0" applyNumberFormat="0" applyBorder="0" applyAlignment="0" applyProtection="0"/>
    <xf numFmtId="0" fontId="40" fillId="22" borderId="31" applyNumberFormat="0" applyAlignment="0" applyProtection="0"/>
    <xf numFmtId="0" fontId="37" fillId="27" borderId="0" applyNumberFormat="0" applyBorder="0" applyAlignment="0" applyProtection="0"/>
    <xf numFmtId="0" fontId="37" fillId="38" borderId="0" applyNumberFormat="0" applyBorder="0" applyAlignment="0" applyProtection="0"/>
    <xf numFmtId="0" fontId="37" fillId="27" borderId="0" applyNumberFormat="0" applyBorder="0" applyAlignment="0" applyProtection="0"/>
    <xf numFmtId="0" fontId="37" fillId="3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7" fillId="37" borderId="0" applyNumberFormat="0" applyBorder="0" applyAlignment="0" applyProtection="0"/>
    <xf numFmtId="206" fontId="9" fillId="0" borderId="0">
      <protection locked="0"/>
    </xf>
    <xf numFmtId="0" fontId="37" fillId="39" borderId="0" applyNumberFormat="0" applyBorder="0" applyAlignment="0" applyProtection="0"/>
    <xf numFmtId="0" fontId="37" fillId="19" borderId="0" applyNumberFormat="0" applyBorder="0" applyAlignment="0" applyProtection="0"/>
    <xf numFmtId="0" fontId="57" fillId="0" borderId="37" applyNumberFormat="0" applyFill="0" applyAlignment="0" applyProtection="0"/>
    <xf numFmtId="0" fontId="37" fillId="19" borderId="0" applyNumberFormat="0" applyBorder="0" applyAlignment="0" applyProtection="0"/>
    <xf numFmtId="206" fontId="9" fillId="0" borderId="0">
      <protection locked="0"/>
    </xf>
    <xf numFmtId="0" fontId="37" fillId="19" borderId="0" applyNumberFormat="0" applyBorder="0" applyAlignment="0" applyProtection="0"/>
    <xf numFmtId="206" fontId="9" fillId="0" borderId="0">
      <protection locked="0"/>
    </xf>
    <xf numFmtId="214" fontId="71" fillId="0" borderId="0" applyFill="0" applyBorder="0" applyAlignment="0"/>
    <xf numFmtId="0" fontId="7" fillId="37" borderId="0" applyNumberFormat="0" applyBorder="0" applyAlignment="0" applyProtection="0"/>
    <xf numFmtId="206" fontId="9" fillId="0" borderId="0">
      <protection locked="0"/>
    </xf>
    <xf numFmtId="0" fontId="7" fillId="37" borderId="0" applyNumberFormat="0" applyBorder="0" applyAlignment="0" applyProtection="0"/>
    <xf numFmtId="0" fontId="37" fillId="19" borderId="0" applyNumberFormat="0" applyBorder="0" applyAlignment="0" applyProtection="0"/>
    <xf numFmtId="0" fontId="33" fillId="33" borderId="0" applyNumberFormat="0" applyBorder="0" applyAlignment="0" applyProtection="0"/>
    <xf numFmtId="0" fontId="37" fillId="3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43" fontId="7" fillId="0" borderId="0" applyFont="0" applyFill="0" applyBorder="0" applyAlignment="0" applyProtection="0"/>
    <xf numFmtId="0" fontId="37" fillId="19" borderId="0" applyNumberFormat="0" applyBorder="0" applyAlignment="0" applyProtection="0"/>
    <xf numFmtId="0" fontId="35" fillId="19" borderId="0" applyNumberFormat="0" applyBorder="0" applyAlignment="0" applyProtection="0"/>
    <xf numFmtId="0" fontId="37" fillId="60" borderId="0" applyNumberFormat="0" applyBorder="0" applyAlignment="0" applyProtection="0"/>
    <xf numFmtId="0" fontId="37" fillId="14" borderId="0" applyNumberFormat="0" applyBorder="0" applyAlignment="0" applyProtection="0"/>
    <xf numFmtId="43" fontId="7" fillId="0" borderId="0" applyFont="0" applyFill="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43" fontId="7" fillId="0" borderId="0" applyFont="0" applyFill="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8" borderId="0" applyNumberFormat="0" applyBorder="0" applyAlignment="0" applyProtection="0"/>
    <xf numFmtId="0" fontId="42" fillId="19"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0" fontId="14" fillId="18" borderId="1"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4" borderId="0" applyNumberFormat="0" applyBorder="0" applyAlignment="0" applyProtection="0"/>
    <xf numFmtId="0" fontId="35" fillId="16" borderId="0" applyNumberFormat="0" applyBorder="0" applyAlignment="0" applyProtection="0"/>
    <xf numFmtId="0" fontId="33" fillId="40" borderId="0" applyNumberFormat="0" applyBorder="0" applyAlignment="0" applyProtection="0"/>
    <xf numFmtId="0" fontId="7" fillId="25" borderId="0" applyNumberFormat="0" applyBorder="0" applyAlignment="0" applyProtection="0"/>
    <xf numFmtId="0" fontId="92" fillId="0" borderId="0"/>
    <xf numFmtId="0" fontId="37" fillId="34" borderId="0" applyNumberFormat="0" applyBorder="0" applyAlignment="0" applyProtection="0"/>
    <xf numFmtId="37" fontId="93" fillId="0" borderId="0"/>
    <xf numFmtId="0" fontId="37" fillId="3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33" fillId="13" borderId="0" applyNumberFormat="0" applyBorder="0" applyAlignment="0" applyProtection="0"/>
    <xf numFmtId="0" fontId="7" fillId="25" borderId="0" applyNumberFormat="0" applyBorder="0" applyAlignment="0" applyProtection="0"/>
    <xf numFmtId="0" fontId="33" fillId="28" borderId="0" applyNumberFormat="0" applyBorder="0" applyAlignment="0" applyProtection="0"/>
    <xf numFmtId="0" fontId="42" fillId="19" borderId="0" applyNumberFormat="0" applyBorder="0" applyAlignment="0" applyProtection="0"/>
    <xf numFmtId="0" fontId="37" fillId="34" borderId="0" applyNumberFormat="0" applyBorder="0" applyAlignment="0" applyProtection="0"/>
    <xf numFmtId="0" fontId="37" fillId="36"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5" fillId="34" borderId="0" applyNumberFormat="0" applyBorder="0" applyAlignment="0" applyProtection="0"/>
    <xf numFmtId="0" fontId="33" fillId="40" borderId="0" applyNumberFormat="0" applyBorder="0" applyAlignment="0" applyProtection="0"/>
    <xf numFmtId="0" fontId="37" fillId="47" borderId="0" applyNumberFormat="0" applyBorder="0" applyAlignment="0" applyProtection="0"/>
    <xf numFmtId="0" fontId="37" fillId="38" borderId="0" applyNumberFormat="0" applyBorder="0" applyAlignment="0" applyProtection="0"/>
    <xf numFmtId="0" fontId="53" fillId="40" borderId="0" applyNumberFormat="0" applyBorder="0" applyAlignment="0" applyProtection="0"/>
    <xf numFmtId="0" fontId="37" fillId="38" borderId="0" applyNumberFormat="0" applyBorder="0" applyAlignment="0" applyProtection="0"/>
    <xf numFmtId="43" fontId="7" fillId="0" borderId="0" applyFont="0" applyFill="0" applyBorder="0" applyAlignment="0" applyProtection="0"/>
    <xf numFmtId="0" fontId="37" fillId="5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1" borderId="0" applyNumberFormat="0" applyBorder="0" applyAlignment="0" applyProtection="0"/>
    <xf numFmtId="0" fontId="81" fillId="0" borderId="45"/>
    <xf numFmtId="0" fontId="37" fillId="32" borderId="0" applyNumberFormat="0" applyBorder="0" applyAlignment="0" applyProtection="0"/>
    <xf numFmtId="43" fontId="7" fillId="0" borderId="0" applyFont="0" applyFill="0" applyBorder="0" applyAlignment="0" applyProtection="0"/>
    <xf numFmtId="0" fontId="37" fillId="2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3" fillId="40" borderId="0" applyNumberFormat="0" applyBorder="0" applyAlignment="0" applyProtection="0"/>
    <xf numFmtId="43" fontId="7" fillId="0" borderId="0" applyFont="0" applyFill="0" applyBorder="0" applyAlignment="0" applyProtection="0"/>
    <xf numFmtId="0" fontId="37" fillId="31" borderId="0" applyNumberFormat="0" applyBorder="0" applyAlignment="0" applyProtection="0"/>
    <xf numFmtId="0" fontId="37" fillId="31" borderId="0" applyNumberFormat="0" applyBorder="0" applyAlignment="0" applyProtection="0"/>
    <xf numFmtId="193" fontId="94" fillId="0" borderId="0"/>
    <xf numFmtId="0" fontId="37" fillId="60" borderId="0" applyNumberFormat="0" applyBorder="0" applyAlignment="0" applyProtection="0"/>
    <xf numFmtId="0" fontId="37" fillId="60" borderId="0" applyNumberFormat="0" applyBorder="0" applyAlignment="0" applyProtection="0"/>
    <xf numFmtId="0" fontId="37" fillId="45"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164" fontId="7" fillId="0" borderId="0" applyFont="0" applyFill="0" applyBorder="0" applyAlignment="0" applyProtection="0"/>
    <xf numFmtId="0" fontId="37" fillId="14" borderId="0" applyNumberFormat="0" applyBorder="0" applyAlignment="0" applyProtection="0"/>
    <xf numFmtId="0" fontId="37" fillId="60"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190" fontId="9" fillId="0" borderId="0">
      <alignment horizontal="left"/>
    </xf>
    <xf numFmtId="0" fontId="37" fillId="47" borderId="0" applyNumberFormat="0" applyBorder="0" applyAlignment="0" applyProtection="0"/>
    <xf numFmtId="202" fontId="58" fillId="0" borderId="0" applyFont="0" applyFill="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4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83" fillId="0" borderId="0" applyNumberFormat="0" applyFill="0" applyBorder="0" applyAlignment="0" applyProtection="0"/>
    <xf numFmtId="0" fontId="37" fillId="38" borderId="0" applyNumberFormat="0" applyBorder="0" applyAlignment="0" applyProtection="0"/>
    <xf numFmtId="198" fontId="7" fillId="0" borderId="0" applyFont="0" applyFill="0" applyBorder="0" applyAlignment="0" applyProtection="0"/>
    <xf numFmtId="0" fontId="37" fillId="45" borderId="0" applyNumberFormat="0" applyBorder="0" applyAlignment="0" applyProtection="0"/>
    <xf numFmtId="0" fontId="37" fillId="52" borderId="0" applyNumberFormat="0" applyBorder="0" applyAlignment="0" applyProtection="0"/>
    <xf numFmtId="0" fontId="37" fillId="45" borderId="0" applyNumberFormat="0" applyBorder="0" applyAlignment="0" applyProtection="0"/>
    <xf numFmtId="0" fontId="33" fillId="46" borderId="0" applyNumberFormat="0" applyBorder="0" applyAlignment="0" applyProtection="0"/>
    <xf numFmtId="0" fontId="37" fillId="0" borderId="0" applyNumberFormat="0" applyFont="0" applyFill="0" applyBorder="0" applyAlignment="0" applyProtection="0"/>
    <xf numFmtId="43" fontId="7" fillId="0" borderId="0" applyFont="0" applyFill="0" applyBorder="0" applyAlignment="0" applyProtection="0"/>
    <xf numFmtId="0" fontId="37" fillId="45" borderId="0" applyNumberFormat="0" applyBorder="0" applyAlignment="0" applyProtection="0"/>
    <xf numFmtId="0" fontId="95" fillId="2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3" fillId="55"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43" fillId="22" borderId="32" applyNumberFormat="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5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5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10" fontId="9" fillId="0" borderId="0" applyFont="0" applyFill="0" applyBorder="0" applyAlignment="0" applyProtection="0"/>
    <xf numFmtId="0" fontId="33" fillId="31" borderId="0" applyNumberFormat="0" applyBorder="0" applyAlignment="0" applyProtection="0"/>
    <xf numFmtId="0" fontId="33" fillId="31" borderId="0" applyNumberFormat="0" applyBorder="0" applyAlignment="0" applyProtection="0"/>
    <xf numFmtId="0" fontId="9" fillId="0" borderId="0"/>
    <xf numFmtId="0" fontId="33" fillId="5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9" fillId="0" borderId="0"/>
    <xf numFmtId="0" fontId="33" fillId="13" borderId="0" applyNumberFormat="0" applyBorder="0" applyAlignment="0" applyProtection="0"/>
    <xf numFmtId="0" fontId="48" fillId="30" borderId="0" applyNumberFormat="0" applyBorder="0" applyAlignment="0" applyProtection="0"/>
    <xf numFmtId="0" fontId="53" fillId="13" borderId="0" applyNumberFormat="0" applyBorder="0" applyAlignment="0" applyProtection="0"/>
    <xf numFmtId="0" fontId="56" fillId="0" borderId="36" applyNumberFormat="0" applyFill="0" applyAlignment="0" applyProtection="0"/>
    <xf numFmtId="0" fontId="33" fillId="12" borderId="0" applyNumberFormat="0" applyBorder="0" applyAlignment="0" applyProtection="0"/>
    <xf numFmtId="0" fontId="33" fillId="12" borderId="0" applyNumberFormat="0" applyBorder="0" applyAlignment="0" applyProtection="0"/>
    <xf numFmtId="0" fontId="54" fillId="34" borderId="31" applyNumberFormat="0" applyAlignment="0" applyProtection="0"/>
    <xf numFmtId="43" fontId="9" fillId="0" borderId="0" applyFont="0" applyFill="0" applyBorder="0" applyAlignment="0" applyProtection="0"/>
    <xf numFmtId="0" fontId="33" fillId="12" borderId="0" applyNumberFormat="0" applyBorder="0" applyAlignment="0" applyProtection="0"/>
    <xf numFmtId="0" fontId="33" fillId="12" borderId="0" applyNumberFormat="0" applyBorder="0" applyAlignment="0" applyProtection="0"/>
    <xf numFmtId="202" fontId="58" fillId="0" borderId="0" applyFill="0" applyBorder="0" applyAlignment="0"/>
    <xf numFmtId="0" fontId="33" fillId="12" borderId="0" applyNumberFormat="0" applyBorder="0" applyAlignment="0" applyProtection="0"/>
    <xf numFmtId="0" fontId="61" fillId="0" borderId="40" applyNumberFormat="0" applyFill="0" applyAlignment="0" applyProtection="0"/>
    <xf numFmtId="0" fontId="33" fillId="12" borderId="0" applyNumberFormat="0" applyBorder="0" applyAlignment="0" applyProtection="0"/>
    <xf numFmtId="0" fontId="33" fillId="12" borderId="0" applyNumberFormat="0" applyBorder="0" applyAlignment="0" applyProtection="0"/>
    <xf numFmtId="0" fontId="53" fillId="12" borderId="0" applyNumberFormat="0" applyBorder="0" applyAlignment="0" applyProtection="0"/>
    <xf numFmtId="0" fontId="33" fillId="49" borderId="0" applyNumberFormat="0" applyBorder="0" applyAlignment="0" applyProtection="0"/>
    <xf numFmtId="0" fontId="56" fillId="0" borderId="36" applyNumberFormat="0" applyFill="0" applyAlignment="0" applyProtection="0"/>
    <xf numFmtId="0" fontId="33" fillId="23" borderId="0" applyNumberFormat="0" applyBorder="0" applyAlignment="0" applyProtection="0"/>
    <xf numFmtId="0" fontId="33" fillId="23" borderId="0" applyNumberFormat="0" applyBorder="0" applyAlignment="0" applyProtection="0"/>
    <xf numFmtId="0" fontId="61" fillId="0" borderId="0" applyNumberFormat="0" applyFill="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4" fillId="34" borderId="31" applyNumberFormat="0" applyAlignment="0" applyProtection="0"/>
    <xf numFmtId="181" fontId="9" fillId="0" borderId="0" applyFill="0" applyBorder="0" applyAlignment="0" applyProtection="0"/>
    <xf numFmtId="181" fontId="9" fillId="0" borderId="0" applyFill="0" applyBorder="0" applyAlignment="0" applyProtection="0"/>
    <xf numFmtId="0" fontId="33" fillId="23" borderId="0" applyNumberFormat="0" applyBorder="0" applyAlignment="0" applyProtection="0"/>
    <xf numFmtId="0" fontId="53" fillId="23" borderId="0" applyNumberFormat="0" applyBorder="0" applyAlignment="0" applyProtection="0"/>
    <xf numFmtId="9" fontId="97" fillId="0" borderId="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3" fillId="28" borderId="0" applyNumberFormat="0" applyBorder="0" applyAlignment="0" applyProtection="0"/>
    <xf numFmtId="0" fontId="33" fillId="61" borderId="0" applyNumberFormat="0" applyBorder="0" applyAlignment="0" applyProtection="0"/>
    <xf numFmtId="9" fontId="9" fillId="0" borderId="0" applyFont="0" applyFill="0" applyBorder="0" applyAlignment="0" applyProtection="0"/>
    <xf numFmtId="0" fontId="33" fillId="15" borderId="0" applyNumberFormat="0" applyBorder="0" applyAlignment="0" applyProtection="0"/>
    <xf numFmtId="0" fontId="33" fillId="15" borderId="0" applyNumberFormat="0" applyBorder="0" applyAlignment="0" applyProtection="0"/>
    <xf numFmtId="0" fontId="45" fillId="27" borderId="0" applyNumberFormat="0" applyBorder="0" applyAlignment="0" applyProtection="0"/>
    <xf numFmtId="9" fontId="9" fillId="0" borderId="0" applyFill="0" applyBorder="0" applyAlignment="0" applyProtection="0"/>
    <xf numFmtId="0" fontId="33" fillId="15" borderId="0" applyNumberFormat="0" applyBorder="0" applyAlignment="0" applyProtection="0"/>
    <xf numFmtId="0" fontId="33" fillId="61" borderId="0" applyNumberFormat="0" applyBorder="0" applyAlignment="0" applyProtection="0"/>
    <xf numFmtId="10" fontId="14" fillId="18" borderId="1" applyBorder="0" applyAlignment="0" applyProtection="0"/>
    <xf numFmtId="0" fontId="33" fillId="15" borderId="0" applyNumberFormat="0" applyBorder="0" applyAlignment="0" applyProtection="0"/>
    <xf numFmtId="0" fontId="7" fillId="0" borderId="0"/>
    <xf numFmtId="0" fontId="33" fillId="15" borderId="0" applyNumberFormat="0" applyBorder="0" applyAlignment="0" applyProtection="0"/>
    <xf numFmtId="0" fontId="33" fillId="5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7" fillId="0" borderId="0"/>
    <xf numFmtId="0" fontId="33" fillId="13" borderId="0" applyNumberFormat="0" applyBorder="0" applyAlignment="0" applyProtection="0"/>
    <xf numFmtId="0" fontId="33" fillId="13" borderId="0" applyNumberFormat="0" applyBorder="0" applyAlignment="0" applyProtection="0"/>
    <xf numFmtId="0" fontId="53" fillId="13"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43" fontId="7" fillId="0" borderId="0" applyFont="0" applyFill="0" applyBorder="0" applyAlignment="0" applyProtection="0"/>
    <xf numFmtId="0" fontId="33" fillId="12" borderId="0" applyNumberFormat="0" applyBorder="0" applyAlignment="0" applyProtection="0"/>
    <xf numFmtId="0" fontId="33" fillId="33" borderId="0" applyNumberFormat="0" applyBorder="0" applyAlignment="0" applyProtection="0"/>
    <xf numFmtId="0" fontId="33" fillId="12" borderId="0" applyNumberFormat="0" applyBorder="0" applyAlignment="0" applyProtection="0"/>
    <xf numFmtId="0" fontId="54" fillId="36" borderId="31" applyNumberFormat="0" applyAlignment="0" applyProtection="0"/>
    <xf numFmtId="0" fontId="33" fillId="12" borderId="0" applyNumberFormat="0" applyBorder="0" applyAlignment="0" applyProtection="0"/>
    <xf numFmtId="0" fontId="53" fillId="1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7" fillId="0" borderId="0"/>
    <xf numFmtId="0" fontId="33" fillId="26" borderId="0" applyNumberFormat="0" applyBorder="0" applyAlignment="0" applyProtection="0"/>
    <xf numFmtId="43" fontId="9" fillId="0" borderId="0" applyFont="0" applyFill="0" applyBorder="0" applyAlignment="0" applyProtection="0"/>
    <xf numFmtId="0" fontId="53" fillId="26" borderId="0" applyNumberFormat="0" applyBorder="0" applyAlignment="0" applyProtection="0"/>
    <xf numFmtId="0" fontId="9" fillId="0" borderId="0" applyFill="0" applyBorder="0" applyAlignment="0" applyProtection="0"/>
    <xf numFmtId="0" fontId="9" fillId="0" borderId="0"/>
    <xf numFmtId="0" fontId="9" fillId="0" borderId="0"/>
    <xf numFmtId="202" fontId="49" fillId="0" borderId="43">
      <protection locked="0"/>
    </xf>
    <xf numFmtId="0" fontId="45" fillId="5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202" fontId="58" fillId="0" borderId="0" applyFont="0" applyFill="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64" fontId="7" fillId="0" borderId="0" applyFont="0" applyFill="0" applyBorder="0" applyAlignment="0" applyProtection="0"/>
    <xf numFmtId="0" fontId="45" fillId="27" borderId="0" applyNumberFormat="0" applyBorder="0" applyAlignment="0" applyProtection="0"/>
    <xf numFmtId="0" fontId="7" fillId="0" borderId="0"/>
    <xf numFmtId="0" fontId="47" fillId="0" borderId="0" applyNumberFormat="0" applyFill="0" applyBorder="0" applyAlignment="0" applyProtection="0"/>
    <xf numFmtId="0" fontId="98" fillId="0" borderId="0"/>
    <xf numFmtId="0" fontId="63" fillId="0" borderId="0" applyNumberFormat="0" applyFill="0" applyBorder="0" applyAlignment="0" applyProtection="0"/>
    <xf numFmtId="188" fontId="35" fillId="0" borderId="0" applyFill="0" applyBorder="0" applyAlignment="0"/>
    <xf numFmtId="202" fontId="58" fillId="0" borderId="0" applyFill="0" applyBorder="0" applyAlignment="0"/>
    <xf numFmtId="200" fontId="71" fillId="0" borderId="0" applyFill="0" applyBorder="0" applyAlignment="0"/>
    <xf numFmtId="182" fontId="9" fillId="0" borderId="0" applyFill="0" applyBorder="0" applyAlignment="0"/>
    <xf numFmtId="189" fontId="9" fillId="0" borderId="0" applyFill="0" applyBorder="0" applyAlignment="0"/>
    <xf numFmtId="181" fontId="9" fillId="0" borderId="33" applyFill="0">
      <alignment horizontal="right" vertical="center"/>
    </xf>
    <xf numFmtId="202" fontId="58" fillId="0" borderId="0" applyFill="0" applyBorder="0" applyAlignment="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7" fillId="0" borderId="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9" fontId="7" fillId="0" borderId="0" applyFont="0" applyFill="0" applyBorder="0" applyAlignment="0" applyProtection="0"/>
    <xf numFmtId="0" fontId="7" fillId="0" borderId="0"/>
    <xf numFmtId="0" fontId="40" fillId="17" borderId="31" applyNumberForma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40" fillId="17" borderId="31" applyNumberForma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43" fontId="9" fillId="0" borderId="0" applyFont="0" applyFill="0" applyBorder="0" applyAlignment="0" applyProtection="0"/>
    <xf numFmtId="0" fontId="40" fillId="22" borderId="31" applyNumberFormat="0" applyAlignment="0" applyProtection="0"/>
    <xf numFmtId="0" fontId="11" fillId="0" borderId="0"/>
    <xf numFmtId="0" fontId="55" fillId="56" borderId="35" applyNumberFormat="0" applyAlignment="0" applyProtection="0"/>
    <xf numFmtId="0" fontId="55" fillId="35" borderId="35" applyNumberFormat="0" applyAlignment="0" applyProtection="0"/>
    <xf numFmtId="0" fontId="55" fillId="56"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9" fontId="7" fillId="0" borderId="0" applyFont="0" applyFill="0" applyBorder="0" applyAlignment="0" applyProtection="0"/>
    <xf numFmtId="0" fontId="55" fillId="35" borderId="35" applyNumberFormat="0" applyAlignment="0" applyProtection="0"/>
    <xf numFmtId="0" fontId="55" fillId="35" borderId="35" applyNumberFormat="0" applyAlignment="0" applyProtection="0"/>
    <xf numFmtId="0" fontId="51" fillId="0" borderId="0" applyNumberFormat="0" applyFill="0" applyBorder="0" applyAlignment="0" applyProtection="0"/>
    <xf numFmtId="0" fontId="99" fillId="35" borderId="35" applyNumberFormat="0" applyAlignment="0" applyProtection="0"/>
    <xf numFmtId="169" fontId="88" fillId="0" borderId="20">
      <alignment horizontal="center" vertical="top"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 fillId="0" borderId="0"/>
    <xf numFmtId="0" fontId="59" fillId="0" borderId="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82" fontId="9" fillId="0" borderId="0" applyFont="0" applyFill="0" applyBorder="0" applyAlignment="0" applyProtection="0"/>
    <xf numFmtId="0" fontId="48" fillId="43" borderId="0" applyNumberFormat="0" applyBorder="0" applyAlignment="0" applyProtection="0"/>
    <xf numFmtId="181" fontId="9" fillId="0" borderId="0" applyFill="0" applyBorder="0" applyAlignment="0" applyProtection="0"/>
    <xf numFmtId="0" fontId="48" fillId="30" borderId="0" applyNumberFormat="0" applyBorder="0" applyAlignment="0" applyProtection="0"/>
    <xf numFmtId="43" fontId="7" fillId="0" borderId="0" applyFont="0" applyFill="0" applyBorder="0" applyAlignment="0" applyProtection="0"/>
    <xf numFmtId="0" fontId="48" fillId="30" borderId="0" applyNumberFormat="0" applyBorder="0" applyAlignment="0" applyProtection="0"/>
    <xf numFmtId="198" fontId="50" fillId="0" borderId="0" applyFont="0" applyFill="0" applyBorder="0" applyAlignment="0" applyProtection="0"/>
    <xf numFmtId="198" fontId="5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8" fillId="30" borderId="0" applyNumberFormat="0" applyBorder="0" applyAlignment="0" applyProtection="0"/>
    <xf numFmtId="181" fontId="9" fillId="0" borderId="0" applyFill="0" applyBorder="0" applyAlignment="0" applyProtection="0"/>
    <xf numFmtId="0" fontId="48" fillId="3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81" fontId="9" fillId="0" borderId="0" applyFill="0" applyBorder="0" applyAlignment="0" applyProtection="0"/>
    <xf numFmtId="43" fontId="9" fillId="0" borderId="0" applyFont="0" applyFill="0" applyBorder="0" applyAlignment="0" applyProtection="0"/>
    <xf numFmtId="192" fontId="47" fillId="0" borderId="0" applyFont="0" applyFill="0" applyBorder="0" applyAlignment="0" applyProtection="0"/>
    <xf numFmtId="43" fontId="9" fillId="0" borderId="0" applyFont="0" applyFill="0" applyBorder="0" applyAlignment="0" applyProtection="0"/>
    <xf numFmtId="181" fontId="9" fillId="0" borderId="0" applyFill="0" applyBorder="0" applyAlignment="0" applyProtection="0"/>
    <xf numFmtId="0" fontId="54" fillId="36" borderId="31"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3" fillId="22" borderId="32" applyNumberFormat="0" applyAlignment="0" applyProtection="0"/>
    <xf numFmtId="43" fontId="7" fillId="0" borderId="0" applyFont="0" applyFill="0" applyBorder="0" applyAlignment="0" applyProtection="0"/>
    <xf numFmtId="0" fontId="43" fillId="22" borderId="3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43" fontId="50" fillId="0" borderId="0" applyFont="0" applyFill="0" applyBorder="0" applyAlignment="0" applyProtection="0"/>
    <xf numFmtId="214" fontId="71" fillId="0" borderId="0" applyFont="0" applyFill="0" applyBorder="0" applyAlignment="0" applyProtection="0"/>
    <xf numFmtId="172" fontId="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7" fillId="0" borderId="0"/>
    <xf numFmtId="0" fontId="54" fillId="34" borderId="31" applyNumberFormat="0" applyAlignment="0" applyProtection="0"/>
    <xf numFmtId="181" fontId="9" fillId="0" borderId="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 fillId="0" borderId="0"/>
    <xf numFmtId="43" fontId="7" fillId="0" borderId="0" applyFont="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172" fontId="9" fillId="0" borderId="0" applyFont="0" applyFill="0" applyBorder="0" applyAlignment="0" applyProtection="0"/>
    <xf numFmtId="181" fontId="86" fillId="0" borderId="0" applyFill="0" applyBorder="0" applyAlignment="0" applyProtection="0"/>
    <xf numFmtId="181" fontId="9" fillId="0" borderId="0" applyFill="0" applyBorder="0" applyAlignment="0" applyProtection="0"/>
    <xf numFmtId="0"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0" fontId="14" fillId="18" borderId="1" applyBorder="0" applyAlignment="0" applyProtection="0"/>
    <xf numFmtId="43" fontId="7" fillId="0" borderId="0" applyFont="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43" fontId="9" fillId="0" borderId="0" applyFont="0" applyFill="0" applyBorder="0" applyAlignment="0" applyProtection="0"/>
    <xf numFmtId="176"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7" fillId="0" borderId="0" applyFont="0" applyFill="0" applyBorder="0" applyAlignment="0" applyProtection="0"/>
    <xf numFmtId="0" fontId="52" fillId="22" borderId="32" applyNumberFormat="0" applyAlignment="0" applyProtection="0"/>
    <xf numFmtId="43" fontId="7" fillId="0" borderId="0" applyFont="0" applyFill="0" applyBorder="0" applyAlignment="0" applyProtection="0"/>
    <xf numFmtId="43"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9" fillId="0" borderId="0" applyFill="0" applyBorder="0" applyAlignment="0" applyProtection="0"/>
    <xf numFmtId="176" fontId="9" fillId="0" borderId="0" applyFill="0" applyBorder="0" applyAlignment="0" applyProtection="0"/>
    <xf numFmtId="164"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5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164" fontId="7" fillId="0" borderId="0" applyFont="0" applyFill="0" applyBorder="0" applyAlignment="0" applyProtection="0"/>
    <xf numFmtId="43" fontId="62" fillId="0" borderId="0" applyFont="0" applyFill="0" applyBorder="0" applyAlignment="0" applyProtection="0"/>
    <xf numFmtId="164"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210" fontId="9" fillId="0" borderId="0"/>
    <xf numFmtId="210"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181" fontId="9" fillId="0" borderId="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201" fontId="9" fillId="0" borderId="0" applyFill="0" applyBorder="0">
      <alignment horizontal="left"/>
    </xf>
    <xf numFmtId="43" fontId="7" fillId="0" borderId="0" applyFont="0" applyFill="0" applyBorder="0" applyAlignment="0" applyProtection="0"/>
    <xf numFmtId="43" fontId="7"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8" fillId="3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8" fontId="7" fillId="0" borderId="0" applyFont="0" applyFill="0" applyBorder="0" applyAlignment="0" applyProtection="0"/>
    <xf numFmtId="198"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9"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alignment vertical="top"/>
      <protection locked="0"/>
    </xf>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0" fontId="37" fillId="0" borderId="0"/>
    <xf numFmtId="187" fontId="9" fillId="0" borderId="0" applyFill="0" applyBorder="0" applyAlignment="0" applyProtection="0"/>
    <xf numFmtId="43" fontId="7" fillId="0" borderId="0" applyFont="0" applyFill="0" applyBorder="0" applyAlignment="0" applyProtection="0"/>
    <xf numFmtId="172" fontId="7" fillId="0" borderId="0" applyFont="0" applyFill="0" applyBorder="0" applyAlignment="0" applyProtection="0"/>
    <xf numFmtId="0" fontId="7" fillId="0" borderId="0"/>
    <xf numFmtId="172" fontId="7"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172" fontId="7" fillId="0" borderId="0" applyFont="0" applyFill="0" applyBorder="0" applyAlignment="0" applyProtection="0"/>
    <xf numFmtId="0" fontId="7" fillId="0" borderId="0"/>
    <xf numFmtId="172" fontId="7" fillId="0" borderId="0" applyFont="0" applyFill="0" applyBorder="0" applyAlignment="0" applyProtection="0"/>
    <xf numFmtId="0" fontId="7" fillId="0" borderId="0"/>
    <xf numFmtId="172" fontId="7" fillId="0" borderId="0" applyFont="0" applyFill="0" applyBorder="0" applyAlignment="0" applyProtection="0"/>
    <xf numFmtId="172" fontId="7" fillId="0" borderId="0" applyFont="0" applyFill="0" applyBorder="0" applyAlignment="0" applyProtection="0"/>
    <xf numFmtId="219" fontId="9" fillId="0" borderId="0" applyFill="0" applyBorder="0" applyAlignment="0" applyProtection="0"/>
    <xf numFmtId="0" fontId="100" fillId="0" borderId="0" applyNumberFormat="0" applyBorder="0" applyAlignment="0" applyProtection="0"/>
    <xf numFmtId="185" fontId="9" fillId="0" borderId="0" applyFill="0" applyBorder="0" applyAlignment="0" applyProtection="0"/>
    <xf numFmtId="0" fontId="9" fillId="0" borderId="0"/>
    <xf numFmtId="0" fontId="9" fillId="0" borderId="0"/>
    <xf numFmtId="185" fontId="9" fillId="0" borderId="0" applyFill="0" applyBorder="0" applyAlignment="0" applyProtection="0"/>
    <xf numFmtId="167" fontId="35" fillId="0" borderId="0" applyFont="0" applyFill="0" applyBorder="0" applyAlignment="0" applyProtection="0"/>
    <xf numFmtId="14" fontId="35" fillId="0" borderId="0" applyFill="0" applyBorder="0" applyAlignment="0"/>
    <xf numFmtId="213" fontId="9" fillId="0" borderId="42">
      <alignment vertical="center"/>
    </xf>
    <xf numFmtId="213" fontId="9" fillId="0" borderId="42">
      <alignment vertical="center"/>
    </xf>
    <xf numFmtId="190" fontId="9" fillId="0" borderId="0" applyFill="0" applyBorder="0">
      <alignment horizontal="left" vertical="top" wrapText="1"/>
      <protection locked="0"/>
    </xf>
    <xf numFmtId="0" fontId="54" fillId="36" borderId="31" applyNumberFormat="0" applyAlignment="0" applyProtection="0"/>
    <xf numFmtId="189" fontId="9" fillId="0" borderId="0" applyFill="0" applyBorder="0" applyAlignment="0"/>
    <xf numFmtId="204" fontId="37" fillId="0" borderId="0"/>
    <xf numFmtId="0" fontId="101" fillId="0" borderId="0"/>
    <xf numFmtId="0" fontId="9" fillId="0" borderId="0"/>
    <xf numFmtId="0" fontId="37" fillId="0" borderId="0"/>
    <xf numFmtId="0" fontId="37" fillId="0" borderId="0"/>
    <xf numFmtId="0" fontId="90" fillId="0" borderId="0" applyNumberFormat="0" applyBorder="0" applyProtection="0"/>
    <xf numFmtId="0" fontId="37" fillId="0" borderId="0"/>
    <xf numFmtId="0" fontId="9" fillId="0" borderId="0"/>
    <xf numFmtId="9" fontId="7" fillId="0" borderId="0" applyFont="0" applyFill="0" applyBorder="0" applyAlignment="0" applyProtection="0"/>
    <xf numFmtId="0" fontId="37" fillId="0" borderId="0" applyBorder="0" applyProtection="0"/>
    <xf numFmtId="0" fontId="51" fillId="0" borderId="0" applyNumberFormat="0" applyFill="0" applyBorder="0" applyAlignment="0" applyProtection="0"/>
    <xf numFmtId="0" fontId="37" fillId="0" borderId="0"/>
    <xf numFmtId="210" fontId="37" fillId="0" borderId="0"/>
    <xf numFmtId="0" fontId="69" fillId="0" borderId="0" applyNumberFormat="0" applyFill="0" applyBorder="0" applyAlignment="0" applyProtection="0"/>
    <xf numFmtId="206" fontId="9" fillId="0" borderId="0">
      <protection locked="0"/>
    </xf>
    <xf numFmtId="206" fontId="9" fillId="0" borderId="0">
      <protection locked="0"/>
    </xf>
    <xf numFmtId="211" fontId="9" fillId="0" borderId="0">
      <alignment horizontal="left"/>
      <protection locked="0"/>
    </xf>
    <xf numFmtId="0" fontId="49" fillId="0" borderId="0" applyNumberFormat="0" applyFill="0" applyBorder="0" applyAlignment="0" applyProtection="0"/>
    <xf numFmtId="0" fontId="49" fillId="0" borderId="10" applyNumberFormat="0" applyFill="0" applyBorder="0" applyAlignment="0" applyProtection="0">
      <protection locked="0"/>
    </xf>
    <xf numFmtId="220" fontId="102" fillId="0" borderId="46">
      <alignment horizontal="right"/>
    </xf>
    <xf numFmtId="220" fontId="102" fillId="0" borderId="46">
      <alignment horizontal="right"/>
    </xf>
    <xf numFmtId="0" fontId="42" fillId="39" borderId="0" applyNumberFormat="0" applyBorder="0" applyAlignment="0" applyProtection="0"/>
    <xf numFmtId="0" fontId="42" fillId="19" borderId="0" applyNumberFormat="0" applyBorder="0" applyAlignment="0" applyProtection="0"/>
    <xf numFmtId="0" fontId="42" fillId="3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66" fillId="0" borderId="39" applyNumberFormat="0" applyAlignment="0" applyProtection="0"/>
    <xf numFmtId="0" fontId="66" fillId="0" borderId="12" applyNumberFormat="0" applyAlignment="0" applyProtection="0">
      <alignment horizontal="left" vertical="center"/>
    </xf>
    <xf numFmtId="0" fontId="66" fillId="0" borderId="4">
      <alignment horizontal="left" vertical="center"/>
    </xf>
    <xf numFmtId="0" fontId="66" fillId="0" borderId="4">
      <alignment horizontal="left" vertical="center"/>
    </xf>
    <xf numFmtId="0" fontId="9" fillId="0" borderId="0"/>
    <xf numFmtId="0" fontId="66" fillId="0" borderId="4">
      <alignment horizontal="left" vertical="center"/>
    </xf>
    <xf numFmtId="0" fontId="60" fillId="0" borderId="38" applyNumberFormat="0" applyFill="0" applyAlignment="0" applyProtection="0"/>
    <xf numFmtId="0" fontId="60" fillId="0" borderId="38" applyNumberFormat="0" applyFill="0" applyAlignment="0" applyProtection="0"/>
    <xf numFmtId="0" fontId="60" fillId="0" borderId="38" applyNumberFormat="0" applyFill="0" applyAlignment="0" applyProtection="0"/>
    <xf numFmtId="0" fontId="43" fillId="22" borderId="32" applyNumberFormat="0" applyAlignment="0" applyProtection="0"/>
    <xf numFmtId="0" fontId="60" fillId="0" borderId="38"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61" fillId="0" borderId="40" applyNumberFormat="0" applyFill="0" applyAlignment="0" applyProtection="0"/>
    <xf numFmtId="0" fontId="9" fillId="0" borderId="0"/>
    <xf numFmtId="0" fontId="61" fillId="0" borderId="40" applyNumberFormat="0" applyFill="0" applyAlignment="0" applyProtection="0"/>
    <xf numFmtId="0" fontId="61" fillId="0" borderId="40" applyNumberFormat="0" applyFill="0" applyAlignment="0" applyProtection="0"/>
    <xf numFmtId="0" fontId="61" fillId="0" borderId="40" applyNumberFormat="0" applyFill="0" applyAlignment="0" applyProtection="0"/>
    <xf numFmtId="0" fontId="61" fillId="0" borderId="40"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206" fontId="9" fillId="0" borderId="0">
      <protection locked="0"/>
    </xf>
    <xf numFmtId="206" fontId="9" fillId="0" borderId="0">
      <protection locked="0"/>
    </xf>
    <xf numFmtId="0" fontId="9" fillId="0" borderId="0"/>
    <xf numFmtId="0" fontId="9" fillId="0" borderId="0">
      <alignment horizontal="center"/>
    </xf>
    <xf numFmtId="0" fontId="7" fillId="0" borderId="0"/>
    <xf numFmtId="0" fontId="77" fillId="0" borderId="0" applyNumberFormat="0" applyFill="0" applyBorder="0" applyAlignment="0" applyProtection="0">
      <alignment vertical="top"/>
      <protection locked="0"/>
    </xf>
    <xf numFmtId="221" fontId="9" fillId="0" borderId="0" applyProtection="0">
      <alignment horizontal="center"/>
    </xf>
    <xf numFmtId="0" fontId="14" fillId="62" borderId="0" applyNumberFormat="0" applyBorder="0" applyAlignment="0" applyProtection="0"/>
    <xf numFmtId="0" fontId="7" fillId="0" borderId="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0" fontId="7" fillId="0" borderId="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10" fontId="14" fillId="18" borderId="1" applyBorder="0" applyAlignment="0" applyProtection="0"/>
    <xf numFmtId="0" fontId="54" fillId="36" borderId="31" applyNumberFormat="0" applyAlignment="0" applyProtection="0"/>
    <xf numFmtId="0" fontId="54" fillId="36" borderId="31" applyNumberFormat="0" applyAlignment="0" applyProtection="0"/>
    <xf numFmtId="0" fontId="9" fillId="0" borderId="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196" fontId="9" fillId="0" borderId="0" applyFill="0" applyBorder="0" applyAlignment="0" applyProtection="0"/>
    <xf numFmtId="0" fontId="7" fillId="0" borderId="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7" fillId="0" borderId="0"/>
    <xf numFmtId="0" fontId="54" fillId="34" borderId="31" applyNumberFormat="0" applyAlignment="0" applyProtection="0"/>
    <xf numFmtId="0" fontId="7" fillId="0" borderId="0"/>
    <xf numFmtId="0" fontId="54" fillId="34" borderId="31" applyNumberFormat="0" applyAlignment="0" applyProtection="0"/>
    <xf numFmtId="0" fontId="7" fillId="0" borderId="0"/>
    <xf numFmtId="0" fontId="54" fillId="34" borderId="31" applyNumberFormat="0" applyAlignment="0" applyProtection="0"/>
    <xf numFmtId="0" fontId="7" fillId="0" borderId="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7" fillId="0" borderId="0"/>
    <xf numFmtId="0" fontId="7" fillId="0" borderId="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201" fontId="9" fillId="0" borderId="0" applyFill="0" applyBorder="0">
      <alignment horizontal="left"/>
    </xf>
    <xf numFmtId="182" fontId="9" fillId="0" borderId="0" applyFill="0" applyBorder="0" applyAlignment="0"/>
    <xf numFmtId="202" fontId="58" fillId="0" borderId="0" applyFill="0" applyBorder="0" applyAlignment="0"/>
    <xf numFmtId="0" fontId="38" fillId="0" borderId="30" applyNumberFormat="0" applyFill="0" applyAlignment="0" applyProtection="0"/>
    <xf numFmtId="0" fontId="38" fillId="0" borderId="30" applyNumberFormat="0" applyFill="0" applyAlignment="0" applyProtection="0"/>
    <xf numFmtId="0" fontId="38" fillId="0" borderId="30" applyNumberFormat="0" applyFill="0" applyAlignment="0" applyProtection="0"/>
    <xf numFmtId="0" fontId="38" fillId="0" borderId="30" applyNumberFormat="0" applyFill="0" applyAlignment="0" applyProtection="0"/>
    <xf numFmtId="0" fontId="38" fillId="0" borderId="30" applyNumberFormat="0" applyFill="0" applyAlignment="0" applyProtection="0"/>
    <xf numFmtId="0" fontId="7" fillId="0" borderId="0"/>
    <xf numFmtId="0" fontId="9" fillId="0" borderId="0">
      <alignment horizontal="center" vertical="center" wrapText="1"/>
    </xf>
    <xf numFmtId="201" fontId="9" fillId="0" borderId="0" applyFill="0" applyBorder="0">
      <alignment horizontal="left"/>
    </xf>
    <xf numFmtId="41" fontId="9" fillId="0" borderId="0" applyFont="0" applyFill="0" applyBorder="0" applyAlignment="0" applyProtection="0"/>
    <xf numFmtId="177" fontId="9" fillId="0" borderId="0" applyFill="0" applyBorder="0" applyAlignment="0" applyProtection="0"/>
    <xf numFmtId="222" fontId="9" fillId="0" borderId="0" applyFill="0" applyBorder="0" applyAlignment="0" applyProtection="0"/>
    <xf numFmtId="201" fontId="9" fillId="0" borderId="0" applyFill="0" applyBorder="0">
      <alignment horizontal="left"/>
    </xf>
    <xf numFmtId="216" fontId="9" fillId="0" borderId="0" applyFill="0" applyBorder="0" applyAlignment="0" applyProtection="0"/>
    <xf numFmtId="223" fontId="9" fillId="0" borderId="0" applyFill="0" applyBorder="0" applyAlignment="0" applyProtection="0"/>
    <xf numFmtId="0" fontId="48" fillId="43" borderId="0" applyNumberFormat="0" applyBorder="0" applyAlignment="0" applyProtection="0"/>
    <xf numFmtId="0" fontId="48" fillId="43" borderId="0" applyNumberFormat="0" applyBorder="0" applyAlignment="0" applyProtection="0"/>
    <xf numFmtId="0" fontId="72" fillId="0" borderId="0"/>
    <xf numFmtId="0" fontId="9"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5" fillId="0" borderId="0"/>
    <xf numFmtId="0" fontId="9" fillId="0" borderId="0"/>
    <xf numFmtId="0" fontId="9" fillId="0" borderId="0"/>
    <xf numFmtId="0" fontId="7" fillId="0" borderId="0"/>
    <xf numFmtId="0" fontId="79" fillId="0" borderId="0" applyNumberFormat="0" applyFill="0" applyBorder="0" applyProtection="0">
      <alignment vertical="top"/>
    </xf>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9" fillId="0" borderId="0">
      <alignment horizontal="center"/>
      <protection locked="0"/>
    </xf>
    <xf numFmtId="0" fontId="7" fillId="0" borderId="0"/>
    <xf numFmtId="0" fontId="7" fillId="0" borderId="0"/>
    <xf numFmtId="0" fontId="7" fillId="0" borderId="0"/>
    <xf numFmtId="0" fontId="7" fillId="0" borderId="0"/>
    <xf numFmtId="0" fontId="7" fillId="0" borderId="0"/>
    <xf numFmtId="0" fontId="7" fillId="0" borderId="0"/>
    <xf numFmtId="0" fontId="43" fillId="22" borderId="32" applyNumberFormat="0" applyAlignment="0" applyProtection="0"/>
    <xf numFmtId="0" fontId="7" fillId="0" borderId="0"/>
    <xf numFmtId="0" fontId="104" fillId="0" borderId="0">
      <alignment horizontal="left" vertical="center"/>
    </xf>
    <xf numFmtId="0" fontId="37" fillId="0" borderId="0"/>
    <xf numFmtId="0" fontId="9" fillId="0" borderId="0"/>
    <xf numFmtId="0" fontId="37" fillId="0" borderId="0"/>
    <xf numFmtId="0" fontId="9" fillId="0" borderId="0"/>
    <xf numFmtId="0" fontId="9" fillId="0" borderId="0"/>
    <xf numFmtId="0" fontId="47" fillId="0" borderId="0"/>
    <xf numFmtId="0" fontId="9" fillId="0" borderId="0"/>
    <xf numFmtId="0" fontId="9" fillId="0" borderId="0"/>
    <xf numFmtId="0" fontId="96" fillId="0" borderId="0"/>
    <xf numFmtId="0" fontId="96" fillId="0" borderId="0"/>
    <xf numFmtId="0" fontId="7" fillId="0" borderId="0"/>
    <xf numFmtId="0" fontId="7" fillId="0" borderId="0"/>
    <xf numFmtId="0" fontId="9" fillId="0" borderId="0"/>
    <xf numFmtId="0" fontId="9" fillId="0" borderId="0">
      <alignment horizontal="center" vertical="center"/>
    </xf>
    <xf numFmtId="0" fontId="7" fillId="0" borderId="0"/>
    <xf numFmtId="0" fontId="105" fillId="0" borderId="0"/>
    <xf numFmtId="0" fontId="105" fillId="0" borderId="0"/>
    <xf numFmtId="0" fontId="7" fillId="0" borderId="0"/>
    <xf numFmtId="0" fontId="7" fillId="0" borderId="0"/>
    <xf numFmtId="0" fontId="7" fillId="0" borderId="0"/>
    <xf numFmtId="0" fontId="9" fillId="0" borderId="0"/>
    <xf numFmtId="0" fontId="7" fillId="0" borderId="0"/>
    <xf numFmtId="0" fontId="7" fillId="0" borderId="0"/>
    <xf numFmtId="0"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9" fillId="0" borderId="0"/>
    <xf numFmtId="0" fontId="47" fillId="0" borderId="0"/>
    <xf numFmtId="0" fontId="9" fillId="0" borderId="0"/>
    <xf numFmtId="0" fontId="9" fillId="0" borderId="0"/>
    <xf numFmtId="0" fontId="7" fillId="0" borderId="0"/>
    <xf numFmtId="0" fontId="7" fillId="0" borderId="0"/>
    <xf numFmtId="0" fontId="9" fillId="0" borderId="0"/>
    <xf numFmtId="0" fontId="9" fillId="0" borderId="0"/>
    <xf numFmtId="0" fontId="9" fillId="0" borderId="0"/>
    <xf numFmtId="0" fontId="84" fillId="0" borderId="0"/>
    <xf numFmtId="0" fontId="7" fillId="0" borderId="0"/>
    <xf numFmtId="0" fontId="9" fillId="0" borderId="0"/>
    <xf numFmtId="0" fontId="9" fillId="0" borderId="0"/>
    <xf numFmtId="0" fontId="9" fillId="0" borderId="0"/>
    <xf numFmtId="0" fontId="84"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applyAlignment="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9" fillId="0" borderId="0" applyFill="0" applyBorder="0" applyAlignment="0" applyProtection="0"/>
    <xf numFmtId="0" fontId="7"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9" fillId="0" borderId="0">
      <alignment wrapText="1"/>
    </xf>
    <xf numFmtId="0" fontId="9" fillId="0" borderId="0"/>
    <xf numFmtId="0" fontId="9" fillId="0" borderId="0"/>
    <xf numFmtId="0" fontId="75" fillId="0" borderId="0"/>
    <xf numFmtId="0" fontId="75" fillId="0" borderId="0"/>
    <xf numFmtId="0" fontId="7" fillId="0" borderId="0"/>
    <xf numFmtId="0" fontId="9" fillId="0" borderId="0"/>
    <xf numFmtId="0" fontId="9" fillId="0" borderId="0"/>
    <xf numFmtId="0" fontId="7" fillId="0" borderId="0"/>
    <xf numFmtId="0" fontId="7" fillId="0" borderId="0"/>
    <xf numFmtId="0" fontId="7" fillId="0" borderId="0"/>
    <xf numFmtId="0" fontId="3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37" applyNumberFormat="0" applyFill="0" applyAlignment="0" applyProtection="0"/>
    <xf numFmtId="0" fontId="7" fillId="0" borderId="0"/>
    <xf numFmtId="0" fontId="7" fillId="0" borderId="0"/>
    <xf numFmtId="0" fontId="7" fillId="0" borderId="0"/>
    <xf numFmtId="0" fontId="7" fillId="0" borderId="0"/>
    <xf numFmtId="0" fontId="43" fillId="17" borderId="32" applyNumberFormat="0" applyAlignment="0" applyProtection="0"/>
    <xf numFmtId="0" fontId="7" fillId="0" borderId="0"/>
    <xf numFmtId="0" fontId="9" fillId="0" borderId="0"/>
    <xf numFmtId="9" fontId="5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3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106" fillId="0" borderId="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57" fillId="0" borderId="37" applyNumberFormat="0" applyFill="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52" fillId="22" borderId="32" applyNumberFormat="0" applyAlignment="0" applyProtection="0"/>
    <xf numFmtId="0" fontId="107" fillId="63" borderId="0"/>
    <xf numFmtId="214" fontId="71" fillId="0" borderId="0" applyFont="0" applyFill="0" applyBorder="0" applyAlignment="0" applyProtection="0"/>
    <xf numFmtId="224" fontId="9" fillId="0" borderId="0" applyFont="0" applyFill="0" applyBorder="0" applyAlignment="0" applyProtection="0"/>
    <xf numFmtId="10" fontId="9" fillId="0" borderId="0" applyFill="0" applyBorder="0" applyAlignment="0" applyProtection="0"/>
    <xf numFmtId="225" fontId="9" fillId="0" borderId="0" applyFont="0" applyFill="0" applyBorder="0" applyProtection="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9"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ill="0" applyBorder="0" applyAlignment="0" applyProtection="0"/>
    <xf numFmtId="40" fontId="70" fillId="0" borderId="0" applyBorder="0">
      <alignment horizontal="right"/>
    </xf>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108" fillId="0" borderId="0" applyFont="0" applyFill="0" applyBorder="0" applyAlignment="0" applyProtection="0"/>
    <xf numFmtId="0" fontId="9" fillId="0" borderId="0"/>
    <xf numFmtId="182" fontId="9" fillId="0" borderId="0" applyFill="0" applyBorder="0" applyAlignment="0"/>
    <xf numFmtId="182" fontId="9" fillId="0" borderId="0" applyFill="0" applyBorder="0" applyAlignment="0"/>
    <xf numFmtId="189" fontId="9" fillId="0" borderId="0" applyFill="0" applyBorder="0" applyAlignment="0"/>
    <xf numFmtId="40" fontId="9" fillId="0" borderId="0">
      <protection locked="0"/>
    </xf>
    <xf numFmtId="40" fontId="9" fillId="0" borderId="0">
      <protection locked="0"/>
    </xf>
    <xf numFmtId="0" fontId="109" fillId="0" borderId="0" applyNumberFormat="0" applyProtection="0">
      <alignment wrapText="1"/>
    </xf>
    <xf numFmtId="0" fontId="82" fillId="0" borderId="0" applyNumberFormat="0" applyBorder="0" applyProtection="0"/>
    <xf numFmtId="0" fontId="39" fillId="0" borderId="0"/>
    <xf numFmtId="208" fontId="82" fillId="0" borderId="0" applyBorder="0" applyProtection="0"/>
    <xf numFmtId="0" fontId="14" fillId="0" borderId="0" applyNumberFormat="0" applyFill="0" applyBorder="0" applyAlignment="0" applyProtection="0"/>
    <xf numFmtId="0" fontId="11" fillId="0" borderId="0" applyNumberFormat="0" applyFill="0" applyBorder="0" applyAlignment="0" applyProtection="0"/>
    <xf numFmtId="0" fontId="9" fillId="0" borderId="0" applyFill="0" applyBorder="0" applyAlignment="0" applyProtection="0"/>
    <xf numFmtId="193" fontId="9" fillId="0" borderId="0" applyFill="0" applyBorder="0" applyAlignment="0" applyProtection="0"/>
    <xf numFmtId="0" fontId="9" fillId="0" borderId="0" applyFill="0" applyBorder="0" applyAlignment="0" applyProtection="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190" fontId="20" fillId="0" borderId="0" applyFill="0" applyProtection="0"/>
    <xf numFmtId="0" fontId="110" fillId="64" borderId="0" applyNumberFormat="0" applyAlignment="0"/>
    <xf numFmtId="49" fontId="35" fillId="0" borderId="0" applyFill="0" applyBorder="0" applyAlignment="0"/>
    <xf numFmtId="226" fontId="9" fillId="0" borderId="0" applyFill="0" applyBorder="0" applyAlignment="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1" fillId="0" borderId="47" applyNumberFormat="0" applyFill="0" applyProtection="0">
      <alignment horizontal="center"/>
    </xf>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190" fontId="46" fillId="0" borderId="0"/>
    <xf numFmtId="181" fontId="9" fillId="0" borderId="33" applyFill="0">
      <alignment horizontal="right" vertical="center"/>
    </xf>
    <xf numFmtId="181" fontId="9" fillId="0" borderId="33" applyFill="0">
      <alignment horizontal="right" vertical="center"/>
    </xf>
    <xf numFmtId="207" fontId="9" fillId="0" borderId="0" applyFill="0" applyBorder="0" applyAlignment="0" applyProtection="0"/>
    <xf numFmtId="218" fontId="20" fillId="0" borderId="0" applyFill="0">
      <alignment horizontal="center"/>
    </xf>
    <xf numFmtId="178" fontId="9" fillId="0" borderId="0" applyFill="0" applyBorder="0" applyAlignment="0" applyProtection="0"/>
    <xf numFmtId="212" fontId="9" fillId="0" borderId="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9" fillId="0" borderId="0" applyNumberFormat="0" applyFont="0" applyBorder="0" applyAlignment="0" applyProtection="0"/>
    <xf numFmtId="171" fontId="7" fillId="0" borderId="0" applyFont="0" applyFill="0" applyBorder="0" applyAlignment="0" applyProtection="0">
      <alignment vertical="center"/>
    </xf>
    <xf numFmtId="203" fontId="7" fillId="0" borderId="0" applyFont="0" applyFill="0" applyBorder="0" applyAlignment="0" applyProtection="0">
      <alignment vertical="center"/>
    </xf>
    <xf numFmtId="203"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171" fontId="7" fillId="0" borderId="0" applyFont="0" applyFill="0" applyBorder="0" applyAlignment="0" applyProtection="0">
      <alignment vertical="center"/>
    </xf>
    <xf numFmtId="40" fontId="9" fillId="0" borderId="0" applyFill="0" applyBorder="0" applyAlignment="0" applyProtection="0"/>
    <xf numFmtId="38" fontId="9" fillId="0" borderId="0" applyFill="0" applyBorder="0" applyAlignment="0" applyProtection="0"/>
    <xf numFmtId="0" fontId="9" fillId="0" borderId="0"/>
    <xf numFmtId="0" fontId="7" fillId="0" borderId="0"/>
    <xf numFmtId="43" fontId="9" fillId="0" borderId="0" applyFont="0" applyFill="0" applyBorder="0" applyAlignment="0" applyProtection="0"/>
    <xf numFmtId="0" fontId="11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xf numFmtId="0" fontId="6" fillId="0" borderId="0"/>
    <xf numFmtId="0" fontId="6" fillId="0" borderId="0" applyAlignment="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13" fillId="0" borderId="0"/>
    <xf numFmtId="0" fontId="114" fillId="0" borderId="0"/>
    <xf numFmtId="0" fontId="5" fillId="0" borderId="0"/>
    <xf numFmtId="0" fontId="4" fillId="0" borderId="0"/>
    <xf numFmtId="0" fontId="4" fillId="0" borderId="0"/>
    <xf numFmtId="0" fontId="9" fillId="0" borderId="0"/>
    <xf numFmtId="0" fontId="4" fillId="0" borderId="0"/>
    <xf numFmtId="227" fontId="37" fillId="0" borderId="0" applyFont="0" applyFill="0" applyBorder="0" applyAlignment="0" applyProtection="0"/>
    <xf numFmtId="0" fontId="27" fillId="0" borderId="0"/>
    <xf numFmtId="0" fontId="9" fillId="0" borderId="0"/>
    <xf numFmtId="0" fontId="133" fillId="0" borderId="0"/>
    <xf numFmtId="214" fontId="9" fillId="0" borderId="0" applyFont="0" applyFill="0" applyBorder="0" applyAlignment="0" applyProtection="0"/>
    <xf numFmtId="0" fontId="4"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0" fontId="49" fillId="0" borderId="0"/>
    <xf numFmtId="0" fontId="134" fillId="0" borderId="0"/>
    <xf numFmtId="0" fontId="4" fillId="0" borderId="0"/>
    <xf numFmtId="0" fontId="9" fillId="0" borderId="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37" fillId="0" borderId="0" applyFont="0" applyFill="0" applyBorder="0" applyAlignment="0" applyProtection="0"/>
    <xf numFmtId="0" fontId="9" fillId="0" borderId="0" applyNumberFormat="0" applyProtection="0"/>
    <xf numFmtId="0" fontId="9" fillId="0" borderId="0" applyFont="0" applyAlignment="0"/>
    <xf numFmtId="0" fontId="4" fillId="0" borderId="0"/>
    <xf numFmtId="0" fontId="9" fillId="0" borderId="0" applyFont="0" applyAlignment="0"/>
    <xf numFmtId="0" fontId="118" fillId="0" borderId="0"/>
    <xf numFmtId="0" fontId="9" fillId="0" borderId="0" applyFont="0" applyAlignment="0"/>
    <xf numFmtId="0" fontId="9" fillId="0" borderId="0" applyFont="0" applyAlignment="0"/>
    <xf numFmtId="0" fontId="9" fillId="0" borderId="0"/>
    <xf numFmtId="43" fontId="4" fillId="0" borderId="0" applyFont="0" applyFill="0" applyBorder="0" applyAlignment="0" applyProtection="0"/>
    <xf numFmtId="0" fontId="9" fillId="0" borderId="0"/>
    <xf numFmtId="0" fontId="9" fillId="0" borderId="0" applyFont="0" applyAlignment="0"/>
    <xf numFmtId="0" fontId="9" fillId="0" borderId="0" applyFont="0" applyAlignment="0"/>
    <xf numFmtId="0" fontId="9" fillId="0" borderId="0"/>
    <xf numFmtId="0" fontId="37" fillId="0" borderId="0"/>
    <xf numFmtId="43" fontId="37" fillId="0" borderId="0" applyFont="0" applyFill="0" applyBorder="0" applyAlignment="0" applyProtection="0"/>
    <xf numFmtId="0" fontId="49" fillId="0" borderId="0"/>
    <xf numFmtId="0" fontId="9" fillId="0" borderId="0"/>
    <xf numFmtId="0" fontId="37" fillId="0" borderId="0"/>
    <xf numFmtId="0" fontId="9" fillId="0" borderId="0">
      <alignment horizontal="justify" vertical="justify"/>
    </xf>
    <xf numFmtId="0" fontId="9" fillId="0" borderId="0"/>
    <xf numFmtId="0" fontId="67" fillId="0" borderId="0"/>
    <xf numFmtId="0" fontId="112" fillId="0" borderId="0"/>
    <xf numFmtId="0" fontId="9"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0" fontId="4" fillId="0" borderId="0"/>
    <xf numFmtId="0" fontId="135" fillId="0" borderId="0"/>
    <xf numFmtId="0" fontId="4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2" fillId="0" borderId="0"/>
    <xf numFmtId="0" fontId="9" fillId="0" borderId="0"/>
    <xf numFmtId="0" fontId="9" fillId="0" borderId="0"/>
    <xf numFmtId="0" fontId="9" fillId="0" borderId="0"/>
    <xf numFmtId="0" fontId="4" fillId="0" borderId="0"/>
    <xf numFmtId="0" fontId="4" fillId="0" borderId="0" applyAlignment="0"/>
    <xf numFmtId="0" fontId="4" fillId="0" borderId="0"/>
    <xf numFmtId="0" fontId="11"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 fillId="0" borderId="0"/>
    <xf numFmtId="43" fontId="9" fillId="0" borderId="0" applyFont="0" applyFill="0" applyBorder="0" applyAlignment="0" applyProtection="0"/>
    <xf numFmtId="43" fontId="4" fillId="0" borderId="0" applyFont="0" applyFill="0" applyBorder="0" applyAlignment="0" applyProtection="0"/>
    <xf numFmtId="0" fontId="67" fillId="0" borderId="0"/>
    <xf numFmtId="0" fontId="9" fillId="0" borderId="0"/>
    <xf numFmtId="186" fontId="36" fillId="0" borderId="0" applyFont="0" applyFill="0" applyBorder="0" applyAlignment="0" applyProtection="0"/>
    <xf numFmtId="186" fontId="36" fillId="0" borderId="0" applyFont="0" applyFill="0" applyBorder="0" applyAlignment="0" applyProtection="0"/>
    <xf numFmtId="186" fontId="36"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32" fillId="0" borderId="0"/>
    <xf numFmtId="0" fontId="32" fillId="0" borderId="0"/>
    <xf numFmtId="0" fontId="32" fillId="0" borderId="0"/>
    <xf numFmtId="0" fontId="32"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32"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6" fillId="0" borderId="0"/>
    <xf numFmtId="0" fontId="36" fillId="0" borderId="0"/>
    <xf numFmtId="0" fontId="36" fillId="0" borderId="0"/>
    <xf numFmtId="0" fontId="36"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6" fillId="0" borderId="0"/>
    <xf numFmtId="0" fontId="36"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6" fillId="0" borderId="0"/>
    <xf numFmtId="0" fontId="36"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5" fillId="44"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5" fillId="2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5" fillId="19"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5" fillId="16"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5"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 fillId="24" borderId="0" applyNumberFormat="0" applyBorder="0" applyAlignment="0" applyProtection="0"/>
    <xf numFmtId="0" fontId="37"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5" fillId="3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5" fillId="3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5" fillId="31"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5" fillId="1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5" fillId="3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5" fillId="45"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53" fillId="40"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3" fillId="3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3" fillId="31" borderId="0" applyNumberFormat="0" applyBorder="0" applyAlignment="0" applyProtection="0"/>
    <xf numFmtId="0" fontId="31" fillId="72"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1" fillId="7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53" fillId="13"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53" fillId="12"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3" fillId="23"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3" fillId="2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3" fillId="1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3" fillId="2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53" fillId="13"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53" fillId="1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53" fillId="26"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95" fillId="27" borderId="0" applyNumberFormat="0" applyBorder="0" applyAlignment="0" applyProtection="0"/>
    <xf numFmtId="200" fontId="71" fillId="0" borderId="0" applyFill="0" applyBorder="0" applyAlignment="0"/>
    <xf numFmtId="214" fontId="71" fillId="0" borderId="0" applyFill="0" applyBorder="0" applyAlignment="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55" fillId="35" borderId="35" applyNumberFormat="0" applyAlignment="0" applyProtection="0"/>
    <xf numFmtId="0" fontId="99" fillId="35" borderId="35" applyNumberFormat="0" applyAlignment="0" applyProtection="0"/>
    <xf numFmtId="169" fontId="88" fillId="0" borderId="20">
      <alignment horizontal="center" vertical="top" wrapText="1"/>
    </xf>
    <xf numFmtId="0" fontId="88" fillId="0" borderId="20">
      <alignment horizontal="left" vertical="top" wrapText="1"/>
    </xf>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81"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8" fontId="75" fillId="0" borderId="0" applyFont="0" applyFill="0" applyBorder="0" applyAlignment="0" applyProtection="0"/>
    <xf numFmtId="198" fontId="75" fillId="0" borderId="0" applyFont="0" applyFill="0" applyBorder="0" applyAlignment="0" applyProtection="0"/>
    <xf numFmtId="198" fontId="75" fillId="0" borderId="0" applyFont="0" applyFill="0" applyBorder="0" applyAlignment="0" applyProtection="0"/>
    <xf numFmtId="187" fontId="9" fillId="0" borderId="0" applyFill="0" applyBorder="0" applyAlignment="0" applyProtection="0"/>
    <xf numFmtId="198" fontId="75" fillId="0" borderId="0" applyFont="0" applyFill="0" applyBorder="0" applyAlignment="0" applyProtection="0"/>
    <xf numFmtId="187" fontId="9"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7" fontId="9"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7" fontId="9" fillId="0" borderId="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87" fontId="9" fillId="0" borderId="0" applyFill="0" applyBorder="0" applyAlignment="0" applyProtection="0"/>
    <xf numFmtId="187" fontId="9"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1"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1" fontId="9" fillId="0" borderId="0" applyFill="0" applyBorder="0" applyAlignment="0" applyProtection="0"/>
    <xf numFmtId="217"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7" fontId="47" fillId="0" borderId="0" applyFont="0" applyFill="0" applyBorder="0" applyAlignment="0" applyProtection="0"/>
    <xf numFmtId="217"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0" fontId="9" fillId="0" borderId="0"/>
    <xf numFmtId="43" fontId="4" fillId="0" borderId="0" applyFont="0" applyFill="0" applyBorder="0" applyAlignment="0" applyProtection="0"/>
    <xf numFmtId="43" fontId="4"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4" fillId="0" borderId="0" applyFont="0" applyFill="0" applyBorder="0" applyAlignment="0" applyProtection="0"/>
    <xf numFmtId="181" fontId="86" fillId="0" borderId="0" applyFill="0" applyBorder="0" applyAlignment="0" applyProtection="0"/>
    <xf numFmtId="210" fontId="9" fillId="0" borderId="0"/>
    <xf numFmtId="181" fontId="86" fillId="0" borderId="0" applyFill="0" applyBorder="0" applyAlignment="0" applyProtection="0"/>
    <xf numFmtId="43" fontId="9" fillId="0" borderId="0" applyFont="0" applyFill="0" applyBorder="0" applyAlignment="0" applyProtection="0"/>
    <xf numFmtId="43" fontId="49" fillId="0" borderId="0" applyFont="0" applyFill="0" applyBorder="0" applyAlignment="0" applyProtection="0"/>
    <xf numFmtId="187" fontId="9" fillId="0" borderId="0" applyFill="0" applyBorder="0" applyAlignment="0" applyProtection="0"/>
    <xf numFmtId="181" fontId="9" fillId="0" borderId="0" applyFill="0" applyBorder="0" applyAlignment="0" applyProtection="0"/>
    <xf numFmtId="0" fontId="9" fillId="0" borderId="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ill="0" applyBorder="0" applyAlignment="0" applyProtection="0"/>
    <xf numFmtId="176"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7" fontId="9" fillId="0" borderId="0" applyFill="0" applyBorder="0" applyAlignment="0" applyProtection="0"/>
    <xf numFmtId="43" fontId="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37"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9" fillId="0" borderId="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7" fontId="9" fillId="0" borderId="0" applyFill="0" applyBorder="0" applyAlignment="0" applyProtection="0"/>
    <xf numFmtId="43" fontId="3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0" fontId="9" fillId="0" borderId="0" applyFill="0" applyBorder="0" applyAlignment="0" applyProtection="0"/>
    <xf numFmtId="187" fontId="9"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87" fontId="9" fillId="0" borderId="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87"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98" fontId="75" fillId="0" borderId="0" applyFont="0" applyFill="0" applyBorder="0" applyAlignment="0" applyProtection="0"/>
    <xf numFmtId="198"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0" fontId="9" fillId="0" borderId="0"/>
    <xf numFmtId="0"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9" fillId="0" borderId="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9" fillId="0" borderId="0" applyFill="0" applyBorder="0" applyAlignment="0" applyProtection="0"/>
    <xf numFmtId="181"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43" fontId="49" fillId="0" borderId="0" applyFont="0" applyFill="0" applyBorder="0" applyAlignment="0" applyProtection="0"/>
    <xf numFmtId="43" fontId="9" fillId="0" borderId="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1"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1"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1"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1" fontId="9" fillId="0" borderId="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8" fillId="0" borderId="0" applyNumberFormat="0" applyAlignment="0"/>
    <xf numFmtId="167" fontId="131" fillId="0" borderId="0" applyFont="0" applyFill="0" applyBorder="0" applyAlignment="0" applyProtection="0"/>
    <xf numFmtId="167" fontId="9" fillId="0" borderId="0" applyFont="0" applyFill="0" applyBorder="0" applyAlignment="0" applyProtection="0"/>
    <xf numFmtId="213" fontId="9" fillId="0" borderId="42">
      <alignment vertical="center"/>
    </xf>
    <xf numFmtId="213" fontId="9" fillId="0" borderId="42">
      <alignment vertical="center"/>
    </xf>
    <xf numFmtId="0" fontId="85" fillId="0" borderId="0" applyNumberFormat="0" applyAlignment="0"/>
    <xf numFmtId="0" fontId="55" fillId="74" borderId="35" applyNumberFormat="0" applyAlignment="0" applyProtection="0"/>
    <xf numFmtId="195" fontId="129" fillId="0" borderId="0" applyFont="0" applyBorder="0" applyProtection="0"/>
    <xf numFmtId="0" fontId="90" fillId="0" borderId="0" applyNumberFormat="0" applyBorder="0" applyProtection="0"/>
    <xf numFmtId="0" fontId="138" fillId="0" borderId="0" applyNumberFormat="0" applyBorder="0" applyProtection="0"/>
    <xf numFmtId="0" fontId="138" fillId="0" borderId="0" applyNumberFormat="0" applyBorder="0" applyProtection="0"/>
    <xf numFmtId="0" fontId="37" fillId="0" borderId="0"/>
    <xf numFmtId="0" fontId="138" fillId="0" borderId="0" applyBorder="0" applyProtection="0"/>
    <xf numFmtId="0" fontId="9" fillId="0" borderId="0"/>
    <xf numFmtId="220" fontId="102" fillId="0" borderId="46">
      <alignment horizontal="right"/>
    </xf>
    <xf numFmtId="220" fontId="102" fillId="0" borderId="46">
      <alignment horizontal="right"/>
    </xf>
    <xf numFmtId="220" fontId="102" fillId="0" borderId="46">
      <alignment horizontal="right"/>
    </xf>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76" fillId="19" borderId="0" applyNumberFormat="0" applyBorder="0" applyAlignment="0" applyProtection="0"/>
    <xf numFmtId="0" fontId="103" fillId="0" borderId="0" applyNumberFormat="0" applyFont="0" applyFill="0" applyBorder="0" applyAlignment="0" applyProtection="0"/>
    <xf numFmtId="38" fontId="14" fillId="22" borderId="0" applyNumberFormat="0" applyBorder="0" applyAlignment="0" applyProtection="0"/>
    <xf numFmtId="38" fontId="14" fillId="22" borderId="0" applyNumberFormat="0" applyBorder="0" applyAlignment="0" applyProtection="0"/>
    <xf numFmtId="0" fontId="66" fillId="0" borderId="55" applyNumberFormat="0" applyAlignment="0" applyProtection="0">
      <alignment horizontal="left" vertical="center"/>
    </xf>
    <xf numFmtId="0" fontId="66" fillId="0" borderId="55" applyNumberFormat="0" applyAlignment="0" applyProtection="0">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41">
      <alignment horizontal="left" vertical="center"/>
    </xf>
    <xf numFmtId="0" fontId="80" fillId="0" borderId="0">
      <alignment horizontal="center" textRotation="90"/>
    </xf>
    <xf numFmtId="0" fontId="139" fillId="0" borderId="0" applyNumberFormat="0" applyBorder="0" applyProtection="0">
      <alignment horizontal="center" textRotation="90"/>
    </xf>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10" fontId="14" fillId="18" borderId="48" applyNumberFormat="0" applyBorder="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64" fillId="30" borderId="0" applyNumberFormat="0" applyBorder="0" applyAlignment="0" applyProtection="0"/>
    <xf numFmtId="37" fontId="93" fillId="0" borderId="0"/>
    <xf numFmtId="193" fontId="94" fillId="0" borderId="0"/>
    <xf numFmtId="0" fontId="4" fillId="0" borderId="0"/>
    <xf numFmtId="0" fontId="4" fillId="0" borderId="0"/>
    <xf numFmtId="0" fontId="4" fillId="0" borderId="0"/>
    <xf numFmtId="0" fontId="4" fillId="0" borderId="0"/>
    <xf numFmtId="0" fontId="4" fillId="0" borderId="0"/>
    <xf numFmtId="0" fontId="138" fillId="0" borderId="0" applyBorder="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37"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35" fillId="0" borderId="0" applyBorder="0" applyProtection="0"/>
    <xf numFmtId="0" fontId="9" fillId="0" borderId="0"/>
    <xf numFmtId="0" fontId="37" fillId="0" borderId="0"/>
    <xf numFmtId="0" fontId="4" fillId="0" borderId="0"/>
    <xf numFmtId="0" fontId="9" fillId="0" borderId="0"/>
    <xf numFmtId="0" fontId="9"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5"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7"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9" fillId="0" borderId="0"/>
    <xf numFmtId="0" fontId="9" fillId="0" borderId="0"/>
    <xf numFmtId="0" fontId="67" fillId="0" borderId="0" applyNumberFormat="0" applyFill="0" applyBorder="0" applyProtection="0"/>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84" fillId="0" borderId="0"/>
    <xf numFmtId="0" fontId="9" fillId="0" borderId="0"/>
    <xf numFmtId="0" fontId="4" fillId="0" borderId="0"/>
    <xf numFmtId="0" fontId="4" fillId="0" borderId="0"/>
    <xf numFmtId="0" fontId="4" fillId="0" borderId="0"/>
    <xf numFmtId="0" fontId="4" fillId="0" borderId="0"/>
    <xf numFmtId="0" fontId="4" fillId="0" borderId="0"/>
    <xf numFmtId="0" fontId="72" fillId="0" borderId="0"/>
    <xf numFmtId="0" fontId="7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applyAlignment="0"/>
    <xf numFmtId="0" fontId="4" fillId="0" borderId="0" applyAlignment="0"/>
    <xf numFmtId="0" fontId="4" fillId="0" borderId="0" applyAlignment="0"/>
    <xf numFmtId="0" fontId="4" fillId="0" borderId="0" applyAlignment="0"/>
    <xf numFmtId="0" fontId="4" fillId="0" borderId="0" applyAlignment="0"/>
    <xf numFmtId="0" fontId="4" fillId="0" borderId="0" applyAlignment="0"/>
    <xf numFmtId="0" fontId="32" fillId="0" borderId="0"/>
    <xf numFmtId="0" fontId="4" fillId="0" borderId="0"/>
    <xf numFmtId="0" fontId="4" fillId="0" borderId="0"/>
    <xf numFmtId="0" fontId="4" fillId="0" borderId="0"/>
    <xf numFmtId="0" fontId="4" fillId="0" borderId="0"/>
    <xf numFmtId="0" fontId="4" fillId="0" borderId="0"/>
    <xf numFmtId="0" fontId="49" fillId="0" borderId="0"/>
    <xf numFmtId="0" fontId="138" fillId="0" borderId="0" applyBorder="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4" fillId="0" borderId="0"/>
    <xf numFmtId="0" fontId="84" fillId="0" borderId="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lignment wrapText="1"/>
    </xf>
    <xf numFmtId="0" fontId="67" fillId="0" borderId="0" applyNumberFormat="0" applyFill="0" applyBorder="0" applyProtection="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214" fontId="71" fillId="0" borderId="0" applyFont="0" applyFill="0" applyBorder="0" applyAlignment="0" applyProtection="0"/>
    <xf numFmtId="214" fontId="7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36" fillId="0" borderId="0" applyFont="0" applyFill="0" applyBorder="0" applyAlignment="0" applyProtection="0"/>
    <xf numFmtId="9" fontId="136"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9" fillId="0" borderId="0"/>
    <xf numFmtId="0" fontId="82" fillId="0" borderId="0" applyNumberFormat="0" applyBorder="0" applyProtection="0"/>
    <xf numFmtId="208" fontId="39" fillId="0" borderId="0"/>
    <xf numFmtId="228" fontId="82" fillId="0" borderId="0" applyBorder="0" applyProtection="0"/>
    <xf numFmtId="0" fontId="35" fillId="0" borderId="0">
      <alignment vertical="top"/>
    </xf>
    <xf numFmtId="0" fontId="32"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38" fillId="0" borderId="0" applyBorder="0" applyProtection="0"/>
    <xf numFmtId="0" fontId="111" fillId="0" borderId="47" applyNumberFormat="0" applyFill="0" applyProtection="0">
      <alignment horizontal="center"/>
    </xf>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9" fontId="9" fillId="0" borderId="0" applyFont="0" applyFill="0" applyBorder="0" applyAlignment="0" applyProtection="0"/>
    <xf numFmtId="0" fontId="57" fillId="0" borderId="37" applyNumberFormat="0" applyFill="0" applyAlignment="0" applyProtection="0"/>
    <xf numFmtId="0" fontId="57" fillId="0" borderId="37" applyNumberFormat="0" applyFill="0" applyAlignment="0" applyProtection="0"/>
    <xf numFmtId="181" fontId="9" fillId="0" borderId="33" applyFill="0">
      <alignment horizontal="right" vertical="center"/>
    </xf>
    <xf numFmtId="193" fontId="89" fillId="0" borderId="44">
      <alignment horizontal="center" vertical="center"/>
    </xf>
    <xf numFmtId="43" fontId="9" fillId="0" borderId="0" applyFont="0" applyFill="0" applyBorder="0" applyAlignment="0" applyProtection="0"/>
    <xf numFmtId="171" fontId="4" fillId="0" borderId="0" applyFont="0" applyFill="0" applyBorder="0" applyAlignment="0" applyProtection="0">
      <alignment vertical="center"/>
    </xf>
    <xf numFmtId="203" fontId="4" fillId="0" borderId="0" applyFont="0" applyFill="0" applyBorder="0" applyAlignment="0" applyProtection="0">
      <alignment vertical="center"/>
    </xf>
    <xf numFmtId="203" fontId="4" fillId="0" borderId="0" applyFont="0" applyFill="0" applyBorder="0" applyAlignment="0" applyProtection="0">
      <alignment vertical="center"/>
    </xf>
    <xf numFmtId="203" fontId="4" fillId="0" borderId="0" applyFont="0" applyFill="0" applyBorder="0" applyAlignment="0" applyProtection="0">
      <alignment vertical="center"/>
    </xf>
    <xf numFmtId="203" fontId="4" fillId="0" borderId="0" applyFont="0" applyFill="0" applyBorder="0" applyAlignment="0" applyProtection="0">
      <alignment vertical="center"/>
    </xf>
    <xf numFmtId="203" fontId="4" fillId="0" borderId="0" applyFont="0" applyFill="0" applyBorder="0" applyAlignment="0" applyProtection="0">
      <alignment vertical="center"/>
    </xf>
    <xf numFmtId="171" fontId="4" fillId="0" borderId="0" applyFont="0" applyFill="0" applyBorder="0" applyAlignment="0" applyProtection="0">
      <alignment vertical="center"/>
    </xf>
    <xf numFmtId="171" fontId="4" fillId="0" borderId="0" applyFont="0" applyFill="0" applyBorder="0" applyAlignment="0" applyProtection="0">
      <alignment vertical="center"/>
    </xf>
    <xf numFmtId="171" fontId="4" fillId="0" borderId="0" applyFont="0" applyFill="0" applyBorder="0" applyAlignment="0" applyProtection="0">
      <alignment vertical="center"/>
    </xf>
    <xf numFmtId="171" fontId="4" fillId="0" borderId="0" applyFont="0" applyFill="0" applyBorder="0" applyAlignment="0" applyProtection="0">
      <alignment vertical="center"/>
    </xf>
    <xf numFmtId="0" fontId="9" fillId="0" borderId="0"/>
    <xf numFmtId="210" fontId="9" fillId="0" borderId="0"/>
    <xf numFmtId="0" fontId="9" fillId="0" borderId="0"/>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40" fillId="0" borderId="0" applyFill="0" applyBorder="0" applyAlignment="0" applyProtection="0"/>
    <xf numFmtId="43" fontId="4" fillId="0" borderId="0" applyFont="0" applyFill="0" applyBorder="0" applyAlignment="0" applyProtection="0"/>
    <xf numFmtId="0" fontId="9" fillId="0" borderId="0"/>
    <xf numFmtId="0" fontId="15"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NumberFormat="0" applyFill="0" applyBorder="0" applyProtection="0"/>
    <xf numFmtId="0" fontId="141"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17"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0"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0" fontId="44" fillId="22" borderId="3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9" fillId="0" borderId="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6" fillId="0" borderId="41">
      <alignment horizontal="left" vertical="center"/>
    </xf>
    <xf numFmtId="0" fontId="66" fillId="0" borderId="41">
      <alignment horizontal="left" vertical="center"/>
    </xf>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6"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54"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65" fillId="34" borderId="31"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41" borderId="34" applyNumberForma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9" fillId="18" borderId="34" applyNumberFormat="0" applyFon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17"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43"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2" fillId="22" borderId="32" applyNumberFormat="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0" fontId="57" fillId="0" borderId="37" applyNumberFormat="0" applyFill="0" applyAlignment="0" applyProtection="0"/>
    <xf numFmtId="193" fontId="89" fillId="0" borderId="44">
      <alignment horizontal="center" vertical="center"/>
    </xf>
    <xf numFmtId="193" fontId="89" fillId="0" borderId="44">
      <alignment horizontal="center"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0" fontId="66" fillId="0" borderId="4">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0" fontId="9" fillId="0" borderId="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193" fontId="89" fillId="0" borderId="59">
      <alignment horizontal="center" vertical="center"/>
    </xf>
    <xf numFmtId="193" fontId="89" fillId="0" borderId="59">
      <alignment horizontal="center" vertical="center"/>
    </xf>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66" fillId="0" borderId="61">
      <alignment horizontal="left" vertical="center"/>
    </xf>
    <xf numFmtId="0" fontId="66" fillId="0" borderId="61">
      <alignment horizontal="left" vertical="center"/>
    </xf>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169" fontId="88" fillId="0" borderId="56">
      <alignment horizontal="center" vertical="top" wrapText="1"/>
    </xf>
    <xf numFmtId="169" fontId="88" fillId="0" borderId="56">
      <alignment horizontal="center" vertical="top" wrapText="1"/>
    </xf>
    <xf numFmtId="0" fontId="88" fillId="0" borderId="56">
      <alignment horizontal="left" vertical="top" wrapText="1"/>
    </xf>
    <xf numFmtId="0" fontId="88" fillId="0" borderId="56">
      <alignment horizontal="left" vertical="top" wrapText="1"/>
    </xf>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193" fontId="89" fillId="0" borderId="59">
      <alignment horizontal="center" vertical="center"/>
    </xf>
    <xf numFmtId="193" fontId="89" fillId="0" borderId="59">
      <alignment horizontal="center"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17"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0"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44" fillId="22" borderId="57" applyNumberFormat="0" applyAlignment="0" applyProtection="0"/>
    <xf numFmtId="0" fontId="66" fillId="0" borderId="61">
      <alignment horizontal="left" vertical="center"/>
    </xf>
    <xf numFmtId="0" fontId="66" fillId="0" borderId="61">
      <alignment horizontal="left" vertical="center"/>
    </xf>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6"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54"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65" fillId="34" borderId="57"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41" borderId="58" applyNumberForma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9" fillId="18" borderId="58" applyNumberFormat="0" applyFon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17"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43"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2" fillId="22" borderId="62" applyNumberFormat="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0" fontId="57" fillId="0" borderId="63" applyNumberFormat="0" applyFill="0" applyAlignment="0" applyProtection="0"/>
    <xf numFmtId="193" fontId="89" fillId="0" borderId="59">
      <alignment horizontal="center" vertical="center"/>
    </xf>
    <xf numFmtId="193" fontId="89" fillId="0" borderId="59">
      <alignment horizontal="center"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6">
      <alignment horizontal="left" vertical="center"/>
    </xf>
    <xf numFmtId="0" fontId="66" fillId="0" borderId="66">
      <alignment horizontal="left" vertical="center"/>
    </xf>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43" fillId="17" borderId="69" applyNumberFormat="0" applyAlignment="0" applyProtection="0"/>
    <xf numFmtId="0" fontId="43" fillId="17"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17"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43"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2" fillId="22" borderId="69" applyNumberFormat="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0" fontId="57" fillId="0" borderId="70" applyNumberFormat="0" applyFill="0" applyAlignment="0" applyProtection="0"/>
    <xf numFmtId="193" fontId="89" fillId="0" borderId="65">
      <alignment horizontal="center" vertical="center"/>
    </xf>
    <xf numFmtId="193" fontId="89" fillId="0" borderId="65">
      <alignment horizontal="center"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applyAlignment="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applyAlignment="0"/>
    <xf numFmtId="0" fontId="3" fillId="0" borderId="0"/>
    <xf numFmtId="43" fontId="9" fillId="0" borderId="0" applyFont="0" applyFill="0" applyBorder="0" applyAlignment="0" applyProtection="0"/>
    <xf numFmtId="43" fontId="9" fillId="0" borderId="0" applyFont="0" applyFill="0" applyBorder="0" applyAlignment="0" applyProtection="0"/>
    <xf numFmtId="0" fontId="3" fillId="0" borderId="0" applyAlignment="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37" borderId="0" applyNumberFormat="0" applyBorder="0" applyAlignment="0" applyProtection="0"/>
    <xf numFmtId="10" fontId="14" fillId="18" borderId="48" applyBorder="0" applyAlignment="0" applyProtection="0"/>
    <xf numFmtId="0" fontId="3" fillId="0" borderId="0"/>
    <xf numFmtId="0" fontId="3" fillId="0" borderId="0"/>
    <xf numFmtId="43" fontId="9" fillId="0" borderId="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0" fontId="66" fillId="0" borderId="73" applyNumberFormat="0" applyAlignment="0" applyProtection="0"/>
    <xf numFmtId="164" fontId="3"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43" fontId="9" fillId="0" borderId="0" applyFont="0" applyFill="0" applyBorder="0" applyAlignment="0" applyProtection="0"/>
    <xf numFmtId="43" fontId="50" fillId="0" borderId="0" applyFont="0" applyFill="0" applyBorder="0" applyAlignment="0" applyProtection="0"/>
    <xf numFmtId="43" fontId="9" fillId="0" borderId="0" applyFont="0" applyFill="0" applyBorder="0" applyAlignment="0" applyProtection="0"/>
    <xf numFmtId="0" fontId="3" fillId="0" borderId="0"/>
    <xf numFmtId="10" fontId="14" fillId="18" borderId="48" applyBorder="0" applyAlignment="0" applyProtection="0"/>
    <xf numFmtId="43" fontId="3" fillId="0" borderId="0" applyFont="0" applyFill="0" applyBorder="0" applyAlignment="0" applyProtection="0"/>
    <xf numFmtId="43" fontId="50"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10" fontId="14" fillId="18" borderId="48"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24" borderId="0" applyNumberFormat="0" applyBorder="0" applyAlignment="0" applyProtection="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24" borderId="0" applyNumberFormat="0" applyBorder="0" applyAlignment="0" applyProtection="0"/>
    <xf numFmtId="180" fontId="3" fillId="0" borderId="0" applyFont="0" applyFill="0" applyBorder="0" applyAlignment="0" applyProtection="0"/>
    <xf numFmtId="0" fontId="3" fillId="0" borderId="0"/>
    <xf numFmtId="0" fontId="3" fillId="54" borderId="0" applyNumberFormat="0" applyBorder="0" applyAlignment="0" applyProtection="0"/>
    <xf numFmtId="0" fontId="3" fillId="0" borderId="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24" borderId="0" applyNumberFormat="0" applyBorder="0" applyAlignment="0" applyProtection="0"/>
    <xf numFmtId="167"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50" fillId="0" borderId="0" applyFont="0" applyFill="0" applyBorder="0" applyAlignment="0" applyProtection="0"/>
    <xf numFmtId="0" fontId="3" fillId="0" borderId="0"/>
    <xf numFmtId="198"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98"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43" fontId="37"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10" fontId="14" fillId="18" borderId="48"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0" fontId="14" fillId="18" borderId="48"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0" fontId="3" fillId="0" borderId="0"/>
    <xf numFmtId="43" fontId="3"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62"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98"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98" fontId="3" fillId="0" borderId="0" applyFont="0" applyFill="0" applyBorder="0" applyAlignment="0" applyProtection="0"/>
    <xf numFmtId="43" fontId="9" fillId="0" borderId="0" applyFont="0" applyFill="0" applyBorder="0" applyAlignment="0" applyProtection="0"/>
    <xf numFmtId="172" fontId="3" fillId="0" borderId="0" applyFont="0" applyFill="0" applyBorder="0" applyAlignment="0" applyProtection="0"/>
    <xf numFmtId="0" fontId="3" fillId="54" borderId="0" applyNumberFormat="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172"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0" fontId="14" fillId="18" borderId="48"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3"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72" fontId="3" fillId="0" borderId="0" applyFont="0" applyFill="0" applyBorder="0" applyAlignment="0" applyProtection="0"/>
    <xf numFmtId="43" fontId="9" fillId="0" borderId="0" applyFont="0" applyFill="0" applyBorder="0" applyAlignment="0" applyProtection="0"/>
    <xf numFmtId="0" fontId="3" fillId="0" borderId="0"/>
    <xf numFmtId="10" fontId="14" fillId="18" borderId="48" applyBorder="0" applyAlignment="0" applyProtection="0"/>
    <xf numFmtId="43" fontId="3" fillId="0" borderId="0" applyFont="0" applyFill="0" applyBorder="0" applyAlignment="0" applyProtection="0"/>
    <xf numFmtId="0" fontId="3" fillId="0" borderId="0"/>
    <xf numFmtId="172" fontId="3" fillId="0" borderId="0" applyFont="0" applyFill="0" applyBorder="0" applyAlignment="0" applyProtection="0"/>
    <xf numFmtId="0" fontId="3" fillId="24"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0" fontId="3" fillId="0" borderId="0"/>
    <xf numFmtId="198"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54" borderId="0" applyNumberFormat="0" applyBorder="0" applyAlignment="0" applyProtection="0"/>
    <xf numFmtId="0" fontId="3" fillId="54"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0" fontId="14" fillId="18" borderId="48"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98"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10" fontId="14" fillId="18" borderId="48"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50" fillId="0" borderId="0" applyFont="0" applyFill="0" applyBorder="0" applyAlignment="0" applyProtection="0"/>
    <xf numFmtId="172" fontId="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0" fontId="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0" fontId="14" fillId="18" borderId="48" applyBorder="0" applyAlignment="0" applyProtection="0"/>
    <xf numFmtId="43" fontId="3"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164" fontId="3" fillId="0" borderId="0" applyFont="0" applyFill="0" applyBorder="0" applyAlignment="0" applyProtection="0"/>
    <xf numFmtId="43" fontId="62" fillId="0" borderId="0" applyFont="0" applyFill="0" applyBorder="0" applyAlignment="0" applyProtection="0"/>
    <xf numFmtId="164" fontId="3"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0" fontId="3" fillId="0" borderId="0"/>
    <xf numFmtId="172" fontId="3" fillId="0" borderId="0" applyFont="0" applyFill="0" applyBorder="0" applyAlignment="0" applyProtection="0"/>
    <xf numFmtId="172" fontId="3" fillId="0" borderId="0" applyFont="0" applyFill="0" applyBorder="0" applyAlignment="0" applyProtection="0"/>
    <xf numFmtId="0" fontId="3" fillId="0" borderId="0"/>
    <xf numFmtId="172" fontId="3" fillId="0" borderId="0" applyFont="0" applyFill="0" applyBorder="0" applyAlignment="0" applyProtection="0"/>
    <xf numFmtId="0" fontId="3" fillId="0" borderId="0"/>
    <xf numFmtId="172"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0" fontId="66" fillId="0" borderId="73" applyNumberFormat="0" applyAlignment="0" applyProtection="0"/>
    <xf numFmtId="0" fontId="3" fillId="0" borderId="0"/>
    <xf numFmtId="0" fontId="3" fillId="0" borderId="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0" fontId="3" fillId="0" borderId="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10" fontId="14" fillId="18" borderId="48"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11" fillId="0" borderId="74" applyNumberFormat="0" applyFill="0" applyProtection="0">
      <alignment horizontal="center"/>
    </xf>
    <xf numFmtId="171" fontId="3" fillId="0" borderId="0" applyFont="0" applyFill="0" applyBorder="0" applyAlignment="0" applyProtection="0">
      <alignment vertical="center"/>
    </xf>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171" fontId="3" fillId="0" borderId="0" applyFont="0" applyFill="0" applyBorder="0" applyAlignment="0" applyProtection="0">
      <alignment vertical="center"/>
    </xf>
    <xf numFmtId="171" fontId="3" fillId="0" borderId="0" applyFont="0" applyFill="0" applyBorder="0" applyAlignment="0" applyProtection="0">
      <alignment vertical="center"/>
    </xf>
    <xf numFmtId="171" fontId="3" fillId="0" borderId="0" applyFont="0" applyFill="0" applyBorder="0" applyAlignment="0" applyProtection="0">
      <alignment vertical="center"/>
    </xf>
    <xf numFmtId="0" fontId="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xf numFmtId="0" fontId="3" fillId="0" borderId="0" applyAlignment="0"/>
    <xf numFmtId="43" fontId="9" fillId="0" borderId="0" applyFont="0" applyFill="0" applyBorder="0" applyAlignment="0" applyProtection="0"/>
    <xf numFmtId="43" fontId="9" fillId="0" borderId="0" applyFont="0" applyFill="0" applyBorder="0" applyAlignment="0" applyProtection="0"/>
    <xf numFmtId="0" fontId="9"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43" fontId="9" fillId="0" borderId="0" applyFont="0" applyFill="0" applyBorder="0" applyAlignment="0" applyProtection="0"/>
    <xf numFmtId="43" fontId="37" fillId="0" borderId="0" applyFont="0" applyFill="0" applyBorder="0" applyAlignment="0" applyProtection="0"/>
    <xf numFmtId="0" fontId="3" fillId="0" borderId="0"/>
    <xf numFmtId="43" fontId="3" fillId="0" borderId="0" applyFont="0" applyFill="0" applyBorder="0" applyAlignment="0" applyProtection="0"/>
    <xf numFmtId="43" fontId="3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0" fontId="3"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 fillId="0" borderId="0"/>
    <xf numFmtId="0" fontId="3" fillId="0" borderId="0" applyAlignment="0"/>
    <xf numFmtId="0" fontId="3"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43" fontId="49" fillId="0" borderId="0" applyFont="0" applyFill="0" applyBorder="0" applyAlignment="0" applyProtection="0"/>
    <xf numFmtId="43" fontId="9" fillId="0" borderId="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6" fillId="0" borderId="75" applyNumberFormat="0" applyAlignment="0" applyProtection="0">
      <alignment horizontal="left" vertical="center"/>
    </xf>
    <xf numFmtId="0" fontId="66" fillId="0" borderId="75" applyNumberFormat="0" applyAlignment="0" applyProtection="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66" fillId="0" borderId="60">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Alignment="0"/>
    <xf numFmtId="0" fontId="3" fillId="0" borderId="0" applyAlignment="0"/>
    <xf numFmtId="0" fontId="3" fillId="0" borderId="0" applyAlignment="0"/>
    <xf numFmtId="0" fontId="3" fillId="0" borderId="0" applyAlignment="0"/>
    <xf numFmtId="0" fontId="3" fillId="0" borderId="0" applyAlignment="0"/>
    <xf numFmtId="0" fontId="3" fillId="0" borderId="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11" fillId="0" borderId="74" applyNumberFormat="0" applyFill="0" applyProtection="0">
      <alignment horizontal="center"/>
    </xf>
    <xf numFmtId="43" fontId="9" fillId="0" borderId="0" applyFont="0" applyFill="0" applyBorder="0" applyAlignment="0" applyProtection="0"/>
    <xf numFmtId="171" fontId="3" fillId="0" borderId="0" applyFont="0" applyFill="0" applyBorder="0" applyAlignment="0" applyProtection="0">
      <alignment vertical="center"/>
    </xf>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203" fontId="3" fillId="0" borderId="0" applyFont="0" applyFill="0" applyBorder="0" applyAlignment="0" applyProtection="0">
      <alignment vertical="center"/>
    </xf>
    <xf numFmtId="171" fontId="3" fillId="0" borderId="0" applyFont="0" applyFill="0" applyBorder="0" applyAlignment="0" applyProtection="0">
      <alignment vertical="center"/>
    </xf>
    <xf numFmtId="171" fontId="3" fillId="0" borderId="0" applyFont="0" applyFill="0" applyBorder="0" applyAlignment="0" applyProtection="0">
      <alignment vertical="center"/>
    </xf>
    <xf numFmtId="171" fontId="3" fillId="0" borderId="0" applyFont="0" applyFill="0" applyBorder="0" applyAlignment="0" applyProtection="0">
      <alignment vertical="center"/>
    </xf>
    <xf numFmtId="171" fontId="3" fillId="0" borderId="0" applyFont="0" applyFill="0" applyBorder="0" applyAlignment="0" applyProtection="0">
      <alignmen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9"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9" fillId="0" borderId="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0" fontId="66" fillId="0" borderId="53">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4"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17"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22" borderId="80" applyNumberFormat="0" applyAlignment="0" applyProtection="0"/>
    <xf numFmtId="0" fontId="40" fillId="17" borderId="80" applyNumberFormat="0" applyAlignment="0" applyProtection="0"/>
    <xf numFmtId="0" fontId="40" fillId="17" borderId="80" applyNumberFormat="0" applyAlignment="0" applyProtection="0"/>
    <xf numFmtId="193" fontId="89" fillId="0" borderId="65">
      <alignment horizontal="center" vertical="center"/>
    </xf>
    <xf numFmtId="193" fontId="89" fillId="0" borderId="65">
      <alignment horizontal="center" vertical="center"/>
    </xf>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66" fillId="0" borderId="76">
      <alignment horizontal="left" vertical="center"/>
    </xf>
    <xf numFmtId="0" fontId="66" fillId="0" borderId="76">
      <alignment horizontal="left" vertical="center"/>
    </xf>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193" fontId="89" fillId="0" borderId="65">
      <alignment horizontal="center" vertical="center"/>
    </xf>
    <xf numFmtId="193" fontId="89" fillId="0" borderId="65">
      <alignment horizontal="center" vertical="center"/>
    </xf>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17"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0"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44" fillId="22" borderId="67" applyNumberFormat="0" applyAlignment="0" applyProtection="0"/>
    <xf numFmtId="0" fontId="66" fillId="0" borderId="76">
      <alignment horizontal="left" vertical="center"/>
    </xf>
    <xf numFmtId="0" fontId="66" fillId="0" borderId="76">
      <alignment horizontal="left" vertical="center"/>
    </xf>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6"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54"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65" fillId="34" borderId="67"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41" borderId="68" applyNumberForma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9" fillId="18" borderId="68" applyNumberFormat="0" applyFon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193" fontId="89" fillId="0" borderId="65">
      <alignment horizontal="center" vertical="center"/>
    </xf>
    <xf numFmtId="193" fontId="89" fillId="0" borderId="65">
      <alignment horizontal="center" vertical="center"/>
    </xf>
    <xf numFmtId="0" fontId="66" fillId="0" borderId="76">
      <alignment horizontal="left" vertical="center"/>
    </xf>
    <xf numFmtId="0" fontId="66" fillId="0" borderId="76">
      <alignment horizontal="left" vertical="center"/>
    </xf>
    <xf numFmtId="0" fontId="54" fillId="36" borderId="80" applyNumberFormat="0" applyAlignment="0" applyProtection="0"/>
    <xf numFmtId="0" fontId="54" fillId="36"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6"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54"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65" fillId="34" borderId="80" applyNumberFormat="0" applyAlignment="0" applyProtection="0"/>
    <xf numFmtId="0" fontId="9" fillId="41" borderId="81" applyNumberFormat="0" applyAlignment="0" applyProtection="0"/>
    <xf numFmtId="0" fontId="9" fillId="41" borderId="81" applyNumberForma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41" borderId="81" applyNumberForma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9" fillId="18" borderId="81" applyNumberFormat="0" applyFon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17"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43"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2" fillId="22" borderId="77" applyNumberFormat="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0" fontId="57" fillId="0" borderId="78" applyNumberFormat="0" applyFill="0" applyAlignment="0" applyProtection="0"/>
    <xf numFmtId="193" fontId="89" fillId="0" borderId="79">
      <alignment horizontal="center" vertical="center"/>
    </xf>
    <xf numFmtId="193" fontId="89" fillId="0" borderId="79">
      <alignment horizontal="center" vertical="center"/>
    </xf>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2" fillId="0" borderId="0"/>
    <xf numFmtId="0" fontId="3" fillId="0" borderId="0"/>
    <xf numFmtId="0" fontId="3" fillId="0" borderId="0" applyAlignment="0"/>
    <xf numFmtId="0" fontId="3" fillId="0" borderId="0"/>
    <xf numFmtId="0" fontId="2" fillId="0" borderId="0"/>
    <xf numFmtId="43" fontId="2" fillId="0" borderId="0" applyFont="0" applyFill="0" applyBorder="0" applyAlignment="0" applyProtection="0"/>
    <xf numFmtId="0" fontId="112" fillId="0" borderId="0"/>
    <xf numFmtId="0" fontId="141" fillId="0" borderId="0"/>
    <xf numFmtId="229" fontId="143" fillId="0" borderId="0" applyFont="0" applyFill="0" applyBorder="0" applyAlignment="0" applyProtection="0"/>
    <xf numFmtId="0" fontId="143" fillId="0" borderId="0"/>
    <xf numFmtId="0" fontId="35" fillId="0" borderId="0" applyNumberFormat="0" applyFill="0" applyBorder="0" applyProtection="0"/>
    <xf numFmtId="167" fontId="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81" fontId="144" fillId="0" borderId="0"/>
    <xf numFmtId="43" fontId="9" fillId="0" borderId="0" applyFont="0" applyFill="0" applyBorder="0" applyAlignment="0" applyProtection="0"/>
    <xf numFmtId="43" fontId="9" fillId="0" borderId="0" applyFont="0" applyFill="0" applyBorder="0" applyAlignment="0" applyProtection="0"/>
    <xf numFmtId="0" fontId="27" fillId="0" borderId="0"/>
    <xf numFmtId="0" fontId="2" fillId="0" borderId="0"/>
    <xf numFmtId="0" fontId="145" fillId="0" borderId="0">
      <alignment vertical="center"/>
    </xf>
    <xf numFmtId="0" fontId="2" fillId="0" borderId="0"/>
    <xf numFmtId="0" fontId="2" fillId="0" borderId="0"/>
    <xf numFmtId="43" fontId="2" fillId="0" borderId="0" applyFont="0" applyFill="0" applyBorder="0" applyAlignment="0" applyProtection="0"/>
    <xf numFmtId="181" fontId="144" fillId="0" borderId="0"/>
    <xf numFmtId="43" fontId="9" fillId="0" borderId="0" applyFont="0" applyFill="0" applyBorder="0" applyAlignment="0" applyProtection="0"/>
    <xf numFmtId="43" fontId="9" fillId="0" borderId="0" applyFill="0" applyBorder="0" applyAlignment="0" applyProtection="0"/>
    <xf numFmtId="0" fontId="147" fillId="0" borderId="0" applyNumberFormat="0" applyFill="0" applyBorder="0" applyProtection="0"/>
    <xf numFmtId="0" fontId="138" fillId="0" borderId="0" applyBorder="0" applyProtection="0"/>
    <xf numFmtId="0" fontId="148" fillId="0" borderId="0" applyNumberFormat="0" applyFill="0" applyBorder="0" applyAlignment="0" applyProtection="0"/>
    <xf numFmtId="181" fontId="141" fillId="0" borderId="0" applyFill="0" applyBorder="0" applyAlignment="0" applyProtection="0"/>
    <xf numFmtId="0" fontId="146" fillId="0" borderId="0"/>
    <xf numFmtId="0" fontId="2" fillId="0" borderId="0"/>
    <xf numFmtId="0" fontId="2" fillId="0" borderId="0"/>
    <xf numFmtId="43" fontId="9" fillId="0" borderId="0" applyFont="0" applyFill="0" applyBorder="0" applyAlignment="0" applyProtection="0"/>
    <xf numFmtId="165" fontId="35"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2" fillId="0" borderId="0"/>
    <xf numFmtId="0" fontId="2" fillId="0" borderId="0"/>
    <xf numFmtId="0" fontId="2" fillId="0" borderId="0" applyAlignment="0"/>
    <xf numFmtId="0" fontId="1" fillId="0" borderId="0"/>
    <xf numFmtId="168" fontId="84" fillId="0" borderId="0" applyFont="0" applyFill="0" applyBorder="0" applyAlignment="0" applyProtection="0"/>
    <xf numFmtId="0" fontId="1" fillId="0" borderId="0"/>
    <xf numFmtId="0" fontId="1" fillId="0" borderId="0" applyAlignment="0"/>
    <xf numFmtId="9" fontId="84" fillId="0" borderId="0" applyFont="0" applyFill="0" applyBorder="0" applyAlignment="0" applyProtection="0"/>
    <xf numFmtId="0" fontId="1" fillId="0" borderId="0"/>
  </cellStyleXfs>
  <cellXfs count="1023">
    <xf numFmtId="0" fontId="0" fillId="0" borderId="0" xfId="0"/>
    <xf numFmtId="0" fontId="16" fillId="0" borderId="1" xfId="0" applyFont="1" applyBorder="1" applyAlignment="1">
      <alignment horizontal="center" vertical="top"/>
    </xf>
    <xf numFmtId="0" fontId="16" fillId="0" borderId="0" xfId="0" applyFont="1" applyAlignment="1">
      <alignment horizontal="center" vertical="top"/>
    </xf>
    <xf numFmtId="0" fontId="17" fillId="2" borderId="1" xfId="0" applyFont="1" applyFill="1" applyBorder="1" applyAlignment="1">
      <alignment horizontal="center" vertical="top"/>
    </xf>
    <xf numFmtId="0" fontId="17" fillId="2" borderId="1" xfId="0" applyFont="1" applyFill="1" applyBorder="1" applyAlignment="1">
      <alignment horizontal="justify" vertical="top" wrapText="1"/>
    </xf>
    <xf numFmtId="168" fontId="17" fillId="2" borderId="1" xfId="1" applyFont="1" applyFill="1" applyBorder="1" applyAlignment="1">
      <alignment horizontal="center" vertical="top"/>
    </xf>
    <xf numFmtId="0" fontId="17" fillId="0" borderId="1" xfId="0" applyFont="1" applyBorder="1" applyAlignment="1">
      <alignment horizontal="center" vertical="top"/>
    </xf>
    <xf numFmtId="0" fontId="16" fillId="0" borderId="1" xfId="0" applyFont="1" applyBorder="1" applyAlignment="1">
      <alignment horizontal="justify" vertical="top" wrapText="1"/>
    </xf>
    <xf numFmtId="0" fontId="16" fillId="0" borderId="1" xfId="0" applyFont="1" applyBorder="1" applyAlignment="1">
      <alignment horizontal="center" vertical="top" wrapText="1"/>
    </xf>
    <xf numFmtId="0" fontId="16" fillId="0" borderId="0" xfId="0" applyFont="1" applyAlignment="1">
      <alignment horizontal="left" vertical="top"/>
    </xf>
    <xf numFmtId="0" fontId="16" fillId="0" borderId="1" xfId="0" applyFont="1" applyBorder="1" applyAlignment="1">
      <alignment vertical="top" wrapText="1"/>
    </xf>
    <xf numFmtId="0" fontId="16" fillId="0" borderId="1" xfId="0" applyFont="1" applyBorder="1" applyAlignment="1">
      <alignment horizontal="left" vertical="top"/>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lignment horizontal="justify" vertical="top"/>
    </xf>
    <xf numFmtId="0" fontId="16" fillId="0" borderId="0" xfId="0" applyFont="1" applyAlignment="1">
      <alignment horizontal="justify" vertical="top" wrapText="1"/>
    </xf>
    <xf numFmtId="168" fontId="16" fillId="0" borderId="1" xfId="1" applyFont="1" applyBorder="1" applyAlignment="1">
      <alignment horizontal="center" vertical="top"/>
    </xf>
    <xf numFmtId="168" fontId="16" fillId="0" borderId="0" xfId="1" applyFont="1" applyAlignment="1">
      <alignment horizontal="center" vertical="top"/>
    </xf>
    <xf numFmtId="0" fontId="16" fillId="0" borderId="1" xfId="0" applyFont="1" applyBorder="1" applyAlignment="1">
      <alignment vertical="top"/>
    </xf>
    <xf numFmtId="0" fontId="17" fillId="0" borderId="3" xfId="0" applyFont="1" applyBorder="1" applyAlignment="1">
      <alignment vertical="top"/>
    </xf>
    <xf numFmtId="0" fontId="17" fillId="0" borderId="4" xfId="0" applyFont="1" applyBorder="1" applyAlignment="1">
      <alignment vertical="top"/>
    </xf>
    <xf numFmtId="0" fontId="17" fillId="0" borderId="5" xfId="0" applyFont="1" applyBorder="1" applyAlignment="1">
      <alignment vertical="top"/>
    </xf>
    <xf numFmtId="0" fontId="17" fillId="0" borderId="0" xfId="0" applyFont="1" applyAlignment="1">
      <alignment vertical="top"/>
    </xf>
    <xf numFmtId="0" fontId="17" fillId="0" borderId="1" xfId="0" applyFont="1" applyBorder="1" applyAlignment="1">
      <alignment vertical="top"/>
    </xf>
    <xf numFmtId="0" fontId="16" fillId="0" borderId="1" xfId="0" applyFont="1" applyBorder="1" applyAlignment="1">
      <alignment horizontal="left" vertical="top" wrapText="1"/>
    </xf>
    <xf numFmtId="0" fontId="19" fillId="0" borderId="1" xfId="0" applyFont="1" applyBorder="1" applyAlignment="1">
      <alignment vertical="top"/>
    </xf>
    <xf numFmtId="0" fontId="16" fillId="0" borderId="1" xfId="0" applyFont="1" applyBorder="1" applyAlignment="1">
      <alignment horizontal="left" vertical="center" wrapText="1"/>
    </xf>
    <xf numFmtId="0" fontId="19" fillId="0" borderId="1" xfId="0" applyFont="1" applyBorder="1" applyAlignment="1">
      <alignment vertical="top" wrapText="1"/>
    </xf>
    <xf numFmtId="2" fontId="17" fillId="0" borderId="0" xfId="5" applyNumberFormat="1" applyFont="1" applyAlignment="1">
      <alignment horizontal="left" vertical="top"/>
    </xf>
    <xf numFmtId="0" fontId="16" fillId="0" borderId="0" xfId="5" applyFont="1" applyAlignment="1">
      <alignment horizontal="justify" vertical="top"/>
    </xf>
    <xf numFmtId="0" fontId="16" fillId="0" borderId="0" xfId="5" applyFont="1" applyAlignment="1">
      <alignment horizontal="center" vertical="top"/>
    </xf>
    <xf numFmtId="0" fontId="16" fillId="0" borderId="0" xfId="5" applyFont="1" applyAlignment="1">
      <alignment horizontal="center"/>
    </xf>
    <xf numFmtId="168" fontId="16" fillId="0" borderId="0" xfId="4" applyFont="1" applyFill="1" applyBorder="1" applyAlignment="1">
      <alignment horizontal="center"/>
    </xf>
    <xf numFmtId="168" fontId="16" fillId="0" borderId="0" xfId="1" applyFont="1" applyFill="1" applyBorder="1" applyAlignment="1">
      <alignment horizontal="center"/>
    </xf>
    <xf numFmtId="0" fontId="16" fillId="0" borderId="0" xfId="5" applyFont="1"/>
    <xf numFmtId="0" fontId="17" fillId="0" borderId="0" xfId="5" applyFont="1" applyAlignment="1">
      <alignment horizontal="center" vertical="center"/>
    </xf>
    <xf numFmtId="0" fontId="16" fillId="0" borderId="0" xfId="5" applyFont="1" applyAlignment="1">
      <alignment horizontal="left"/>
    </xf>
    <xf numFmtId="0" fontId="16" fillId="0" borderId="1" xfId="1" applyNumberFormat="1" applyFont="1" applyFill="1" applyBorder="1" applyAlignment="1">
      <alignment horizontal="center" vertical="top"/>
    </xf>
    <xf numFmtId="2" fontId="16" fillId="0" borderId="0" xfId="5" applyNumberFormat="1" applyFont="1" applyAlignment="1">
      <alignment horizontal="center" vertical="top"/>
    </xf>
    <xf numFmtId="0" fontId="16" fillId="4" borderId="0" xfId="0" applyFont="1" applyFill="1" applyAlignment="1">
      <alignment vertical="top" wrapText="1"/>
    </xf>
    <xf numFmtId="0" fontId="16" fillId="0" borderId="1" xfId="0" applyFont="1" applyBorder="1" applyAlignment="1">
      <alignment horizontal="center" vertical="center"/>
    </xf>
    <xf numFmtId="0" fontId="16" fillId="0" borderId="0" xfId="0" applyFont="1"/>
    <xf numFmtId="0" fontId="16" fillId="0" borderId="1" xfId="0" applyFont="1" applyBorder="1" applyAlignment="1">
      <alignment horizontal="center" vertical="center" wrapText="1"/>
    </xf>
    <xf numFmtId="0" fontId="16" fillId="0" borderId="1" xfId="0" applyFont="1" applyBorder="1" applyAlignment="1">
      <alignment vertical="center"/>
    </xf>
    <xf numFmtId="0" fontId="16" fillId="0" borderId="1" xfId="0" applyFont="1" applyBorder="1" applyAlignment="1">
      <alignment horizontal="justify" vertical="center" wrapText="1"/>
    </xf>
    <xf numFmtId="0" fontId="16" fillId="0" borderId="1" xfId="0" applyFont="1" applyBorder="1" applyAlignment="1">
      <alignment vertical="center" wrapText="1"/>
    </xf>
    <xf numFmtId="0" fontId="16" fillId="4" borderId="1" xfId="0" applyFont="1" applyFill="1" applyBorder="1" applyAlignment="1">
      <alignment horizontal="left" vertical="center" wrapText="1"/>
    </xf>
    <xf numFmtId="0" fontId="16" fillId="4" borderId="0" xfId="22" applyFont="1" applyFill="1" applyAlignment="1">
      <alignment horizontal="left"/>
    </xf>
    <xf numFmtId="0" fontId="16" fillId="4" borderId="0" xfId="22" applyFont="1" applyFill="1" applyAlignment="1">
      <alignment horizontal="center"/>
    </xf>
    <xf numFmtId="171" fontId="16" fillId="0" borderId="0" xfId="29" applyNumberFormat="1" applyFont="1" applyFill="1" applyAlignment="1" applyProtection="1">
      <alignment horizontal="center" vertical="center"/>
      <protection locked="0"/>
    </xf>
    <xf numFmtId="0" fontId="16" fillId="0" borderId="27" xfId="0" applyFont="1" applyBorder="1" applyAlignment="1">
      <alignment horizontal="center" vertical="center"/>
    </xf>
    <xf numFmtId="0" fontId="16" fillId="4" borderId="27" xfId="0" applyFont="1" applyFill="1" applyBorder="1" applyAlignment="1">
      <alignment horizontal="center" vertical="center"/>
    </xf>
    <xf numFmtId="0" fontId="16" fillId="4" borderId="1" xfId="0" applyFont="1" applyFill="1" applyBorder="1" applyAlignment="1">
      <alignment horizontal="justify" vertical="center" wrapText="1"/>
    </xf>
    <xf numFmtId="168" fontId="16" fillId="0" borderId="1" xfId="1" applyFont="1" applyBorder="1" applyAlignment="1">
      <alignment vertical="top"/>
    </xf>
    <xf numFmtId="0" fontId="17" fillId="2" borderId="1" xfId="0" applyFont="1" applyFill="1" applyBorder="1" applyAlignment="1">
      <alignment horizontal="left" vertical="top"/>
    </xf>
    <xf numFmtId="171" fontId="16" fillId="4" borderId="26" xfId="29" applyNumberFormat="1" applyFont="1" applyFill="1" applyBorder="1" applyAlignment="1" applyProtection="1">
      <alignment horizontal="center" vertical="center" wrapText="1"/>
      <protection locked="0"/>
    </xf>
    <xf numFmtId="0" fontId="18" fillId="0" borderId="1" xfId="0" applyFont="1" applyBorder="1" applyAlignment="1">
      <alignment horizontal="left" vertical="top" wrapText="1" readingOrder="1"/>
    </xf>
    <xf numFmtId="0" fontId="16" fillId="0" borderId="1" xfId="0" applyFont="1" applyBorder="1" applyAlignment="1">
      <alignment horizontal="left" vertical="top" wrapText="1" readingOrder="1"/>
    </xf>
    <xf numFmtId="168" fontId="16" fillId="0" borderId="0" xfId="1" applyFont="1" applyBorder="1" applyAlignment="1">
      <alignment horizontal="center" vertical="top"/>
    </xf>
    <xf numFmtId="0" fontId="17" fillId="2" borderId="2" xfId="0" applyFont="1" applyFill="1" applyBorder="1" applyAlignment="1">
      <alignment horizontal="center" vertical="top" wrapText="1"/>
    </xf>
    <xf numFmtId="0" fontId="17" fillId="2" borderId="2" xfId="0" applyFont="1" applyFill="1" applyBorder="1" applyAlignment="1">
      <alignment horizontal="center" vertical="top"/>
    </xf>
    <xf numFmtId="0" fontId="16" fillId="4" borderId="20" xfId="0" applyFont="1" applyFill="1" applyBorder="1" applyAlignment="1">
      <alignment vertical="top"/>
    </xf>
    <xf numFmtId="0" fontId="16" fillId="4" borderId="0" xfId="0" applyFont="1" applyFill="1" applyAlignment="1">
      <alignment horizontal="left" vertical="top" wrapText="1"/>
    </xf>
    <xf numFmtId="0" fontId="16" fillId="4" borderId="21" xfId="0" applyFont="1" applyFill="1" applyBorder="1" applyAlignment="1">
      <alignment horizontal="left" vertical="top" wrapText="1"/>
    </xf>
    <xf numFmtId="0" fontId="16" fillId="2" borderId="2" xfId="0" applyFont="1" applyFill="1" applyBorder="1" applyAlignment="1">
      <alignment horizontal="left" vertical="top"/>
    </xf>
    <xf numFmtId="0" fontId="19" fillId="0" borderId="1" xfId="0" applyFont="1" applyBorder="1" applyAlignment="1">
      <alignment horizontal="left" vertical="top"/>
    </xf>
    <xf numFmtId="0" fontId="22" fillId="2" borderId="1" xfId="0" applyFont="1" applyFill="1" applyBorder="1" applyAlignment="1">
      <alignment horizontal="left" vertical="top" readingOrder="1"/>
    </xf>
    <xf numFmtId="0" fontId="16" fillId="0" borderId="1" xfId="0" applyFont="1" applyBorder="1"/>
    <xf numFmtId="168" fontId="16" fillId="4" borderId="0" xfId="1" applyFont="1" applyFill="1" applyAlignment="1">
      <alignment vertical="top" wrapText="1"/>
    </xf>
    <xf numFmtId="168" fontId="17" fillId="2" borderId="2" xfId="1" applyFont="1" applyFill="1" applyBorder="1" applyAlignment="1">
      <alignment horizontal="center" vertical="top" wrapText="1"/>
    </xf>
    <xf numFmtId="0" fontId="16" fillId="4" borderId="0" xfId="1" applyNumberFormat="1" applyFont="1" applyFill="1" applyAlignment="1">
      <alignment vertical="top" wrapText="1"/>
    </xf>
    <xf numFmtId="0" fontId="17" fillId="2" borderId="2" xfId="1" applyNumberFormat="1" applyFont="1" applyFill="1" applyBorder="1" applyAlignment="1">
      <alignment horizontal="center" vertical="top" wrapText="1"/>
    </xf>
    <xf numFmtId="0" fontId="16" fillId="0" borderId="1" xfId="1" applyNumberFormat="1" applyFont="1" applyBorder="1" applyAlignment="1">
      <alignment horizontal="center" vertical="top"/>
    </xf>
    <xf numFmtId="0" fontId="17" fillId="2" borderId="1" xfId="1" applyNumberFormat="1" applyFont="1" applyFill="1" applyBorder="1" applyAlignment="1">
      <alignment horizontal="center" vertical="top"/>
    </xf>
    <xf numFmtId="0" fontId="16" fillId="0" borderId="0" xfId="1" applyNumberFormat="1" applyFont="1" applyFill="1" applyBorder="1" applyAlignment="1">
      <alignment horizontal="center" vertical="top"/>
    </xf>
    <xf numFmtId="0" fontId="16" fillId="4" borderId="0" xfId="22" applyFont="1" applyFill="1" applyAlignment="1">
      <alignment horizontal="left" wrapText="1"/>
    </xf>
    <xf numFmtId="0" fontId="17" fillId="4" borderId="0" xfId="22" applyFont="1" applyFill="1" applyAlignment="1">
      <alignment horizontal="left"/>
    </xf>
    <xf numFmtId="0" fontId="17" fillId="0" borderId="3" xfId="0" applyFont="1" applyBorder="1" applyAlignment="1">
      <alignment horizontal="left" vertical="center"/>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1" xfId="0" applyFont="1" applyBorder="1" applyAlignment="1">
      <alignment horizontal="center" vertical="center" wrapText="1"/>
    </xf>
    <xf numFmtId="0" fontId="17" fillId="0" borderId="1" xfId="0" applyFont="1" applyBorder="1" applyAlignment="1">
      <alignment vertical="center" wrapText="1"/>
    </xf>
    <xf numFmtId="0" fontId="16" fillId="4" borderId="6" xfId="0" applyFont="1" applyFill="1" applyBorder="1" applyAlignment="1">
      <alignment horizontal="justify" vertical="top"/>
    </xf>
    <xf numFmtId="0" fontId="16" fillId="4" borderId="7" xfId="0" applyFont="1" applyFill="1" applyBorder="1" applyAlignment="1">
      <alignment horizontal="right"/>
    </xf>
    <xf numFmtId="170" fontId="16" fillId="4" borderId="7" xfId="0" applyNumberFormat="1" applyFont="1" applyFill="1" applyBorder="1"/>
    <xf numFmtId="170" fontId="16" fillId="4" borderId="8" xfId="0" applyNumberFormat="1" applyFont="1" applyFill="1" applyBorder="1"/>
    <xf numFmtId="0" fontId="16" fillId="4" borderId="9" xfId="0" applyFont="1" applyFill="1" applyBorder="1" applyAlignment="1">
      <alignment horizontal="justify" vertical="top"/>
    </xf>
    <xf numFmtId="0" fontId="16" fillId="4" borderId="0" xfId="0" applyFont="1" applyFill="1" applyAlignment="1">
      <alignment horizontal="right"/>
    </xf>
    <xf numFmtId="170" fontId="16" fillId="4" borderId="0" xfId="0" applyNumberFormat="1" applyFont="1" applyFill="1"/>
    <xf numFmtId="170" fontId="16" fillId="4" borderId="10" xfId="0" applyNumberFormat="1" applyFont="1" applyFill="1" applyBorder="1"/>
    <xf numFmtId="0" fontId="17" fillId="4" borderId="9" xfId="0" applyFont="1" applyFill="1" applyBorder="1" applyAlignment="1">
      <alignment vertical="center" wrapText="1"/>
    </xf>
    <xf numFmtId="0" fontId="17" fillId="4" borderId="0" xfId="0" applyFont="1" applyFill="1" applyAlignment="1">
      <alignment vertical="center" wrapText="1"/>
    </xf>
    <xf numFmtId="0" fontId="17" fillId="4" borderId="10" xfId="0" applyFont="1" applyFill="1" applyBorder="1" applyAlignment="1">
      <alignment vertical="center" wrapText="1"/>
    </xf>
    <xf numFmtId="0" fontId="16" fillId="4" borderId="9" xfId="0" applyFont="1" applyFill="1" applyBorder="1" applyAlignment="1">
      <alignment horizontal="left" vertical="top"/>
    </xf>
    <xf numFmtId="0" fontId="16" fillId="4" borderId="0" xfId="0" applyFont="1" applyFill="1" applyAlignment="1">
      <alignment horizontal="left" vertical="top"/>
    </xf>
    <xf numFmtId="0" fontId="16" fillId="4" borderId="10" xfId="0" applyFont="1" applyFill="1" applyBorder="1" applyAlignment="1">
      <alignment horizontal="left" vertical="top"/>
    </xf>
    <xf numFmtId="0" fontId="16" fillId="0" borderId="0" xfId="0" applyFont="1" applyAlignment="1">
      <alignment horizontal="right"/>
    </xf>
    <xf numFmtId="170" fontId="16" fillId="0" borderId="0" xfId="0" applyNumberFormat="1" applyFont="1"/>
    <xf numFmtId="2" fontId="16" fillId="0" borderId="48" xfId="5" applyNumberFormat="1" applyFont="1" applyBorder="1" applyAlignment="1">
      <alignment horizontal="center" vertical="top"/>
    </xf>
    <xf numFmtId="0" fontId="16" fillId="0" borderId="48" xfId="5" applyFont="1" applyBorder="1" applyAlignment="1">
      <alignment horizontal="center"/>
    </xf>
    <xf numFmtId="168" fontId="16" fillId="0" borderId="48" xfId="4" applyFont="1" applyFill="1" applyBorder="1" applyAlignment="1">
      <alignment horizontal="center"/>
    </xf>
    <xf numFmtId="0" fontId="16" fillId="0" borderId="48" xfId="4" applyNumberFormat="1" applyFont="1" applyFill="1" applyBorder="1" applyAlignment="1">
      <alignment horizontal="center"/>
    </xf>
    <xf numFmtId="2" fontId="16" fillId="0" borderId="48" xfId="5" applyNumberFormat="1" applyFont="1" applyBorder="1" applyAlignment="1">
      <alignment horizontal="left"/>
    </xf>
    <xf numFmtId="0" fontId="17" fillId="0" borderId="48" xfId="5" applyFont="1" applyBorder="1" applyAlignment="1">
      <alignment horizontal="justify" vertical="justify"/>
    </xf>
    <xf numFmtId="0" fontId="17" fillId="0" borderId="48" xfId="5" applyFont="1" applyBorder="1" applyAlignment="1">
      <alignment horizontal="center" vertical="justify"/>
    </xf>
    <xf numFmtId="168" fontId="16" fillId="0" borderId="48" xfId="1" applyFont="1" applyFill="1" applyBorder="1" applyAlignment="1">
      <alignment horizontal="center"/>
    </xf>
    <xf numFmtId="0" fontId="30" fillId="0" borderId="48" xfId="5" applyFont="1" applyBorder="1" applyAlignment="1">
      <alignment horizontal="justify" vertical="justify"/>
    </xf>
    <xf numFmtId="0" fontId="16" fillId="0" borderId="48" xfId="5" applyFont="1" applyBorder="1" applyAlignment="1">
      <alignment horizontal="left"/>
    </xf>
    <xf numFmtId="168" fontId="16" fillId="0" borderId="48" xfId="4" applyFont="1" applyFill="1" applyBorder="1" applyAlignment="1">
      <alignment horizontal="center" vertical="center"/>
    </xf>
    <xf numFmtId="0" fontId="30" fillId="0" borderId="48" xfId="5" applyFont="1" applyBorder="1" applyAlignment="1">
      <alignment horizontal="center"/>
    </xf>
    <xf numFmtId="0" fontId="26" fillId="0" borderId="48" xfId="5" applyFont="1" applyBorder="1" applyAlignment="1">
      <alignment horizontal="center"/>
    </xf>
    <xf numFmtId="168" fontId="26" fillId="0" borderId="48" xfId="4" applyFont="1" applyFill="1" applyBorder="1" applyAlignment="1">
      <alignment horizontal="center"/>
    </xf>
    <xf numFmtId="0" fontId="26" fillId="0" borderId="48" xfId="4" applyNumberFormat="1" applyFont="1" applyFill="1" applyBorder="1" applyAlignment="1">
      <alignment horizontal="center"/>
    </xf>
    <xf numFmtId="2" fontId="26" fillId="0" borderId="48" xfId="5" applyNumberFormat="1" applyFont="1" applyBorder="1" applyAlignment="1">
      <alignment horizontal="center" vertical="top"/>
    </xf>
    <xf numFmtId="0" fontId="30" fillId="0" borderId="48" xfId="5" applyFont="1" applyBorder="1" applyAlignment="1">
      <alignment horizontal="left"/>
    </xf>
    <xf numFmtId="0" fontId="26" fillId="0" borderId="48" xfId="0" applyFont="1" applyBorder="1" applyAlignment="1">
      <alignment horizontal="center" vertical="top"/>
    </xf>
    <xf numFmtId="0" fontId="26" fillId="0" borderId="48" xfId="0" applyFont="1" applyBorder="1" applyAlignment="1">
      <alignment horizontal="justify" vertical="top" wrapText="1"/>
    </xf>
    <xf numFmtId="0" fontId="16" fillId="0" borderId="48" xfId="5" applyFont="1" applyBorder="1" applyAlignment="1">
      <alignment horizontal="justify" vertical="top"/>
    </xf>
    <xf numFmtId="0" fontId="16" fillId="0" borderId="48" xfId="5" applyFont="1" applyBorder="1" applyAlignment="1">
      <alignment horizontal="center" vertical="top"/>
    </xf>
    <xf numFmtId="0" fontId="17" fillId="0" borderId="48" xfId="4" applyNumberFormat="1" applyFont="1" applyFill="1" applyBorder="1" applyAlignment="1">
      <alignment horizontal="center"/>
    </xf>
    <xf numFmtId="168" fontId="26" fillId="0" borderId="48" xfId="1" applyFont="1" applyFill="1" applyBorder="1" applyAlignment="1">
      <alignment horizontal="center" vertical="top"/>
    </xf>
    <xf numFmtId="0" fontId="16" fillId="0" borderId="48" xfId="5" applyFont="1" applyBorder="1"/>
    <xf numFmtId="168" fontId="17" fillId="5" borderId="0" xfId="1" applyFont="1" applyFill="1" applyBorder="1" applyAlignment="1">
      <alignment horizontal="left"/>
    </xf>
    <xf numFmtId="0" fontId="16" fillId="0" borderId="48" xfId="5" applyFont="1" applyBorder="1" applyAlignment="1">
      <alignment horizontal="justify" vertical="justify"/>
    </xf>
    <xf numFmtId="9" fontId="16" fillId="0" borderId="48" xfId="5" applyNumberFormat="1" applyFont="1" applyBorder="1" applyAlignment="1">
      <alignment horizontal="center" vertical="top"/>
    </xf>
    <xf numFmtId="168" fontId="26" fillId="0" borderId="48" xfId="1" applyFont="1" applyFill="1" applyBorder="1" applyAlignment="1">
      <alignment horizontal="right" vertical="top"/>
    </xf>
    <xf numFmtId="168" fontId="30" fillId="0" borderId="48" xfId="1" applyFont="1" applyFill="1" applyBorder="1" applyAlignment="1">
      <alignment horizontal="center" vertical="top"/>
    </xf>
    <xf numFmtId="0" fontId="30" fillId="0" borderId="48" xfId="4" applyNumberFormat="1" applyFont="1" applyFill="1" applyBorder="1" applyAlignment="1">
      <alignment horizontal="center"/>
    </xf>
    <xf numFmtId="0" fontId="26" fillId="10" borderId="48" xfId="0" applyFont="1" applyFill="1" applyBorder="1" applyAlignment="1">
      <alignment horizontal="justify" vertical="top" wrapText="1"/>
    </xf>
    <xf numFmtId="0" fontId="17" fillId="0" borderId="48" xfId="5" applyFont="1" applyBorder="1" applyAlignment="1">
      <alignment horizontal="justify" vertical="top"/>
    </xf>
    <xf numFmtId="0" fontId="17" fillId="0" borderId="48" xfId="5" applyFont="1" applyBorder="1" applyAlignment="1">
      <alignment horizontal="center" vertical="top"/>
    </xf>
    <xf numFmtId="2" fontId="16" fillId="0" borderId="48" xfId="5" applyNumberFormat="1" applyFont="1" applyBorder="1" applyAlignment="1">
      <alignment horizontal="center"/>
    </xf>
    <xf numFmtId="169" fontId="16" fillId="0" borderId="48" xfId="5" applyNumberFormat="1" applyFont="1" applyBorder="1" applyAlignment="1">
      <alignment horizontal="left"/>
    </xf>
    <xf numFmtId="0" fontId="115" fillId="65" borderId="50" xfId="22" applyFont="1" applyFill="1" applyBorder="1" applyAlignment="1">
      <alignment horizontal="left" vertical="center"/>
    </xf>
    <xf numFmtId="0" fontId="116" fillId="65" borderId="50" xfId="22" applyFont="1" applyFill="1" applyBorder="1" applyAlignment="1">
      <alignment horizontal="justify" vertical="center"/>
    </xf>
    <xf numFmtId="0" fontId="116" fillId="65" borderId="48" xfId="22" applyFont="1" applyFill="1" applyBorder="1" applyAlignment="1">
      <alignment horizontal="center" vertical="center"/>
    </xf>
    <xf numFmtId="0" fontId="116" fillId="65" borderId="48" xfId="22" applyFont="1" applyFill="1" applyBorder="1" applyAlignment="1">
      <alignment horizontal="justify" vertical="center"/>
    </xf>
    <xf numFmtId="0" fontId="116" fillId="65" borderId="48" xfId="22" applyFont="1" applyFill="1" applyBorder="1" applyAlignment="1">
      <alignment horizontal="center" vertical="center" wrapText="1"/>
    </xf>
    <xf numFmtId="43" fontId="116" fillId="65" borderId="48" xfId="22" applyNumberFormat="1" applyFont="1" applyFill="1" applyBorder="1" applyAlignment="1">
      <alignment horizontal="center" vertical="center" wrapText="1"/>
    </xf>
    <xf numFmtId="0" fontId="115" fillId="4" borderId="48" xfId="22" applyFont="1" applyFill="1" applyBorder="1" applyAlignment="1">
      <alignment horizontal="center" vertical="center"/>
    </xf>
    <xf numFmtId="0" fontId="116" fillId="4" borderId="48" xfId="22" applyFont="1" applyFill="1" applyBorder="1" applyAlignment="1">
      <alignment horizontal="center" vertical="center"/>
    </xf>
    <xf numFmtId="0" fontId="116" fillId="4" borderId="48" xfId="22" applyFont="1" applyFill="1" applyBorder="1" applyAlignment="1">
      <alignment horizontal="justify" vertical="justify"/>
    </xf>
    <xf numFmtId="0" fontId="115" fillId="4" borderId="0" xfId="22" applyFont="1" applyFill="1"/>
    <xf numFmtId="0" fontId="115" fillId="4" borderId="0" xfId="22" applyFont="1" applyFill="1" applyAlignment="1">
      <alignment horizontal="center"/>
    </xf>
    <xf numFmtId="43" fontId="116" fillId="4" borderId="48" xfId="22" applyNumberFormat="1" applyFont="1" applyFill="1" applyBorder="1" applyAlignment="1">
      <alignment horizontal="center" vertical="center"/>
    </xf>
    <xf numFmtId="0" fontId="115" fillId="4" borderId="48" xfId="22" applyFont="1" applyFill="1" applyBorder="1" applyAlignment="1">
      <alignment horizontal="justify" vertical="justify"/>
    </xf>
    <xf numFmtId="43" fontId="115" fillId="4" borderId="48" xfId="22" applyNumberFormat="1" applyFont="1" applyFill="1" applyBorder="1" applyAlignment="1">
      <alignment horizontal="right" vertical="center"/>
    </xf>
    <xf numFmtId="43" fontId="116" fillId="4" borderId="48" xfId="22" applyNumberFormat="1" applyFont="1" applyFill="1" applyBorder="1" applyAlignment="1">
      <alignment horizontal="center"/>
    </xf>
    <xf numFmtId="0" fontId="117" fillId="4" borderId="0" xfId="22" applyFont="1" applyFill="1"/>
    <xf numFmtId="0" fontId="115" fillId="4" borderId="29" xfId="20" applyFont="1" applyFill="1" applyBorder="1" applyAlignment="1">
      <alignment horizontal="justify" vertical="top"/>
    </xf>
    <xf numFmtId="171" fontId="115" fillId="0" borderId="0" xfId="29" applyNumberFormat="1" applyFont="1" applyFill="1" applyAlignment="1" applyProtection="1">
      <alignment horizontal="left" vertical="center"/>
      <protection locked="0"/>
    </xf>
    <xf numFmtId="171" fontId="115" fillId="0" borderId="0" xfId="29" applyNumberFormat="1" applyFont="1" applyFill="1" applyAlignment="1" applyProtection="1">
      <alignment horizontal="center" vertical="center"/>
      <protection locked="0"/>
    </xf>
    <xf numFmtId="43" fontId="115" fillId="0" borderId="0" xfId="29" applyFont="1" applyFill="1" applyAlignment="1" applyProtection="1">
      <alignment vertical="center"/>
      <protection locked="0"/>
    </xf>
    <xf numFmtId="0" fontId="129" fillId="0" borderId="48" xfId="0" applyFont="1" applyBorder="1" applyAlignment="1">
      <alignment horizontal="left" vertical="top" wrapText="1"/>
    </xf>
    <xf numFmtId="0" fontId="81" fillId="0" borderId="48" xfId="3429" applyFont="1" applyBorder="1" applyAlignment="1">
      <alignment horizontal="center"/>
    </xf>
    <xf numFmtId="168" fontId="87" fillId="0" borderId="48" xfId="1" applyFont="1" applyBorder="1" applyAlignment="1">
      <alignment horizontal="right" vertical="top" wrapText="1"/>
    </xf>
    <xf numFmtId="168" fontId="129" fillId="0" borderId="48" xfId="1" applyFont="1" applyBorder="1" applyAlignment="1">
      <alignment horizontal="right" vertical="top" wrapText="1"/>
    </xf>
    <xf numFmtId="0" fontId="87" fillId="0" borderId="48" xfId="3429" applyFont="1" applyBorder="1" applyAlignment="1">
      <alignment horizontal="center"/>
    </xf>
    <xf numFmtId="1" fontId="87" fillId="0" borderId="48" xfId="3430" applyNumberFormat="1" applyFont="1" applyBorder="1"/>
    <xf numFmtId="43" fontId="81" fillId="0" borderId="48" xfId="29" applyFont="1" applyBorder="1" applyAlignment="1">
      <alignment wrapText="1"/>
    </xf>
    <xf numFmtId="43" fontId="87" fillId="0" borderId="48" xfId="29" applyFont="1" applyBorder="1" applyAlignment="1">
      <alignment wrapText="1"/>
    </xf>
    <xf numFmtId="0" fontId="129" fillId="2" borderId="48" xfId="0" applyFont="1" applyFill="1" applyBorder="1" applyAlignment="1">
      <alignment horizontal="left" vertical="top" wrapText="1"/>
    </xf>
    <xf numFmtId="43" fontId="87" fillId="0" borderId="48" xfId="29" applyFont="1" applyBorder="1" applyAlignment="1">
      <alignment horizontal="center" wrapText="1"/>
    </xf>
    <xf numFmtId="0" fontId="127" fillId="5" borderId="48" xfId="0" applyFont="1" applyFill="1" applyBorder="1" applyAlignment="1">
      <alignment horizontal="left" vertical="top"/>
    </xf>
    <xf numFmtId="0" fontId="128" fillId="5" borderId="48" xfId="0" applyFont="1" applyFill="1" applyBorder="1" applyAlignment="1">
      <alignment horizontal="left" vertical="top"/>
    </xf>
    <xf numFmtId="168" fontId="128" fillId="5" borderId="48" xfId="1" applyFont="1" applyFill="1" applyBorder="1" applyAlignment="1">
      <alignment horizontal="right" vertical="top"/>
    </xf>
    <xf numFmtId="0" fontId="11" fillId="0" borderId="1" xfId="0" applyFont="1" applyBorder="1" applyAlignment="1">
      <alignment horizontal="center" vertical="top"/>
    </xf>
    <xf numFmtId="0" fontId="11" fillId="10" borderId="1" xfId="0" applyFont="1" applyFill="1" applyBorder="1" applyAlignment="1">
      <alignment horizontal="center" vertical="top"/>
    </xf>
    <xf numFmtId="0" fontId="11" fillId="10" borderId="1" xfId="0" applyFont="1" applyFill="1" applyBorder="1" applyAlignment="1">
      <alignment horizontal="justify" vertical="top" wrapText="1"/>
    </xf>
    <xf numFmtId="2" fontId="9" fillId="0" borderId="1" xfId="0" applyNumberFormat="1" applyFont="1" applyBorder="1" applyAlignment="1">
      <alignment horizontal="center" vertical="top"/>
    </xf>
    <xf numFmtId="0" fontId="9" fillId="0" borderId="1" xfId="0" applyFont="1" applyBorder="1" applyAlignment="1">
      <alignment horizontal="center" vertical="top"/>
    </xf>
    <xf numFmtId="168" fontId="9" fillId="0" borderId="1" xfId="1" applyFont="1" applyFill="1" applyBorder="1" applyAlignment="1">
      <alignment horizontal="center" vertical="top"/>
    </xf>
    <xf numFmtId="0" fontId="9" fillId="0" borderId="1" xfId="0" applyFont="1" applyBorder="1" applyAlignment="1">
      <alignment horizontal="justify" vertical="top" wrapText="1"/>
    </xf>
    <xf numFmtId="0" fontId="9" fillId="0" borderId="1" xfId="0" applyFont="1" applyBorder="1" applyAlignment="1">
      <alignment horizontal="center" vertical="center" wrapText="1"/>
    </xf>
    <xf numFmtId="168" fontId="9" fillId="0" borderId="48" xfId="1" applyFont="1" applyFill="1" applyBorder="1" applyAlignment="1">
      <alignment horizontal="center" vertical="center"/>
    </xf>
    <xf numFmtId="2" fontId="11" fillId="0" borderId="0" xfId="5" applyNumberFormat="1" applyFont="1" applyAlignment="1">
      <alignment horizontal="left" vertical="top"/>
    </xf>
    <xf numFmtId="0" fontId="9" fillId="0" borderId="0" xfId="5" applyFont="1" applyAlignment="1">
      <alignment horizontal="justify" vertical="top"/>
    </xf>
    <xf numFmtId="0" fontId="9" fillId="0" borderId="0" xfId="5" applyFont="1" applyAlignment="1">
      <alignment horizontal="center" vertical="top"/>
    </xf>
    <xf numFmtId="0" fontId="9" fillId="0" borderId="0" xfId="5" applyFont="1" applyAlignment="1">
      <alignment horizontal="center"/>
    </xf>
    <xf numFmtId="168" fontId="9" fillId="0" borderId="0" xfId="4" applyFont="1" applyFill="1" applyBorder="1" applyAlignment="1">
      <alignment horizontal="center"/>
    </xf>
    <xf numFmtId="168" fontId="9" fillId="0" borderId="0" xfId="1" applyFont="1" applyFill="1" applyBorder="1" applyAlignment="1">
      <alignment horizontal="center"/>
    </xf>
    <xf numFmtId="168" fontId="11" fillId="5" borderId="0" xfId="1" applyFont="1" applyFill="1" applyAlignment="1">
      <alignment horizontal="center" vertical="center"/>
    </xf>
    <xf numFmtId="0" fontId="9" fillId="0" borderId="0" xfId="5" applyFont="1"/>
    <xf numFmtId="2" fontId="11" fillId="2" borderId="1" xfId="5" applyNumberFormat="1" applyFont="1" applyFill="1" applyBorder="1" applyAlignment="1">
      <alignment horizontal="center" vertical="center"/>
    </xf>
    <xf numFmtId="0" fontId="11" fillId="2" borderId="1" xfId="5" applyFont="1" applyFill="1" applyBorder="1" applyAlignment="1">
      <alignment horizontal="justify" vertical="center"/>
    </xf>
    <xf numFmtId="0" fontId="11" fillId="2" borderId="1" xfId="5" applyFont="1" applyFill="1" applyBorder="1" applyAlignment="1">
      <alignment horizontal="center" vertical="center"/>
    </xf>
    <xf numFmtId="168" fontId="11" fillId="2" borderId="1" xfId="4" applyFont="1" applyFill="1" applyBorder="1" applyAlignment="1">
      <alignment horizontal="center" vertical="center"/>
    </xf>
    <xf numFmtId="168" fontId="11" fillId="2" borderId="1" xfId="1" applyFont="1" applyFill="1" applyBorder="1" applyAlignment="1">
      <alignment horizontal="center" vertical="center"/>
    </xf>
    <xf numFmtId="0" fontId="11" fillId="0" borderId="0" xfId="5" applyFont="1" applyAlignment="1">
      <alignment horizontal="center" vertical="center"/>
    </xf>
    <xf numFmtId="2" fontId="11" fillId="0" borderId="48" xfId="5" applyNumberFormat="1" applyFont="1" applyBorder="1" applyAlignment="1">
      <alignment horizontal="center" vertical="center"/>
    </xf>
    <xf numFmtId="0" fontId="11" fillId="0" borderId="48" xfId="5" applyFont="1" applyBorder="1" applyAlignment="1">
      <alignment horizontal="justify" vertical="center"/>
    </xf>
    <xf numFmtId="0" fontId="11" fillId="0" borderId="48" xfId="5" applyFont="1" applyBorder="1" applyAlignment="1">
      <alignment horizontal="center" vertical="center"/>
    </xf>
    <xf numFmtId="168" fontId="11" fillId="0" borderId="48" xfId="4" applyFont="1" applyFill="1" applyBorder="1" applyAlignment="1">
      <alignment horizontal="center" vertical="center"/>
    </xf>
    <xf numFmtId="168" fontId="11" fillId="0" borderId="48" xfId="1" applyFont="1" applyFill="1" applyBorder="1" applyAlignment="1">
      <alignment horizontal="center" vertical="center"/>
    </xf>
    <xf numFmtId="2" fontId="11" fillId="10" borderId="1" xfId="0" applyNumberFormat="1" applyFont="1" applyFill="1" applyBorder="1" applyAlignment="1">
      <alignment horizontal="center" vertical="top"/>
    </xf>
    <xf numFmtId="0" fontId="9" fillId="10" borderId="1" xfId="5" applyFont="1" applyFill="1" applyBorder="1" applyAlignment="1">
      <alignment horizontal="center" vertical="center"/>
    </xf>
    <xf numFmtId="168" fontId="9" fillId="10" borderId="1" xfId="4" applyFont="1" applyFill="1" applyBorder="1" applyAlignment="1">
      <alignment horizontal="center" vertical="center"/>
    </xf>
    <xf numFmtId="168" fontId="11" fillId="10" borderId="1" xfId="1" applyFont="1" applyFill="1" applyBorder="1" applyAlignment="1">
      <alignment horizontal="center" vertical="center"/>
    </xf>
    <xf numFmtId="0" fontId="9" fillId="0" borderId="0" xfId="5" applyFont="1" applyAlignment="1">
      <alignment horizontal="left"/>
    </xf>
    <xf numFmtId="0" fontId="9" fillId="0" borderId="1" xfId="5" applyFont="1" applyBorder="1" applyAlignment="1">
      <alignment horizontal="center" vertical="center"/>
    </xf>
    <xf numFmtId="168" fontId="9" fillId="0" borderId="1" xfId="4" applyFont="1" applyFill="1" applyBorder="1" applyAlignment="1">
      <alignment horizontal="center" vertical="center"/>
    </xf>
    <xf numFmtId="168" fontId="11" fillId="0" borderId="1" xfId="1" applyFont="1" applyFill="1" applyBorder="1" applyAlignment="1">
      <alignment horizontal="center"/>
    </xf>
    <xf numFmtId="168" fontId="9" fillId="0" borderId="1" xfId="1" applyFont="1" applyFill="1" applyBorder="1" applyAlignment="1">
      <alignment horizontal="center"/>
    </xf>
    <xf numFmtId="2" fontId="9" fillId="0" borderId="1" xfId="5" applyNumberFormat="1" applyFont="1" applyBorder="1" applyAlignment="1">
      <alignment horizontal="center" vertical="top"/>
    </xf>
    <xf numFmtId="0" fontId="11" fillId="0" borderId="1" xfId="5" applyFont="1" applyBorder="1" applyAlignment="1">
      <alignment horizontal="justify" vertical="top"/>
    </xf>
    <xf numFmtId="0" fontId="11" fillId="0" borderId="1" xfId="5" applyFont="1" applyBorder="1" applyAlignment="1">
      <alignment horizontal="center" vertical="top"/>
    </xf>
    <xf numFmtId="168" fontId="11" fillId="0" borderId="1" xfId="1" applyFont="1" applyFill="1" applyBorder="1" applyAlignment="1">
      <alignment horizontal="center" vertical="center"/>
    </xf>
    <xf numFmtId="2" fontId="11" fillId="10" borderId="1" xfId="5" applyNumberFormat="1" applyFont="1" applyFill="1" applyBorder="1" applyAlignment="1">
      <alignment horizontal="center" vertical="top"/>
    </xf>
    <xf numFmtId="0" fontId="11" fillId="10" borderId="1" xfId="5" applyFont="1" applyFill="1" applyBorder="1" applyAlignment="1">
      <alignment horizontal="justify" vertical="top"/>
    </xf>
    <xf numFmtId="0" fontId="11" fillId="10" borderId="1" xfId="5" applyFont="1" applyFill="1" applyBorder="1" applyAlignment="1">
      <alignment horizontal="center" vertical="top"/>
    </xf>
    <xf numFmtId="168" fontId="9" fillId="10" borderId="1" xfId="1" applyFont="1" applyFill="1" applyBorder="1" applyAlignment="1">
      <alignment horizontal="center" vertical="center"/>
    </xf>
    <xf numFmtId="0" fontId="9" fillId="0" borderId="1" xfId="5" applyFont="1" applyBorder="1" applyAlignment="1">
      <alignment horizontal="center" vertical="top"/>
    </xf>
    <xf numFmtId="0" fontId="9" fillId="0" borderId="1" xfId="5" applyFont="1" applyBorder="1" applyAlignment="1">
      <alignment horizontal="center"/>
    </xf>
    <xf numFmtId="168" fontId="9" fillId="0" borderId="1" xfId="4" applyFont="1" applyFill="1" applyBorder="1" applyAlignment="1">
      <alignment horizontal="center"/>
    </xf>
    <xf numFmtId="0" fontId="9" fillId="0" borderId="1" xfId="4" applyNumberFormat="1" applyFont="1" applyFill="1" applyBorder="1" applyAlignment="1">
      <alignment horizontal="center"/>
    </xf>
    <xf numFmtId="0" fontId="9" fillId="0" borderId="1" xfId="5" applyFont="1" applyBorder="1" applyAlignment="1">
      <alignment horizontal="left"/>
    </xf>
    <xf numFmtId="0" fontId="11" fillId="0" borderId="1" xfId="5" applyFont="1" applyBorder="1" applyAlignment="1">
      <alignment horizontal="left"/>
    </xf>
    <xf numFmtId="0" fontId="9" fillId="0" borderId="1" xfId="5" applyFont="1" applyBorder="1" applyAlignment="1">
      <alignment horizontal="justify" vertical="top"/>
    </xf>
    <xf numFmtId="0" fontId="11" fillId="0" borderId="1" xfId="4" applyNumberFormat="1" applyFont="1" applyFill="1" applyBorder="1" applyAlignment="1">
      <alignment horizontal="center"/>
    </xf>
    <xf numFmtId="43" fontId="9" fillId="0" borderId="1" xfId="5" applyNumberFormat="1" applyFont="1" applyBorder="1" applyAlignment="1">
      <alignment horizontal="center"/>
    </xf>
    <xf numFmtId="168" fontId="9" fillId="0" borderId="1" xfId="5" applyNumberFormat="1" applyFont="1" applyBorder="1" applyAlignment="1">
      <alignment horizontal="center"/>
    </xf>
    <xf numFmtId="168" fontId="9" fillId="0" borderId="1" xfId="4" applyFont="1" applyFill="1" applyBorder="1" applyAlignment="1">
      <alignment horizontal="center" wrapText="1"/>
    </xf>
    <xf numFmtId="0" fontId="9" fillId="0" borderId="1" xfId="4" applyNumberFormat="1" applyFont="1" applyFill="1" applyBorder="1" applyAlignment="1">
      <alignment horizontal="center" wrapText="1"/>
    </xf>
    <xf numFmtId="0" fontId="11" fillId="0" borderId="1" xfId="6" applyFont="1" applyBorder="1" applyAlignment="1">
      <alignment horizontal="justify" vertical="top"/>
    </xf>
    <xf numFmtId="43" fontId="9" fillId="0" borderId="1" xfId="3427" applyFont="1" applyFill="1" applyBorder="1" applyAlignment="1">
      <alignment horizontal="center" vertical="top"/>
    </xf>
    <xf numFmtId="0" fontId="9" fillId="0" borderId="1" xfId="3427" applyNumberFormat="1" applyFont="1" applyFill="1" applyBorder="1" applyAlignment="1">
      <alignment horizontal="center" vertical="top"/>
    </xf>
    <xf numFmtId="0" fontId="130" fillId="0" borderId="1" xfId="0" applyFont="1" applyBorder="1" applyAlignment="1">
      <alignment horizontal="justify" vertical="top" wrapText="1"/>
    </xf>
    <xf numFmtId="0" fontId="9" fillId="0" borderId="1" xfId="1" applyNumberFormat="1" applyFont="1" applyFill="1" applyBorder="1" applyAlignment="1">
      <alignment horizontal="center" vertical="top"/>
    </xf>
    <xf numFmtId="2" fontId="11" fillId="0" borderId="1" xfId="5" applyNumberFormat="1" applyFont="1" applyBorder="1" applyAlignment="1">
      <alignment horizontal="center" vertical="top"/>
    </xf>
    <xf numFmtId="168" fontId="9" fillId="0" borderId="1" xfId="1" applyFont="1" applyFill="1" applyBorder="1" applyAlignment="1">
      <alignment horizontal="center" vertical="center"/>
    </xf>
    <xf numFmtId="169" fontId="11" fillId="0" borderId="1" xfId="5" applyNumberFormat="1" applyFont="1" applyBorder="1" applyAlignment="1">
      <alignment horizontal="center" vertical="top"/>
    </xf>
    <xf numFmtId="0" fontId="9" fillId="0" borderId="1" xfId="5" applyFont="1" applyBorder="1" applyAlignment="1">
      <alignment horizontal="center" wrapText="1"/>
    </xf>
    <xf numFmtId="169" fontId="9" fillId="0" borderId="1" xfId="5" applyNumberFormat="1" applyFont="1" applyBorder="1" applyAlignment="1">
      <alignment horizontal="center" vertical="top"/>
    </xf>
    <xf numFmtId="0" fontId="9" fillId="0" borderId="1" xfId="1" applyNumberFormat="1" applyFont="1" applyFill="1" applyBorder="1" applyAlignment="1">
      <alignment horizontal="center"/>
    </xf>
    <xf numFmtId="0" fontId="11" fillId="0" borderId="1" xfId="5" applyFont="1" applyBorder="1" applyAlignment="1">
      <alignment horizontal="justify" vertical="justify"/>
    </xf>
    <xf numFmtId="0" fontId="9" fillId="0" borderId="1" xfId="5" applyFont="1" applyBorder="1" applyAlignment="1">
      <alignment horizontal="center" vertical="justify"/>
    </xf>
    <xf numFmtId="0" fontId="11" fillId="0" borderId="1" xfId="5" applyFont="1" applyBorder="1" applyAlignment="1">
      <alignment horizontal="center" vertical="justify"/>
    </xf>
    <xf numFmtId="2" fontId="9" fillId="0" borderId="48" xfId="5" applyNumberFormat="1" applyFont="1" applyBorder="1" applyAlignment="1">
      <alignment horizontal="center" vertical="top"/>
    </xf>
    <xf numFmtId="0" fontId="9" fillId="0" borderId="48" xfId="5" applyFont="1" applyBorder="1" applyAlignment="1">
      <alignment horizontal="center" vertical="top"/>
    </xf>
    <xf numFmtId="0" fontId="9" fillId="0" borderId="48" xfId="5" applyFont="1" applyBorder="1" applyAlignment="1">
      <alignment horizontal="center"/>
    </xf>
    <xf numFmtId="168" fontId="9" fillId="0" borderId="48" xfId="4" applyFont="1" applyFill="1" applyBorder="1" applyAlignment="1">
      <alignment horizontal="center"/>
    </xf>
    <xf numFmtId="0" fontId="9" fillId="0" borderId="48" xfId="4" applyNumberFormat="1" applyFont="1" applyFill="1" applyBorder="1" applyAlignment="1">
      <alignment horizontal="center"/>
    </xf>
    <xf numFmtId="0" fontId="11" fillId="0" borderId="48" xfId="4" applyNumberFormat="1" applyFont="1" applyFill="1" applyBorder="1" applyAlignment="1">
      <alignment horizontal="center"/>
    </xf>
    <xf numFmtId="168" fontId="11" fillId="0" borderId="48" xfId="1" applyFont="1" applyFill="1" applyBorder="1" applyAlignment="1">
      <alignment horizontal="center"/>
    </xf>
    <xf numFmtId="0" fontId="9" fillId="0" borderId="48" xfId="5" applyFont="1" applyBorder="1" applyAlignment="1">
      <alignment horizontal="justify" vertical="top"/>
    </xf>
    <xf numFmtId="2" fontId="9" fillId="0" borderId="0" xfId="5" applyNumberFormat="1" applyFont="1" applyAlignment="1">
      <alignment horizontal="center" vertical="top"/>
    </xf>
    <xf numFmtId="168" fontId="9" fillId="0" borderId="48" xfId="1" applyFont="1" applyFill="1" applyBorder="1" applyAlignment="1">
      <alignment horizontal="center"/>
    </xf>
    <xf numFmtId="0" fontId="9" fillId="0" borderId="48" xfId="5" applyFont="1" applyBorder="1"/>
    <xf numFmtId="169" fontId="9" fillId="0" borderId="0" xfId="5" applyNumberFormat="1" applyFont="1" applyAlignment="1">
      <alignment horizontal="center" vertical="top"/>
    </xf>
    <xf numFmtId="0" fontId="9" fillId="0" borderId="1" xfId="6" applyBorder="1" applyAlignment="1">
      <alignment horizontal="justify" vertical="top"/>
    </xf>
    <xf numFmtId="0" fontId="9" fillId="0" borderId="1" xfId="6" applyBorder="1" applyAlignment="1">
      <alignment horizontal="center"/>
    </xf>
    <xf numFmtId="2" fontId="9" fillId="0" borderId="1" xfId="6" applyNumberFormat="1" applyBorder="1" applyAlignment="1">
      <alignment horizontal="center" vertical="top"/>
    </xf>
    <xf numFmtId="0" fontId="9" fillId="0" borderId="1" xfId="6" applyBorder="1" applyAlignment="1">
      <alignment horizontal="center" vertical="top"/>
    </xf>
    <xf numFmtId="0" fontId="11" fillId="0" borderId="1" xfId="5" applyFont="1" applyBorder="1" applyAlignment="1">
      <alignment horizontal="center"/>
    </xf>
    <xf numFmtId="168" fontId="9" fillId="0" borderId="1" xfId="1" applyFont="1" applyBorder="1" applyAlignment="1">
      <alignment horizontal="center"/>
    </xf>
    <xf numFmtId="0" fontId="9" fillId="0" borderId="1" xfId="5" applyFont="1" applyBorder="1" applyAlignment="1">
      <alignment horizontal="justify" vertical="justify"/>
    </xf>
    <xf numFmtId="176" fontId="9" fillId="0" borderId="1" xfId="4" applyNumberFormat="1" applyFont="1" applyFill="1" applyBorder="1" applyAlignment="1">
      <alignment horizontal="center"/>
    </xf>
    <xf numFmtId="0" fontId="9" fillId="0" borderId="1" xfId="5" applyFont="1" applyBorder="1" applyAlignment="1">
      <alignment horizontal="left" wrapText="1"/>
    </xf>
    <xf numFmtId="0" fontId="11" fillId="10" borderId="49" xfId="5" applyFont="1" applyFill="1" applyBorder="1" applyAlignment="1">
      <alignment horizontal="justify" vertical="top"/>
    </xf>
    <xf numFmtId="168" fontId="11" fillId="0" borderId="0" xfId="1" applyFont="1" applyFill="1" applyAlignment="1">
      <alignment horizontal="center" vertical="center"/>
    </xf>
    <xf numFmtId="168" fontId="9" fillId="0" borderId="0" xfId="1" applyFont="1" applyFill="1"/>
    <xf numFmtId="9" fontId="11" fillId="5" borderId="0" xfId="19" applyFont="1" applyFill="1" applyAlignment="1">
      <alignment horizontal="center"/>
    </xf>
    <xf numFmtId="168" fontId="9" fillId="5" borderId="0" xfId="1" applyFont="1" applyFill="1" applyAlignment="1">
      <alignment horizontal="center"/>
    </xf>
    <xf numFmtId="168" fontId="11" fillId="5" borderId="0" xfId="1" applyFont="1" applyFill="1" applyAlignment="1">
      <alignment horizontal="center"/>
    </xf>
    <xf numFmtId="0" fontId="9" fillId="5" borderId="0" xfId="5" applyFont="1" applyFill="1" applyAlignment="1">
      <alignment horizontal="center"/>
    </xf>
    <xf numFmtId="168" fontId="9" fillId="5" borderId="48" xfId="1" applyFont="1" applyFill="1" applyBorder="1" applyAlignment="1">
      <alignment horizontal="center"/>
    </xf>
    <xf numFmtId="168" fontId="11" fillId="5" borderId="48" xfId="1" applyFont="1" applyFill="1" applyBorder="1" applyAlignment="1">
      <alignment horizontal="center"/>
    </xf>
    <xf numFmtId="168" fontId="17" fillId="0" borderId="0" xfId="1" applyFont="1" applyFill="1" applyAlignment="1">
      <alignment horizontal="center" vertical="center"/>
    </xf>
    <xf numFmtId="168" fontId="16" fillId="0" borderId="0" xfId="1" applyFont="1" applyFill="1"/>
    <xf numFmtId="2" fontId="17" fillId="2" borderId="48" xfId="5" applyNumberFormat="1" applyFont="1" applyFill="1" applyBorder="1" applyAlignment="1">
      <alignment horizontal="center" vertical="center"/>
    </xf>
    <xf numFmtId="0" fontId="17" fillId="2" borderId="48" xfId="5" applyFont="1" applyFill="1" applyBorder="1" applyAlignment="1">
      <alignment horizontal="justify" vertical="center"/>
    </xf>
    <xf numFmtId="0" fontId="17" fillId="2" borderId="48" xfId="5" applyFont="1" applyFill="1" applyBorder="1" applyAlignment="1">
      <alignment horizontal="center" vertical="center"/>
    </xf>
    <xf numFmtId="168" fontId="17" fillId="2" borderId="48" xfId="4" applyFont="1" applyFill="1" applyBorder="1" applyAlignment="1">
      <alignment horizontal="center" vertical="center"/>
    </xf>
    <xf numFmtId="0" fontId="16" fillId="0" borderId="48" xfId="5" applyFont="1" applyBorder="1" applyAlignment="1">
      <alignment horizontal="center" vertical="center"/>
    </xf>
    <xf numFmtId="2" fontId="17" fillId="10" borderId="48" xfId="0" applyNumberFormat="1" applyFont="1" applyFill="1" applyBorder="1" applyAlignment="1">
      <alignment horizontal="center" vertical="top"/>
    </xf>
    <xf numFmtId="0" fontId="17" fillId="10" borderId="48" xfId="0" applyFont="1" applyFill="1" applyBorder="1" applyAlignment="1">
      <alignment horizontal="justify" vertical="top" wrapText="1"/>
    </xf>
    <xf numFmtId="0" fontId="17" fillId="10" borderId="48" xfId="0" applyFont="1" applyFill="1" applyBorder="1" applyAlignment="1">
      <alignment horizontal="center" vertical="top"/>
    </xf>
    <xf numFmtId="0" fontId="16" fillId="10" borderId="48" xfId="5" applyFont="1" applyFill="1" applyBorder="1" applyAlignment="1">
      <alignment horizontal="center" vertical="center"/>
    </xf>
    <xf numFmtId="168" fontId="16" fillId="10" borderId="48" xfId="4" applyFont="1" applyFill="1" applyBorder="1" applyAlignment="1">
      <alignment horizontal="center" vertical="center"/>
    </xf>
    <xf numFmtId="2" fontId="16" fillId="0" borderId="48" xfId="0" applyNumberFormat="1" applyFont="1" applyBorder="1" applyAlignment="1">
      <alignment horizontal="center" vertical="top"/>
    </xf>
    <xf numFmtId="0" fontId="16" fillId="0" borderId="48" xfId="0" applyFont="1" applyBorder="1" applyAlignment="1">
      <alignment horizontal="justify" vertical="top" wrapText="1"/>
    </xf>
    <xf numFmtId="0" fontId="17" fillId="0" borderId="48" xfId="0" applyFont="1" applyBorder="1" applyAlignment="1">
      <alignment horizontal="center" vertical="top"/>
    </xf>
    <xf numFmtId="2" fontId="17" fillId="10" borderId="48" xfId="5" applyNumberFormat="1" applyFont="1" applyFill="1" applyBorder="1" applyAlignment="1">
      <alignment horizontal="center" vertical="top"/>
    </xf>
    <xf numFmtId="0" fontId="17" fillId="10" borderId="48" xfId="5" applyFont="1" applyFill="1" applyBorder="1" applyAlignment="1">
      <alignment horizontal="justify" vertical="top"/>
    </xf>
    <xf numFmtId="0" fontId="17" fillId="10" borderId="48" xfId="5" applyFont="1" applyFill="1" applyBorder="1" applyAlignment="1">
      <alignment horizontal="center" vertical="top"/>
    </xf>
    <xf numFmtId="0" fontId="17" fillId="0" borderId="48" xfId="5" applyFont="1" applyBorder="1" applyAlignment="1">
      <alignment horizontal="left"/>
    </xf>
    <xf numFmtId="168" fontId="16" fillId="0" borderId="48" xfId="4" applyFont="1" applyFill="1" applyBorder="1" applyAlignment="1">
      <alignment horizontal="center" wrapText="1"/>
    </xf>
    <xf numFmtId="0" fontId="16" fillId="0" borderId="48" xfId="4" applyNumberFormat="1" applyFont="1" applyFill="1" applyBorder="1" applyAlignment="1">
      <alignment horizontal="center" wrapText="1"/>
    </xf>
    <xf numFmtId="0" fontId="16" fillId="0" borderId="48" xfId="0" applyFont="1" applyBorder="1" applyAlignment="1">
      <alignment horizontal="center" vertical="top"/>
    </xf>
    <xf numFmtId="168" fontId="16" fillId="0" borderId="48" xfId="1" applyFont="1" applyFill="1" applyBorder="1" applyAlignment="1">
      <alignment horizontal="center" vertical="top"/>
    </xf>
    <xf numFmtId="0" fontId="16" fillId="0" borderId="48" xfId="1" applyNumberFormat="1" applyFont="1" applyFill="1" applyBorder="1" applyAlignment="1">
      <alignment horizontal="center" vertical="top"/>
    </xf>
    <xf numFmtId="0" fontId="25" fillId="0" borderId="48" xfId="0" applyFont="1" applyBorder="1" applyAlignment="1">
      <alignment horizontal="justify" vertical="top" wrapText="1"/>
    </xf>
    <xf numFmtId="2" fontId="17" fillId="0" borderId="48" xfId="5" applyNumberFormat="1" applyFont="1" applyBorder="1" applyAlignment="1">
      <alignment horizontal="center" vertical="top"/>
    </xf>
    <xf numFmtId="169" fontId="16" fillId="0" borderId="48" xfId="5" applyNumberFormat="1" applyFont="1" applyBorder="1" applyAlignment="1">
      <alignment horizontal="center" vertical="top"/>
    </xf>
    <xf numFmtId="0" fontId="16" fillId="0" borderId="48" xfId="5" applyFont="1" applyBorder="1" applyAlignment="1">
      <alignment horizontal="center" wrapText="1"/>
    </xf>
    <xf numFmtId="0" fontId="17" fillId="0" borderId="48" xfId="5" applyFont="1" applyBorder="1" applyAlignment="1">
      <alignment horizontal="center"/>
    </xf>
    <xf numFmtId="0" fontId="26" fillId="0" borderId="48" xfId="5" applyFont="1" applyBorder="1" applyAlignment="1">
      <alignment horizontal="justify" vertical="top"/>
    </xf>
    <xf numFmtId="0" fontId="26" fillId="0" borderId="48" xfId="5" applyFont="1" applyBorder="1" applyAlignment="1">
      <alignment horizontal="center" vertical="top"/>
    </xf>
    <xf numFmtId="2" fontId="26" fillId="10" borderId="48" xfId="5" applyNumberFormat="1" applyFont="1" applyFill="1" applyBorder="1" applyAlignment="1">
      <alignment horizontal="center" vertical="top"/>
    </xf>
    <xf numFmtId="0" fontId="30" fillId="10" borderId="48" xfId="5" applyFont="1" applyFill="1" applyBorder="1" applyAlignment="1">
      <alignment horizontal="left"/>
    </xf>
    <xf numFmtId="0" fontId="26" fillId="0" borderId="48" xfId="5" applyFont="1" applyBorder="1" applyAlignment="1">
      <alignment horizontal="center" wrapText="1"/>
    </xf>
    <xf numFmtId="0" fontId="30" fillId="10" borderId="48" xfId="5" applyFont="1" applyFill="1" applyBorder="1" applyAlignment="1">
      <alignment horizontal="justify" vertical="top"/>
    </xf>
    <xf numFmtId="0" fontId="30" fillId="0" borderId="48" xfId="5" applyFont="1" applyBorder="1" applyAlignment="1">
      <alignment horizontal="justify" vertical="top"/>
    </xf>
    <xf numFmtId="2" fontId="30" fillId="0" borderId="48" xfId="5" applyNumberFormat="1" applyFont="1" applyBorder="1" applyAlignment="1">
      <alignment horizontal="center" vertical="top"/>
    </xf>
    <xf numFmtId="0" fontId="17" fillId="0" borderId="48" xfId="0" applyFont="1" applyBorder="1" applyAlignment="1">
      <alignment horizontal="justify" vertical="top" wrapText="1"/>
    </xf>
    <xf numFmtId="168" fontId="16" fillId="0" borderId="48" xfId="1" applyFont="1" applyFill="1" applyBorder="1" applyAlignment="1">
      <alignment horizontal="right" vertical="top"/>
    </xf>
    <xf numFmtId="168" fontId="17" fillId="0" borderId="48" xfId="1" applyFont="1" applyFill="1" applyBorder="1" applyAlignment="1">
      <alignment horizontal="center" vertical="top"/>
    </xf>
    <xf numFmtId="169" fontId="17" fillId="0" borderId="48" xfId="5" applyNumberFormat="1" applyFont="1" applyBorder="1" applyAlignment="1">
      <alignment horizontal="center" vertical="top"/>
    </xf>
    <xf numFmtId="0" fontId="26" fillId="0" borderId="48" xfId="5" applyFont="1" applyBorder="1" applyAlignment="1">
      <alignment horizontal="justify" vertical="justify"/>
    </xf>
    <xf numFmtId="0" fontId="26" fillId="0" borderId="48" xfId="5" applyFont="1" applyBorder="1" applyAlignment="1">
      <alignment horizontal="center" vertical="justify"/>
    </xf>
    <xf numFmtId="176" fontId="26" fillId="0" borderId="48" xfId="4" applyNumberFormat="1" applyFont="1" applyFill="1" applyBorder="1" applyAlignment="1">
      <alignment horizontal="center"/>
    </xf>
    <xf numFmtId="169" fontId="26" fillId="0" borderId="48" xfId="5" applyNumberFormat="1" applyFont="1" applyBorder="1" applyAlignment="1">
      <alignment horizontal="center" vertical="top"/>
    </xf>
    <xf numFmtId="0" fontId="16" fillId="0" borderId="48" xfId="5" applyFont="1" applyBorder="1" applyAlignment="1">
      <alignment horizontal="left" wrapText="1"/>
    </xf>
    <xf numFmtId="0" fontId="16" fillId="0" borderId="48" xfId="5" applyFont="1" applyBorder="1" applyAlignment="1">
      <alignment horizontal="center" vertical="justify"/>
    </xf>
    <xf numFmtId="0" fontId="26" fillId="0" borderId="48" xfId="5" applyFont="1" applyBorder="1" applyAlignment="1">
      <alignment horizontal="left" wrapText="1"/>
    </xf>
    <xf numFmtId="0" fontId="26" fillId="0" borderId="48" xfId="5" applyFont="1" applyBorder="1" applyAlignment="1">
      <alignment horizontal="left"/>
    </xf>
    <xf numFmtId="2" fontId="16" fillId="10" borderId="48" xfId="5" applyNumberFormat="1" applyFont="1" applyFill="1" applyBorder="1" applyAlignment="1">
      <alignment horizontal="center" vertical="top"/>
    </xf>
    <xf numFmtId="0" fontId="30" fillId="11" borderId="48" xfId="5" applyFont="1" applyFill="1" applyBorder="1" applyAlignment="1">
      <alignment horizontal="justify" vertical="justify"/>
    </xf>
    <xf numFmtId="0" fontId="30" fillId="0" borderId="48" xfId="5" applyFont="1" applyBorder="1" applyAlignment="1">
      <alignment horizontal="center" vertical="justify"/>
    </xf>
    <xf numFmtId="169" fontId="16" fillId="10" borderId="48" xfId="5" applyNumberFormat="1" applyFont="1" applyFill="1" applyBorder="1" applyAlignment="1">
      <alignment horizontal="center" vertical="top"/>
    </xf>
    <xf numFmtId="2" fontId="17" fillId="0" borderId="48" xfId="5" applyNumberFormat="1" applyFont="1" applyBorder="1" applyAlignment="1">
      <alignment horizontal="center"/>
    </xf>
    <xf numFmtId="168" fontId="17" fillId="2" borderId="52" xfId="1" applyFont="1" applyFill="1" applyBorder="1" applyAlignment="1">
      <alignment horizontal="center" vertical="center"/>
    </xf>
    <xf numFmtId="168" fontId="17" fillId="0" borderId="52" xfId="1" applyFont="1" applyFill="1" applyBorder="1" applyAlignment="1">
      <alignment horizontal="center" vertical="center"/>
    </xf>
    <xf numFmtId="168" fontId="17" fillId="10" borderId="52" xfId="1" applyFont="1" applyFill="1" applyBorder="1" applyAlignment="1">
      <alignment horizontal="center" vertical="center"/>
    </xf>
    <xf numFmtId="168" fontId="17" fillId="0" borderId="52" xfId="1" applyFont="1" applyFill="1" applyBorder="1" applyAlignment="1">
      <alignment horizontal="center"/>
    </xf>
    <xf numFmtId="168" fontId="16" fillId="0" borderId="52" xfId="1" applyFont="1" applyFill="1" applyBorder="1" applyAlignment="1">
      <alignment horizontal="center"/>
    </xf>
    <xf numFmtId="168" fontId="16" fillId="10" borderId="52" xfId="1" applyFont="1" applyFill="1" applyBorder="1" applyAlignment="1">
      <alignment horizontal="center" vertical="center"/>
    </xf>
    <xf numFmtId="168" fontId="26" fillId="0" borderId="52" xfId="1" applyFont="1" applyFill="1" applyBorder="1" applyAlignment="1">
      <alignment horizontal="center"/>
    </xf>
    <xf numFmtId="168" fontId="30" fillId="0" borderId="52" xfId="1" applyFont="1" applyFill="1" applyBorder="1" applyAlignment="1">
      <alignment horizontal="center"/>
    </xf>
    <xf numFmtId="0" fontId="16" fillId="0" borderId="52" xfId="5" applyFont="1" applyBorder="1" applyAlignment="1">
      <alignment horizontal="left"/>
    </xf>
    <xf numFmtId="168" fontId="16" fillId="0" borderId="52" xfId="1" applyFont="1" applyFill="1" applyBorder="1" applyAlignment="1">
      <alignment horizontal="center" vertical="top" wrapText="1"/>
    </xf>
    <xf numFmtId="168" fontId="26" fillId="11" borderId="52" xfId="1" applyFont="1" applyFill="1" applyBorder="1" applyAlignment="1">
      <alignment horizontal="center"/>
    </xf>
    <xf numFmtId="168" fontId="16" fillId="11" borderId="52" xfId="1" applyFont="1" applyFill="1" applyBorder="1" applyAlignment="1">
      <alignment horizontal="center"/>
    </xf>
    <xf numFmtId="0" fontId="16" fillId="0" borderId="52" xfId="1" applyNumberFormat="1" applyFont="1" applyFill="1" applyBorder="1" applyAlignment="1">
      <alignment horizontal="center"/>
    </xf>
    <xf numFmtId="168" fontId="16" fillId="5" borderId="0" xfId="1" applyFont="1" applyFill="1" applyBorder="1" applyAlignment="1">
      <alignment horizontal="left"/>
    </xf>
    <xf numFmtId="168" fontId="30" fillId="5" borderId="0" xfId="1" applyFont="1" applyFill="1" applyBorder="1" applyAlignment="1">
      <alignment horizontal="left"/>
    </xf>
    <xf numFmtId="168" fontId="26" fillId="5" borderId="0" xfId="1" applyFont="1" applyFill="1" applyBorder="1" applyAlignment="1">
      <alignment horizontal="left"/>
    </xf>
    <xf numFmtId="168" fontId="16" fillId="5" borderId="0" xfId="1" applyFont="1" applyFill="1" applyBorder="1"/>
    <xf numFmtId="0" fontId="16" fillId="5" borderId="0" xfId="5" applyFont="1" applyFill="1" applyAlignment="1">
      <alignment horizontal="left"/>
    </xf>
    <xf numFmtId="9" fontId="17" fillId="5" borderId="0" xfId="19" applyFont="1" applyFill="1" applyBorder="1" applyAlignment="1">
      <alignment horizontal="center"/>
    </xf>
    <xf numFmtId="168" fontId="17" fillId="5" borderId="0" xfId="1" applyFont="1" applyFill="1" applyBorder="1" applyAlignment="1">
      <alignment horizontal="center"/>
    </xf>
    <xf numFmtId="0" fontId="16" fillId="0" borderId="1" xfId="0" applyFont="1" applyBorder="1" applyAlignment="1">
      <alignment horizontal="center"/>
    </xf>
    <xf numFmtId="0" fontId="16" fillId="2" borderId="2" xfId="0" applyFont="1" applyFill="1" applyBorder="1" applyAlignment="1">
      <alignment vertical="top"/>
    </xf>
    <xf numFmtId="0" fontId="18" fillId="0" borderId="1" xfId="0" applyFont="1" applyBorder="1" applyAlignment="1">
      <alignment vertical="top" wrapText="1" readingOrder="1"/>
    </xf>
    <xf numFmtId="0" fontId="22" fillId="2" borderId="1" xfId="0" applyFont="1" applyFill="1" applyBorder="1" applyAlignment="1">
      <alignment vertical="top" readingOrder="1"/>
    </xf>
    <xf numFmtId="168" fontId="9" fillId="0" borderId="1" xfId="1" applyFont="1" applyFill="1" applyBorder="1" applyAlignment="1">
      <alignment horizontal="center" vertical="center" wrapText="1"/>
    </xf>
    <xf numFmtId="168" fontId="9" fillId="0" borderId="1" xfId="1" applyFont="1" applyBorder="1" applyAlignment="1">
      <alignment horizontal="center" vertical="center" wrapText="1"/>
    </xf>
    <xf numFmtId="0" fontId="9" fillId="0" borderId="1" xfId="0" applyFont="1" applyBorder="1" applyAlignment="1">
      <alignment horizontal="center" vertical="center"/>
    </xf>
    <xf numFmtId="168" fontId="9" fillId="0" borderId="1" xfId="1" applyFont="1" applyBorder="1" applyAlignment="1">
      <alignment vertical="center"/>
    </xf>
    <xf numFmtId="168" fontId="9" fillId="0" borderId="1" xfId="1" applyFont="1" applyFill="1" applyBorder="1" applyAlignment="1">
      <alignment horizontal="right" vertical="center"/>
    </xf>
    <xf numFmtId="168" fontId="9" fillId="0" borderId="1" xfId="1" applyFont="1" applyFill="1" applyBorder="1" applyAlignment="1">
      <alignment vertical="center"/>
    </xf>
    <xf numFmtId="168" fontId="9" fillId="0" borderId="1" xfId="1" applyFont="1" applyFill="1" applyBorder="1" applyAlignment="1">
      <alignment vertical="center" wrapText="1"/>
    </xf>
    <xf numFmtId="168" fontId="9" fillId="10" borderId="1" xfId="1" applyFont="1" applyFill="1" applyBorder="1" applyAlignment="1">
      <alignment vertical="center"/>
    </xf>
    <xf numFmtId="168" fontId="9" fillId="2" borderId="1" xfId="1" applyFont="1" applyFill="1" applyBorder="1" applyAlignment="1">
      <alignment vertical="center"/>
    </xf>
    <xf numFmtId="168" fontId="9" fillId="0" borderId="48" xfId="1" applyFont="1" applyFill="1" applyBorder="1" applyAlignment="1">
      <alignment vertical="center" wrapText="1"/>
    </xf>
    <xf numFmtId="168" fontId="9" fillId="0" borderId="48" xfId="1" applyFont="1" applyFill="1" applyBorder="1" applyAlignment="1">
      <alignment vertical="center"/>
    </xf>
    <xf numFmtId="168" fontId="9" fillId="0" borderId="48" xfId="1" applyFont="1" applyBorder="1" applyAlignment="1">
      <alignment vertical="center"/>
    </xf>
    <xf numFmtId="0" fontId="9" fillId="0" borderId="48" xfId="0" applyFont="1" applyBorder="1" applyAlignment="1">
      <alignment vertical="center"/>
    </xf>
    <xf numFmtId="168" fontId="9" fillId="0" borderId="2" xfId="1" applyFont="1" applyFill="1" applyBorder="1" applyAlignment="1">
      <alignment vertical="center"/>
    </xf>
    <xf numFmtId="0" fontId="9" fillId="0" borderId="0" xfId="0" applyFont="1" applyAlignment="1">
      <alignment vertical="center"/>
    </xf>
    <xf numFmtId="168" fontId="9" fillId="0" borderId="0" xfId="1" applyFont="1" applyFill="1" applyBorder="1" applyAlignment="1">
      <alignment vertical="center"/>
    </xf>
    <xf numFmtId="168" fontId="9" fillId="0" borderId="1" xfId="1" applyFont="1" applyBorder="1" applyAlignment="1">
      <alignment horizontal="center" vertical="center"/>
    </xf>
    <xf numFmtId="0" fontId="9" fillId="0" borderId="48" xfId="0" applyFont="1" applyBorder="1" applyAlignment="1">
      <alignment horizontal="center" vertical="center"/>
    </xf>
    <xf numFmtId="0" fontId="17" fillId="0" borderId="49" xfId="0" applyFont="1" applyBorder="1" applyAlignment="1">
      <alignment horizontal="center" vertical="top" wrapText="1"/>
    </xf>
    <xf numFmtId="0" fontId="17" fillId="0" borderId="49" xfId="1" applyNumberFormat="1" applyFont="1" applyFill="1" applyBorder="1" applyAlignment="1">
      <alignment horizontal="center" vertical="top" wrapText="1"/>
    </xf>
    <xf numFmtId="168" fontId="17" fillId="0" borderId="49" xfId="1" applyFont="1" applyFill="1" applyBorder="1" applyAlignment="1">
      <alignment horizontal="center" vertical="top" wrapText="1"/>
    </xf>
    <xf numFmtId="0" fontId="17" fillId="0" borderId="49" xfId="0" applyFont="1" applyBorder="1" applyAlignment="1">
      <alignment horizontal="center" vertical="top"/>
    </xf>
    <xf numFmtId="0" fontId="16" fillId="0" borderId="49" xfId="0" applyFont="1" applyBorder="1" applyAlignment="1">
      <alignment horizontal="left" vertical="top"/>
    </xf>
    <xf numFmtId="0" fontId="16" fillId="0" borderId="49" xfId="0" applyFont="1" applyBorder="1" applyAlignment="1">
      <alignment vertical="top"/>
    </xf>
    <xf numFmtId="0" fontId="18" fillId="0" borderId="1" xfId="0" applyFont="1" applyBorder="1" applyAlignment="1">
      <alignment horizontal="center" wrapText="1" readingOrder="1"/>
    </xf>
    <xf numFmtId="0" fontId="16" fillId="0" borderId="49" xfId="0" applyFont="1" applyBorder="1" applyAlignment="1">
      <alignment horizontal="center" vertical="top"/>
    </xf>
    <xf numFmtId="168" fontId="16" fillId="0" borderId="49" xfId="1" applyFont="1" applyBorder="1" applyAlignment="1">
      <alignment vertical="top"/>
    </xf>
    <xf numFmtId="0" fontId="16" fillId="0" borderId="49" xfId="0" applyFont="1" applyBorder="1" applyAlignment="1">
      <alignment vertical="top" wrapText="1"/>
    </xf>
    <xf numFmtId="0" fontId="16" fillId="0" borderId="49" xfId="1" applyNumberFormat="1" applyFont="1" applyFill="1" applyBorder="1" applyAlignment="1">
      <alignment vertical="top"/>
    </xf>
    <xf numFmtId="0" fontId="18" fillId="0" borderId="1" xfId="0" applyFont="1" applyBorder="1" applyAlignment="1">
      <alignment horizontal="center" readingOrder="1"/>
    </xf>
    <xf numFmtId="0" fontId="16" fillId="0" borderId="48" xfId="0" applyFont="1" applyBorder="1" applyAlignment="1">
      <alignment horizontal="left" vertical="top"/>
    </xf>
    <xf numFmtId="0" fontId="16" fillId="0" borderId="48" xfId="0" applyFont="1" applyBorder="1" applyAlignment="1">
      <alignment vertical="top"/>
    </xf>
    <xf numFmtId="0" fontId="19" fillId="0" borderId="48" xfId="0" applyFont="1" applyBorder="1" applyAlignment="1">
      <alignment horizontal="left" vertical="top"/>
    </xf>
    <xf numFmtId="0" fontId="16" fillId="0" borderId="48" xfId="0" applyFont="1" applyBorder="1" applyAlignment="1">
      <alignment horizontal="center" vertical="top" wrapText="1"/>
    </xf>
    <xf numFmtId="168" fontId="16" fillId="0" borderId="48" xfId="1" applyFont="1" applyBorder="1" applyAlignment="1">
      <alignment horizontal="center" vertical="top"/>
    </xf>
    <xf numFmtId="0" fontId="18" fillId="0" borderId="48" xfId="0" applyFont="1" applyBorder="1" applyAlignment="1">
      <alignment horizontal="center" wrapText="1" readingOrder="1"/>
    </xf>
    <xf numFmtId="0" fontId="19" fillId="0" borderId="1" xfId="0" applyFont="1" applyBorder="1" applyAlignment="1">
      <alignment horizontal="center"/>
    </xf>
    <xf numFmtId="168" fontId="9" fillId="0" borderId="1" xfId="1" applyFont="1" applyFill="1" applyBorder="1" applyAlignment="1">
      <alignment horizontal="right" vertical="center" wrapText="1"/>
    </xf>
    <xf numFmtId="168" fontId="9" fillId="10" borderId="1" xfId="1" applyFont="1" applyFill="1" applyBorder="1" applyAlignment="1">
      <alignment horizontal="right" vertical="center"/>
    </xf>
    <xf numFmtId="168" fontId="9" fillId="2" borderId="1" xfId="1" applyFont="1" applyFill="1" applyBorder="1" applyAlignment="1">
      <alignment horizontal="right" vertical="center"/>
    </xf>
    <xf numFmtId="168" fontId="9" fillId="0" borderId="1" xfId="1" applyFont="1" applyBorder="1" applyAlignment="1">
      <alignment horizontal="right" vertical="center" wrapText="1"/>
    </xf>
    <xf numFmtId="168" fontId="9" fillId="0" borderId="1" xfId="1" applyFont="1" applyBorder="1" applyAlignment="1">
      <alignment horizontal="right" vertical="center"/>
    </xf>
    <xf numFmtId="168" fontId="9" fillId="0" borderId="48" xfId="1" applyFont="1" applyFill="1" applyBorder="1" applyAlignment="1">
      <alignment horizontal="right" vertical="center" wrapText="1"/>
    </xf>
    <xf numFmtId="168" fontId="9" fillId="0" borderId="48" xfId="1" applyFont="1" applyFill="1" applyBorder="1" applyAlignment="1">
      <alignment horizontal="right" vertical="center"/>
    </xf>
    <xf numFmtId="168" fontId="9" fillId="0" borderId="48" xfId="1" applyFont="1" applyBorder="1" applyAlignment="1">
      <alignment horizontal="right" vertical="center"/>
    </xf>
    <xf numFmtId="0" fontId="9" fillId="0" borderId="48" xfId="0" applyFont="1" applyBorder="1" applyAlignment="1">
      <alignment horizontal="right" vertical="center"/>
    </xf>
    <xf numFmtId="168" fontId="9" fillId="0" borderId="2" xfId="1" applyFont="1" applyFill="1" applyBorder="1" applyAlignment="1">
      <alignment horizontal="right" vertical="center"/>
    </xf>
    <xf numFmtId="0" fontId="9" fillId="0" borderId="0" xfId="0" applyFont="1" applyAlignment="1">
      <alignment horizontal="right" vertical="center"/>
    </xf>
    <xf numFmtId="168" fontId="9" fillId="0" borderId="0" xfId="1" applyFont="1" applyFill="1" applyBorder="1" applyAlignment="1">
      <alignment horizontal="right" vertical="center"/>
    </xf>
    <xf numFmtId="168" fontId="11" fillId="0" borderId="1" xfId="1" applyFont="1" applyFill="1" applyBorder="1" applyAlignment="1">
      <alignment vertical="center"/>
    </xf>
    <xf numFmtId="168" fontId="9" fillId="0" borderId="1" xfId="1" applyFont="1" applyBorder="1" applyAlignment="1">
      <alignment vertical="center" wrapText="1"/>
    </xf>
    <xf numFmtId="49" fontId="9" fillId="0" borderId="1" xfId="0" applyNumberFormat="1" applyFont="1" applyBorder="1" applyAlignment="1">
      <alignment horizontal="center" vertical="center" wrapText="1"/>
    </xf>
    <xf numFmtId="168" fontId="11" fillId="0" borderId="48" xfId="1" applyFont="1" applyFill="1" applyBorder="1" applyAlignment="1">
      <alignment horizontal="right" vertical="center"/>
    </xf>
    <xf numFmtId="168" fontId="11" fillId="0" borderId="48" xfId="1" applyFont="1" applyFill="1" applyBorder="1" applyAlignment="1">
      <alignment vertical="center"/>
    </xf>
    <xf numFmtId="0" fontId="9" fillId="0" borderId="48" xfId="0" applyFont="1" applyBorder="1" applyAlignment="1">
      <alignment horizontal="center" vertical="center" wrapText="1"/>
    </xf>
    <xf numFmtId="0" fontId="16" fillId="0" borderId="48" xfId="3478" applyFont="1" applyBorder="1" applyAlignment="1" applyProtection="1">
      <alignment vertical="justify" wrapText="1"/>
      <protection locked="0"/>
    </xf>
    <xf numFmtId="168" fontId="17" fillId="0" borderId="48" xfId="1" applyFont="1" applyFill="1" applyBorder="1" applyAlignment="1" applyProtection="1">
      <alignment horizontal="center" vertical="center"/>
      <protection locked="0"/>
    </xf>
    <xf numFmtId="171" fontId="16" fillId="0" borderId="48" xfId="29" applyNumberFormat="1" applyFont="1" applyFill="1" applyBorder="1" applyAlignment="1" applyProtection="1">
      <alignment horizontal="center" vertical="center"/>
      <protection locked="0"/>
    </xf>
    <xf numFmtId="0" fontId="16" fillId="0" borderId="48" xfId="3478" applyFont="1" applyBorder="1" applyAlignment="1" applyProtection="1">
      <alignment horizontal="center" vertical="center"/>
      <protection locked="0"/>
    </xf>
    <xf numFmtId="0" fontId="16" fillId="4" borderId="0" xfId="3478" applyFont="1" applyFill="1" applyAlignment="1" applyProtection="1">
      <alignment vertical="justify"/>
      <protection locked="0"/>
    </xf>
    <xf numFmtId="0" fontId="16" fillId="0" borderId="0" xfId="3478" applyFont="1" applyAlignment="1" applyProtection="1">
      <alignment vertical="justify" wrapText="1"/>
      <protection locked="0"/>
    </xf>
    <xf numFmtId="0" fontId="26" fillId="0" borderId="0" xfId="3478" applyFont="1" applyAlignment="1" applyProtection="1">
      <alignment horizontal="justify" vertical="justify"/>
      <protection locked="0"/>
    </xf>
    <xf numFmtId="0" fontId="26" fillId="0" borderId="0" xfId="3478" applyFont="1" applyAlignment="1" applyProtection="1">
      <alignment horizontal="justify" vertical="justify" wrapText="1"/>
      <protection locked="0"/>
    </xf>
    <xf numFmtId="0" fontId="16" fillId="0" borderId="0" xfId="3478" applyFont="1" applyAlignment="1" applyProtection="1">
      <alignment horizontal="center" vertical="center"/>
      <protection locked="0"/>
    </xf>
    <xf numFmtId="0" fontId="19" fillId="0" borderId="48" xfId="3478" applyFont="1" applyBorder="1" applyAlignment="1" applyProtection="1">
      <alignment vertical="top" wrapText="1"/>
      <protection locked="0"/>
    </xf>
    <xf numFmtId="175" fontId="19" fillId="0" borderId="0" xfId="3478" applyNumberFormat="1" applyFont="1" applyAlignment="1" applyProtection="1">
      <alignment vertical="top" wrapText="1"/>
      <protection locked="0"/>
    </xf>
    <xf numFmtId="0" fontId="29" fillId="0" borderId="48" xfId="31" applyBorder="1" applyAlignment="1">
      <alignment wrapText="1"/>
    </xf>
    <xf numFmtId="171" fontId="17" fillId="0" borderId="48" xfId="29" applyNumberFormat="1" applyFont="1" applyFill="1" applyBorder="1" applyAlignment="1" applyProtection="1">
      <alignment vertical="top" wrapText="1"/>
      <protection locked="0"/>
    </xf>
    <xf numFmtId="0" fontId="23" fillId="0" borderId="48" xfId="3478" applyFont="1" applyBorder="1" applyAlignment="1">
      <alignment vertical="top" wrapText="1"/>
    </xf>
    <xf numFmtId="0" fontId="16" fillId="0" borderId="48" xfId="3478" applyFont="1" applyBorder="1" applyAlignment="1">
      <alignment horizontal="left" vertical="top" wrapText="1"/>
    </xf>
    <xf numFmtId="0" fontId="9" fillId="0" borderId="0" xfId="3478"/>
    <xf numFmtId="0" fontId="16" fillId="0" borderId="48" xfId="3478" applyFont="1" applyBorder="1" applyAlignment="1">
      <alignment wrapText="1"/>
    </xf>
    <xf numFmtId="0" fontId="19" fillId="0" borderId="52" xfId="1" applyNumberFormat="1" applyFont="1" applyBorder="1" applyAlignment="1">
      <alignment horizontal="center" vertical="top" wrapText="1"/>
    </xf>
    <xf numFmtId="0" fontId="9" fillId="0" borderId="48" xfId="3478" applyBorder="1" applyAlignment="1">
      <alignment wrapText="1"/>
    </xf>
    <xf numFmtId="168" fontId="19" fillId="0" borderId="48" xfId="1" applyFont="1" applyFill="1" applyBorder="1" applyAlignment="1" applyProtection="1">
      <alignment horizontal="center" vertical="top" wrapText="1"/>
      <protection locked="0"/>
    </xf>
    <xf numFmtId="0" fontId="16" fillId="0" borderId="48" xfId="3478" applyFont="1" applyBorder="1" applyAlignment="1">
      <alignment horizontal="center" vertical="top"/>
    </xf>
    <xf numFmtId="0" fontId="19" fillId="0" borderId="48" xfId="3478" applyFont="1" applyBorder="1" applyAlignment="1">
      <alignment vertical="top" wrapText="1"/>
    </xf>
    <xf numFmtId="0" fontId="19" fillId="0" borderId="52" xfId="3478" applyFont="1" applyBorder="1" applyAlignment="1">
      <alignment horizontal="center" vertical="top" wrapText="1"/>
    </xf>
    <xf numFmtId="0" fontId="23" fillId="9" borderId="52" xfId="3478" applyFont="1" applyFill="1" applyBorder="1" applyAlignment="1">
      <alignment horizontal="center" vertical="top" wrapText="1"/>
    </xf>
    <xf numFmtId="0" fontId="23" fillId="9" borderId="48" xfId="3478" applyFont="1" applyFill="1" applyBorder="1" applyAlignment="1">
      <alignment vertical="top" wrapText="1"/>
    </xf>
    <xf numFmtId="0" fontId="16" fillId="0" borderId="48" xfId="3478" applyFont="1" applyBorder="1" applyAlignment="1" applyProtection="1">
      <alignment vertical="top" wrapText="1"/>
      <protection locked="0"/>
    </xf>
    <xf numFmtId="171" fontId="16" fillId="4" borderId="48" xfId="29" applyNumberFormat="1" applyFont="1" applyFill="1" applyBorder="1" applyAlignment="1" applyProtection="1">
      <alignment horizontal="center" vertical="center" wrapText="1"/>
      <protection locked="0"/>
    </xf>
    <xf numFmtId="1" fontId="16" fillId="0" borderId="48" xfId="24" applyNumberFormat="1" applyFont="1" applyBorder="1" applyAlignment="1">
      <alignment horizontal="justify" vertical="justify" wrapText="1"/>
    </xf>
    <xf numFmtId="0" fontId="16" fillId="4" borderId="48" xfId="3478" applyFont="1" applyFill="1" applyBorder="1" applyAlignment="1">
      <alignment horizontal="center" vertical="center" wrapText="1"/>
    </xf>
    <xf numFmtId="0" fontId="19" fillId="0" borderId="0" xfId="3478" applyFont="1" applyAlignment="1" applyProtection="1">
      <alignment vertical="top" wrapText="1"/>
      <protection locked="0"/>
    </xf>
    <xf numFmtId="0" fontId="28" fillId="0" borderId="48" xfId="3478" applyFont="1" applyBorder="1" applyAlignment="1">
      <alignment vertical="top" wrapText="1"/>
    </xf>
    <xf numFmtId="168" fontId="23" fillId="0" borderId="48" xfId="1" applyFont="1" applyFill="1" applyBorder="1" applyAlignment="1" applyProtection="1">
      <alignment horizontal="center" vertical="top" wrapText="1"/>
      <protection locked="0"/>
    </xf>
    <xf numFmtId="171" fontId="16" fillId="0" borderId="48" xfId="29" applyNumberFormat="1" applyFont="1" applyFill="1" applyBorder="1" applyAlignment="1" applyProtection="1">
      <alignment vertical="top" wrapText="1"/>
      <protection locked="0"/>
    </xf>
    <xf numFmtId="0" fontId="19" fillId="0" borderId="48" xfId="3478" applyFont="1" applyBorder="1" applyAlignment="1">
      <alignment horizontal="center" vertical="top" wrapText="1"/>
    </xf>
    <xf numFmtId="0" fontId="23" fillId="0" borderId="48" xfId="3478" applyFont="1" applyBorder="1" applyAlignment="1">
      <alignment horizontal="left" vertical="top" wrapText="1"/>
    </xf>
    <xf numFmtId="0" fontId="23" fillId="0" borderId="48" xfId="3478" applyFont="1" applyBorder="1" applyAlignment="1">
      <alignment horizontal="center" vertical="top" wrapText="1"/>
    </xf>
    <xf numFmtId="0" fontId="16" fillId="4" borderId="0" xfId="3478" applyFont="1" applyFill="1" applyAlignment="1" applyProtection="1">
      <alignment vertical="top" wrapText="1"/>
      <protection locked="0"/>
    </xf>
    <xf numFmtId="0" fontId="16" fillId="0" borderId="0" xfId="3478" applyFont="1" applyAlignment="1" applyProtection="1">
      <alignment vertical="top" wrapText="1"/>
      <protection locked="0"/>
    </xf>
    <xf numFmtId="0" fontId="16" fillId="0" borderId="26" xfId="3478" applyFont="1" applyBorder="1" applyAlignment="1" applyProtection="1">
      <alignment vertical="top" wrapText="1"/>
      <protection locked="0"/>
    </xf>
    <xf numFmtId="0" fontId="16" fillId="0" borderId="48" xfId="3478" applyFont="1" applyBorder="1" applyAlignment="1">
      <alignment horizontal="center" vertical="center"/>
    </xf>
    <xf numFmtId="0" fontId="16" fillId="0" borderId="48" xfId="3478" applyFont="1" applyBorder="1" applyAlignment="1">
      <alignment horizontal="center" vertical="center" wrapText="1"/>
    </xf>
    <xf numFmtId="0" fontId="18" fillId="0" borderId="48" xfId="3478" applyFont="1" applyBorder="1" applyAlignment="1">
      <alignment horizontal="left" vertical="center" wrapText="1" readingOrder="1"/>
    </xf>
    <xf numFmtId="1" fontId="16" fillId="0" borderId="48" xfId="24" applyNumberFormat="1" applyFont="1" applyBorder="1" applyAlignment="1">
      <alignment horizontal="center" vertical="center" wrapText="1"/>
    </xf>
    <xf numFmtId="0" fontId="17" fillId="0" borderId="0" xfId="3478" applyFont="1" applyAlignment="1" applyProtection="1">
      <alignment horizontal="center" vertical="top"/>
      <protection locked="0"/>
    </xf>
    <xf numFmtId="0" fontId="16" fillId="0" borderId="21" xfId="3478" applyFont="1" applyBorder="1" applyAlignment="1" applyProtection="1">
      <alignment vertical="justify" wrapText="1"/>
      <protection locked="0"/>
    </xf>
    <xf numFmtId="0" fontId="17" fillId="4" borderId="56" xfId="22" applyFont="1" applyFill="1" applyBorder="1" applyAlignment="1">
      <alignment horizontal="left"/>
    </xf>
    <xf numFmtId="0" fontId="16" fillId="0" borderId="0" xfId="3478" applyFont="1" applyAlignment="1" applyProtection="1">
      <alignment vertical="justify"/>
      <protection locked="0"/>
    </xf>
    <xf numFmtId="1" fontId="16" fillId="0" borderId="48" xfId="24" applyNumberFormat="1" applyFont="1" applyBorder="1" applyAlignment="1">
      <alignment horizontal="left" vertical="top" wrapText="1"/>
    </xf>
    <xf numFmtId="0" fontId="17" fillId="2" borderId="48" xfId="22" applyFont="1" applyFill="1" applyBorder="1" applyAlignment="1">
      <alignment horizontal="center" vertical="top" wrapText="1"/>
    </xf>
    <xf numFmtId="0" fontId="17" fillId="2" borderId="48" xfId="22" applyFont="1" applyFill="1" applyBorder="1" applyAlignment="1">
      <alignment horizontal="center" vertical="top"/>
    </xf>
    <xf numFmtId="0" fontId="16" fillId="0" borderId="72" xfId="3478" applyFont="1" applyBorder="1" applyAlignment="1" applyProtection="1">
      <alignment vertical="justify" wrapText="1"/>
      <protection locked="0"/>
    </xf>
    <xf numFmtId="168" fontId="9" fillId="11" borderId="48" xfId="1" applyFont="1" applyFill="1" applyBorder="1" applyAlignment="1">
      <alignment vertical="center"/>
    </xf>
    <xf numFmtId="0" fontId="17" fillId="4" borderId="71" xfId="22" applyFont="1" applyFill="1" applyBorder="1" applyAlignment="1">
      <alignment horizontal="left"/>
    </xf>
    <xf numFmtId="0" fontId="16" fillId="4" borderId="71" xfId="22" applyFont="1" applyFill="1" applyBorder="1" applyAlignment="1">
      <alignment horizontal="left" wrapText="1"/>
    </xf>
    <xf numFmtId="0" fontId="17" fillId="4" borderId="64" xfId="22" applyFont="1" applyFill="1" applyBorder="1" applyAlignment="1">
      <alignment horizontal="left"/>
    </xf>
    <xf numFmtId="168" fontId="9" fillId="11" borderId="48" xfId="1" applyFont="1" applyFill="1" applyBorder="1" applyAlignment="1">
      <alignment horizontal="right" vertical="center"/>
    </xf>
    <xf numFmtId="0" fontId="16" fillId="4" borderId="71" xfId="22" applyFont="1" applyFill="1" applyBorder="1" applyAlignment="1">
      <alignment horizontal="left"/>
    </xf>
    <xf numFmtId="0" fontId="16" fillId="4" borderId="71" xfId="22" applyFont="1" applyFill="1" applyBorder="1" applyAlignment="1">
      <alignment horizontal="center"/>
    </xf>
    <xf numFmtId="168" fontId="11" fillId="0" borderId="1" xfId="1" applyFont="1" applyFill="1" applyBorder="1" applyAlignment="1">
      <alignment horizontal="right" vertical="center"/>
    </xf>
    <xf numFmtId="0" fontId="9" fillId="0" borderId="1" xfId="0" applyFont="1" applyBorder="1" applyAlignment="1">
      <alignment horizontal="right" vertical="center"/>
    </xf>
    <xf numFmtId="0" fontId="87" fillId="0" borderId="3" xfId="11332" applyFont="1" applyBorder="1" applyAlignment="1">
      <alignment horizontal="left" vertical="top" wrapText="1"/>
    </xf>
    <xf numFmtId="0" fontId="87" fillId="0" borderId="60" xfId="11332" applyFont="1" applyBorder="1" applyAlignment="1">
      <alignment horizontal="left" vertical="top" wrapText="1"/>
    </xf>
    <xf numFmtId="0" fontId="87" fillId="0" borderId="5" xfId="11332" applyFont="1" applyBorder="1" applyAlignment="1">
      <alignment horizontal="left" vertical="top" wrapText="1"/>
    </xf>
    <xf numFmtId="0" fontId="19" fillId="0" borderId="48" xfId="0" applyFont="1" applyBorder="1" applyAlignment="1">
      <alignment vertical="top" wrapText="1"/>
    </xf>
    <xf numFmtId="0" fontId="9" fillId="0" borderId="1" xfId="1" applyNumberFormat="1" applyFont="1" applyFill="1" applyBorder="1" applyAlignment="1">
      <alignment horizontal="center" vertical="center"/>
    </xf>
    <xf numFmtId="0" fontId="9" fillId="6" borderId="1" xfId="0" applyFont="1" applyFill="1" applyBorder="1" applyAlignment="1">
      <alignment horizontal="center" vertical="center" wrapText="1"/>
    </xf>
    <xf numFmtId="168" fontId="9" fillId="0" borderId="48" xfId="1" applyFont="1" applyFill="1" applyBorder="1" applyAlignment="1"/>
    <xf numFmtId="168" fontId="16" fillId="0" borderId="52" xfId="1" applyFont="1" applyFill="1" applyBorder="1" applyAlignment="1">
      <alignment horizontal="center" vertical="center"/>
    </xf>
    <xf numFmtId="168" fontId="9" fillId="0" borderId="48" xfId="1" applyFont="1" applyBorder="1" applyAlignment="1">
      <alignment horizontal="center" vertical="center" wrapText="1"/>
    </xf>
    <xf numFmtId="0" fontId="9" fillId="0" borderId="1" xfId="6" applyBorder="1" applyAlignment="1">
      <alignment horizontal="center" vertical="center"/>
    </xf>
    <xf numFmtId="168" fontId="9" fillId="0" borderId="48" xfId="1" applyFont="1" applyFill="1" applyBorder="1" applyAlignment="1">
      <alignment horizontal="center" vertical="center" wrapText="1"/>
    </xf>
    <xf numFmtId="0" fontId="9" fillId="0" borderId="1" xfId="5" applyFont="1" applyBorder="1" applyAlignment="1">
      <alignment horizontal="center" vertical="center" wrapText="1"/>
    </xf>
    <xf numFmtId="0" fontId="149" fillId="0" borderId="48" xfId="5" applyFont="1" applyBorder="1" applyAlignment="1">
      <alignment horizontal="left"/>
    </xf>
    <xf numFmtId="0" fontId="149" fillId="0" borderId="52" xfId="5" applyFont="1" applyBorder="1" applyAlignment="1">
      <alignment horizontal="left"/>
    </xf>
    <xf numFmtId="0" fontId="149" fillId="5" borderId="0" xfId="5" applyFont="1" applyFill="1" applyAlignment="1">
      <alignment horizontal="left"/>
    </xf>
    <xf numFmtId="0" fontId="149" fillId="0" borderId="48" xfId="0" applyFont="1" applyBorder="1" applyAlignment="1">
      <alignment horizontal="center" vertical="top"/>
    </xf>
    <xf numFmtId="0" fontId="150" fillId="0" borderId="48" xfId="0" applyFont="1" applyBorder="1" applyAlignment="1">
      <alignment horizontal="justify" vertical="top" wrapText="1"/>
    </xf>
    <xf numFmtId="168" fontId="149" fillId="0" borderId="48" xfId="1" applyFont="1" applyFill="1" applyBorder="1" applyAlignment="1">
      <alignment horizontal="center" vertical="top"/>
    </xf>
    <xf numFmtId="168" fontId="149" fillId="0" borderId="48" xfId="1" applyFont="1" applyFill="1" applyBorder="1" applyAlignment="1">
      <alignment horizontal="right" vertical="top"/>
    </xf>
    <xf numFmtId="168" fontId="150" fillId="0" borderId="48" xfId="1" applyFont="1" applyFill="1" applyBorder="1" applyAlignment="1">
      <alignment horizontal="center" vertical="top"/>
    </xf>
    <xf numFmtId="168" fontId="149" fillId="0" borderId="52" xfId="1" applyFont="1" applyFill="1" applyBorder="1" applyAlignment="1">
      <alignment horizontal="center" vertical="top" wrapText="1"/>
    </xf>
    <xf numFmtId="168" fontId="149" fillId="5" borderId="0" xfId="1" applyFont="1" applyFill="1" applyBorder="1"/>
    <xf numFmtId="0" fontId="149" fillId="0" borderId="48" xfId="0" applyFont="1" applyBorder="1" applyAlignment="1">
      <alignment horizontal="justify" vertical="top" wrapText="1"/>
    </xf>
    <xf numFmtId="168" fontId="149" fillId="0" borderId="52" xfId="1" applyFont="1" applyFill="1" applyBorder="1" applyAlignment="1">
      <alignment horizontal="center"/>
    </xf>
    <xf numFmtId="0" fontId="149" fillId="0" borderId="48" xfId="5" applyFont="1" applyBorder="1" applyAlignment="1">
      <alignment horizontal="center"/>
    </xf>
    <xf numFmtId="168" fontId="149" fillId="0" borderId="48" xfId="4" applyFont="1" applyFill="1" applyBorder="1" applyAlignment="1">
      <alignment horizontal="center"/>
    </xf>
    <xf numFmtId="0" fontId="149" fillId="0" borderId="48" xfId="4" applyNumberFormat="1" applyFont="1" applyFill="1" applyBorder="1" applyAlignment="1">
      <alignment horizontal="center"/>
    </xf>
    <xf numFmtId="0" fontId="150" fillId="0" borderId="48" xfId="4" applyNumberFormat="1" applyFont="1" applyFill="1" applyBorder="1" applyAlignment="1">
      <alignment horizontal="center"/>
    </xf>
    <xf numFmtId="168" fontId="150" fillId="0" borderId="52" xfId="1" applyFont="1" applyFill="1" applyBorder="1" applyAlignment="1">
      <alignment horizontal="center"/>
    </xf>
    <xf numFmtId="168" fontId="150" fillId="5" borderId="0" xfId="1" applyFont="1" applyFill="1" applyBorder="1" applyAlignment="1">
      <alignment horizontal="left"/>
    </xf>
    <xf numFmtId="0" fontId="149" fillId="0" borderId="0" xfId="5" applyFont="1" applyAlignment="1">
      <alignment horizontal="left"/>
    </xf>
    <xf numFmtId="169" fontId="151" fillId="0" borderId="0" xfId="5" applyNumberFormat="1" applyFont="1" applyAlignment="1">
      <alignment horizontal="center" vertical="top"/>
    </xf>
    <xf numFmtId="0" fontId="152" fillId="10" borderId="49" xfId="5" applyFont="1" applyFill="1" applyBorder="1" applyAlignment="1">
      <alignment horizontal="justify" vertical="top"/>
    </xf>
    <xf numFmtId="0" fontId="151" fillId="0" borderId="0" xfId="5" applyFont="1" applyAlignment="1">
      <alignment horizontal="center" vertical="top"/>
    </xf>
    <xf numFmtId="0" fontId="151" fillId="0" borderId="0" xfId="5" applyFont="1" applyAlignment="1">
      <alignment horizontal="center"/>
    </xf>
    <xf numFmtId="168" fontId="151" fillId="0" borderId="0" xfId="4" applyFont="1" applyFill="1" applyBorder="1" applyAlignment="1">
      <alignment horizontal="center"/>
    </xf>
    <xf numFmtId="168" fontId="151" fillId="0" borderId="0" xfId="1" applyFont="1" applyFill="1" applyBorder="1" applyAlignment="1">
      <alignment horizontal="center"/>
    </xf>
    <xf numFmtId="168" fontId="151" fillId="5" borderId="0" xfId="1" applyFont="1" applyFill="1" applyAlignment="1">
      <alignment horizontal="center"/>
    </xf>
    <xf numFmtId="2" fontId="151" fillId="0" borderId="48" xfId="5" applyNumberFormat="1" applyFont="1" applyBorder="1" applyAlignment="1">
      <alignment horizontal="center" vertical="top"/>
    </xf>
    <xf numFmtId="0" fontId="151" fillId="0" borderId="48" xfId="5" applyFont="1" applyBorder="1" applyAlignment="1">
      <alignment horizontal="justify" vertical="top"/>
    </xf>
    <xf numFmtId="0" fontId="151" fillId="0" borderId="48" xfId="5" applyFont="1" applyBorder="1" applyAlignment="1">
      <alignment horizontal="center" vertical="top"/>
    </xf>
    <xf numFmtId="0" fontId="151" fillId="0" borderId="48" xfId="5" applyFont="1" applyBorder="1" applyAlignment="1">
      <alignment horizontal="center"/>
    </xf>
    <xf numFmtId="168" fontId="151" fillId="0" borderId="48" xfId="4" applyFont="1" applyFill="1" applyBorder="1" applyAlignment="1">
      <alignment horizontal="center"/>
    </xf>
    <xf numFmtId="0" fontId="151" fillId="0" borderId="48" xfId="4" applyNumberFormat="1" applyFont="1" applyFill="1" applyBorder="1" applyAlignment="1">
      <alignment horizontal="center"/>
    </xf>
    <xf numFmtId="168" fontId="151" fillId="0" borderId="48" xfId="1" applyFont="1" applyFill="1" applyBorder="1" applyAlignment="1">
      <alignment horizontal="center"/>
    </xf>
    <xf numFmtId="168" fontId="151" fillId="5" borderId="48" xfId="1" applyFont="1" applyFill="1" applyBorder="1" applyAlignment="1">
      <alignment horizontal="center"/>
    </xf>
    <xf numFmtId="0" fontId="151" fillId="0" borderId="48" xfId="5" applyFont="1" applyBorder="1"/>
    <xf numFmtId="0" fontId="152" fillId="0" borderId="48" xfId="4" applyNumberFormat="1" applyFont="1" applyFill="1" applyBorder="1" applyAlignment="1">
      <alignment horizontal="center"/>
    </xf>
    <xf numFmtId="168" fontId="152" fillId="0" borderId="48" xfId="1" applyFont="1" applyFill="1" applyBorder="1" applyAlignment="1">
      <alignment horizontal="center"/>
    </xf>
    <xf numFmtId="168" fontId="152" fillId="5" borderId="48" xfId="1" applyFont="1" applyFill="1" applyBorder="1" applyAlignment="1">
      <alignment horizontal="center"/>
    </xf>
    <xf numFmtId="0" fontId="149" fillId="10" borderId="48" xfId="0" applyFont="1" applyFill="1" applyBorder="1" applyAlignment="1">
      <alignment horizontal="justify" vertical="top" wrapText="1"/>
    </xf>
    <xf numFmtId="168" fontId="150" fillId="5" borderId="0" xfId="1" applyFont="1" applyFill="1" applyBorder="1" applyAlignment="1">
      <alignment vertical="center"/>
    </xf>
    <xf numFmtId="168" fontId="150" fillId="5" borderId="0" xfId="1" applyFont="1" applyFill="1" applyBorder="1" applyAlignment="1">
      <alignment horizontal="left" vertical="center"/>
    </xf>
    <xf numFmtId="2" fontId="149" fillId="0" borderId="48" xfId="0" applyNumberFormat="1" applyFont="1" applyBorder="1" applyAlignment="1">
      <alignment horizontal="center" vertical="top"/>
    </xf>
    <xf numFmtId="0" fontId="87" fillId="0" borderId="0" xfId="15293" applyFont="1"/>
    <xf numFmtId="0" fontId="87" fillId="0" borderId="0" xfId="15293" applyFont="1" applyAlignment="1">
      <alignment horizontal="left" vertical="top" wrapText="1"/>
    </xf>
    <xf numFmtId="0" fontId="81" fillId="0" borderId="48" xfId="15293" applyFont="1" applyBorder="1"/>
    <xf numFmtId="172" fontId="81" fillId="0" borderId="48" xfId="15293" applyNumberFormat="1" applyFont="1" applyBorder="1"/>
    <xf numFmtId="0" fontId="81" fillId="0" borderId="48" xfId="15293" applyFont="1" applyBorder="1" applyAlignment="1">
      <alignment vertical="top"/>
    </xf>
    <xf numFmtId="0" fontId="81" fillId="0" borderId="48" xfId="15293" applyFont="1" applyBorder="1" applyAlignment="1">
      <alignment horizontal="right"/>
    </xf>
    <xf numFmtId="0" fontId="81" fillId="0" borderId="0" xfId="15293" applyFont="1" applyAlignment="1">
      <alignment vertical="center" wrapText="1"/>
    </xf>
    <xf numFmtId="0" fontId="87" fillId="0" borderId="48" xfId="3158" applyFont="1" applyBorder="1" applyAlignment="1">
      <alignment horizontal="center" vertical="top"/>
    </xf>
    <xf numFmtId="0" fontId="153" fillId="0" borderId="48" xfId="3158" applyFont="1" applyBorder="1" applyAlignment="1">
      <alignment horizontal="justify" vertical="top" wrapText="1"/>
    </xf>
    <xf numFmtId="172" fontId="81" fillId="0" borderId="48" xfId="15294" applyNumberFormat="1" applyFont="1" applyBorder="1" applyAlignment="1" applyProtection="1">
      <alignment horizontal="right"/>
      <protection locked="0"/>
    </xf>
    <xf numFmtId="172" fontId="81" fillId="0" borderId="48" xfId="15294" applyNumberFormat="1" applyFont="1" applyBorder="1" applyProtection="1">
      <protection locked="0"/>
    </xf>
    <xf numFmtId="0" fontId="81" fillId="0" borderId="0" xfId="15295" applyFont="1" applyProtection="1">
      <protection locked="0"/>
    </xf>
    <xf numFmtId="0" fontId="87" fillId="0" borderId="48" xfId="3158" applyFont="1" applyBorder="1" applyAlignment="1">
      <alignment horizontal="justify" vertical="top" wrapText="1"/>
    </xf>
    <xf numFmtId="172" fontId="87" fillId="0" borderId="48" xfId="15294" applyNumberFormat="1" applyFont="1" applyBorder="1" applyAlignment="1" applyProtection="1">
      <alignment horizontal="right"/>
      <protection locked="0"/>
    </xf>
    <xf numFmtId="172" fontId="87" fillId="0" borderId="48" xfId="15294" applyNumberFormat="1" applyFont="1" applyBorder="1" applyProtection="1">
      <protection locked="0"/>
    </xf>
    <xf numFmtId="0" fontId="87" fillId="0" borderId="0" xfId="15296" applyFont="1" applyProtection="1">
      <protection locked="0"/>
    </xf>
    <xf numFmtId="0" fontId="81" fillId="0" borderId="48" xfId="3158" applyFont="1" applyBorder="1" applyAlignment="1">
      <alignment horizontal="justify" vertical="top" wrapText="1"/>
    </xf>
    <xf numFmtId="0" fontId="87" fillId="0" borderId="48" xfId="3158" quotePrefix="1" applyFont="1" applyBorder="1" applyAlignment="1">
      <alignment horizontal="left" vertical="top" wrapText="1"/>
    </xf>
    <xf numFmtId="0" fontId="87" fillId="0" borderId="48" xfId="3158" applyFont="1" applyBorder="1" applyAlignment="1">
      <alignment horizontal="justify" vertical="center" wrapText="1"/>
    </xf>
    <xf numFmtId="0" fontId="87" fillId="0" borderId="48" xfId="3158" applyFont="1" applyBorder="1" applyAlignment="1">
      <alignment horizontal="left" vertical="top" wrapText="1"/>
    </xf>
    <xf numFmtId="0" fontId="87" fillId="0" borderId="48" xfId="3158" applyFont="1" applyBorder="1" applyAlignment="1">
      <alignment vertical="center" wrapText="1"/>
    </xf>
    <xf numFmtId="0" fontId="87" fillId="0" borderId="48" xfId="3158" applyFont="1" applyBorder="1"/>
    <xf numFmtId="0" fontId="87" fillId="0" borderId="48" xfId="3158" quotePrefix="1" applyFont="1" applyBorder="1" applyAlignment="1">
      <alignment horizontal="justify" vertical="top" wrapText="1"/>
    </xf>
    <xf numFmtId="0" fontId="87" fillId="0" borderId="48" xfId="3158" applyFont="1" applyBorder="1" applyAlignment="1">
      <alignment horizontal="justify" vertical="center"/>
    </xf>
    <xf numFmtId="0" fontId="81" fillId="0" borderId="48" xfId="15293" applyFont="1" applyBorder="1" applyAlignment="1">
      <alignment horizontal="center" vertical="top"/>
    </xf>
    <xf numFmtId="0" fontId="81" fillId="0" borderId="48" xfId="15293" applyFont="1" applyBorder="1" applyAlignment="1">
      <alignment horizontal="left" vertical="top" wrapText="1"/>
    </xf>
    <xf numFmtId="0" fontId="87" fillId="0" borderId="48" xfId="15293" applyFont="1" applyBorder="1" applyAlignment="1">
      <alignment horizontal="center" vertical="center" wrapText="1"/>
    </xf>
    <xf numFmtId="172" fontId="87" fillId="0" borderId="48" xfId="15294" applyNumberFormat="1" applyFont="1" applyBorder="1" applyAlignment="1">
      <alignment horizontal="right" vertical="center" wrapText="1"/>
    </xf>
    <xf numFmtId="172" fontId="87" fillId="0" borderId="48" xfId="15294" applyNumberFormat="1" applyFont="1" applyBorder="1"/>
    <xf numFmtId="172" fontId="87" fillId="0" borderId="48" xfId="15294" applyNumberFormat="1" applyFont="1" applyBorder="1" applyAlignment="1">
      <alignment vertical="center" wrapText="1"/>
    </xf>
    <xf numFmtId="0" fontId="87" fillId="0" borderId="48" xfId="15293" applyFont="1" applyBorder="1" applyAlignment="1">
      <alignment horizontal="left" vertical="top" wrapText="1"/>
    </xf>
    <xf numFmtId="172" fontId="87" fillId="0" borderId="48" xfId="15294" applyNumberFormat="1" applyFont="1" applyBorder="1" applyAlignment="1">
      <alignment horizontal="center" vertical="center" wrapText="1"/>
    </xf>
    <xf numFmtId="172" fontId="87" fillId="0" borderId="48" xfId="15294" applyNumberFormat="1" applyFont="1" applyFill="1" applyBorder="1" applyAlignment="1">
      <alignment horizontal="center" vertical="center" wrapText="1"/>
    </xf>
    <xf numFmtId="172" fontId="87" fillId="0" borderId="48" xfId="15294" applyNumberFormat="1" applyFont="1" applyFill="1" applyBorder="1" applyAlignment="1">
      <alignment vertical="center" wrapText="1"/>
    </xf>
    <xf numFmtId="172" fontId="87" fillId="0" borderId="48" xfId="15294" applyNumberFormat="1" applyFont="1" applyFill="1" applyBorder="1" applyAlignment="1">
      <alignment vertical="center"/>
    </xf>
    <xf numFmtId="9" fontId="87" fillId="0" borderId="48" xfId="15297" applyFont="1" applyFill="1" applyBorder="1" applyAlignment="1">
      <alignment vertical="center" wrapText="1"/>
    </xf>
    <xf numFmtId="0" fontId="87" fillId="0" borderId="0" xfId="15293" applyFont="1" applyAlignment="1">
      <alignment wrapText="1"/>
    </xf>
    <xf numFmtId="9" fontId="87" fillId="0" borderId="0" xfId="15297" applyFont="1" applyAlignment="1">
      <alignment wrapText="1"/>
    </xf>
    <xf numFmtId="0" fontId="87" fillId="0" borderId="0" xfId="15293" applyFont="1" applyAlignment="1">
      <alignment vertical="center"/>
    </xf>
    <xf numFmtId="172" fontId="146" fillId="0" borderId="0" xfId="15294" applyNumberFormat="1" applyFont="1" applyAlignment="1">
      <alignment vertical="center"/>
    </xf>
    <xf numFmtId="0" fontId="81" fillId="0" borderId="0" xfId="15293" applyFont="1"/>
    <xf numFmtId="0" fontId="84" fillId="0" borderId="0" xfId="3158"/>
    <xf numFmtId="0" fontId="81" fillId="10" borderId="48" xfId="15293" applyFont="1" applyFill="1" applyBorder="1" applyAlignment="1">
      <alignment horizontal="center" vertical="center"/>
    </xf>
    <xf numFmtId="0" fontId="81" fillId="10" borderId="48" xfId="15293" applyFont="1" applyFill="1" applyBorder="1" applyAlignment="1">
      <alignment horizontal="justify" vertical="center" wrapText="1"/>
    </xf>
    <xf numFmtId="168" fontId="81" fillId="10" borderId="48" xfId="15294" applyFont="1" applyFill="1" applyBorder="1" applyAlignment="1">
      <alignment horizontal="right" vertical="center"/>
    </xf>
    <xf numFmtId="168" fontId="81" fillId="10" borderId="48" xfId="15294" applyFont="1" applyFill="1" applyBorder="1" applyAlignment="1">
      <alignment vertical="center"/>
    </xf>
    <xf numFmtId="172" fontId="81" fillId="10" borderId="48" xfId="15294" applyNumberFormat="1" applyFont="1" applyFill="1" applyBorder="1" applyAlignment="1">
      <alignment vertical="center"/>
    </xf>
    <xf numFmtId="0" fontId="87" fillId="0" borderId="0" xfId="15293" applyFont="1" applyAlignment="1">
      <alignment horizontal="center" vertical="top"/>
    </xf>
    <xf numFmtId="0" fontId="87" fillId="0" borderId="0" xfId="15293" applyFont="1" applyAlignment="1">
      <alignment horizontal="center" vertical="center"/>
    </xf>
    <xf numFmtId="172" fontId="87" fillId="0" borderId="0" xfId="15294" applyNumberFormat="1" applyFont="1" applyAlignment="1">
      <alignment horizontal="right"/>
    </xf>
    <xf numFmtId="173" fontId="87" fillId="0" borderId="0" xfId="15294" applyNumberFormat="1" applyFont="1"/>
    <xf numFmtId="172" fontId="87" fillId="0" borderId="0" xfId="15294" applyNumberFormat="1" applyFont="1"/>
    <xf numFmtId="0" fontId="87" fillId="11" borderId="0" xfId="15293" applyFont="1" applyFill="1" applyAlignment="1">
      <alignment horizontal="left" vertical="top" wrapText="1"/>
    </xf>
    <xf numFmtId="0" fontId="81" fillId="75" borderId="48" xfId="15293" applyFont="1" applyFill="1" applyBorder="1"/>
    <xf numFmtId="172" fontId="81" fillId="75" borderId="48" xfId="15293" applyNumberFormat="1" applyFont="1" applyFill="1" applyBorder="1"/>
    <xf numFmtId="0" fontId="87" fillId="0" borderId="48" xfId="15293" applyFont="1" applyBorder="1" applyAlignment="1">
      <alignment horizontal="center" vertical="top"/>
    </xf>
    <xf numFmtId="0" fontId="87" fillId="0" borderId="48" xfId="15293" applyFont="1" applyBorder="1" applyAlignment="1">
      <alignment horizontal="center" vertical="center"/>
    </xf>
    <xf numFmtId="0" fontId="87" fillId="0" borderId="48" xfId="15293" applyFont="1" applyBorder="1" applyAlignment="1">
      <alignment horizontal="center"/>
    </xf>
    <xf numFmtId="0" fontId="81" fillId="0" borderId="48" xfId="15293" applyFont="1" applyBorder="1" applyAlignment="1">
      <alignment horizontal="center" vertical="center"/>
    </xf>
    <xf numFmtId="172" fontId="81" fillId="0" borderId="48" xfId="15294" applyNumberFormat="1" applyFont="1" applyBorder="1" applyAlignment="1">
      <alignment horizontal="right" vertical="center"/>
    </xf>
    <xf numFmtId="172" fontId="81" fillId="0" borderId="48" xfId="15294" applyNumberFormat="1" applyFont="1" applyBorder="1" applyAlignment="1">
      <alignment horizontal="center" vertical="center"/>
    </xf>
    <xf numFmtId="0" fontId="87" fillId="0" borderId="48" xfId="15293" applyFont="1" applyBorder="1" applyAlignment="1">
      <alignment horizontal="justify" vertical="center" wrapText="1"/>
    </xf>
    <xf numFmtId="174" fontId="87" fillId="0" borderId="48" xfId="15294" applyNumberFormat="1" applyFont="1" applyFill="1" applyBorder="1" applyAlignment="1">
      <alignment horizontal="right" vertical="center" wrapText="1"/>
    </xf>
    <xf numFmtId="168" fontId="87" fillId="0" borderId="48" xfId="15294" applyFont="1" applyFill="1" applyBorder="1" applyAlignment="1">
      <alignment vertical="center" wrapText="1"/>
    </xf>
    <xf numFmtId="2" fontId="87" fillId="0" borderId="48" xfId="3158" applyNumberFormat="1" applyFont="1" applyBorder="1" applyAlignment="1">
      <alignment horizontal="justify" vertical="center" wrapText="1"/>
    </xf>
    <xf numFmtId="168" fontId="87" fillId="0" borderId="48" xfId="15294" applyFont="1" applyFill="1" applyBorder="1" applyAlignment="1">
      <alignment horizontal="right" vertical="center" wrapText="1"/>
    </xf>
    <xf numFmtId="0" fontId="87" fillId="0" borderId="48" xfId="3158" applyFont="1" applyBorder="1" applyAlignment="1">
      <alignment horizontal="center" vertical="center" wrapText="1"/>
    </xf>
    <xf numFmtId="0" fontId="87" fillId="0" borderId="48" xfId="18" applyFont="1" applyBorder="1" applyAlignment="1">
      <alignment horizontal="left" vertical="top" wrapText="1"/>
    </xf>
    <xf numFmtId="2" fontId="87" fillId="0" borderId="48" xfId="3158" applyNumberFormat="1" applyFont="1" applyBorder="1" applyAlignment="1">
      <alignment horizontal="right" vertical="center" wrapText="1"/>
    </xf>
    <xf numFmtId="0" fontId="87" fillId="0" borderId="48" xfId="18" applyFont="1" applyBorder="1" applyAlignment="1">
      <alignment horizontal="justify" vertical="top" wrapText="1"/>
    </xf>
    <xf numFmtId="172" fontId="87" fillId="0" borderId="48" xfId="15294" applyNumberFormat="1" applyFont="1" applyFill="1" applyBorder="1" applyAlignment="1">
      <alignment horizontal="right" vertical="center" wrapText="1"/>
    </xf>
    <xf numFmtId="0" fontId="81" fillId="2" borderId="48" xfId="15293" applyFont="1" applyFill="1" applyBorder="1" applyAlignment="1">
      <alignment horizontal="center" vertical="center" wrapText="1"/>
    </xf>
    <xf numFmtId="0" fontId="81" fillId="2" borderId="48" xfId="15293" applyFont="1" applyFill="1" applyBorder="1" applyAlignment="1">
      <alignment horizontal="left" vertical="center" wrapText="1"/>
    </xf>
    <xf numFmtId="172" fontId="81" fillId="2" borderId="48" xfId="15294" applyNumberFormat="1" applyFont="1" applyFill="1" applyBorder="1" applyAlignment="1">
      <alignment horizontal="center" vertical="center" wrapText="1"/>
    </xf>
    <xf numFmtId="0" fontId="115" fillId="0" borderId="0" xfId="3478" applyFont="1" applyAlignment="1" applyProtection="1">
      <alignment vertical="justify"/>
      <protection locked="0"/>
    </xf>
    <xf numFmtId="0" fontId="115" fillId="0" borderId="0" xfId="3478" applyFont="1" applyAlignment="1" applyProtection="1">
      <alignment horizontal="center" vertical="justify"/>
      <protection locked="0"/>
    </xf>
    <xf numFmtId="0" fontId="115" fillId="0" borderId="0" xfId="3478" applyFont="1" applyAlignment="1" applyProtection="1">
      <alignment vertical="center"/>
      <protection locked="0"/>
    </xf>
    <xf numFmtId="0" fontId="115" fillId="0" borderId="0" xfId="3478" applyFont="1" applyAlignment="1" applyProtection="1">
      <alignment horizontal="center" vertical="center"/>
      <protection locked="0"/>
    </xf>
    <xf numFmtId="0" fontId="116" fillId="0" borderId="0" xfId="3478" applyFont="1" applyAlignment="1" applyProtection="1">
      <alignment vertical="center"/>
      <protection locked="0"/>
    </xf>
    <xf numFmtId="0" fontId="116" fillId="0" borderId="0" xfId="3478" applyFont="1" applyAlignment="1" applyProtection="1">
      <alignment horizontal="center" vertical="center"/>
      <protection locked="0"/>
    </xf>
    <xf numFmtId="0" fontId="117" fillId="0" borderId="0" xfId="3478" applyFont="1" applyAlignment="1" applyProtection="1">
      <alignment horizontal="center" vertical="center"/>
      <protection locked="0"/>
    </xf>
    <xf numFmtId="0" fontId="115" fillId="4" borderId="0" xfId="3478" applyFont="1" applyFill="1"/>
    <xf numFmtId="0" fontId="115" fillId="4" borderId="0" xfId="3478" applyFont="1" applyFill="1" applyAlignment="1" applyProtection="1">
      <alignment horizontal="center" vertical="center" wrapText="1"/>
      <protection locked="0"/>
    </xf>
    <xf numFmtId="0" fontId="115" fillId="4" borderId="0" xfId="3478" applyFont="1" applyFill="1" applyAlignment="1" applyProtection="1">
      <alignment vertical="top" wrapText="1"/>
      <protection locked="0"/>
    </xf>
    <xf numFmtId="0" fontId="115" fillId="4" borderId="0" xfId="3478" applyFont="1" applyFill="1" applyAlignment="1" applyProtection="1">
      <alignment horizontal="center" vertical="top" wrapText="1"/>
      <protection locked="0"/>
    </xf>
    <xf numFmtId="0" fontId="115" fillId="4" borderId="48" xfId="3478" applyFont="1" applyFill="1" applyBorder="1" applyAlignment="1">
      <alignment horizontal="center" vertical="center" wrapText="1"/>
    </xf>
    <xf numFmtId="0" fontId="115" fillId="4" borderId="0" xfId="3478" applyFont="1" applyFill="1" applyAlignment="1" applyProtection="1">
      <alignment vertical="center" wrapText="1"/>
      <protection locked="0"/>
    </xf>
    <xf numFmtId="0" fontId="115" fillId="4" borderId="48" xfId="3478" applyFont="1" applyFill="1" applyBorder="1" applyAlignment="1">
      <alignment horizontal="justify" vertical="center"/>
    </xf>
    <xf numFmtId="0" fontId="116" fillId="4" borderId="0" xfId="3478" applyFont="1" applyFill="1" applyAlignment="1" applyProtection="1">
      <alignment vertical="top" wrapText="1"/>
      <protection locked="0"/>
    </xf>
    <xf numFmtId="0" fontId="116" fillId="4" borderId="0" xfId="3478" applyFont="1" applyFill="1" applyAlignment="1" applyProtection="1">
      <alignment horizontal="center" vertical="top" wrapText="1"/>
      <protection locked="0"/>
    </xf>
    <xf numFmtId="0" fontId="115" fillId="4" borderId="48" xfId="3478" applyFont="1" applyFill="1" applyBorder="1" applyAlignment="1">
      <alignment horizontal="left" vertical="center"/>
    </xf>
    <xf numFmtId="0" fontId="116" fillId="4" borderId="0" xfId="3478" applyFont="1" applyFill="1" applyAlignment="1">
      <alignment vertical="center"/>
    </xf>
    <xf numFmtId="0" fontId="115" fillId="4" borderId="48" xfId="3478" applyFont="1" applyFill="1" applyBorder="1" applyAlignment="1">
      <alignment horizontal="center" vertical="center"/>
    </xf>
    <xf numFmtId="43" fontId="115" fillId="4" borderId="48" xfId="3478" applyNumberFormat="1" applyFont="1" applyFill="1" applyBorder="1" applyAlignment="1">
      <alignment horizontal="center" vertical="center"/>
    </xf>
    <xf numFmtId="0" fontId="118" fillId="4" borderId="48" xfId="3478" applyFont="1" applyFill="1" applyBorder="1" applyAlignment="1">
      <alignment horizontal="center" vertical="center" wrapText="1"/>
    </xf>
    <xf numFmtId="0" fontId="116" fillId="4" borderId="48" xfId="3478" applyFont="1" applyFill="1" applyBorder="1" applyAlignment="1">
      <alignment horizontal="center" vertical="center"/>
    </xf>
    <xf numFmtId="4" fontId="115" fillId="4" borderId="48" xfId="3478" applyNumberFormat="1" applyFont="1" applyFill="1" applyBorder="1" applyAlignment="1">
      <alignment horizontal="center" vertical="center"/>
    </xf>
    <xf numFmtId="0" fontId="115" fillId="4" borderId="48" xfId="3478" applyFont="1" applyFill="1" applyBorder="1" applyAlignment="1">
      <alignment vertical="center"/>
    </xf>
    <xf numFmtId="2" fontId="115" fillId="4" borderId="48" xfId="3478" applyNumberFormat="1" applyFont="1" applyFill="1" applyBorder="1" applyAlignment="1">
      <alignment horizontal="center" vertical="center"/>
    </xf>
    <xf numFmtId="0" fontId="115" fillId="4" borderId="0" xfId="3478" applyFont="1" applyFill="1" applyAlignment="1" applyProtection="1">
      <alignment vertical="top"/>
      <protection locked="0"/>
    </xf>
    <xf numFmtId="43" fontId="115" fillId="4" borderId="0" xfId="3478" applyNumberFormat="1" applyFont="1" applyFill="1" applyAlignment="1" applyProtection="1">
      <alignment vertical="top" wrapText="1"/>
      <protection locked="0"/>
    </xf>
    <xf numFmtId="0" fontId="116" fillId="4" borderId="0" xfId="3478" applyFont="1" applyFill="1" applyAlignment="1" applyProtection="1">
      <alignment vertical="justify"/>
      <protection locked="0"/>
    </xf>
    <xf numFmtId="0" fontId="116" fillId="4" borderId="0" xfId="3478" applyFont="1" applyFill="1" applyAlignment="1" applyProtection="1">
      <alignment horizontal="center" vertical="justify"/>
      <protection locked="0"/>
    </xf>
    <xf numFmtId="0" fontId="115" fillId="0" borderId="0" xfId="3478" applyFont="1" applyAlignment="1" applyProtection="1">
      <alignment horizontal="left" vertical="center"/>
      <protection locked="0"/>
    </xf>
    <xf numFmtId="0" fontId="117" fillId="0" borderId="0" xfId="3478" applyFont="1" applyAlignment="1" applyProtection="1">
      <alignment horizontal="justify" vertical="justify"/>
      <protection locked="0"/>
    </xf>
    <xf numFmtId="0" fontId="115" fillId="4" borderId="0" xfId="3478" applyFont="1" applyFill="1" applyAlignment="1" applyProtection="1">
      <alignment vertical="justify"/>
      <protection locked="0"/>
    </xf>
    <xf numFmtId="0" fontId="115" fillId="4" borderId="0" xfId="3478" applyFont="1" applyFill="1" applyAlignment="1" applyProtection="1">
      <alignment horizontal="center" vertical="justify"/>
      <protection locked="0"/>
    </xf>
    <xf numFmtId="0" fontId="116" fillId="65" borderId="23" xfId="3478" applyFont="1" applyFill="1" applyBorder="1" applyAlignment="1">
      <alignment horizontal="center" vertical="center"/>
    </xf>
    <xf numFmtId="0" fontId="116" fillId="65" borderId="23" xfId="3478" applyFont="1" applyFill="1" applyBorder="1" applyAlignment="1">
      <alignment horizontal="justify" vertical="center"/>
    </xf>
    <xf numFmtId="0" fontId="116" fillId="65" borderId="23" xfId="3478" applyFont="1" applyFill="1" applyBorder="1" applyAlignment="1">
      <alignment vertical="center"/>
    </xf>
    <xf numFmtId="43" fontId="116" fillId="65" borderId="23" xfId="3478" applyNumberFormat="1" applyFont="1" applyFill="1" applyBorder="1" applyAlignment="1">
      <alignment horizontal="right" vertical="center"/>
    </xf>
    <xf numFmtId="0" fontId="116" fillId="4" borderId="48" xfId="3478" applyFont="1" applyFill="1" applyBorder="1" applyAlignment="1">
      <alignment vertical="center"/>
    </xf>
    <xf numFmtId="0" fontId="116" fillId="4" borderId="48" xfId="3478" applyFont="1" applyFill="1" applyBorder="1" applyAlignment="1">
      <alignment horizontal="justify" vertical="justify"/>
    </xf>
    <xf numFmtId="0" fontId="115" fillId="4" borderId="48" xfId="3478" applyFont="1" applyFill="1" applyBorder="1" applyAlignment="1">
      <alignment horizontal="center"/>
    </xf>
    <xf numFmtId="0" fontId="115" fillId="4" borderId="0" xfId="3478" applyFont="1" applyFill="1" applyAlignment="1">
      <alignment horizontal="center"/>
    </xf>
    <xf numFmtId="0" fontId="115" fillId="4" borderId="48" xfId="3478" applyFont="1" applyFill="1" applyBorder="1" applyAlignment="1">
      <alignment horizontal="justify" vertical="justify"/>
    </xf>
    <xf numFmtId="0" fontId="115" fillId="4" borderId="48" xfId="3478" applyFont="1" applyFill="1" applyBorder="1" applyAlignment="1">
      <alignment horizontal="justify" vertical="top"/>
    </xf>
    <xf numFmtId="0" fontId="115" fillId="4" borderId="48" xfId="3478" quotePrefix="1" applyFont="1" applyFill="1" applyBorder="1" applyAlignment="1">
      <alignment horizontal="center" vertical="center"/>
    </xf>
    <xf numFmtId="0" fontId="115" fillId="4" borderId="48" xfId="3478" applyFont="1" applyFill="1" applyBorder="1"/>
    <xf numFmtId="43" fontId="115" fillId="4" borderId="48" xfId="3478" applyNumberFormat="1" applyFont="1" applyFill="1" applyBorder="1"/>
    <xf numFmtId="0" fontId="115" fillId="4" borderId="0" xfId="3478" applyFont="1" applyFill="1" applyAlignment="1">
      <alignment horizontal="center" vertical="center"/>
    </xf>
    <xf numFmtId="0" fontId="115" fillId="4" borderId="0" xfId="3478" applyFont="1" applyFill="1" applyAlignment="1">
      <alignment vertical="center"/>
    </xf>
    <xf numFmtId="4" fontId="115" fillId="4" borderId="0" xfId="3478" applyNumberFormat="1" applyFont="1" applyFill="1" applyAlignment="1">
      <alignment horizontal="center" vertical="center"/>
    </xf>
    <xf numFmtId="43" fontId="115" fillId="4" borderId="0" xfId="3478" applyNumberFormat="1" applyFont="1" applyFill="1" applyAlignment="1">
      <alignment horizontal="center" vertical="center"/>
    </xf>
    <xf numFmtId="43" fontId="116" fillId="4" borderId="48" xfId="3478" applyNumberFormat="1" applyFont="1" applyFill="1" applyBorder="1" applyAlignment="1">
      <alignment horizontal="center" vertical="center"/>
    </xf>
    <xf numFmtId="2" fontId="115" fillId="4" borderId="48" xfId="3478" quotePrefix="1" applyNumberFormat="1" applyFont="1" applyFill="1" applyBorder="1" applyAlignment="1">
      <alignment horizontal="center" vertical="center"/>
    </xf>
    <xf numFmtId="0" fontId="121" fillId="4" borderId="48" xfId="3478" applyFont="1" applyFill="1" applyBorder="1" applyAlignment="1">
      <alignment horizontal="justify" vertical="justify"/>
    </xf>
    <xf numFmtId="0" fontId="118" fillId="4" borderId="48" xfId="15298" applyFont="1" applyFill="1" applyBorder="1" applyAlignment="1">
      <alignment horizontal="center" vertical="center" wrapText="1"/>
    </xf>
    <xf numFmtId="0" fontId="118" fillId="4" borderId="48" xfId="15298" applyFont="1" applyFill="1" applyBorder="1" applyAlignment="1">
      <alignment horizontal="left" vertical="center"/>
    </xf>
    <xf numFmtId="0" fontId="118" fillId="4" borderId="0" xfId="15298" applyFont="1" applyFill="1"/>
    <xf numFmtId="0" fontId="118" fillId="4" borderId="48" xfId="15298" applyFont="1" applyFill="1" applyBorder="1" applyAlignment="1">
      <alignment horizontal="center" vertical="center"/>
    </xf>
    <xf numFmtId="43" fontId="122" fillId="4" borderId="3" xfId="15298" applyNumberFormat="1" applyFont="1" applyFill="1" applyBorder="1" applyAlignment="1">
      <alignment horizontal="right" vertical="center" wrapText="1"/>
    </xf>
    <xf numFmtId="0" fontId="115" fillId="4" borderId="0" xfId="15298" applyFont="1" applyFill="1" applyAlignment="1">
      <alignment horizontal="right" vertical="center" wrapText="1"/>
    </xf>
    <xf numFmtId="0" fontId="115" fillId="4" borderId="0" xfId="15298" applyFont="1" applyFill="1" applyAlignment="1">
      <alignment horizontal="center" vertical="center" wrapText="1"/>
    </xf>
    <xf numFmtId="0" fontId="122" fillId="4" borderId="0" xfId="15298" applyFont="1" applyFill="1" applyAlignment="1">
      <alignment horizontal="right" vertical="center" wrapText="1"/>
    </xf>
    <xf numFmtId="43" fontId="115" fillId="4" borderId="3" xfId="3478" applyNumberFormat="1" applyFont="1" applyFill="1" applyBorder="1" applyAlignment="1">
      <alignment horizontal="center" vertical="center"/>
    </xf>
    <xf numFmtId="2" fontId="115" fillId="4" borderId="48" xfId="3478" applyNumberFormat="1" applyFont="1" applyFill="1" applyBorder="1" applyAlignment="1" applyProtection="1">
      <alignment horizontal="center" vertical="top" wrapText="1"/>
      <protection locked="0"/>
    </xf>
    <xf numFmtId="0" fontId="116" fillId="4" borderId="48" xfId="3478" applyFont="1" applyFill="1" applyBorder="1" applyAlignment="1" applyProtection="1">
      <alignment horizontal="justify" vertical="top"/>
      <protection locked="0"/>
    </xf>
    <xf numFmtId="43" fontId="116" fillId="4" borderId="3" xfId="3478" applyNumberFormat="1" applyFont="1" applyFill="1" applyBorder="1" applyAlignment="1">
      <alignment horizontal="center" vertical="center"/>
    </xf>
    <xf numFmtId="0" fontId="117" fillId="4" borderId="0" xfId="3478" applyFont="1" applyFill="1"/>
    <xf numFmtId="0" fontId="115" fillId="4" borderId="48" xfId="3478" quotePrefix="1" applyFont="1" applyFill="1" applyBorder="1" applyAlignment="1">
      <alignment horizontal="center" vertical="top"/>
    </xf>
    <xf numFmtId="0" fontId="115" fillId="4" borderId="48" xfId="3478" quotePrefix="1" applyFont="1" applyFill="1" applyBorder="1" applyAlignment="1">
      <alignment vertical="top"/>
    </xf>
    <xf numFmtId="0" fontId="117" fillId="4" borderId="48" xfId="3478" applyFont="1" applyFill="1" applyBorder="1" applyAlignment="1">
      <alignment horizontal="center" vertical="center"/>
    </xf>
    <xf numFmtId="43" fontId="117" fillId="4" borderId="48" xfId="3478" applyNumberFormat="1" applyFont="1" applyFill="1" applyBorder="1" applyAlignment="1">
      <alignment horizontal="center" vertical="center"/>
    </xf>
    <xf numFmtId="0" fontId="117" fillId="4" borderId="48" xfId="3478" applyFont="1" applyFill="1" applyBorder="1" applyAlignment="1">
      <alignment horizontal="justify" vertical="justify"/>
    </xf>
    <xf numFmtId="0" fontId="118" fillId="4" borderId="48" xfId="3478" applyFont="1" applyFill="1" applyBorder="1" applyAlignment="1">
      <alignment horizontal="center" vertical="center"/>
    </xf>
    <xf numFmtId="43" fontId="122" fillId="4" borderId="48" xfId="3478" applyNumberFormat="1" applyFont="1" applyFill="1" applyBorder="1" applyAlignment="1">
      <alignment horizontal="right" vertical="center" wrapText="1"/>
    </xf>
    <xf numFmtId="0" fontId="118" fillId="4" borderId="48" xfId="3478" applyFont="1" applyFill="1" applyBorder="1" applyAlignment="1">
      <alignment horizontal="justify" vertical="justify"/>
    </xf>
    <xf numFmtId="0" fontId="119" fillId="4" borderId="48" xfId="3478" applyFont="1" applyFill="1" applyBorder="1" applyAlignment="1">
      <alignment horizontal="justify" vertical="justify"/>
    </xf>
    <xf numFmtId="0" fontId="118" fillId="4" borderId="48" xfId="3478" applyFont="1" applyFill="1" applyBorder="1" applyAlignment="1">
      <alignment horizontal="center" wrapText="1"/>
    </xf>
    <xf numFmtId="2" fontId="118" fillId="4" borderId="48" xfId="3478" applyNumberFormat="1" applyFont="1" applyFill="1" applyBorder="1" applyAlignment="1">
      <alignment horizontal="center" vertical="center" wrapText="1"/>
    </xf>
    <xf numFmtId="0" fontId="115" fillId="4" borderId="28" xfId="3478" applyFont="1" applyFill="1" applyBorder="1" applyAlignment="1">
      <alignment horizontal="center" vertical="center"/>
    </xf>
    <xf numFmtId="0" fontId="115" fillId="4" borderId="28" xfId="3478" applyFont="1" applyFill="1" applyBorder="1" applyAlignment="1">
      <alignment horizontal="center"/>
    </xf>
    <xf numFmtId="0" fontId="123" fillId="4" borderId="21" xfId="3478" applyFont="1" applyFill="1" applyBorder="1" applyAlignment="1">
      <alignment horizontal="center"/>
    </xf>
    <xf numFmtId="43" fontId="123" fillId="4" borderId="21" xfId="3478" applyNumberFormat="1" applyFont="1" applyFill="1" applyBorder="1" applyAlignment="1">
      <alignment horizontal="center"/>
    </xf>
    <xf numFmtId="0" fontId="115" fillId="4" borderId="48" xfId="3478" applyFont="1" applyFill="1" applyBorder="1" applyAlignment="1">
      <alignment horizontal="left"/>
    </xf>
    <xf numFmtId="0" fontId="115" fillId="4" borderId="48" xfId="3478" applyFont="1" applyFill="1" applyBorder="1" applyAlignment="1">
      <alignment horizontal="center" vertical="justify" wrapText="1"/>
    </xf>
    <xf numFmtId="43" fontId="115" fillId="4" borderId="48" xfId="3478" applyNumberFormat="1" applyFont="1" applyFill="1" applyBorder="1" applyAlignment="1">
      <alignment horizontal="right" vertical="center"/>
    </xf>
    <xf numFmtId="0" fontId="115" fillId="4" borderId="48" xfId="3478" applyFont="1" applyFill="1" applyBorder="1" applyAlignment="1">
      <alignment horizontal="justify" vertical="justify" wrapText="1"/>
    </xf>
    <xf numFmtId="0" fontId="116" fillId="4" borderId="48" xfId="3478" applyFont="1" applyFill="1" applyBorder="1"/>
    <xf numFmtId="168" fontId="116" fillId="4" borderId="48" xfId="3478" applyNumberFormat="1" applyFont="1" applyFill="1" applyBorder="1" applyAlignment="1">
      <alignment horizontal="center" vertical="center"/>
    </xf>
    <xf numFmtId="0" fontId="115" fillId="4" borderId="0" xfId="3478" applyFont="1" applyFill="1" applyAlignment="1" applyProtection="1">
      <alignment horizontal="justify" vertical="justify"/>
      <protection locked="0"/>
    </xf>
    <xf numFmtId="0" fontId="81" fillId="0" borderId="0" xfId="3478" applyFont="1"/>
    <xf numFmtId="0" fontId="87" fillId="0" borderId="0" xfId="3478" applyFont="1" applyAlignment="1">
      <alignment vertical="top"/>
    </xf>
    <xf numFmtId="0" fontId="154" fillId="0" borderId="48" xfId="3478" applyFont="1" applyBorder="1" applyAlignment="1">
      <alignment horizontal="center" vertical="top"/>
    </xf>
    <xf numFmtId="0" fontId="154" fillId="0" borderId="48" xfId="3478" applyFont="1" applyBorder="1" applyAlignment="1">
      <alignment horizontal="left" vertical="top"/>
    </xf>
    <xf numFmtId="0" fontId="154" fillId="0" borderId="83" xfId="3478" applyFont="1" applyBorder="1" applyAlignment="1">
      <alignment horizontal="center" vertical="top" wrapText="1"/>
    </xf>
    <xf numFmtId="0" fontId="154" fillId="0" borderId="26" xfId="3478" applyFont="1" applyBorder="1" applyAlignment="1">
      <alignment horizontal="center" vertical="top"/>
    </xf>
    <xf numFmtId="0" fontId="87" fillId="0" borderId="48" xfId="3478" applyFont="1" applyBorder="1" applyAlignment="1">
      <alignment vertical="top"/>
    </xf>
    <xf numFmtId="0" fontId="87" fillId="0" borderId="48" xfId="3478" applyFont="1" applyBorder="1"/>
    <xf numFmtId="0" fontId="81" fillId="0" borderId="48" xfId="3478" applyFont="1" applyBorder="1" applyAlignment="1">
      <alignment horizontal="center"/>
    </xf>
    <xf numFmtId="0" fontId="81" fillId="0" borderId="48" xfId="3478" applyFont="1" applyBorder="1" applyAlignment="1">
      <alignment horizontal="left"/>
    </xf>
    <xf numFmtId="0" fontId="81" fillId="0" borderId="48" xfId="3430" applyFont="1" applyBorder="1" applyAlignment="1">
      <alignment horizontal="center"/>
    </xf>
    <xf numFmtId="2" fontId="87" fillId="0" borderId="0" xfId="3478" applyNumberFormat="1" applyFont="1" applyAlignment="1">
      <alignment vertical="top"/>
    </xf>
    <xf numFmtId="0" fontId="81" fillId="0" borderId="48" xfId="3478" applyFont="1" applyBorder="1" applyAlignment="1">
      <alignment horizontal="center" vertical="top"/>
    </xf>
    <xf numFmtId="168" fontId="87" fillId="0" borderId="0" xfId="3478" applyNumberFormat="1" applyFont="1" applyAlignment="1">
      <alignment vertical="top"/>
    </xf>
    <xf numFmtId="0" fontId="81" fillId="0" borderId="48" xfId="3478" applyFont="1" applyBorder="1"/>
    <xf numFmtId="0" fontId="155" fillId="24" borderId="48" xfId="0" applyFont="1" applyFill="1" applyBorder="1" applyAlignment="1">
      <alignment horizontal="left" vertical="top"/>
    </xf>
    <xf numFmtId="0" fontId="87" fillId="0" borderId="48" xfId="3478" applyFont="1" applyBorder="1" applyAlignment="1">
      <alignment horizontal="center"/>
    </xf>
    <xf numFmtId="0" fontId="155" fillId="24" borderId="48" xfId="0" applyFont="1" applyFill="1" applyBorder="1" applyAlignment="1">
      <alignment horizontal="center" vertical="center"/>
    </xf>
    <xf numFmtId="0" fontId="154" fillId="0" borderId="82" xfId="3478" applyFont="1" applyBorder="1" applyAlignment="1">
      <alignment horizontal="center" vertical="center"/>
    </xf>
    <xf numFmtId="0" fontId="127" fillId="5" borderId="48" xfId="0" applyFont="1" applyFill="1" applyBorder="1" applyAlignment="1">
      <alignment horizontal="center" vertical="center"/>
    </xf>
    <xf numFmtId="0" fontId="129" fillId="0" borderId="48" xfId="0" applyFont="1" applyBorder="1" applyAlignment="1">
      <alignment horizontal="center" vertical="center" wrapText="1"/>
    </xf>
    <xf numFmtId="0" fontId="129" fillId="2" borderId="48" xfId="0" applyFont="1" applyFill="1" applyBorder="1" applyAlignment="1">
      <alignment horizontal="center" vertical="center" wrapText="1"/>
    </xf>
    <xf numFmtId="0" fontId="154" fillId="0" borderId="85" xfId="3478" applyFont="1" applyBorder="1" applyAlignment="1">
      <alignment horizontal="center" vertical="center"/>
    </xf>
    <xf numFmtId="0" fontId="87" fillId="0" borderId="48" xfId="11332" applyFont="1" applyBorder="1" applyAlignment="1">
      <alignment horizontal="center" vertical="center"/>
    </xf>
    <xf numFmtId="0" fontId="87" fillId="0" borderId="48" xfId="3478" applyFont="1" applyBorder="1" applyAlignment="1">
      <alignment horizontal="center" vertical="center"/>
    </xf>
    <xf numFmtId="0" fontId="156" fillId="4" borderId="48" xfId="15239" applyFont="1" applyFill="1" applyBorder="1" applyAlignment="1">
      <alignment horizontal="center" vertical="center"/>
    </xf>
    <xf numFmtId="0" fontId="128" fillId="4" borderId="48" xfId="15239" applyFont="1" applyFill="1" applyBorder="1" applyAlignment="1">
      <alignment horizontal="center" vertical="center"/>
    </xf>
    <xf numFmtId="0" fontId="87" fillId="0" borderId="0" xfId="3478" applyFont="1" applyAlignment="1">
      <alignment horizontal="center" vertical="center"/>
    </xf>
    <xf numFmtId="168" fontId="155" fillId="2" borderId="48" xfId="1" applyFont="1" applyFill="1" applyBorder="1" applyAlignment="1">
      <alignment horizontal="right" vertical="top" wrapText="1"/>
    </xf>
    <xf numFmtId="0" fontId="155" fillId="2" borderId="48" xfId="0" applyFont="1" applyFill="1" applyBorder="1" applyAlignment="1">
      <alignment horizontal="left" vertical="top" wrapText="1"/>
    </xf>
    <xf numFmtId="0" fontId="153" fillId="0" borderId="48" xfId="11332" applyFont="1" applyBorder="1" applyAlignment="1">
      <alignment horizontal="center" vertical="center"/>
    </xf>
    <xf numFmtId="0" fontId="155" fillId="2" borderId="48" xfId="0" applyFont="1" applyFill="1" applyBorder="1" applyAlignment="1">
      <alignment horizontal="center" vertical="center" wrapText="1"/>
    </xf>
    <xf numFmtId="0" fontId="155" fillId="2" borderId="48" xfId="0" applyFont="1" applyFill="1" applyBorder="1" applyAlignment="1">
      <alignment horizontal="center" vertical="top" wrapText="1"/>
    </xf>
    <xf numFmtId="0" fontId="154" fillId="0" borderId="86" xfId="3478" applyFont="1" applyBorder="1" applyAlignment="1">
      <alignment horizontal="center" vertical="center"/>
    </xf>
    <xf numFmtId="0" fontId="154" fillId="0" borderId="28" xfId="3478" applyFont="1" applyBorder="1" applyAlignment="1">
      <alignment horizontal="center" vertical="top"/>
    </xf>
    <xf numFmtId="0" fontId="154" fillId="0" borderId="2" xfId="3478" applyFont="1" applyBorder="1" applyAlignment="1">
      <alignment horizontal="left" vertical="top"/>
    </xf>
    <xf numFmtId="0" fontId="154" fillId="0" borderId="84" xfId="3478" applyFont="1" applyBorder="1" applyAlignment="1">
      <alignment horizontal="center" vertical="top" wrapText="1"/>
    </xf>
    <xf numFmtId="0" fontId="87" fillId="0" borderId="87" xfId="3478" applyFont="1" applyBorder="1" applyAlignment="1">
      <alignment horizontal="center" vertical="center"/>
    </xf>
    <xf numFmtId="0" fontId="81" fillId="0" borderId="88" xfId="3478" applyFont="1" applyBorder="1"/>
    <xf numFmtId="0" fontId="81" fillId="0" borderId="88" xfId="3478" applyFont="1" applyBorder="1" applyAlignment="1">
      <alignment horizontal="center"/>
    </xf>
    <xf numFmtId="0" fontId="81" fillId="0" borderId="48" xfId="3478" applyFont="1" applyBorder="1" applyAlignment="1">
      <alignment horizontal="center" vertical="center"/>
    </xf>
    <xf numFmtId="0" fontId="154" fillId="0" borderId="48" xfId="3478" applyFont="1" applyBorder="1" applyAlignment="1">
      <alignment horizontal="center" vertical="top" wrapText="1"/>
    </xf>
    <xf numFmtId="172" fontId="81" fillId="0" borderId="48" xfId="3478" applyNumberFormat="1" applyFont="1" applyBorder="1" applyAlignment="1">
      <alignment vertical="top"/>
    </xf>
    <xf numFmtId="0" fontId="87" fillId="0" borderId="48" xfId="3430" applyFont="1" applyBorder="1" applyAlignment="1">
      <alignment horizontal="center" vertical="center" wrapText="1"/>
    </xf>
    <xf numFmtId="168" fontId="11" fillId="2" borderId="1" xfId="1" applyFont="1" applyFill="1" applyBorder="1" applyAlignment="1">
      <alignment horizontal="center" vertical="center" wrapText="1"/>
    </xf>
    <xf numFmtId="168" fontId="9" fillId="0" borderId="0" xfId="1" applyFont="1" applyFill="1" applyBorder="1" applyAlignment="1">
      <alignment horizontal="center" vertical="center"/>
    </xf>
    <xf numFmtId="168" fontId="11" fillId="0" borderId="0" xfId="1" applyFont="1" applyFill="1" applyBorder="1" applyAlignment="1">
      <alignment horizontal="center" vertical="center"/>
    </xf>
    <xf numFmtId="0" fontId="9" fillId="0" borderId="0" xfId="0" applyFont="1" applyAlignment="1">
      <alignment horizontal="left" vertical="center"/>
    </xf>
    <xf numFmtId="0" fontId="19" fillId="0" borderId="1" xfId="0" applyFont="1" applyBorder="1" applyAlignment="1">
      <alignment horizontal="left" vertical="top" wrapText="1"/>
    </xf>
    <xf numFmtId="0" fontId="116" fillId="65" borderId="1" xfId="22" applyFont="1" applyFill="1" applyBorder="1" applyAlignment="1">
      <alignment horizontal="center" vertical="center"/>
    </xf>
    <xf numFmtId="0" fontId="116" fillId="65" borderId="1" xfId="22" applyFont="1" applyFill="1" applyBorder="1" applyAlignment="1">
      <alignment horizontal="justify" vertical="center"/>
    </xf>
    <xf numFmtId="0" fontId="116" fillId="65" borderId="1" xfId="22" applyFont="1" applyFill="1" applyBorder="1" applyAlignment="1">
      <alignment horizontal="center" vertical="center" wrapText="1"/>
    </xf>
    <xf numFmtId="43" fontId="116" fillId="65" borderId="1" xfId="22" applyNumberFormat="1" applyFont="1" applyFill="1" applyBorder="1" applyAlignment="1">
      <alignment horizontal="center" vertical="center" wrapText="1"/>
    </xf>
    <xf numFmtId="0" fontId="119" fillId="4" borderId="1" xfId="3478" applyFont="1" applyFill="1" applyBorder="1" applyAlignment="1">
      <alignment horizontal="center" vertical="center" wrapText="1"/>
    </xf>
    <xf numFmtId="0" fontId="120" fillId="4" borderId="1" xfId="3478" applyFont="1" applyFill="1" applyBorder="1" applyAlignment="1">
      <alignment horizontal="justify" vertical="top"/>
    </xf>
    <xf numFmtId="0" fontId="118" fillId="4" borderId="1" xfId="3478" applyFont="1" applyFill="1" applyBorder="1" applyAlignment="1">
      <alignment horizontal="center" vertical="center"/>
    </xf>
    <xf numFmtId="0" fontId="118" fillId="4" borderId="1" xfId="3478" applyFont="1" applyFill="1" applyBorder="1" applyAlignment="1">
      <alignment horizontal="center" vertical="center" wrapText="1"/>
    </xf>
    <xf numFmtId="43" fontId="122" fillId="4" borderId="1" xfId="29" applyFont="1" applyFill="1" applyBorder="1" applyAlignment="1">
      <alignment horizontal="center" vertical="center" wrapText="1"/>
    </xf>
    <xf numFmtId="43" fontId="122" fillId="4" borderId="1" xfId="3478" applyNumberFormat="1" applyFont="1" applyFill="1" applyBorder="1" applyAlignment="1">
      <alignment horizontal="right" vertical="center" wrapText="1"/>
    </xf>
    <xf numFmtId="0" fontId="118" fillId="4" borderId="1" xfId="3478" applyFont="1" applyFill="1" applyBorder="1" applyAlignment="1">
      <alignment vertical="center"/>
    </xf>
    <xf numFmtId="0" fontId="115" fillId="4" borderId="1" xfId="3478" applyFont="1" applyFill="1" applyBorder="1" applyAlignment="1">
      <alignment horizontal="right" vertical="center" wrapText="1"/>
    </xf>
    <xf numFmtId="0" fontId="115" fillId="4" borderId="1" xfId="3478" applyFont="1" applyFill="1" applyBorder="1" applyAlignment="1">
      <alignment horizontal="justify" vertical="top"/>
    </xf>
    <xf numFmtId="0" fontId="115" fillId="4" borderId="1" xfId="3478" applyFont="1" applyFill="1" applyBorder="1" applyAlignment="1">
      <alignment horizontal="right" vertical="top" wrapText="1"/>
    </xf>
    <xf numFmtId="0" fontId="125" fillId="4" borderId="1" xfId="3478" applyFont="1" applyFill="1" applyBorder="1" applyAlignment="1">
      <alignment vertical="top"/>
    </xf>
    <xf numFmtId="0" fontId="115" fillId="4" borderId="1" xfId="3478" applyFont="1" applyFill="1" applyBorder="1" applyAlignment="1">
      <alignment horizontal="center" vertical="center" wrapText="1"/>
    </xf>
    <xf numFmtId="43" fontId="122" fillId="77" borderId="1" xfId="29" applyFont="1" applyFill="1" applyBorder="1" applyAlignment="1">
      <alignment horizontal="center" vertical="center" wrapText="1"/>
    </xf>
    <xf numFmtId="43" fontId="122" fillId="11" borderId="1" xfId="29" applyFont="1" applyFill="1" applyBorder="1" applyAlignment="1">
      <alignment horizontal="center" vertical="center" wrapText="1"/>
    </xf>
    <xf numFmtId="0" fontId="121" fillId="4" borderId="1" xfId="3478" applyFont="1" applyFill="1" applyBorder="1" applyAlignment="1">
      <alignment horizontal="justify" vertical="top"/>
    </xf>
    <xf numFmtId="0" fontId="121" fillId="0" borderId="1" xfId="3478" applyFont="1" applyBorder="1" applyAlignment="1">
      <alignment horizontal="justify" vertical="top"/>
    </xf>
    <xf numFmtId="0" fontId="115" fillId="0" borderId="1" xfId="3478" applyFont="1" applyBorder="1" applyAlignment="1">
      <alignment horizontal="justify" vertical="top"/>
    </xf>
    <xf numFmtId="0" fontId="115" fillId="0" borderId="1" xfId="3478" applyFont="1" applyBorder="1" applyAlignment="1">
      <alignment horizontal="left" vertical="top" wrapText="1"/>
    </xf>
    <xf numFmtId="0" fontId="115" fillId="4" borderId="1" xfId="30" applyNumberFormat="1" applyFont="1" applyFill="1" applyBorder="1" applyAlignment="1">
      <alignment horizontal="justify" vertical="top"/>
    </xf>
    <xf numFmtId="0" fontId="115" fillId="0" borderId="1" xfId="3478" applyFont="1" applyBorder="1" applyAlignment="1">
      <alignment horizontal="left" vertical="top"/>
    </xf>
    <xf numFmtId="0" fontId="119" fillId="4" borderId="1" xfId="3478" applyFont="1" applyFill="1" applyBorder="1" applyAlignment="1">
      <alignment horizontal="right" vertical="center"/>
    </xf>
    <xf numFmtId="43" fontId="126" fillId="4" borderId="1" xfId="29" applyFont="1" applyFill="1" applyBorder="1" applyAlignment="1">
      <alignment horizontal="center" vertical="center" wrapText="1"/>
    </xf>
    <xf numFmtId="43" fontId="126" fillId="4" borderId="1" xfId="29" applyFont="1" applyFill="1" applyBorder="1" applyAlignment="1">
      <alignment horizontal="right" vertical="center" wrapText="1"/>
    </xf>
    <xf numFmtId="0" fontId="116" fillId="4" borderId="1" xfId="30" applyNumberFormat="1" applyFont="1" applyFill="1" applyBorder="1" applyAlignment="1">
      <alignment horizontal="justify" vertical="top"/>
    </xf>
    <xf numFmtId="0" fontId="118" fillId="4" borderId="1" xfId="3478" applyFont="1" applyFill="1" applyBorder="1" applyAlignment="1">
      <alignment horizontal="justify" vertical="justify"/>
    </xf>
    <xf numFmtId="1" fontId="118" fillId="4" borderId="1" xfId="3478" applyNumberFormat="1" applyFont="1" applyFill="1" applyBorder="1" applyAlignment="1">
      <alignment horizontal="center" vertical="center" wrapText="1"/>
    </xf>
    <xf numFmtId="43" fontId="122" fillId="65" borderId="1" xfId="29" applyFont="1" applyFill="1" applyBorder="1" applyAlignment="1">
      <alignment horizontal="center" vertical="center" wrapText="1"/>
    </xf>
    <xf numFmtId="0" fontId="122" fillId="4" borderId="1" xfId="3478" applyFont="1" applyFill="1" applyBorder="1" applyAlignment="1">
      <alignment horizontal="left" vertical="center"/>
    </xf>
    <xf numFmtId="0" fontId="118" fillId="4" borderId="1" xfId="3478" applyFont="1" applyFill="1" applyBorder="1" applyAlignment="1">
      <alignment horizontal="justify" vertical="top"/>
    </xf>
    <xf numFmtId="2" fontId="118" fillId="4" borderId="1" xfId="3478" applyNumberFormat="1" applyFont="1" applyFill="1" applyBorder="1" applyAlignment="1">
      <alignment horizontal="center" vertical="center" wrapText="1"/>
    </xf>
    <xf numFmtId="0" fontId="119" fillId="4" borderId="1" xfId="3478" applyFont="1" applyFill="1" applyBorder="1" applyAlignment="1">
      <alignment vertical="center"/>
    </xf>
    <xf numFmtId="0" fontId="115" fillId="4" borderId="1" xfId="3478" applyFont="1" applyFill="1" applyBorder="1"/>
    <xf numFmtId="0" fontId="118" fillId="0" borderId="1" xfId="3478" applyFont="1" applyBorder="1" applyAlignment="1">
      <alignment horizontal="justify" vertical="justify"/>
    </xf>
    <xf numFmtId="43" fontId="122" fillId="0" borderId="1" xfId="29" applyFont="1" applyFill="1" applyBorder="1" applyAlignment="1">
      <alignment horizontal="center" vertical="center" wrapText="1"/>
    </xf>
    <xf numFmtId="43" fontId="118" fillId="4" borderId="1" xfId="3478" applyNumberFormat="1" applyFont="1" applyFill="1" applyBorder="1" applyAlignment="1">
      <alignment horizontal="center" vertical="center" wrapText="1"/>
    </xf>
    <xf numFmtId="43" fontId="118" fillId="65" borderId="1" xfId="29" applyFont="1" applyFill="1" applyBorder="1" applyAlignment="1">
      <alignment horizontal="center" vertical="center" wrapText="1"/>
    </xf>
    <xf numFmtId="43" fontId="118" fillId="4" borderId="1" xfId="3478" applyNumberFormat="1" applyFont="1" applyFill="1" applyBorder="1" applyAlignment="1">
      <alignment horizontal="left" vertical="center" wrapText="1"/>
    </xf>
    <xf numFmtId="0" fontId="118" fillId="4" borderId="1" xfId="3478" applyFont="1" applyFill="1" applyBorder="1" applyAlignment="1">
      <alignment horizontal="left" vertical="center" wrapText="1"/>
    </xf>
    <xf numFmtId="43" fontId="115" fillId="4" borderId="1" xfId="3478" applyNumberFormat="1" applyFont="1" applyFill="1" applyBorder="1"/>
    <xf numFmtId="43" fontId="115" fillId="4" borderId="1" xfId="29" applyFont="1" applyFill="1" applyBorder="1" applyAlignment="1" applyProtection="1">
      <alignment horizontal="center" vertical="center"/>
      <protection locked="0"/>
    </xf>
    <xf numFmtId="43" fontId="115" fillId="65" borderId="1" xfId="29" applyFont="1" applyFill="1" applyBorder="1" applyAlignment="1">
      <alignment horizontal="center"/>
    </xf>
    <xf numFmtId="43" fontId="115" fillId="65" borderId="1" xfId="29" applyFont="1" applyFill="1" applyBorder="1" applyAlignment="1" applyProtection="1">
      <alignment horizontal="center" vertical="center"/>
      <protection locked="0"/>
    </xf>
    <xf numFmtId="0" fontId="118" fillId="4" borderId="1" xfId="3478" applyFont="1" applyFill="1" applyBorder="1" applyAlignment="1">
      <alignment horizontal="justify" vertical="justify" wrapText="1"/>
    </xf>
    <xf numFmtId="0" fontId="118" fillId="4" borderId="1" xfId="3478" applyFont="1" applyFill="1" applyBorder="1" applyAlignment="1">
      <alignment horizontal="justify" vertical="top" wrapText="1"/>
    </xf>
    <xf numFmtId="0" fontId="115" fillId="4" borderId="1" xfId="3478" applyFont="1" applyFill="1" applyBorder="1" applyAlignment="1">
      <alignment horizontal="center"/>
    </xf>
    <xf numFmtId="43" fontId="116" fillId="4" borderId="1" xfId="29" applyFont="1" applyFill="1" applyBorder="1" applyAlignment="1" applyProtection="1">
      <alignment horizontal="center" vertical="center"/>
      <protection locked="0"/>
    </xf>
    <xf numFmtId="0" fontId="115" fillId="65" borderId="1" xfId="22" applyFont="1" applyFill="1" applyBorder="1" applyAlignment="1">
      <alignment horizontal="left" vertical="center"/>
    </xf>
    <xf numFmtId="0" fontId="116" fillId="65" borderId="1" xfId="3478" applyFont="1" applyFill="1" applyBorder="1" applyAlignment="1">
      <alignment horizontal="center" vertical="center"/>
    </xf>
    <xf numFmtId="0" fontId="116" fillId="65" borderId="1" xfId="3478" applyFont="1" applyFill="1" applyBorder="1" applyAlignment="1">
      <alignment horizontal="justify" vertical="center"/>
    </xf>
    <xf numFmtId="0" fontId="116" fillId="65" borderId="1" xfId="3478" applyFont="1" applyFill="1" applyBorder="1" applyAlignment="1">
      <alignment vertical="center"/>
    </xf>
    <xf numFmtId="43" fontId="116" fillId="65" borderId="1" xfId="3478" applyNumberFormat="1" applyFont="1" applyFill="1" applyBorder="1" applyAlignment="1">
      <alignment horizontal="right" vertical="center"/>
    </xf>
    <xf numFmtId="0" fontId="115" fillId="0" borderId="1" xfId="3478" applyFont="1" applyBorder="1" applyAlignment="1">
      <alignment horizontal="center" vertical="center"/>
    </xf>
    <xf numFmtId="0" fontId="116" fillId="0" borderId="1" xfId="3478" applyFont="1" applyBorder="1" applyAlignment="1">
      <alignment horizontal="justify" vertical="center"/>
    </xf>
    <xf numFmtId="0" fontId="115" fillId="0" borderId="1" xfId="3478" applyFont="1" applyBorder="1" applyAlignment="1">
      <alignment horizontal="left" vertical="center"/>
    </xf>
    <xf numFmtId="171" fontId="115" fillId="0" borderId="1" xfId="29" applyNumberFormat="1" applyFont="1" applyFill="1" applyBorder="1" applyAlignment="1" applyProtection="1">
      <alignment horizontal="center" vertical="center"/>
      <protection locked="0"/>
    </xf>
    <xf numFmtId="43" fontId="115" fillId="0" borderId="1" xfId="29" applyFont="1" applyFill="1" applyBorder="1" applyAlignment="1" applyProtection="1">
      <alignment horizontal="right" vertical="center"/>
      <protection locked="0"/>
    </xf>
    <xf numFmtId="0" fontId="115" fillId="0" borderId="1" xfId="3478" applyFont="1" applyBorder="1" applyAlignment="1">
      <alignment horizontal="center" vertical="center" wrapText="1"/>
    </xf>
    <xf numFmtId="0" fontId="115" fillId="0" borderId="1" xfId="3478" applyFont="1" applyBorder="1" applyAlignment="1">
      <alignment horizontal="justify" vertical="center"/>
    </xf>
    <xf numFmtId="3" fontId="115" fillId="0" borderId="1" xfId="3478" applyNumberFormat="1" applyFont="1" applyBorder="1" applyAlignment="1">
      <alignment horizontal="center" vertical="center" wrapText="1"/>
    </xf>
    <xf numFmtId="0" fontId="115" fillId="4" borderId="1" xfId="22" applyFont="1" applyFill="1" applyBorder="1" applyAlignment="1">
      <alignment horizontal="center" vertical="center"/>
    </xf>
    <xf numFmtId="0" fontId="115" fillId="5" borderId="1" xfId="22" applyFont="1" applyFill="1" applyBorder="1" applyAlignment="1">
      <alignment horizontal="center" vertical="center"/>
    </xf>
    <xf numFmtId="43" fontId="115" fillId="4" borderId="1" xfId="29" applyFont="1" applyFill="1" applyBorder="1" applyAlignment="1" applyProtection="1">
      <alignment horizontal="right" vertical="center" wrapText="1"/>
      <protection locked="0"/>
    </xf>
    <xf numFmtId="2" fontId="115" fillId="0" borderId="1" xfId="3478" applyNumberFormat="1" applyFont="1" applyBorder="1" applyAlignment="1">
      <alignment horizontal="center" vertical="center" wrapText="1"/>
    </xf>
    <xf numFmtId="2" fontId="115" fillId="4" borderId="1" xfId="3478" applyNumberFormat="1" applyFont="1" applyFill="1" applyBorder="1" applyAlignment="1">
      <alignment horizontal="center" vertical="center" wrapText="1"/>
    </xf>
    <xf numFmtId="43" fontId="115" fillId="0" borderId="1" xfId="29" applyFont="1" applyFill="1" applyBorder="1" applyAlignment="1" applyProtection="1">
      <alignment horizontal="right" vertical="center" wrapText="1"/>
      <protection locked="0"/>
    </xf>
    <xf numFmtId="3" fontId="115" fillId="4" borderId="1" xfId="3478" applyNumberFormat="1" applyFont="1" applyFill="1" applyBorder="1" applyAlignment="1">
      <alignment horizontal="center" vertical="center" wrapText="1"/>
    </xf>
    <xf numFmtId="0" fontId="115" fillId="0" borderId="1" xfId="22" applyFont="1" applyBorder="1" applyAlignment="1">
      <alignment horizontal="center" vertical="center"/>
    </xf>
    <xf numFmtId="0" fontId="115" fillId="0" borderId="1" xfId="22" applyFont="1" applyBorder="1" applyAlignment="1">
      <alignment horizontal="left" vertical="center"/>
    </xf>
    <xf numFmtId="0" fontId="115" fillId="4" borderId="1" xfId="3478" applyFont="1" applyFill="1" applyBorder="1" applyAlignment="1">
      <alignment horizontal="justify" vertical="center"/>
    </xf>
    <xf numFmtId="0" fontId="116" fillId="4" borderId="1" xfId="3478" applyFont="1" applyFill="1" applyBorder="1" applyAlignment="1">
      <alignment horizontal="center" vertical="center" wrapText="1"/>
    </xf>
    <xf numFmtId="0" fontId="116" fillId="4" borderId="1" xfId="3478" applyFont="1" applyFill="1" applyBorder="1" applyAlignment="1">
      <alignment horizontal="justify" vertical="center"/>
    </xf>
    <xf numFmtId="171" fontId="116" fillId="4" borderId="1" xfId="29" applyNumberFormat="1" applyFont="1" applyFill="1" applyBorder="1" applyAlignment="1" applyProtection="1">
      <alignment horizontal="center" vertical="center" wrapText="1"/>
      <protection locked="0"/>
    </xf>
    <xf numFmtId="43" fontId="116" fillId="4" borderId="1" xfId="29" applyFont="1" applyFill="1" applyBorder="1" applyAlignment="1" applyProtection="1">
      <alignment horizontal="right" vertical="center" wrapText="1"/>
      <protection locked="0"/>
    </xf>
    <xf numFmtId="171" fontId="115" fillId="4" borderId="1" xfId="29" applyNumberFormat="1" applyFont="1" applyFill="1" applyBorder="1" applyAlignment="1" applyProtection="1">
      <alignment horizontal="center" vertical="center" wrapText="1"/>
      <protection locked="0"/>
    </xf>
    <xf numFmtId="0" fontId="116" fillId="4" borderId="1" xfId="22" applyFont="1" applyFill="1" applyBorder="1" applyAlignment="1">
      <alignment horizontal="center" vertical="center"/>
    </xf>
    <xf numFmtId="0" fontId="115" fillId="4" borderId="1" xfId="22" applyFont="1" applyFill="1" applyBorder="1" applyAlignment="1">
      <alignment horizontal="left" vertical="center"/>
    </xf>
    <xf numFmtId="0" fontId="115" fillId="4" borderId="1" xfId="3478" applyFont="1" applyFill="1" applyBorder="1" applyAlignment="1">
      <alignment horizontal="left" vertical="center"/>
    </xf>
    <xf numFmtId="43" fontId="115" fillId="4" borderId="1" xfId="29" applyFont="1" applyFill="1" applyBorder="1" applyAlignment="1" applyProtection="1">
      <alignment horizontal="left" vertical="center" wrapText="1"/>
      <protection locked="0"/>
    </xf>
    <xf numFmtId="0" fontId="115" fillId="4" borderId="1" xfId="3478" applyFont="1" applyFill="1" applyBorder="1" applyAlignment="1">
      <alignment vertical="center" wrapText="1"/>
    </xf>
    <xf numFmtId="0" fontId="115" fillId="4" borderId="1" xfId="22" applyFont="1" applyFill="1" applyBorder="1" applyAlignment="1">
      <alignment horizontal="left" vertical="center" wrapText="1"/>
    </xf>
    <xf numFmtId="43" fontId="116" fillId="4" borderId="1" xfId="22" applyNumberFormat="1" applyFont="1" applyFill="1" applyBorder="1" applyAlignment="1">
      <alignment horizontal="right" vertical="center"/>
    </xf>
    <xf numFmtId="0" fontId="115" fillId="4" borderId="1" xfId="3478" applyFont="1" applyFill="1" applyBorder="1" applyAlignment="1" applyProtection="1">
      <alignment horizontal="justify" vertical="center"/>
      <protection locked="0"/>
    </xf>
    <xf numFmtId="0" fontId="115" fillId="4" borderId="1" xfId="3478" applyFont="1" applyFill="1" applyBorder="1" applyAlignment="1" applyProtection="1">
      <alignment horizontal="center" vertical="center" wrapText="1"/>
      <protection locked="0"/>
    </xf>
    <xf numFmtId="171" fontId="115" fillId="4" borderId="1" xfId="29" applyNumberFormat="1" applyFont="1" applyFill="1" applyBorder="1" applyAlignment="1" applyProtection="1">
      <alignment horizontal="justify" vertical="center"/>
      <protection locked="0"/>
    </xf>
    <xf numFmtId="0" fontId="116" fillId="4" borderId="1" xfId="3478" applyFont="1" applyFill="1" applyBorder="1" applyAlignment="1" applyProtection="1">
      <alignment horizontal="center" vertical="center" wrapText="1"/>
      <protection locked="0"/>
    </xf>
    <xf numFmtId="0" fontId="115" fillId="4" borderId="1" xfId="3478" applyFont="1" applyFill="1" applyBorder="1" applyAlignment="1">
      <alignment horizontal="left" vertical="center" wrapText="1"/>
    </xf>
    <xf numFmtId="0" fontId="115" fillId="4" borderId="1" xfId="22" applyFont="1" applyFill="1" applyBorder="1" applyAlignment="1">
      <alignment horizontal="justify" vertical="center"/>
    </xf>
    <xf numFmtId="0" fontId="115" fillId="4" borderId="1" xfId="3478" applyFont="1" applyFill="1" applyBorder="1" applyAlignment="1">
      <alignment horizontal="center" vertical="center"/>
    </xf>
    <xf numFmtId="43" fontId="115" fillId="4" borderId="1" xfId="22" applyNumberFormat="1" applyFont="1" applyFill="1" applyBorder="1" applyAlignment="1">
      <alignment vertical="center"/>
    </xf>
    <xf numFmtId="43" fontId="115" fillId="4" borderId="1" xfId="3478" applyNumberFormat="1" applyFont="1" applyFill="1" applyBorder="1" applyAlignment="1">
      <alignment horizontal="center" vertical="center"/>
    </xf>
    <xf numFmtId="0" fontId="116" fillId="4" borderId="1" xfId="3478" applyFont="1" applyFill="1" applyBorder="1" applyAlignment="1">
      <alignment horizontal="center" vertical="center"/>
    </xf>
    <xf numFmtId="4" fontId="115" fillId="4" borderId="1" xfId="3478" applyNumberFormat="1" applyFont="1" applyFill="1" applyBorder="1" applyAlignment="1">
      <alignment horizontal="center" vertical="center"/>
    </xf>
    <xf numFmtId="4" fontId="116" fillId="4" borderId="1" xfId="3478" applyNumberFormat="1" applyFont="1" applyFill="1" applyBorder="1" applyAlignment="1">
      <alignment horizontal="center" vertical="center"/>
    </xf>
    <xf numFmtId="43" fontId="116" fillId="4" borderId="1" xfId="3478" applyNumberFormat="1" applyFont="1" applyFill="1" applyBorder="1" applyAlignment="1">
      <alignment horizontal="right" vertical="center"/>
    </xf>
    <xf numFmtId="0" fontId="115" fillId="4" borderId="1" xfId="3478" applyFont="1" applyFill="1" applyBorder="1" applyAlignment="1">
      <alignment vertical="center"/>
    </xf>
    <xf numFmtId="0" fontId="116" fillId="4" borderId="1" xfId="3478" applyFont="1" applyFill="1" applyBorder="1" applyAlignment="1">
      <alignment vertical="center" wrapText="1"/>
    </xf>
    <xf numFmtId="0" fontId="115" fillId="4" borderId="1" xfId="3478" applyFont="1" applyFill="1" applyBorder="1" applyAlignment="1">
      <alignment horizontal="justify" vertical="center" wrapText="1"/>
    </xf>
    <xf numFmtId="2" fontId="115" fillId="4" borderId="1" xfId="3478" applyNumberFormat="1" applyFont="1" applyFill="1" applyBorder="1" applyAlignment="1">
      <alignment horizontal="center" vertical="center"/>
    </xf>
    <xf numFmtId="171" fontId="16" fillId="5" borderId="1" xfId="29" applyNumberFormat="1" applyFont="1" applyFill="1" applyBorder="1" applyAlignment="1" applyProtection="1">
      <alignment vertical="top" wrapText="1"/>
      <protection locked="0"/>
    </xf>
    <xf numFmtId="168" fontId="19" fillId="0" borderId="1" xfId="1" applyFont="1" applyFill="1" applyBorder="1" applyAlignment="1" applyProtection="1">
      <alignment horizontal="center" vertical="top" wrapText="1"/>
      <protection locked="0"/>
    </xf>
    <xf numFmtId="171" fontId="16" fillId="0" borderId="1" xfId="29" applyNumberFormat="1" applyFont="1" applyFill="1" applyBorder="1" applyAlignment="1" applyProtection="1">
      <alignment vertical="top" wrapText="1"/>
      <protection locked="0"/>
    </xf>
    <xf numFmtId="2" fontId="87" fillId="0" borderId="48" xfId="3158" applyNumberFormat="1" applyFont="1" applyBorder="1" applyAlignment="1">
      <alignment vertical="center" wrapText="1"/>
    </xf>
    <xf numFmtId="2" fontId="115" fillId="4" borderId="1" xfId="22" applyNumberFormat="1" applyFont="1" applyFill="1" applyBorder="1" applyAlignment="1">
      <alignment horizontal="center" vertical="center"/>
    </xf>
    <xf numFmtId="0" fontId="122" fillId="4" borderId="1" xfId="15298" applyFont="1" applyFill="1" applyBorder="1" applyAlignment="1">
      <alignment horizontal="center" vertical="center" wrapText="1"/>
    </xf>
    <xf numFmtId="0" fontId="117" fillId="4" borderId="1" xfId="3478" applyFont="1" applyFill="1" applyBorder="1" applyAlignment="1">
      <alignment horizontal="center" vertical="center"/>
    </xf>
    <xf numFmtId="0" fontId="122" fillId="4" borderId="1" xfId="3478" applyFont="1" applyFill="1" applyBorder="1" applyAlignment="1">
      <alignment horizontal="center" vertical="center" wrapText="1"/>
    </xf>
    <xf numFmtId="0" fontId="116" fillId="4" borderId="1" xfId="22" applyFont="1" applyFill="1" applyBorder="1" applyAlignment="1">
      <alignment horizontal="center"/>
    </xf>
    <xf numFmtId="0" fontId="9" fillId="0" borderId="0" xfId="0" applyFont="1" applyAlignment="1">
      <alignment horizontal="center" vertical="center"/>
    </xf>
    <xf numFmtId="0" fontId="11" fillId="2" borderId="1" xfId="0" applyFont="1" applyFill="1" applyBorder="1" applyAlignment="1">
      <alignment horizontal="center" vertical="center" wrapText="1"/>
    </xf>
    <xf numFmtId="0" fontId="11" fillId="0" borderId="0" xfId="0" applyFont="1" applyAlignment="1">
      <alignment horizontal="center" vertical="center" wrapText="1"/>
    </xf>
    <xf numFmtId="0" fontId="11" fillId="0" borderId="48" xfId="0" applyFont="1" applyBorder="1" applyAlignment="1">
      <alignment horizontal="center" vertical="center"/>
    </xf>
    <xf numFmtId="0" fontId="132" fillId="0" borderId="48" xfId="0" applyFont="1" applyBorder="1" applyAlignment="1">
      <alignment horizontal="justify" vertical="center" wrapText="1"/>
    </xf>
    <xf numFmtId="0" fontId="11" fillId="0" borderId="48" xfId="0" applyFont="1" applyBorder="1" applyAlignment="1">
      <alignment horizontal="center" vertical="center" wrapText="1"/>
    </xf>
    <xf numFmtId="168" fontId="11" fillId="0" borderId="48" xfId="1" applyFont="1" applyFill="1" applyBorder="1" applyAlignment="1">
      <alignment horizontal="center" vertical="center" wrapText="1"/>
    </xf>
    <xf numFmtId="0" fontId="11" fillId="0" borderId="0" xfId="0" applyFont="1" applyAlignment="1">
      <alignment horizontal="center" vertical="center"/>
    </xf>
    <xf numFmtId="0" fontId="11" fillId="10" borderId="1" xfId="0" applyFont="1" applyFill="1" applyBorder="1" applyAlignment="1">
      <alignment horizontal="center" vertical="center"/>
    </xf>
    <xf numFmtId="0" fontId="11" fillId="10" borderId="1" xfId="0" applyFont="1" applyFill="1" applyBorder="1" applyAlignment="1">
      <alignment horizontal="justify" vertical="center" wrapText="1"/>
    </xf>
    <xf numFmtId="0" fontId="11" fillId="10" borderId="1" xfId="0" applyFont="1" applyFill="1" applyBorder="1" applyAlignment="1">
      <alignment horizontal="center" vertical="center" wrapText="1"/>
    </xf>
    <xf numFmtId="168" fontId="11" fillId="10" borderId="1" xfId="1" applyFont="1" applyFill="1" applyBorder="1" applyAlignment="1">
      <alignment horizontal="center" vertical="center" wrapText="1"/>
    </xf>
    <xf numFmtId="0" fontId="9" fillId="0" borderId="1" xfId="0" applyFont="1" applyBorder="1" applyAlignment="1">
      <alignment vertical="center" wrapText="1"/>
    </xf>
    <xf numFmtId="0" fontId="9" fillId="6" borderId="1" xfId="0" applyFont="1" applyFill="1" applyBorder="1" applyAlignment="1">
      <alignment vertical="center" wrapText="1"/>
    </xf>
    <xf numFmtId="168" fontId="9" fillId="6" borderId="1" xfId="1"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48" xfId="0" applyFont="1" applyFill="1" applyBorder="1" applyAlignment="1">
      <alignment vertical="center" wrapText="1"/>
    </xf>
    <xf numFmtId="168" fontId="9" fillId="6" borderId="48" xfId="1" applyFont="1" applyFill="1" applyBorder="1" applyAlignment="1">
      <alignment horizontal="center" vertical="center" wrapText="1"/>
    </xf>
    <xf numFmtId="169" fontId="9" fillId="0" borderId="1" xfId="0" applyNumberFormat="1" applyFont="1" applyBorder="1" applyAlignment="1">
      <alignment horizontal="center" vertical="center"/>
    </xf>
    <xf numFmtId="49" fontId="9" fillId="0" borderId="25" xfId="0" applyNumberFormat="1" applyFont="1" applyBorder="1" applyAlignment="1">
      <alignment horizontal="left" vertical="center" wrapText="1"/>
    </xf>
    <xf numFmtId="0" fontId="9" fillId="0" borderId="3" xfId="0" applyFont="1" applyBorder="1" applyAlignment="1">
      <alignment horizontal="justify" vertical="center" wrapText="1"/>
    </xf>
    <xf numFmtId="0" fontId="9" fillId="0" borderId="1" xfId="0" applyFont="1" applyBorder="1" applyAlignment="1">
      <alignment horizontal="justify" vertical="center" wrapText="1"/>
    </xf>
    <xf numFmtId="2" fontId="9" fillId="0" borderId="1" xfId="0" applyNumberFormat="1" applyFont="1" applyBorder="1" applyAlignment="1">
      <alignment horizontal="center" vertical="center"/>
    </xf>
    <xf numFmtId="0" fontId="9" fillId="0" borderId="48" xfId="0" applyFont="1" applyBorder="1" applyAlignment="1">
      <alignment horizontal="justify" vertical="center" wrapText="1"/>
    </xf>
    <xf numFmtId="0" fontId="9" fillId="7" borderId="1" xfId="0" applyFont="1" applyFill="1" applyBorder="1" applyAlignment="1">
      <alignment horizontal="center" vertical="center" wrapText="1"/>
    </xf>
    <xf numFmtId="0" fontId="11" fillId="2" borderId="1" xfId="0" applyFont="1" applyFill="1" applyBorder="1" applyAlignment="1">
      <alignment horizontal="justify" vertical="center" wrapText="1"/>
    </xf>
    <xf numFmtId="168" fontId="9" fillId="7" borderId="1" xfId="1" applyFont="1" applyFill="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wrapText="1"/>
    </xf>
    <xf numFmtId="168" fontId="11" fillId="0" borderId="1" xfId="1" applyFont="1" applyBorder="1" applyAlignment="1">
      <alignment horizontal="center" vertical="center" wrapText="1"/>
    </xf>
    <xf numFmtId="2" fontId="9" fillId="0" borderId="1" xfId="0" applyNumberFormat="1" applyFont="1" applyBorder="1" applyAlignment="1">
      <alignment horizontal="justify" vertical="center"/>
    </xf>
    <xf numFmtId="0" fontId="9" fillId="2" borderId="1" xfId="0" applyFont="1" applyFill="1" applyBorder="1" applyAlignment="1">
      <alignment horizontal="center" vertical="center"/>
    </xf>
    <xf numFmtId="168" fontId="9" fillId="2" borderId="1" xfId="1" applyFont="1" applyFill="1" applyBorder="1" applyAlignment="1">
      <alignment horizontal="center" vertical="center"/>
    </xf>
    <xf numFmtId="0" fontId="11" fillId="0" borderId="1" xfId="0" applyFont="1" applyBorder="1" applyAlignment="1">
      <alignment horizontal="center" vertical="center"/>
    </xf>
    <xf numFmtId="0" fontId="9" fillId="0" borderId="1" xfId="6" applyBorder="1" applyAlignment="1">
      <alignment horizontal="justify" vertical="center" wrapText="1"/>
    </xf>
    <xf numFmtId="0" fontId="9" fillId="0" borderId="1" xfId="6" applyBorder="1" applyAlignment="1">
      <alignment horizontal="center" vertical="center" wrapText="1"/>
    </xf>
    <xf numFmtId="2" fontId="11" fillId="0" borderId="1" xfId="0" applyNumberFormat="1" applyFont="1" applyBorder="1" applyAlignment="1">
      <alignment horizontal="center" vertical="center"/>
    </xf>
    <xf numFmtId="0" fontId="11" fillId="0" borderId="1" xfId="0" applyFont="1" applyBorder="1" applyAlignment="1">
      <alignment horizontal="justify" vertical="center"/>
    </xf>
    <xf numFmtId="0" fontId="9" fillId="0" borderId="1" xfId="0" applyFont="1" applyBorder="1" applyAlignment="1">
      <alignment horizontal="justify" vertical="center"/>
    </xf>
    <xf numFmtId="0" fontId="9" fillId="0" borderId="48" xfId="0" applyFont="1" applyBorder="1" applyAlignment="1">
      <alignment horizontal="justify" vertical="center"/>
    </xf>
    <xf numFmtId="0" fontId="9" fillId="0" borderId="0" xfId="0" applyFont="1" applyAlignment="1">
      <alignment vertical="center" wrapText="1"/>
    </xf>
    <xf numFmtId="0" fontId="9" fillId="0" borderId="48" xfId="0" applyFont="1" applyBorder="1" applyAlignment="1">
      <alignment horizontal="left" vertical="center"/>
    </xf>
    <xf numFmtId="0" fontId="11" fillId="2" borderId="1" xfId="0" applyFont="1" applyFill="1" applyBorder="1" applyAlignment="1">
      <alignment horizontal="center" vertical="center"/>
    </xf>
    <xf numFmtId="0" fontId="11" fillId="2" borderId="1" xfId="0" applyFont="1" applyFill="1" applyBorder="1" applyAlignment="1">
      <alignment horizontal="justify" vertical="center"/>
    </xf>
    <xf numFmtId="0" fontId="11" fillId="0" borderId="1" xfId="0" applyFont="1" applyBorder="1" applyAlignment="1">
      <alignment horizontal="left" vertical="center"/>
    </xf>
    <xf numFmtId="0" fontId="9" fillId="0" borderId="1" xfId="6" applyBorder="1" applyAlignment="1">
      <alignment horizontal="justify" vertical="center"/>
    </xf>
    <xf numFmtId="0" fontId="9" fillId="2" borderId="1" xfId="0" applyFont="1" applyFill="1" applyBorder="1" applyAlignment="1">
      <alignment horizontal="left" vertical="center"/>
    </xf>
    <xf numFmtId="0" fontId="11" fillId="2" borderId="1" xfId="0" applyFont="1" applyFill="1" applyBorder="1" applyAlignment="1">
      <alignment horizontal="left" vertical="center"/>
    </xf>
    <xf numFmtId="0" fontId="9" fillId="0" borderId="1" xfId="0" applyFont="1" applyBorder="1" applyAlignment="1">
      <alignment horizontal="left" vertical="center"/>
    </xf>
    <xf numFmtId="168" fontId="9" fillId="0" borderId="1" xfId="1" applyFont="1" applyFill="1" applyBorder="1" applyAlignment="1">
      <alignment horizontal="left" vertical="center"/>
    </xf>
    <xf numFmtId="168" fontId="9" fillId="0" borderId="48" xfId="1" applyFont="1" applyFill="1" applyBorder="1" applyAlignment="1">
      <alignment horizontal="left" vertical="center"/>
    </xf>
    <xf numFmtId="168" fontId="9" fillId="0" borderId="48" xfId="1" applyFont="1" applyBorder="1" applyAlignment="1">
      <alignment horizontal="center" vertical="center"/>
    </xf>
    <xf numFmtId="0" fontId="9" fillId="0" borderId="1" xfId="0" applyFont="1" applyBorder="1" applyAlignment="1">
      <alignment horizontal="left" vertical="center" wrapText="1"/>
    </xf>
    <xf numFmtId="0" fontId="11" fillId="2" borderId="1" xfId="0" applyFont="1" applyFill="1" applyBorder="1" applyAlignment="1">
      <alignment horizontal="left" vertical="center" wrapText="1"/>
    </xf>
    <xf numFmtId="0" fontId="9" fillId="0" borderId="48" xfId="3477" applyBorder="1" applyAlignment="1">
      <alignment horizontal="left" vertical="center" wrapText="1"/>
    </xf>
    <xf numFmtId="0" fontId="9" fillId="0" borderId="48" xfId="5" applyFont="1" applyBorder="1" applyAlignment="1">
      <alignment horizontal="center" vertical="center"/>
    </xf>
    <xf numFmtId="4" fontId="9" fillId="0" borderId="1" xfId="0" applyNumberFormat="1" applyFont="1" applyBorder="1" applyAlignment="1">
      <alignment horizontal="center" vertical="center" wrapText="1"/>
    </xf>
    <xf numFmtId="168" fontId="9" fillId="0" borderId="2" xfId="1" applyFont="1" applyFill="1" applyBorder="1" applyAlignment="1">
      <alignment horizontal="center" vertical="center"/>
    </xf>
    <xf numFmtId="0" fontId="9" fillId="0" borderId="48" xfId="0" applyFont="1" applyBorder="1" applyAlignment="1">
      <alignment vertical="center" wrapText="1"/>
    </xf>
    <xf numFmtId="2" fontId="9" fillId="0" borderId="48" xfId="0" applyNumberFormat="1" applyFont="1" applyBorder="1" applyAlignment="1">
      <alignment horizontal="center" vertical="center"/>
    </xf>
    <xf numFmtId="0" fontId="11" fillId="11" borderId="48" xfId="0" applyFont="1" applyFill="1" applyBorder="1" applyAlignment="1">
      <alignment horizontal="center" vertical="center"/>
    </xf>
    <xf numFmtId="0" fontId="11" fillId="11" borderId="48" xfId="0" applyFont="1" applyFill="1" applyBorder="1" applyAlignment="1">
      <alignment horizontal="justify" vertical="center"/>
    </xf>
    <xf numFmtId="0" fontId="9" fillId="11" borderId="48" xfId="0" applyFont="1" applyFill="1" applyBorder="1" applyAlignment="1">
      <alignment horizontal="center" vertical="center"/>
    </xf>
    <xf numFmtId="168" fontId="11" fillId="11" borderId="48" xfId="1" applyFont="1" applyFill="1" applyBorder="1" applyAlignment="1">
      <alignment horizontal="center" vertical="center"/>
    </xf>
    <xf numFmtId="168" fontId="9" fillId="11" borderId="48" xfId="1" applyFont="1" applyFill="1" applyBorder="1" applyAlignment="1">
      <alignment horizontal="center" vertical="center"/>
    </xf>
    <xf numFmtId="0" fontId="9" fillId="0" borderId="0" xfId="0" applyFont="1" applyAlignment="1">
      <alignment horizontal="justify" vertical="center"/>
    </xf>
    <xf numFmtId="0" fontId="9" fillId="0" borderId="0" xfId="0" applyFont="1" applyAlignment="1">
      <alignment horizontal="center" vertical="center" wrapText="1"/>
    </xf>
    <xf numFmtId="0" fontId="9" fillId="0" borderId="0" xfId="0" applyFont="1" applyAlignment="1">
      <alignment horizontal="justify" vertical="center" wrapText="1"/>
    </xf>
    <xf numFmtId="2" fontId="9" fillId="0" borderId="0" xfId="0" applyNumberFormat="1" applyFont="1" applyAlignment="1">
      <alignment horizontal="center" vertical="center"/>
    </xf>
    <xf numFmtId="168" fontId="9" fillId="0" borderId="0" xfId="1" applyFont="1" applyAlignment="1">
      <alignment horizontal="center" vertical="center"/>
    </xf>
    <xf numFmtId="0" fontId="11" fillId="0" borderId="0" xfId="0" applyFont="1" applyAlignment="1">
      <alignment horizontal="justify" vertical="center" wrapText="1"/>
    </xf>
    <xf numFmtId="168" fontId="9" fillId="4" borderId="1" xfId="1" applyFont="1" applyFill="1" applyBorder="1" applyAlignment="1">
      <alignment horizontal="center" vertical="center"/>
    </xf>
    <xf numFmtId="168" fontId="16" fillId="4" borderId="1" xfId="1" applyFont="1" applyFill="1" applyBorder="1" applyAlignment="1">
      <alignment horizontal="center" vertical="top"/>
    </xf>
    <xf numFmtId="43" fontId="128" fillId="4" borderId="3" xfId="15240" applyFont="1" applyFill="1" applyBorder="1" applyAlignment="1">
      <alignment vertical="top" wrapText="1"/>
    </xf>
    <xf numFmtId="43" fontId="128" fillId="4" borderId="60" xfId="15240" applyFont="1" applyFill="1" applyBorder="1" applyAlignment="1">
      <alignment vertical="top" wrapText="1"/>
    </xf>
    <xf numFmtId="43" fontId="128" fillId="4" borderId="5" xfId="15240" applyFont="1" applyFill="1" applyBorder="1" applyAlignment="1">
      <alignment vertical="top" wrapText="1"/>
    </xf>
    <xf numFmtId="0" fontId="155" fillId="4" borderId="1" xfId="0" applyFont="1" applyFill="1" applyBorder="1" applyAlignment="1">
      <alignment horizontal="center" vertical="center" wrapText="1"/>
    </xf>
    <xf numFmtId="0" fontId="155" fillId="4" borderId="3" xfId="0" applyFont="1" applyFill="1" applyBorder="1" applyAlignment="1">
      <alignment horizontal="left" vertical="top" wrapText="1"/>
    </xf>
    <xf numFmtId="0" fontId="155" fillId="4" borderId="60" xfId="0" applyFont="1" applyFill="1" applyBorder="1" applyAlignment="1">
      <alignment horizontal="left" vertical="top" wrapText="1"/>
    </xf>
    <xf numFmtId="168" fontId="155" fillId="4" borderId="5" xfId="1" applyFont="1" applyFill="1" applyBorder="1" applyAlignment="1">
      <alignment horizontal="right" vertical="top" wrapText="1"/>
    </xf>
    <xf numFmtId="0" fontId="157" fillId="11" borderId="48" xfId="0" applyFont="1" applyFill="1" applyBorder="1" applyAlignment="1">
      <alignment horizontal="left" vertical="top" wrapText="1"/>
    </xf>
    <xf numFmtId="0" fontId="87" fillId="0" borderId="1" xfId="11332" applyFont="1" applyBorder="1" applyAlignment="1">
      <alignment horizontal="center" vertical="center"/>
    </xf>
    <xf numFmtId="0" fontId="157" fillId="11" borderId="48" xfId="0" applyFont="1" applyFill="1" applyBorder="1" applyAlignment="1">
      <alignment horizontal="center" vertical="center" wrapText="1"/>
    </xf>
    <xf numFmtId="168" fontId="9" fillId="11" borderId="1" xfId="1" applyFont="1" applyFill="1" applyBorder="1" applyAlignment="1">
      <alignment horizontal="center" vertical="center"/>
    </xf>
    <xf numFmtId="168" fontId="16" fillId="11" borderId="1" xfId="1" applyFont="1" applyFill="1" applyBorder="1" applyAlignment="1">
      <alignment horizontal="center" vertical="top"/>
    </xf>
    <xf numFmtId="0" fontId="115" fillId="11" borderId="1" xfId="22" applyFont="1" applyFill="1" applyBorder="1" applyAlignment="1">
      <alignment horizontal="center" vertical="center"/>
    </xf>
    <xf numFmtId="168" fontId="157" fillId="11" borderId="48" xfId="1" applyFont="1" applyFill="1" applyBorder="1" applyAlignment="1">
      <alignment horizontal="right" vertical="top" wrapText="1"/>
    </xf>
    <xf numFmtId="0" fontId="17" fillId="4" borderId="9" xfId="0" applyFont="1" applyFill="1" applyBorder="1" applyAlignment="1">
      <alignment horizontal="center" vertical="center"/>
    </xf>
    <xf numFmtId="0" fontId="17" fillId="4" borderId="0" xfId="0" applyFont="1" applyFill="1" applyAlignment="1">
      <alignment horizontal="center" vertical="center"/>
    </xf>
    <xf numFmtId="0" fontId="17" fillId="4" borderId="10" xfId="0" applyFont="1" applyFill="1" applyBorder="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2" borderId="6" xfId="0" applyFont="1" applyFill="1" applyBorder="1" applyAlignment="1">
      <alignment horizontal="center" vertical="center" wrapText="1"/>
    </xf>
    <xf numFmtId="0" fontId="16" fillId="2" borderId="7" xfId="0" applyFont="1" applyFill="1" applyBorder="1"/>
    <xf numFmtId="0" fontId="16" fillId="2" borderId="8" xfId="0" applyFont="1" applyFill="1" applyBorder="1"/>
    <xf numFmtId="0" fontId="16" fillId="2" borderId="9" xfId="0" applyFont="1" applyFill="1" applyBorder="1"/>
    <xf numFmtId="0" fontId="16" fillId="2" borderId="0" xfId="0" applyFont="1" applyFill="1"/>
    <xf numFmtId="0" fontId="16" fillId="2" borderId="10" xfId="0" applyFont="1" applyFill="1" applyBorder="1"/>
    <xf numFmtId="0" fontId="17" fillId="2" borderId="9"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6" xfId="0" applyFont="1" applyFill="1" applyBorder="1" applyAlignment="1">
      <alignment horizontal="center" vertical="center"/>
    </xf>
    <xf numFmtId="0" fontId="16" fillId="4" borderId="9" xfId="0" applyFont="1" applyFill="1" applyBorder="1" applyAlignment="1">
      <alignment horizontal="center" vertical="top"/>
    </xf>
    <xf numFmtId="0" fontId="16" fillId="4" borderId="0" xfId="0" applyFont="1" applyFill="1" applyAlignment="1">
      <alignment horizontal="center" vertical="top"/>
    </xf>
    <xf numFmtId="0" fontId="16" fillId="4" borderId="10" xfId="0" applyFont="1" applyFill="1" applyBorder="1" applyAlignment="1">
      <alignment horizontal="center" vertical="top"/>
    </xf>
    <xf numFmtId="0" fontId="16" fillId="2" borderId="14" xfId="0" applyFont="1" applyFill="1" applyBorder="1" applyAlignment="1">
      <alignment horizontal="center" vertical="top"/>
    </xf>
    <xf numFmtId="0" fontId="16" fillId="2" borderId="15" xfId="0" applyFont="1" applyFill="1" applyBorder="1" applyAlignment="1">
      <alignment horizontal="center" vertical="top"/>
    </xf>
    <xf numFmtId="0" fontId="16" fillId="2" borderId="16" xfId="0" applyFont="1" applyFill="1" applyBorder="1" applyAlignment="1">
      <alignment horizontal="center" vertical="top"/>
    </xf>
    <xf numFmtId="0" fontId="17" fillId="2" borderId="6"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6" fillId="2" borderId="9" xfId="0" applyFont="1" applyFill="1" applyBorder="1" applyAlignment="1">
      <alignment horizontal="center" vertical="top" wrapText="1"/>
    </xf>
    <xf numFmtId="0" fontId="16" fillId="2" borderId="0" xfId="0" applyFont="1" applyFill="1" applyAlignment="1">
      <alignment horizontal="center" vertical="top" wrapText="1"/>
    </xf>
    <xf numFmtId="0" fontId="16" fillId="2" borderId="10" xfId="0" applyFont="1" applyFill="1" applyBorder="1" applyAlignment="1">
      <alignment horizontal="center" vertical="top" wrapText="1"/>
    </xf>
    <xf numFmtId="0" fontId="16" fillId="2" borderId="9" xfId="0" applyFont="1" applyFill="1" applyBorder="1" applyAlignment="1">
      <alignment horizontal="center" vertical="top"/>
    </xf>
    <xf numFmtId="0" fontId="16" fillId="2" borderId="0" xfId="0" applyFont="1" applyFill="1" applyAlignment="1">
      <alignment horizontal="center" vertical="top"/>
    </xf>
    <xf numFmtId="0" fontId="16" fillId="2" borderId="10" xfId="0" applyFont="1" applyFill="1" applyBorder="1" applyAlignment="1">
      <alignment horizontal="center" vertical="top"/>
    </xf>
    <xf numFmtId="0" fontId="17" fillId="4" borderId="14" xfId="0" applyFont="1" applyFill="1" applyBorder="1" applyAlignment="1">
      <alignment horizontal="center" vertical="center"/>
    </xf>
    <xf numFmtId="0" fontId="17" fillId="4" borderId="15" xfId="0" applyFont="1" applyFill="1" applyBorder="1" applyAlignment="1">
      <alignment horizontal="center" vertical="center"/>
    </xf>
    <xf numFmtId="0" fontId="17" fillId="4" borderId="16" xfId="0" applyFont="1" applyFill="1" applyBorder="1" applyAlignment="1">
      <alignment horizontal="center" vertical="center"/>
    </xf>
    <xf numFmtId="43" fontId="128" fillId="4" borderId="3" xfId="15240" applyFont="1" applyFill="1" applyBorder="1" applyAlignment="1">
      <alignment horizontal="left" vertical="top"/>
    </xf>
    <xf numFmtId="43" fontId="128" fillId="4" borderId="60" xfId="15240" applyFont="1" applyFill="1" applyBorder="1" applyAlignment="1">
      <alignment horizontal="left" vertical="top"/>
    </xf>
    <xf numFmtId="43" fontId="128" fillId="4" borderId="5" xfId="15240" applyFont="1" applyFill="1" applyBorder="1" applyAlignment="1">
      <alignment horizontal="left" vertical="top"/>
    </xf>
    <xf numFmtId="43" fontId="128" fillId="4" borderId="3" xfId="15240" applyFont="1" applyFill="1" applyBorder="1" applyAlignment="1">
      <alignment horizontal="left" vertical="top" wrapText="1"/>
    </xf>
    <xf numFmtId="43" fontId="128" fillId="4" borderId="60" xfId="15240" applyFont="1" applyFill="1" applyBorder="1" applyAlignment="1">
      <alignment horizontal="left" vertical="top" wrapText="1"/>
    </xf>
    <xf numFmtId="43" fontId="128" fillId="4" borderId="5" xfId="15240" applyFont="1" applyFill="1" applyBorder="1" applyAlignment="1">
      <alignment horizontal="left" vertical="top" wrapText="1"/>
    </xf>
    <xf numFmtId="43" fontId="128" fillId="4" borderId="3" xfId="15240" applyFont="1" applyFill="1" applyBorder="1" applyAlignment="1">
      <alignment horizontal="center" vertical="top"/>
    </xf>
    <xf numFmtId="43" fontId="128" fillId="4" borderId="60" xfId="15240" applyFont="1" applyFill="1" applyBorder="1" applyAlignment="1">
      <alignment horizontal="center" vertical="top"/>
    </xf>
    <xf numFmtId="43" fontId="128" fillId="4" borderId="5" xfId="15240" applyFont="1" applyFill="1" applyBorder="1" applyAlignment="1">
      <alignment horizontal="center" vertical="top"/>
    </xf>
    <xf numFmtId="43" fontId="128" fillId="4" borderId="3" xfId="15240" applyFont="1" applyFill="1" applyBorder="1" applyAlignment="1">
      <alignment vertical="top"/>
    </xf>
    <xf numFmtId="43" fontId="128" fillId="4" borderId="60" xfId="15240" applyFont="1" applyFill="1" applyBorder="1" applyAlignment="1">
      <alignment vertical="top"/>
    </xf>
    <xf numFmtId="43" fontId="128" fillId="4" borderId="5" xfId="15240" applyFont="1" applyFill="1" applyBorder="1" applyAlignment="1">
      <alignment vertical="top"/>
    </xf>
    <xf numFmtId="43" fontId="128" fillId="4" borderId="3" xfId="15240" applyFont="1" applyFill="1" applyBorder="1" applyAlignment="1">
      <alignment vertical="top" wrapText="1"/>
    </xf>
    <xf numFmtId="43" fontId="128" fillId="4" borderId="60" xfId="15240" applyFont="1" applyFill="1" applyBorder="1" applyAlignment="1">
      <alignment vertical="top" wrapText="1"/>
    </xf>
    <xf numFmtId="43" fontId="128" fillId="4" borderId="5" xfId="15240" applyFont="1" applyFill="1" applyBorder="1" applyAlignment="1">
      <alignment vertical="top" wrapText="1"/>
    </xf>
    <xf numFmtId="0" fontId="154" fillId="4" borderId="0" xfId="3478" applyFont="1" applyFill="1" applyAlignment="1" applyProtection="1">
      <alignment horizontal="center" wrapText="1"/>
      <protection locked="0"/>
    </xf>
    <xf numFmtId="0" fontId="81" fillId="24" borderId="48" xfId="22" applyFont="1" applyFill="1" applyBorder="1" applyAlignment="1">
      <alignment horizontal="center"/>
    </xf>
    <xf numFmtId="0" fontId="81" fillId="0" borderId="48" xfId="3429" applyFont="1" applyBorder="1" applyAlignment="1">
      <alignment horizontal="center"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5" xfId="0" applyFont="1" applyFill="1" applyBorder="1" applyAlignment="1">
      <alignment horizontal="left" vertical="center"/>
    </xf>
    <xf numFmtId="0" fontId="16" fillId="4" borderId="20" xfId="0" applyFont="1" applyFill="1" applyBorder="1" applyAlignment="1">
      <alignment vertical="top" wrapText="1"/>
    </xf>
    <xf numFmtId="0" fontId="16" fillId="4" borderId="0" xfId="0" applyFont="1" applyFill="1" applyAlignment="1">
      <alignment vertical="top" wrapText="1"/>
    </xf>
    <xf numFmtId="0" fontId="16" fillId="4" borderId="21" xfId="0" applyFont="1" applyFill="1" applyBorder="1" applyAlignment="1">
      <alignment vertical="top" wrapText="1"/>
    </xf>
    <xf numFmtId="0" fontId="28" fillId="4" borderId="22" xfId="0" applyFont="1" applyFill="1" applyBorder="1" applyAlignment="1">
      <alignment vertical="top" wrapText="1"/>
    </xf>
    <xf numFmtId="0" fontId="28" fillId="4" borderId="23" xfId="0" applyFont="1" applyFill="1" applyBorder="1" applyAlignment="1">
      <alignment vertical="top" wrapText="1"/>
    </xf>
    <xf numFmtId="0" fontId="28" fillId="4" borderId="24" xfId="0" applyFont="1" applyFill="1" applyBorder="1" applyAlignment="1">
      <alignment vertical="top" wrapText="1"/>
    </xf>
    <xf numFmtId="0" fontId="17" fillId="8" borderId="3" xfId="0" applyFont="1" applyFill="1" applyBorder="1" applyAlignment="1">
      <alignment horizontal="left" vertical="top"/>
    </xf>
    <xf numFmtId="0" fontId="17" fillId="8" borderId="4" xfId="0" applyFont="1" applyFill="1" applyBorder="1" applyAlignment="1">
      <alignment horizontal="left" vertical="top"/>
    </xf>
    <xf numFmtId="0" fontId="17" fillId="8" borderId="5" xfId="0" applyFont="1" applyFill="1" applyBorder="1" applyAlignment="1">
      <alignment horizontal="left" vertical="top"/>
    </xf>
    <xf numFmtId="0" fontId="16" fillId="4" borderId="20" xfId="0" applyFont="1" applyFill="1" applyBorder="1" applyAlignment="1">
      <alignment horizontal="left" vertical="top" wrapText="1"/>
    </xf>
    <xf numFmtId="0" fontId="16" fillId="4" borderId="0" xfId="0" applyFont="1" applyFill="1" applyAlignment="1">
      <alignment horizontal="left" vertical="top" wrapText="1"/>
    </xf>
    <xf numFmtId="0" fontId="16" fillId="4" borderId="21" xfId="0" applyFont="1" applyFill="1" applyBorder="1" applyAlignment="1">
      <alignment horizontal="left" vertical="top" wrapText="1"/>
    </xf>
    <xf numFmtId="0" fontId="17" fillId="0" borderId="3" xfId="0" applyFont="1" applyBorder="1" applyAlignment="1">
      <alignment horizontal="left" vertical="top"/>
    </xf>
    <xf numFmtId="0" fontId="17" fillId="0" borderId="4" xfId="0" applyFont="1" applyBorder="1" applyAlignment="1">
      <alignment horizontal="left" vertical="top"/>
    </xf>
    <xf numFmtId="0" fontId="17" fillId="0" borderId="5" xfId="0" applyFont="1" applyBorder="1" applyAlignment="1">
      <alignment horizontal="left" vertical="top"/>
    </xf>
    <xf numFmtId="0" fontId="17" fillId="4" borderId="17" xfId="0" applyFont="1" applyFill="1" applyBorder="1" applyAlignment="1">
      <alignment vertical="top" wrapText="1"/>
    </xf>
    <xf numFmtId="0" fontId="17" fillId="4" borderId="18" xfId="0" applyFont="1" applyFill="1" applyBorder="1" applyAlignment="1">
      <alignment vertical="top" wrapText="1"/>
    </xf>
    <xf numFmtId="0" fontId="17" fillId="4" borderId="19" xfId="0" applyFont="1" applyFill="1" applyBorder="1" applyAlignment="1">
      <alignment vertical="top" wrapText="1"/>
    </xf>
    <xf numFmtId="0" fontId="23" fillId="9" borderId="52" xfId="3478" applyFont="1" applyFill="1" applyBorder="1" applyAlignment="1">
      <alignment horizontal="center" vertical="top" wrapText="1"/>
    </xf>
    <xf numFmtId="0" fontId="23" fillId="9" borderId="60" xfId="3478" applyFont="1" applyFill="1" applyBorder="1" applyAlignment="1">
      <alignment horizontal="center" vertical="top"/>
    </xf>
    <xf numFmtId="0" fontId="23" fillId="9" borderId="54" xfId="3478" applyFont="1" applyFill="1" applyBorder="1" applyAlignment="1">
      <alignment horizontal="center" vertical="top"/>
    </xf>
    <xf numFmtId="0" fontId="17" fillId="0" borderId="52" xfId="3478" applyFont="1" applyBorder="1" applyAlignment="1" applyProtection="1">
      <alignment horizontal="center" vertical="center"/>
      <protection locked="0"/>
    </xf>
    <xf numFmtId="0" fontId="17" fillId="0" borderId="60" xfId="3478" applyFont="1" applyBorder="1" applyAlignment="1" applyProtection="1">
      <alignment horizontal="center" vertical="center"/>
      <protection locked="0"/>
    </xf>
    <xf numFmtId="0" fontId="17" fillId="0" borderId="54" xfId="3478" applyFont="1" applyBorder="1" applyAlignment="1" applyProtection="1">
      <alignment horizontal="center" vertical="center"/>
      <protection locked="0"/>
    </xf>
    <xf numFmtId="0" fontId="81" fillId="75" borderId="48" xfId="15293" applyFont="1" applyFill="1" applyBorder="1" applyAlignment="1">
      <alignment horizontal="left" vertical="top"/>
    </xf>
    <xf numFmtId="0" fontId="115" fillId="0" borderId="48" xfId="22" applyFont="1" applyBorder="1" applyAlignment="1">
      <alignment horizontal="center"/>
    </xf>
    <xf numFmtId="0" fontId="116" fillId="65" borderId="1" xfId="22" applyFont="1" applyFill="1" applyBorder="1" applyAlignment="1">
      <alignment horizontal="center" vertical="center"/>
    </xf>
    <xf numFmtId="14" fontId="116" fillId="65" borderId="1" xfId="22" applyNumberFormat="1" applyFont="1" applyFill="1" applyBorder="1" applyAlignment="1">
      <alignment horizontal="center" vertical="center"/>
    </xf>
    <xf numFmtId="0" fontId="115" fillId="0" borderId="50" xfId="22" applyFont="1" applyBorder="1" applyAlignment="1">
      <alignment horizontal="center"/>
    </xf>
    <xf numFmtId="0" fontId="116" fillId="65" borderId="51" xfId="22" applyFont="1" applyFill="1" applyBorder="1" applyAlignment="1">
      <alignment horizontal="center" vertical="center"/>
    </xf>
    <xf numFmtId="14" fontId="116" fillId="65" borderId="51" xfId="22" applyNumberFormat="1" applyFont="1" applyFill="1" applyBorder="1" applyAlignment="1">
      <alignment horizontal="center" vertical="center"/>
    </xf>
    <xf numFmtId="0" fontId="115" fillId="4" borderId="48" xfId="3478" applyFont="1" applyFill="1" applyBorder="1" applyAlignment="1">
      <alignment vertical="top"/>
    </xf>
    <xf numFmtId="0" fontId="17" fillId="2" borderId="1" xfId="0" applyFont="1" applyFill="1" applyBorder="1" applyAlignment="1">
      <alignment horizontal="center" vertical="center" wrapText="1"/>
    </xf>
    <xf numFmtId="0" fontId="24" fillId="0" borderId="1" xfId="0" applyFont="1" applyBorder="1" applyAlignment="1">
      <alignment horizontal="left" vertical="center"/>
    </xf>
    <xf numFmtId="0" fontId="23" fillId="0" borderId="1" xfId="0" applyFont="1" applyBorder="1" applyAlignment="1">
      <alignment horizontal="left" vertical="center"/>
    </xf>
    <xf numFmtId="0" fontId="21" fillId="0" borderId="1" xfId="0" applyFont="1" applyBorder="1" applyAlignment="1">
      <alignment horizontal="left" vertical="top" wrapText="1"/>
    </xf>
    <xf numFmtId="0" fontId="17" fillId="76" borderId="3" xfId="0" applyFont="1" applyFill="1" applyBorder="1" applyAlignment="1">
      <alignment horizontal="center" vertical="top"/>
    </xf>
    <xf numFmtId="0" fontId="17" fillId="76" borderId="60" xfId="0" applyFont="1" applyFill="1" applyBorder="1" applyAlignment="1">
      <alignment horizontal="center" vertical="top"/>
    </xf>
    <xf numFmtId="0" fontId="17" fillId="76" borderId="5" xfId="0" applyFont="1" applyFill="1" applyBorder="1" applyAlignment="1">
      <alignment horizontal="center" vertical="top"/>
    </xf>
    <xf numFmtId="168" fontId="81" fillId="78" borderId="48" xfId="1" applyFont="1" applyFill="1" applyBorder="1" applyAlignment="1">
      <alignment horizontal="right" vertical="top" wrapText="1"/>
    </xf>
    <xf numFmtId="43" fontId="81" fillId="78" borderId="48" xfId="29" applyFont="1" applyFill="1" applyBorder="1" applyAlignment="1">
      <alignment horizontal="center" wrapText="1"/>
    </xf>
    <xf numFmtId="0" fontId="115" fillId="79" borderId="48" xfId="3478" applyFont="1" applyFill="1" applyBorder="1" applyAlignment="1" applyProtection="1">
      <alignment horizontal="justify" vertical="top"/>
      <protection locked="0"/>
    </xf>
    <xf numFmtId="0" fontId="115" fillId="79" borderId="48" xfId="3478" applyFont="1" applyFill="1" applyBorder="1" applyAlignment="1">
      <alignment horizontal="center"/>
    </xf>
    <xf numFmtId="0" fontId="116" fillId="79" borderId="48" xfId="3478" applyFont="1" applyFill="1" applyBorder="1" applyAlignment="1">
      <alignment horizontal="center" vertical="center"/>
    </xf>
    <xf numFmtId="0" fontId="115" fillId="79" borderId="1" xfId="3478" applyFont="1" applyFill="1" applyBorder="1" applyAlignment="1">
      <alignment horizontal="center" vertical="center"/>
    </xf>
  </cellXfs>
  <cellStyles count="15299">
    <cellStyle name="_x0004_" xfId="3541"/>
    <cellStyle name=" 1" xfId="227"/>
    <cellStyle name="??" xfId="258"/>
    <cellStyle name="?? [0.00]_laroux" xfId="204"/>
    <cellStyle name="?? [0]_ML_Maintenance_Quo_060628" xfId="267"/>
    <cellStyle name="?? 2" xfId="127"/>
    <cellStyle name="?? 2 2" xfId="3542"/>
    <cellStyle name="?? 3" xfId="270"/>
    <cellStyle name="?? 3 2" xfId="3543"/>
    <cellStyle name="?? 4" xfId="276"/>
    <cellStyle name="?? 4 2" xfId="3544"/>
    <cellStyle name="???? [0.00]_laroux" xfId="280"/>
    <cellStyle name="????_laroux" xfId="281"/>
    <cellStyle name="??[0]_770 Detail (2)_770 Sum (2)81" xfId="162"/>
    <cellStyle name="??_??" xfId="151"/>
    <cellStyle name="?_x0001__x0017_?°_x0001_ÿÿÿ?ÿÿÿ??" xfId="3545"/>
    <cellStyle name="?_x0001__x0017_?°_x0001_ÿÿÿ?ÿÿÿ?? 1" xfId="3546"/>
    <cellStyle name="?_x0001__x0017_?°_x0001_ÿÿÿ?ÿÿÿ?? 1 2" xfId="3547"/>
    <cellStyle name="?_x0001__x0017_?°_x0001_ÿÿÿ?ÿÿÿ?? 1 2 2" xfId="3548"/>
    <cellStyle name="?_x0001__x0017_?°_x0001_ÿÿÿ?ÿÿÿ?? 1 3" xfId="3549"/>
    <cellStyle name="?_x0001__x0017_?°_x0001_ÿÿÿ?ÿÿÿ?? 1_DRAFT BOQ-WITH MEAS-STR-CIVIL-18-01-13" xfId="3550"/>
    <cellStyle name="?_x0001__x0017_?°_x0001_ÿÿÿ?ÿÿÿ?? 2" xfId="3551"/>
    <cellStyle name="?_x0001__x0017_?°_x0001_ÿÿÿ?ÿÿÿ?? 2 2" xfId="3552"/>
    <cellStyle name="?_x0001__x0017_?°_x0001_ÿÿÿ?ÿÿÿ?? 2 2 2" xfId="3553"/>
    <cellStyle name="?_x0001__x0017_?°_x0001_ÿÿÿ?ÿÿÿ?? 2 3" xfId="3554"/>
    <cellStyle name="?_x0001__x0017_?°_x0001_ÿÿÿ?ÿÿÿ?? 2_DRAFT BOQ-WITH MEAS-STR-CIVIL-18-01-13" xfId="3555"/>
    <cellStyle name="?_x0001__x0017_?°_x0001_ÿÿÿ?ÿÿÿ?? 3" xfId="3556"/>
    <cellStyle name="?_x0001__x0017_?°_x0001_ÿÿÿ?ÿÿÿ?? 3 2" xfId="3557"/>
    <cellStyle name="?_x0001__x0017_?°_x0001_ÿÿÿ?ÿÿÿ?? 3 2 2" xfId="3558"/>
    <cellStyle name="?_x0001__x0017_?°_x0001_ÿÿÿ?ÿÿÿ?? 3 3" xfId="3559"/>
    <cellStyle name="?_x0001__x0017_?°_x0001_ÿÿÿ?ÿÿÿ?? 3_DRAFT BOQ-WITH MEAS-STR-CIVIL-18-01-13" xfId="3560"/>
    <cellStyle name="?_x0001__x0017_?°_x0001_ÿÿÿ?ÿÿÿ?? 4" xfId="3561"/>
    <cellStyle name="?_x0001__x0017_?°_x0001_ÿÿÿ?ÿÿÿ?? 4 2" xfId="3562"/>
    <cellStyle name="?_x0001__x0017_?°_x0001_ÿÿÿ?ÿÿÿ?? 4 2 2" xfId="3563"/>
    <cellStyle name="?_x0001__x0017_?°_x0001_ÿÿÿ?ÿÿÿ?? 4 3" xfId="3564"/>
    <cellStyle name="?_x0001__x0017_?°_x0001_ÿÿÿ?ÿÿÿ?? 4_DRAFT BOQ-WITH MEAS-STR-CIVIL-18-01-13" xfId="3565"/>
    <cellStyle name="?_x0001__x0017_?°_x0001_ÿÿÿ?ÿÿÿ?? 5" xfId="3566"/>
    <cellStyle name="?_x0001__x0017_?°_x0001_ÿÿÿ?ÿÿÿ?? 5 2" xfId="3567"/>
    <cellStyle name="?_x0001__x0017_?°_x0001_ÿÿÿ?ÿÿÿ?? 5 2 2" xfId="3568"/>
    <cellStyle name="?_x0001__x0017_?°_x0001_ÿÿÿ?ÿÿÿ?? 5 3" xfId="3569"/>
    <cellStyle name="?_x0001__x0017_?°_x0001_ÿÿÿ?ÿÿÿ?? 5_DRAFT BOQ-WITH MEAS-STR-CIVIL-18-01-13" xfId="3570"/>
    <cellStyle name="?_x0001__x0017_?°_x0001_ÿÿÿ?ÿÿÿ?? 6" xfId="3571"/>
    <cellStyle name="?_x0001__x0017_?°_x0001_ÿÿÿ?ÿÿÿ?? 6 2" xfId="3572"/>
    <cellStyle name="?_x0001__x0017_?°_x0001_ÿÿÿ?ÿÿÿ?? 7" xfId="3573"/>
    <cellStyle name="?_x0001__x0017_?°_x0001_ÿÿÿ?ÿÿÿ??_5th FLOOR" xfId="3574"/>
    <cellStyle name="?_x005f_x0001__x005f_x0017_?°_x005f_x0001_ÿÿÿ?ÿÿÿ??" xfId="158"/>
    <cellStyle name="_06  E - Pricing Schedule BMS-TMS" xfId="70"/>
    <cellStyle name="_06  E - Pricing Schedule BMS-TMS 2" xfId="184"/>
    <cellStyle name="_06  E - Pricing Schedule BMS-TMS 2 2" xfId="3575"/>
    <cellStyle name="_06  E - Pricing Schedule BMS-TMS 3" xfId="3576"/>
    <cellStyle name="_06  E - Pricing Schedule BMS-TMS_5th FLOOR" xfId="183"/>
    <cellStyle name="_06  E - Pricing Schedule BMS-TMS_5th FLOOR 2" xfId="3577"/>
    <cellStyle name="_06  E - Pricing Schedule BMS-TMS_BLK-EST-BUILDING 1 - DLF MUMBAI MILLS-13-10-10" xfId="287"/>
    <cellStyle name="_06  E - Pricing Schedule BMS-TMS_BLK-EST-BUILDING 1 - DLF MUMBAI MILLS-13-10-10 2" xfId="289"/>
    <cellStyle name="_06  E - Pricing Schedule BMS-TMS_BLK-EST-BUILDING 1 - DLF MUMBAI MILLS-13-10-10 2 2" xfId="3578"/>
    <cellStyle name="_06  E - Pricing Schedule BMS-TMS_BLK-EST-BUILDING 1 - DLF MUMBAI MILLS-13-10-10 3" xfId="3579"/>
    <cellStyle name="_06  E - Pricing Schedule BMS-TMS_BLOCK EST - BASEMENT" xfId="55"/>
    <cellStyle name="_06  E - Pricing Schedule BMS-TMS_BLOCK EST - BASEMENT 2" xfId="297"/>
    <cellStyle name="_06  E - Pricing Schedule BMS-TMS_BLOCK EST - BASEMENT 2 2" xfId="3580"/>
    <cellStyle name="_06  E - Pricing Schedule BMS-TMS_BLOCK EST - BASEMENT 3" xfId="3581"/>
    <cellStyle name="_06  E - Pricing Schedule BMS-TMS_BLOCK EST - BUILDING 1" xfId="298"/>
    <cellStyle name="_06  E - Pricing Schedule BMS-TMS_BLOCK EST - BUILDING 1 2" xfId="301"/>
    <cellStyle name="_06  E - Pricing Schedule BMS-TMS_BLOCK EST - BUILDING 1 2 2" xfId="3582"/>
    <cellStyle name="_06  E - Pricing Schedule BMS-TMS_BLOCK EST - BUILDING 1 3" xfId="3583"/>
    <cellStyle name="_06  E - Pricing Schedule BMS-TMS_BLOCK EST - BUILDING 2-TO STERLING" xfId="304"/>
    <cellStyle name="_06  E - Pricing Schedule BMS-TMS_BLOCK EST - BUILDING 2-TO STERLING 2" xfId="307"/>
    <cellStyle name="_06  E - Pricing Schedule BMS-TMS_BLOCK EST - BUILDING 2-TO STERLING 2 2" xfId="3584"/>
    <cellStyle name="_06  E - Pricing Schedule BMS-TMS_BLOCK EST - BUILDING 2-TO STERLING 3" xfId="3585"/>
    <cellStyle name="_06  E - Pricing Schedule BMS-TMS_BLOCK EST - BUILDING 3" xfId="312"/>
    <cellStyle name="_06  E - Pricing Schedule BMS-TMS_BLOCK EST - BUILDING 3 2" xfId="313"/>
    <cellStyle name="_06  E - Pricing Schedule BMS-TMS_BLOCK EST - BUILDING 3 2 2" xfId="3586"/>
    <cellStyle name="_06  E - Pricing Schedule BMS-TMS_BLOCK EST - BUILDING 3 3" xfId="3587"/>
    <cellStyle name="_06  E - Pricing Schedule BMS-TMS_BLOCK EST - PODIUM -DLF" xfId="317"/>
    <cellStyle name="_06  E - Pricing Schedule BMS-TMS_BLOCK EST - PODIUM -DLF 2" xfId="326"/>
    <cellStyle name="_06  E - Pricing Schedule BMS-TMS_BLOCK EST - PODIUM -DLF 2 2" xfId="3588"/>
    <cellStyle name="_06  E - Pricing Schedule BMS-TMS_BLOCK EST - PODIUM -DLF 3" xfId="3589"/>
    <cellStyle name="_06  E - Pricing Schedule BMS-TMS_BLOCK EST - PODIUM -MCGM" xfId="338"/>
    <cellStyle name="_06  E - Pricing Schedule BMS-TMS_BLOCK EST - PODIUM -MCGM 2" xfId="340"/>
    <cellStyle name="_06  E - Pricing Schedule BMS-TMS_BLOCK EST - PODIUM -MCGM 2 2" xfId="3590"/>
    <cellStyle name="_06  E - Pricing Schedule BMS-TMS_BLOCK EST - PODIUM -MCGM 3" xfId="3591"/>
    <cellStyle name="_06  E - Pricing Schedule BMS-TMS_BOQ" xfId="343"/>
    <cellStyle name="_06  E - Pricing Schedule BMS-TMS_BOQ 2" xfId="350"/>
    <cellStyle name="_06  E - Pricing Schedule BMS-TMS_BOQ 2 2" xfId="3592"/>
    <cellStyle name="_06  E - Pricing Schedule BMS-TMS_BOQ 3" xfId="3593"/>
    <cellStyle name="_06  E - Pricing Schedule BMS-TMS_BOQ_1" xfId="353"/>
    <cellStyle name="_06  E - Pricing Schedule BMS-TMS_BOQ_1 2" xfId="3594"/>
    <cellStyle name="_06  E - Pricing Schedule BMS-TMS_BOQ_5th FLOOR" xfId="355"/>
    <cellStyle name="_06  E - Pricing Schedule BMS-TMS_BOQ_5th FLOOR 2" xfId="3595"/>
    <cellStyle name="_06  E - Pricing Schedule BMS-TMS_BOQ_Copy of Copy of MEAS SHEET OF- ARCH-SHIKHA" xfId="361"/>
    <cellStyle name="_06  E - Pricing Schedule BMS-TMS_BOQ_Copy of Copy of MEAS SHEET OF- ARCH-SHIKHA 2" xfId="3596"/>
    <cellStyle name="_06  E - Pricing Schedule BMS-TMS_BOQ_Copy of MEAS SHEET OF- ARCH-kajal.." xfId="364"/>
    <cellStyle name="_06  E - Pricing Schedule BMS-TMS_BOQ_Copy of MEAS SHEET OF- ARCH-kajal.. 2" xfId="3597"/>
    <cellStyle name="_06  E - Pricing Schedule BMS-TMS_BOQ_Copy of MEAS SHEET OF- ARCH-SK" xfId="365"/>
    <cellStyle name="_06  E - Pricing Schedule BMS-TMS_BOQ_Copy of MEAS SHEET OF- ARCH-SK 2" xfId="3598"/>
    <cellStyle name="_06  E - Pricing Schedule BMS-TMS_BOQ_DRAFT-EST-CIVIL-05.11.11" xfId="371"/>
    <cellStyle name="_06  E - Pricing Schedule BMS-TMS_BOQ_DRAFT-EST-CIVIL-05.11.11 2" xfId="3599"/>
    <cellStyle name="_06  E - Pricing Schedule BMS-TMS_BOQ_Final BOQ-SEMINAR HALL" xfId="256"/>
    <cellStyle name="_06  E - Pricing Schedule BMS-TMS_BOQ_Final BOQ-SEMINAR HALL 2" xfId="3600"/>
    <cellStyle name="_06  E - Pricing Schedule BMS-TMS_BOQ_FINAL MEAS SHEET OF-ARCHI-MDP HOSTEL -BL -" xfId="373"/>
    <cellStyle name="_06  E - Pricing Schedule BMS-TMS_BOQ_FINAL MEAS SHEET OF-ARCHI-MDP HOSTEL -BL - 2" xfId="3601"/>
    <cellStyle name="_06  E - Pricing Schedule BMS-TMS_BOQ_landscape - nsg" xfId="380"/>
    <cellStyle name="_06  E - Pricing Schedule BMS-TMS_BOQ_landscape - nsg 2" xfId="3602"/>
    <cellStyle name="_06  E - Pricing Schedule BMS-TMS_BOQ_MBA COLLAGE-CCBA ARCH" xfId="80"/>
    <cellStyle name="_06  E - Pricing Schedule BMS-TMS_BOQ_MBA COLLAGE-CCBA ARCH 2" xfId="3603"/>
    <cellStyle name="_06  E - Pricing Schedule BMS-TMS_BOQ_MEAS SHEET OF- ARCH - Lower Ground floor" xfId="385"/>
    <cellStyle name="_06  E - Pricing Schedule BMS-TMS_BOQ_MEAS SHEET OF- ARCH - Lower Ground floor 2" xfId="3604"/>
    <cellStyle name="_06  E - Pricing Schedule BMS-TMS_BOQ_MEAS SHEET OF- ARCH- Chaitali" xfId="388"/>
    <cellStyle name="_06  E - Pricing Schedule BMS-TMS_BOQ_MEAS SHEET OF- ARCH- Chaitali 2" xfId="3605"/>
    <cellStyle name="_06  E - Pricing Schedule BMS-TMS_BOQ_MEAS SHEET OF- ARCH-25-12-2010-heena...." xfId="396"/>
    <cellStyle name="_06  E - Pricing Schedule BMS-TMS_BOQ_MEAS SHEET OF- ARCH-25-12-2010-heena.... 2" xfId="3606"/>
    <cellStyle name="_06  E - Pricing Schedule BMS-TMS_BOQ_MEAS SHEET OF- ARCH-ANKITA " xfId="401"/>
    <cellStyle name="_06  E - Pricing Schedule BMS-TMS_BOQ_MEAS SHEET OF- ARCH-ANKITA  2" xfId="3607"/>
    <cellStyle name="_06  E - Pricing Schedule BMS-TMS_BOQ_MEAS SHEET OF- ARCH-kajal.." xfId="406"/>
    <cellStyle name="_06  E - Pricing Schedule BMS-TMS_BOQ_MEAS SHEET OF- ARCH-kajal.. 2" xfId="3608"/>
    <cellStyle name="_06  E - Pricing Schedule BMS-TMS_BOQ_MEAS SHEET OF- ARCH-MP" xfId="412"/>
    <cellStyle name="_06  E - Pricing Schedule BMS-TMS_BOQ_MEAS SHEET OF- ARCH-MP 2" xfId="3609"/>
    <cellStyle name="_06  E - Pricing Schedule BMS-TMS_BOQ_MEAS SHEET OF- ARCH-priyanka." xfId="171"/>
    <cellStyle name="_06  E - Pricing Schedule BMS-TMS_BOQ_MEAS SHEET OF- ARCH-priyanka. 2" xfId="3610"/>
    <cellStyle name="_06  E - Pricing Schedule BMS-TMS_BOQ_MEAS SHEET OF- Mitali" xfId="414"/>
    <cellStyle name="_06  E - Pricing Schedule BMS-TMS_BOQ_MEAS SHEET OF- Mitali 2" xfId="3611"/>
    <cellStyle name="_06  E - Pricing Schedule BMS-TMS_BOQ_MEAS SHEET OF RCC FOR MDP HOSTEL - 06.06.11-JRP" xfId="421"/>
    <cellStyle name="_06  E - Pricing Schedule BMS-TMS_BOQ_MEAS SHEET OF RCC FOR MDP HOSTEL - 06.06.11-JRP 2" xfId="3612"/>
    <cellStyle name="_06  E - Pricing Schedule BMS-TMS_BOQ_MEAS SHEET OF-R.C.C. (M) (28-01-12)(Foundation) - chk" xfId="424"/>
    <cellStyle name="_06  E - Pricing Schedule BMS-TMS_BOQ_MEAS SHEET OF-R.C.C. (M) (28-01-12)(Foundation) - chk 2" xfId="3613"/>
    <cellStyle name="_06  E - Pricing Schedule BMS-TMS_BOQ_MEAS SHEET OF-R.C.C. (M) (28-01-12)(Foundation) - chk_DRAFT BOQ-WITH MEAS-STR-CIVIL-18-01-13" xfId="411"/>
    <cellStyle name="_06  E - Pricing Schedule BMS-TMS_BOQ_MEAS SHEET OF-R.C.C. (M) (28-01-12)(Foundation) - chk_DRAFT BOQ-WITH MEAS-STR-CIVIL-18-01-13 2" xfId="3614"/>
    <cellStyle name="_06  E - Pricing Schedule BMS-TMS_BOQ_Meas Sheet of-stru-STAFF QUARTER-kajal" xfId="428"/>
    <cellStyle name="_06  E - Pricing Schedule BMS-TMS_BOQ_Meas Sheet of-stru-STAFF QUARTER-kajal 2" xfId="3615"/>
    <cellStyle name="_06  E - Pricing Schedule BMS-TMS_BOQ_Measurement" xfId="431"/>
    <cellStyle name="_06  E - Pricing Schedule BMS-TMS_BOQ_Measurement 2" xfId="3616"/>
    <cellStyle name="_06  E - Pricing Schedule BMS-TMS_BOQ_MEASUREMENT SHEET -Plaster At Guest House- Chaitali" xfId="433"/>
    <cellStyle name="_06  E - Pricing Schedule BMS-TMS_BOQ_MEASUREMENT SHEET -Plaster At Guest House- Chaitali 2" xfId="3617"/>
    <cellStyle name="_06  E - Pricing Schedule BMS-TMS_BOQ_Miscellaneous work" xfId="435"/>
    <cellStyle name="_06  E - Pricing Schedule BMS-TMS_BOQ_Miscellaneous work 2" xfId="3618"/>
    <cellStyle name="_06  E - Pricing Schedule BMS-TMS_BOQ_Sez_Boq_Superstructure part-FORMATED" xfId="443"/>
    <cellStyle name="_06  E - Pricing Schedule BMS-TMS_BOQ_Steel truss-Dharmendra" xfId="447"/>
    <cellStyle name="_06  E - Pricing Schedule BMS-TMS_BOQ_Steel truss-Dharmendra 2" xfId="3619"/>
    <cellStyle name="_06  E - Pricing Schedule BMS-TMS_Copy of Copy of MEAS SHEET OF- ARCH-SHIKHA" xfId="375"/>
    <cellStyle name="_06  E - Pricing Schedule BMS-TMS_Copy of Copy of MEAS SHEET OF- ARCH-SHIKHA 2" xfId="3620"/>
    <cellStyle name="_06  E - Pricing Schedule BMS-TMS_Copy of MEAS SHEET OF- ARCH-kajal.." xfId="54"/>
    <cellStyle name="_06  E - Pricing Schedule BMS-TMS_Copy of MEAS SHEET OF- ARCH-kajal.. 2" xfId="3621"/>
    <cellStyle name="_06  E - Pricing Schedule BMS-TMS_Copy of MEAS SHEET OF- ARCH-SK" xfId="450"/>
    <cellStyle name="_06  E - Pricing Schedule BMS-TMS_Copy of MEAS SHEET OF- ARCH-SK 2" xfId="3622"/>
    <cellStyle name="_06  E - Pricing Schedule BMS-TMS_Copy of MEAS SHEET OF- ARCH-SK_DRAFT BOQ-WITH MEAS-STR-CIVIL-18-01-13" xfId="452"/>
    <cellStyle name="_06  E - Pricing Schedule BMS-TMS_Copy of MEAS SHEET OF- ARCH-SK_DRAFT BOQ-WITH MEAS-STR-CIVIL-18-01-13 2" xfId="3623"/>
    <cellStyle name="_06  E - Pricing Schedule BMS-TMS_DETAILED EST-30-08-12-R5" xfId="455"/>
    <cellStyle name="_06  E - Pricing Schedule BMS-TMS_DETAILED EST-30-08-12-R5 2" xfId="3624"/>
    <cellStyle name="_06  E - Pricing Schedule BMS-TMS_DRAFT BOQ-WITH MEAS-STR-CIVIL-18-01-13" xfId="119"/>
    <cellStyle name="_06  E - Pricing Schedule BMS-TMS_DRAFT BOQ-WITH MEAS-STR-CIVIL-18-01-13 2" xfId="3625"/>
    <cellStyle name="_06  E - Pricing Schedule BMS-TMS_DRAFT-EST-CIVIL-05.11.11" xfId="465"/>
    <cellStyle name="_06  E - Pricing Schedule BMS-TMS_DRAFT-EST-CIVIL-05.11.11 2" xfId="3626"/>
    <cellStyle name="_06  E - Pricing Schedule BMS-TMS_DRAFT-EST-CIVIL-05.11.11_DRAFT BOQ-WITH MEAS-STR-CIVIL-18-01-13" xfId="473"/>
    <cellStyle name="_06  E - Pricing Schedule BMS-TMS_DRAFT-EST-CIVIL-05.11.11_DRAFT BOQ-WITH MEAS-STR-CIVIL-18-01-13 2" xfId="3627"/>
    <cellStyle name="_06  E - Pricing Schedule BMS-TMS_ESTIMATE-15.03.11-OPTION-2" xfId="459"/>
    <cellStyle name="_06  E - Pricing Schedule BMS-TMS_ESTIMATE-15.03.11-OPTION-2 2" xfId="3628"/>
    <cellStyle name="_06  E - Pricing Schedule BMS-TMS_ESTIMATE-15.03.11-OPTION-2_DRAFT BOQ-WITH MEAS-STR-CIVIL-18-01-13" xfId="477"/>
    <cellStyle name="_06  E - Pricing Schedule BMS-TMS_ESTIMATE-15.03.11-OPTION-2_DRAFT BOQ-WITH MEAS-STR-CIVIL-18-01-13 2" xfId="3629"/>
    <cellStyle name="_06  E - Pricing Schedule BMS-TMS_ESTIMATE-OPTION-2" xfId="324"/>
    <cellStyle name="_06  E - Pricing Schedule BMS-TMS_ESTIMATE-OPTION-2 2" xfId="3630"/>
    <cellStyle name="_06  E - Pricing Schedule BMS-TMS_Final BOQ-SEMINAR HALL" xfId="483"/>
    <cellStyle name="_06  E - Pricing Schedule BMS-TMS_Final BOQ-SEMINAR HALL 2" xfId="3631"/>
    <cellStyle name="_06  E - Pricing Schedule BMS-TMS_FINAL MEAS SHEET OF-ARCHI-MDP HOSTEL -BL -" xfId="488"/>
    <cellStyle name="_06  E - Pricing Schedule BMS-TMS_FINAL MEAS SHEET OF-ARCHI-MDP HOSTEL -BL - 2" xfId="3632"/>
    <cellStyle name="_06  E - Pricing Schedule BMS-TMS_FINAL-DE-RGIPT-12.02.2010-WITH RA MKT-1 April-A-Dt.27-01-11" xfId="290"/>
    <cellStyle name="_06  E - Pricing Schedule BMS-TMS_FINAL-DE-RGIPT-12.02.2010-WITH RA MKT-1 April-A-Dt.27-01-11 2" xfId="231"/>
    <cellStyle name="_06  E - Pricing Schedule BMS-TMS_FINAL-DE-RGIPT-12.02.2010-WITH RA MKT-1 April-A-Dt.27-01-11 2 2" xfId="3633"/>
    <cellStyle name="_06  E - Pricing Schedule BMS-TMS_FINAL-DE-RGIPT-12.02.2010-WITH RA MKT-1 April-A-Dt.27-01-11 3" xfId="3634"/>
    <cellStyle name="_06  E - Pricing Schedule BMS-TMS_landscape - nsg" xfId="438"/>
    <cellStyle name="_06  E - Pricing Schedule BMS-TMS_landscape - nsg 2" xfId="3635"/>
    <cellStyle name="_06  E - Pricing Schedule BMS-TMS_landscape - nsg_DRAFT BOQ-WITH MEAS-STR-CIVIL-18-01-13" xfId="489"/>
    <cellStyle name="_06  E - Pricing Schedule BMS-TMS_landscape - nsg_DRAFT BOQ-WITH MEAS-STR-CIVIL-18-01-13 2" xfId="3636"/>
    <cellStyle name="_06  E - Pricing Schedule BMS-TMS_MBA COLLAGE-CCBA ARCH" xfId="497"/>
    <cellStyle name="_06  E - Pricing Schedule BMS-TMS_MBA COLLAGE-CCBA ARCH 2" xfId="3637"/>
    <cellStyle name="_06  E - Pricing Schedule BMS-TMS_MEAS SHEET OF- ARCH - Lower Ground floor" xfId="498"/>
    <cellStyle name="_06  E - Pricing Schedule BMS-TMS_MEAS SHEET OF- ARCH - Lower Ground floor 2" xfId="3638"/>
    <cellStyle name="_06  E - Pricing Schedule BMS-TMS_MEAS SHEET OF- ARCH- Chaitali" xfId="225"/>
    <cellStyle name="_06  E - Pricing Schedule BMS-TMS_MEAS SHEET OF- ARCH- Chaitali 2" xfId="3639"/>
    <cellStyle name="_06  E - Pricing Schedule BMS-TMS_MEAS SHEET OF- ARCH- Chaitali_DRAFT BOQ-WITH MEAS-STR-CIVIL-18-01-13" xfId="500"/>
    <cellStyle name="_06  E - Pricing Schedule BMS-TMS_MEAS SHEET OF- ARCH- Chaitali_DRAFT BOQ-WITH MEAS-STR-CIVIL-18-01-13 2" xfId="3640"/>
    <cellStyle name="_06  E - Pricing Schedule BMS-TMS_MEAS SHEET OF- ARCH-25-12-2010-heena...." xfId="510"/>
    <cellStyle name="_06  E - Pricing Schedule BMS-TMS_MEAS SHEET OF- ARCH-25-12-2010-heena.... 2" xfId="3641"/>
    <cellStyle name="_06  E - Pricing Schedule BMS-TMS_MEAS SHEET OF- ARCH-ANKITA " xfId="514"/>
    <cellStyle name="_06  E - Pricing Schedule BMS-TMS_MEAS SHEET OF- ARCH-ANKITA  2" xfId="3642"/>
    <cellStyle name="_06  E - Pricing Schedule BMS-TMS_MEAS SHEET OF- ARCH-kajal.." xfId="521"/>
    <cellStyle name="_06  E - Pricing Schedule BMS-TMS_MEAS SHEET OF- ARCH-kajal.. 2" xfId="3643"/>
    <cellStyle name="_06  E - Pricing Schedule BMS-TMS_MEAS SHEET OF- ARCH-kajal.._DRAFT BOQ-WITH MEAS-STR-CIVIL-18-01-13" xfId="493"/>
    <cellStyle name="_06  E - Pricing Schedule BMS-TMS_MEAS SHEET OF- ARCH-kajal.._DRAFT BOQ-WITH MEAS-STR-CIVIL-18-01-13 2" xfId="3644"/>
    <cellStyle name="_06  E - Pricing Schedule BMS-TMS_MEAS SHEET OF- ARCH-MP" xfId="524"/>
    <cellStyle name="_06  E - Pricing Schedule BMS-TMS_MEAS SHEET OF- ARCH-MP 2" xfId="3645"/>
    <cellStyle name="_06  E - Pricing Schedule BMS-TMS_MEAS SHEET OF- ARCH-MP_DRAFT BOQ-WITH MEAS-STR-CIVIL-18-01-13" xfId="139"/>
    <cellStyle name="_06  E - Pricing Schedule BMS-TMS_MEAS SHEET OF- ARCH-MP_DRAFT BOQ-WITH MEAS-STR-CIVIL-18-01-13 2" xfId="3646"/>
    <cellStyle name="_06  E - Pricing Schedule BMS-TMS_MEAS SHEET OF- ARCH-priyanka." xfId="527"/>
    <cellStyle name="_06  E - Pricing Schedule BMS-TMS_MEAS SHEET OF- ARCH-priyanka. 2" xfId="3647"/>
    <cellStyle name="_06  E - Pricing Schedule BMS-TMS_MEAS SHEET OF- Flooring-(06-8-11)-Neha" xfId="352"/>
    <cellStyle name="_06  E - Pricing Schedule BMS-TMS_MEAS SHEET OF- Flooring-(06-8-11)-Neha 2" xfId="3648"/>
    <cellStyle name="_06  E - Pricing Schedule BMS-TMS_MEAS SHEET OF- Mitali" xfId="528"/>
    <cellStyle name="_06  E - Pricing Schedule BMS-TMS_MEAS SHEET OF- Mitali 2" xfId="3649"/>
    <cellStyle name="_06  E - Pricing Schedule BMS-TMS_MEAS SHEET OF RCC FOR MDP HOSTEL - 06.06.11-JRP" xfId="532"/>
    <cellStyle name="_06  E - Pricing Schedule BMS-TMS_MEAS SHEET OF RCC FOR MDP HOSTEL - 06.06.11-JRP 2" xfId="3650"/>
    <cellStyle name="_06  E - Pricing Schedule BMS-TMS_MEAS SHEET OF-MITTAL-KOREGOAN-PARK (Joinery)-(12-07-11)(M)" xfId="538"/>
    <cellStyle name="_06  E - Pricing Schedule BMS-TMS_MEAS SHEET OF-MITTAL-KOREGOAN-PARK (Joinery)-(12-07-11)(M) 2" xfId="3651"/>
    <cellStyle name="_06  E - Pricing Schedule BMS-TMS_MEAS SHEET OF-R.C.C. (M) (28-01-12)(Foundation) - chk" xfId="224"/>
    <cellStyle name="_06  E - Pricing Schedule BMS-TMS_MEAS SHEET OF-R.C.C. (M) (28-01-12)(Foundation) - chk 2" xfId="3652"/>
    <cellStyle name="_06  E - Pricing Schedule BMS-TMS_MEAS SHEET OF-R.C.C. (M) (28-01-12)(Foundation) - chk_DRAFT BOQ-WITH MEAS-STR-CIVIL-18-01-13" xfId="544"/>
    <cellStyle name="_06  E - Pricing Schedule BMS-TMS_MEAS SHEET OF-R.C.C. (M) (28-01-12)(Foundation) - chk_DRAFT BOQ-WITH MEAS-STR-CIVIL-18-01-13 2" xfId="3653"/>
    <cellStyle name="_06  E - Pricing Schedule BMS-TMS_Meas Sheet of-stru-STAFF QUARTER-kajal" xfId="545"/>
    <cellStyle name="_06  E - Pricing Schedule BMS-TMS_Meas Sheet of-stru-STAFF QUARTER-kajal 2" xfId="3654"/>
    <cellStyle name="_06  E - Pricing Schedule BMS-TMS_Meas Sheet of-stru-STAFF QUARTER-kajal_DRAFT BOQ-WITH MEAS-STR-CIVIL-18-01-13" xfId="548"/>
    <cellStyle name="_06  E - Pricing Schedule BMS-TMS_Meas Sheet of-stru-STAFF QUARTER-kajal_DRAFT BOQ-WITH MEAS-STR-CIVIL-18-01-13 2" xfId="3655"/>
    <cellStyle name="_06  E - Pricing Schedule BMS-TMS_MEAS-BOYS HOSTEL-RCC" xfId="552"/>
    <cellStyle name="_06  E - Pricing Schedule BMS-TMS_MEAS-BOYS HOSTEL-RCC 2" xfId="3656"/>
    <cellStyle name="_06  E - Pricing Schedule BMS-TMS_MEAS-BOYS HOSTEL-RCC_DRAFT BOQ-WITH MEAS-STR-CIVIL-18-01-13" xfId="555"/>
    <cellStyle name="_06  E - Pricing Schedule BMS-TMS_MEAS-BOYS HOSTEL-RCC_DRAFT BOQ-WITH MEAS-STR-CIVIL-18-01-13 2" xfId="3657"/>
    <cellStyle name="_06  E - Pricing Schedule BMS-TMS_MEAS-FACULTY HOUSE-16.04.10-A" xfId="342"/>
    <cellStyle name="_06  E - Pricing Schedule BMS-TMS_MEAS-FACULTY HOUSE-16.04.10-A 2" xfId="3658"/>
    <cellStyle name="_06  E - Pricing Schedule BMS-TMS_MEAS-FACULTY HOUSE-16.04.10-A_DRAFT BOQ-WITH MEAS-STR-CIVIL-18-01-13" xfId="557"/>
    <cellStyle name="_06  E - Pricing Schedule BMS-TMS_MEAS-FACULTY HOUSE-16.04.10-A_DRAFT BOQ-WITH MEAS-STR-CIVIL-18-01-13 2" xfId="3659"/>
    <cellStyle name="_06  E - Pricing Schedule BMS-TMS_MEAS-masonry-Ankita" xfId="458"/>
    <cellStyle name="_06  E - Pricing Schedule BMS-TMS_MEAS-masonry-Ankita 2" xfId="3660"/>
    <cellStyle name="_06  E - Pricing Schedule BMS-TMS_MEAS-RAJIV GANDHI PLAZA (2)" xfId="558"/>
    <cellStyle name="_06  E - Pricing Schedule BMS-TMS_MEAS-RAJIV GANDHI PLAZA (2) 2" xfId="3661"/>
    <cellStyle name="_06  E - Pricing Schedule BMS-TMS_MEAS-RAJIV GANDHI PLAZA (2)_DRAFT BOQ-WITH MEAS-STR-CIVIL-18-01-13" xfId="566"/>
    <cellStyle name="_06  E - Pricing Schedule BMS-TMS_MEAS-RAJIV GANDHI PLAZA (2)_DRAFT BOQ-WITH MEAS-STR-CIVIL-18-01-13 2" xfId="3662"/>
    <cellStyle name="_06  E - Pricing Schedule BMS-TMS_MEAS-RCC...25-5-11-CSR" xfId="570"/>
    <cellStyle name="_06  E - Pricing Schedule BMS-TMS_MEAS-RCC...25-5-11-CSR 2" xfId="3663"/>
    <cellStyle name="_06  E - Pricing Schedule BMS-TMS_MEAS-RCC-25.03.10-SSU" xfId="572"/>
    <cellStyle name="_06  E - Pricing Schedule BMS-TMS_MEAS-RCC-25.03.10-SSU 2" xfId="3664"/>
    <cellStyle name="_06  E - Pricing Schedule BMS-TMS_MEAS-RCC-5-7-11" xfId="574"/>
    <cellStyle name="_06  E - Pricing Schedule BMS-TMS_MEAS-RCC-5-7-11 2" xfId="3665"/>
    <cellStyle name="_06  E - Pricing Schedule BMS-TMS_MEAS-SHOPING-17.04.10" xfId="160"/>
    <cellStyle name="_06  E - Pricing Schedule BMS-TMS_MEAS-SHOPING-17.04.10 2" xfId="3666"/>
    <cellStyle name="_06  E - Pricing Schedule BMS-TMS_MEAS-SHOPING-17.04.10_DRAFT BOQ-WITH MEAS-STR-CIVIL-18-01-13" xfId="219"/>
    <cellStyle name="_06  E - Pricing Schedule BMS-TMS_MEAS-SHOPING-17.04.10_DRAFT BOQ-WITH MEAS-STR-CIVIL-18-01-13 2" xfId="3667"/>
    <cellStyle name="_06  E - Pricing Schedule BMS-TMS_Measurement" xfId="582"/>
    <cellStyle name="_06  E - Pricing Schedule BMS-TMS_Measurement 2" xfId="3668"/>
    <cellStyle name="_06  E - Pricing Schedule BMS-TMS_MEASUREMENT SHEET - ARCH - Priyanka" xfId="586"/>
    <cellStyle name="_06  E - Pricing Schedule BMS-TMS_MEASUREMENT SHEET - ARCH - Priyanka 2" xfId="588"/>
    <cellStyle name="_06  E - Pricing Schedule BMS-TMS_MEASUREMENT SHEET - ARCH - Priyanka 2 2" xfId="3669"/>
    <cellStyle name="_06  E - Pricing Schedule BMS-TMS_MEASUREMENT SHEET - ARCH - Priyanka 3" xfId="3670"/>
    <cellStyle name="_06  E - Pricing Schedule BMS-TMS_MEASUREMENT SHEET - ARCH-05.04.10" xfId="339"/>
    <cellStyle name="_06  E - Pricing Schedule BMS-TMS_MEASUREMENT SHEET - ARCH-05.04.10 2" xfId="3671"/>
    <cellStyle name="_06  E - Pricing Schedule BMS-TMS_MEASUREMENT SHEET -Plaster At Guest House- Chaitali" xfId="472"/>
    <cellStyle name="_06  E - Pricing Schedule BMS-TMS_MEASUREMENT SHEET -Plaster At Guest House- Chaitali 2" xfId="3672"/>
    <cellStyle name="_06  E - Pricing Schedule BMS-TMS_MEASUREMENT SHEET -Plaster At Guest House- Chaitali_DRAFT BOQ-WITH MEAS-STR-CIVIL-18-01-13" xfId="596"/>
    <cellStyle name="_06  E - Pricing Schedule BMS-TMS_MEASUREMENT SHEET -Plaster At Guest House- Chaitali_DRAFT BOQ-WITH MEAS-STR-CIVIL-18-01-13 2" xfId="3673"/>
    <cellStyle name="_06  E - Pricing Schedule BMS-TMS_MEASUREMENT-EXTERNAL DEVL" xfId="597"/>
    <cellStyle name="_06  E - Pricing Schedule BMS-TMS_MEASUREMENT-EXTERNAL DEVL 2" xfId="495"/>
    <cellStyle name="_06  E - Pricing Schedule BMS-TMS_MEASUREMENT-EXTERNAL DEVL 2 2" xfId="3674"/>
    <cellStyle name="_06  E - Pricing Schedule BMS-TMS_MEASUREMENT-EXTERNAL DEVL 3" xfId="3675"/>
    <cellStyle name="_06  E - Pricing Schedule BMS-TMS_Miscellaneous work" xfId="599"/>
    <cellStyle name="_06  E - Pricing Schedule BMS-TMS_Miscellaneous work 2" xfId="3676"/>
    <cellStyle name="_06  E - Pricing Schedule BMS-TMS_PRELIMINARY TOTAL ESTIMATE - R2-11.01.11" xfId="200"/>
    <cellStyle name="_06  E - Pricing Schedule BMS-TMS_PRELIMINARY TOTAL ESTIMATE - R2-11.01.11 2" xfId="3677"/>
    <cellStyle name="_06  E - Pricing Schedule BMS-TMS_RA-MKT" xfId="601"/>
    <cellStyle name="_06  E - Pricing Schedule BMS-TMS_RA-MKT 2" xfId="605"/>
    <cellStyle name="_06  E - Pricing Schedule BMS-TMS_RA-MKT 2 2" xfId="3678"/>
    <cellStyle name="_06  E - Pricing Schedule BMS-TMS_RA-MKT 3" xfId="3679"/>
    <cellStyle name="_06  E - Pricing Schedule BMS-TMS_RCC -MAJOR- G+1)" xfId="314"/>
    <cellStyle name="_06  E - Pricing Schedule BMS-TMS_RCC -MAJOR- G+1) 2" xfId="612"/>
    <cellStyle name="_06  E - Pricing Schedule BMS-TMS_RCC -MAJOR- G+1) 2 2" xfId="3680"/>
    <cellStyle name="_06  E - Pricing Schedule BMS-TMS_RCC -MAJOR- G+1) 3" xfId="3681"/>
    <cellStyle name="_06  E - Pricing Schedule BMS-TMS_RCC -MAJOR- G+1)_5th FLOOR" xfId="170"/>
    <cellStyle name="_06  E - Pricing Schedule BMS-TMS_RCC -MAJOR- G+1)_5th FLOOR 2" xfId="3682"/>
    <cellStyle name="_06  E - Pricing Schedule BMS-TMS_RCC -MAJOR- G+1)_BOQ" xfId="615"/>
    <cellStyle name="_06  E - Pricing Schedule BMS-TMS_RCC -MAJOR- G+1)_BOQ 2" xfId="3683"/>
    <cellStyle name="_06  E - Pricing Schedule BMS-TMS_RCC -MAJOR- G+1)_BOQ_1" xfId="620"/>
    <cellStyle name="_06  E - Pricing Schedule BMS-TMS_RCC -MAJOR- G+1)_Copy of Copy of MEAS SHEET OF- ARCH-SHIKHA" xfId="217"/>
    <cellStyle name="_06  E - Pricing Schedule BMS-TMS_RCC -MAJOR- G+1)_Copy of Copy of MEAS SHEET OF- ARCH-SHIKHA 2" xfId="3684"/>
    <cellStyle name="_06  E - Pricing Schedule BMS-TMS_RCC -MAJOR- G+1)_Copy of MEAS SHEET OF- ARCH-kajal.." xfId="626"/>
    <cellStyle name="_06  E - Pricing Schedule BMS-TMS_RCC -MAJOR- G+1)_Copy of MEAS SHEET OF- ARCH-kajal.. 2" xfId="3685"/>
    <cellStyle name="_06  E - Pricing Schedule BMS-TMS_RCC -MAJOR- G+1)_Copy of MEAS SHEET OF- ARCH-SK" xfId="629"/>
    <cellStyle name="_06  E - Pricing Schedule BMS-TMS_RCC -MAJOR- G+1)_Copy of MEAS SHEET OF- ARCH-SK 2" xfId="3686"/>
    <cellStyle name="_06  E - Pricing Schedule BMS-TMS_RCC -MAJOR- G+1)_DRAFT-EST-CIVIL-05.11.11" xfId="277"/>
    <cellStyle name="_06  E - Pricing Schedule BMS-TMS_RCC -MAJOR- G+1)_DRAFT-EST-CIVIL-05.11.11 2" xfId="3687"/>
    <cellStyle name="_06  E - Pricing Schedule BMS-TMS_RCC -MAJOR- G+1)_ESTIMATE-15.03.11-OPTION-2" xfId="386"/>
    <cellStyle name="_06  E - Pricing Schedule BMS-TMS_RCC -MAJOR- G+1)_ESTIMATE-15.03.11-OPTION-2 2" xfId="3688"/>
    <cellStyle name="_06  E - Pricing Schedule BMS-TMS_RCC -MAJOR- G+1)_Final BOQ-SEMINAR HALL" xfId="36"/>
    <cellStyle name="_06  E - Pricing Schedule BMS-TMS_RCC -MAJOR- G+1)_FINAL MEAS SHEET OF-ARCHI-MDP HOSTEL -BL -" xfId="639"/>
    <cellStyle name="_06  E - Pricing Schedule BMS-TMS_RCC -MAJOR- G+1)_landscape - nsg" xfId="643"/>
    <cellStyle name="_06  E - Pricing Schedule BMS-TMS_RCC -MAJOR- G+1)_landscape - nsg 2" xfId="3689"/>
    <cellStyle name="_06  E - Pricing Schedule BMS-TMS_RCC -MAJOR- G+1)_MBA COLLAGE-CCBA ARCH" xfId="652"/>
    <cellStyle name="_06  E - Pricing Schedule BMS-TMS_RCC -MAJOR- G+1)_MEAS SHEET OF- ARCH - Lower Ground floor" xfId="658"/>
    <cellStyle name="_06  E - Pricing Schedule BMS-TMS_RCC -MAJOR- G+1)_MEAS SHEET OF- ARCH - Lower Ground floor 2" xfId="3690"/>
    <cellStyle name="_06  E - Pricing Schedule BMS-TMS_RCC -MAJOR- G+1)_MEAS SHEET OF- ARCH- Chaitali" xfId="666"/>
    <cellStyle name="_06  E - Pricing Schedule BMS-TMS_RCC -MAJOR- G+1)_MEAS SHEET OF- ARCH- Chaitali 2" xfId="3691"/>
    <cellStyle name="_06  E - Pricing Schedule BMS-TMS_RCC -MAJOR- G+1)_MEAS SHEET OF- ARCH-25-12-2010-heena...." xfId="671"/>
    <cellStyle name="_06  E - Pricing Schedule BMS-TMS_RCC -MAJOR- G+1)_MEAS SHEET OF- ARCH-25-12-2010-heena.... 2" xfId="3692"/>
    <cellStyle name="_06  E - Pricing Schedule BMS-TMS_RCC -MAJOR- G+1)_MEAS SHEET OF- ARCH-5th floor-manisha" xfId="190"/>
    <cellStyle name="_06  E - Pricing Schedule BMS-TMS_RCC -MAJOR- G+1)_MEAS SHEET OF- ARCH-ANKITA " xfId="674"/>
    <cellStyle name="_06  E - Pricing Schedule BMS-TMS_RCC -MAJOR- G+1)_MEAS SHEET OF- ARCH-ANKITA  2" xfId="3693"/>
    <cellStyle name="_06  E - Pricing Schedule BMS-TMS_RCC -MAJOR- G+1)_MEAS SHEET OF- ARCH-kajal.." xfId="318"/>
    <cellStyle name="_06  E - Pricing Schedule BMS-TMS_RCC -MAJOR- G+1)_MEAS SHEET OF- ARCH-kajal.. 2" xfId="3694"/>
    <cellStyle name="_06  E - Pricing Schedule BMS-TMS_RCC -MAJOR- G+1)_MEAS SHEET OF- ARCH-MP" xfId="233"/>
    <cellStyle name="_06  E - Pricing Schedule BMS-TMS_RCC -MAJOR- G+1)_MEAS SHEET OF- ARCH-MP 2" xfId="3695"/>
    <cellStyle name="_06  E - Pricing Schedule BMS-TMS_RCC -MAJOR- G+1)_MEAS SHEET OF- ARCH-priyanka." xfId="673"/>
    <cellStyle name="_06  E - Pricing Schedule BMS-TMS_RCC -MAJOR- G+1)_MEAS SHEET OF- ARCH-priyanka. 2" xfId="3696"/>
    <cellStyle name="_06  E - Pricing Schedule BMS-TMS_RCC -MAJOR- G+1)_MEAS SHEET OF- Mitali" xfId="680"/>
    <cellStyle name="_06  E - Pricing Schedule BMS-TMS_RCC -MAJOR- G+1)_MEAS SHEET OF RCC FOR MDP HOSTEL - 06.06.11-JRP" xfId="685"/>
    <cellStyle name="_06  E - Pricing Schedule BMS-TMS_RCC -MAJOR- G+1)_MEAS SHEET OF-R.C.C. (M) (28-01-12)(Foundation) - chk" xfId="690"/>
    <cellStyle name="_06  E - Pricing Schedule BMS-TMS_RCC -MAJOR- G+1)_Meas Sheet of-stru-STAFF QUARTER-kajal" xfId="248"/>
    <cellStyle name="_06  E - Pricing Schedule BMS-TMS_RCC -MAJOR- G+1)_Meas Sheet of-stru-STAFF QUARTER-kajal 2" xfId="3697"/>
    <cellStyle name="_06  E - Pricing Schedule BMS-TMS_RCC -MAJOR- G+1)_Measurement" xfId="691"/>
    <cellStyle name="_06  E - Pricing Schedule BMS-TMS_RCC -MAJOR- G+1)_Measurement 2" xfId="3698"/>
    <cellStyle name="_06  E - Pricing Schedule BMS-TMS_RCC -MAJOR- G+1)_MEASUREMENT SHEET -Plaster At Guest House- Chaitali" xfId="695"/>
    <cellStyle name="_06  E - Pricing Schedule BMS-TMS_RCC -MAJOR- G+1)_MEASUREMENT SHEET -Plaster At Guest House- Chaitali 2" xfId="3699"/>
    <cellStyle name="_06  E - Pricing Schedule BMS-TMS_RCC -MAJOR- G+1)_Miscellaneous work" xfId="701"/>
    <cellStyle name="_06  E - Pricing Schedule BMS-TMS_RCC -MAJOR- G+1)_Miscellaneous work 2" xfId="3700"/>
    <cellStyle name="_06  E - Pricing Schedule BMS-TMS_RCC -MAJOR- G+1)_REV-BOQ-MAIN HOSPITA-AS PER AMENDMENT 3-30.08.10-TO UNITY" xfId="705"/>
    <cellStyle name="_06  E - Pricing Schedule BMS-TMS_RCC -MAJOR- G+1)_REV-BOQ-MAIN HOSPITA-AS PER AMENDMENT 6-01.09.10-TO UNITY" xfId="712"/>
    <cellStyle name="_06  E - Pricing Schedule BMS-TMS_RCC -MAJOR- G+1)_Sez_Boq_Superstructure part-FORMATED" xfId="125"/>
    <cellStyle name="_06  E - Pricing Schedule BMS-TMS_RCC -MAJOR- G+1)_Steel truss-Dharmendra" xfId="332"/>
    <cellStyle name="_06  E - Pricing Schedule BMS-TMS_REV PRELIMINARY ESTIMATE-FIRE STATION-07-07-11" xfId="715"/>
    <cellStyle name="_06  E - Pricing Schedule BMS-TMS_REV PRELIMINARY ESTIMATE-FIRE STATION-07-07-11 2" xfId="3701"/>
    <cellStyle name="_06  E - Pricing Schedule BMS-TMS_REVISED ESTIMATE -14.06.11" xfId="716"/>
    <cellStyle name="_06  E - Pricing Schedule BMS-TMS_REVISED ESTIMATE -14.06.11 2" xfId="3702"/>
    <cellStyle name="_06  E - Pricing Schedule BMS-TMS_Sez_Boq_Superstructure part-FORMATED" xfId="614"/>
    <cellStyle name="_06  E - Pricing Schedule BMS-TMS_Steel truss-Dharmendra" xfId="246"/>
    <cellStyle name="_06  E - Pricing Schedule BMS-TMS_Steel truss-Dharmendra 2" xfId="3703"/>
    <cellStyle name="_06  E - Pricing Schedule BMS-TMS_T. EST-BASMENT" xfId="721"/>
    <cellStyle name="_06  E - Pricing Schedule BMS-TMS_T. EST-BASMENT 2" xfId="3704"/>
    <cellStyle name="_15.02.11 Internal Work _BOQ_R0-FORMATED" xfId="725"/>
    <cellStyle name="_15.02.11 Internal Work _BOQ_R0-FORMATED 2" xfId="3705"/>
    <cellStyle name="_15.02.11 Internal Work _BOQ_R0-FORMATED_DRAFT BOQ-WITH MEAS-STR-CIVIL-18-01-13" xfId="735"/>
    <cellStyle name="_15.02.11 Internal Work _BOQ_R0-FORMATED_DRAFT BOQ-WITH MEAS-STR-CIVIL-18-01-13 2" xfId="3706"/>
    <cellStyle name="_15.02.11 Internal Work _BOQ_R0-FORMATED_Sez_Boq_Superstructure part-FORMATED" xfId="193"/>
    <cellStyle name="_301- bhosale" xfId="737"/>
    <cellStyle name="_6227 BOQ &amp; MEA.-13.03.09" xfId="738"/>
    <cellStyle name="_6227 BOQ &amp; MEA.-13.03.09 2" xfId="739"/>
    <cellStyle name="_6227 BOQ &amp; MEA.-13.03.09 2 2" xfId="3709"/>
    <cellStyle name="_6227 BOQ &amp; MEA.-13.03.09 2 3" xfId="3708"/>
    <cellStyle name="_6227 BOQ &amp; MEA.-13.03.09 3" xfId="3710"/>
    <cellStyle name="_6227 BOQ &amp; MEA.-13.03.09 4" xfId="3707"/>
    <cellStyle name="_6227 BOQ &amp; MEA.-13.03.09_DRAFT BOQ-WITH MEAS-STR-CIVIL-18-01-13" xfId="274"/>
    <cellStyle name="_6227 BOQ &amp; MEA.-13.03.09_DRAFT BOQ-WITH MEAS-STR-CIVIL-18-01-13 2" xfId="3712"/>
    <cellStyle name="_6227 BOQ &amp; MEA.-13.03.09_DRAFT BOQ-WITH MEAS-STR-CIVIL-18-01-13 3" xfId="3711"/>
    <cellStyle name="_6340_ BOQ_MEA. 09.03.09" xfId="740"/>
    <cellStyle name="_6340_ BOQ_MEA. 09.03.09 2" xfId="748"/>
    <cellStyle name="_6340_ BOQ_MEA. 09.03.09 2 2" xfId="3713"/>
    <cellStyle name="_6340_ BOQ_MEA. 09.03.09 3" xfId="3714"/>
    <cellStyle name="_6340_ BOQ_MEA. 09.03.09_DRAFT BOQ-WITH MEAS-STR-CIVIL-18-01-13" xfId="749"/>
    <cellStyle name="_6340_ BOQ_MEA. 09.03.09_DRAFT BOQ-WITH MEAS-STR-CIVIL-18-01-13 2" xfId="3715"/>
    <cellStyle name="_6340_ BOQ_MEA. 09.03.09_MEAS-FACULTY HOUSE-16.04.10-A" xfId="530"/>
    <cellStyle name="_6340_ BOQ_MEA. 09.03.09_MEAS-FACULTY HOUSE-16.04.10-A 2" xfId="3716"/>
    <cellStyle name="_6340_ BOQ_MEA. 09.03.09_MEAS-FACULTY HOUSE-16.04.10-A_DRAFT BOQ-WITH MEAS-STR-CIVIL-18-01-13" xfId="752"/>
    <cellStyle name="_6340_ BOQ_MEA. 09.03.09_MEAS-FACULTY HOUSE-16.04.10-A_DRAFT BOQ-WITH MEAS-STR-CIVIL-18-01-13 2" xfId="3717"/>
    <cellStyle name="_6340_ BOQ_MEA. 09.03.09_MEAS-FACULTY HOUSE-16.04.10-A_MEAS SHEET OF- ARCH. &amp; R.C.C. (M)" xfId="234"/>
    <cellStyle name="_6340_ BOQ_MEA. 09.03.09_MEAS-FACULTY HOUSE-16.04.10-A_MEAS SHEET OF- ARCH. &amp; R.C.C. (M) 2" xfId="3718"/>
    <cellStyle name="_6340_ BOQ_MEA. 09.03.09_MEAS-FACULTY HOUSE-16.04.10-A_Meas Sheet of Structure-Nv-06.11.12" xfId="676"/>
    <cellStyle name="_6340_ BOQ_MEA. 09.03.09_MEAS-FACULTY HOUSE-16.04.10-A_Meas Sheet of Structure-Nv-06.11.12 2" xfId="3719"/>
    <cellStyle name="_6340_ BOQ_MEA. 09.03.09_Sez_Boq_Superstructure part-FORMATED" xfId="761"/>
    <cellStyle name="_6520_AREA_IBIS HOTEL AT NAVI MUMBAI - 02-04-09" xfId="348"/>
    <cellStyle name="_6520_AREA_IBIS HOTEL AT NAVI MUMBAI - 02-04-09 2" xfId="763"/>
    <cellStyle name="_6520_AREA_IBIS HOTEL AT NAVI MUMBAI - 02-04-09 2 2" xfId="3720"/>
    <cellStyle name="_6520_AREA_IBIS HOTEL AT NAVI MUMBAI - 02-04-09 3" xfId="3721"/>
    <cellStyle name="_6520_AREA_IBIS HOTEL AT NAVI MUMBAI - 02-04-09_DRAFT BOQ-WITH MEAS-STR-CIVIL-18-01-13" xfId="766"/>
    <cellStyle name="_6520_AREA_IBIS HOTEL AT NAVI MUMBAI - 02-04-09_DRAFT BOQ-WITH MEAS-STR-CIVIL-18-01-13 2" xfId="3722"/>
    <cellStyle name="_6520_AREA_IBIS HOTEL AT NAVI MUMBAI - 02-04-09_MEAS-FACULTY HOUSE-16.04.10-A" xfId="767"/>
    <cellStyle name="_6520_AREA_IBIS HOTEL AT NAVI MUMBAI - 02-04-09_MEAS-FACULTY HOUSE-16.04.10-A 2" xfId="3723"/>
    <cellStyle name="_6520_AREA_IBIS HOTEL AT NAVI MUMBAI - 02-04-09_MEAS-FACULTY HOUSE-16.04.10-A_DRAFT BOQ-WITH MEAS-STR-CIVIL-18-01-13" xfId="775"/>
    <cellStyle name="_6520_AREA_IBIS HOTEL AT NAVI MUMBAI - 02-04-09_MEAS-FACULTY HOUSE-16.04.10-A_DRAFT BOQ-WITH MEAS-STR-CIVIL-18-01-13 2" xfId="3724"/>
    <cellStyle name="_6520_AREA_IBIS HOTEL AT NAVI MUMBAI - 02-04-09_MEAS-FACULTY HOUSE-16.04.10-A_MEAS SHEET OF- ARCH. &amp; R.C.C. (M)" xfId="777"/>
    <cellStyle name="_6520_AREA_IBIS HOTEL AT NAVI MUMBAI - 02-04-09_MEAS-FACULTY HOUSE-16.04.10-A_MEAS SHEET OF- ARCH. &amp; R.C.C. (M) 2" xfId="3725"/>
    <cellStyle name="_6520_AREA_IBIS HOTEL AT NAVI MUMBAI - 02-04-09_MEAS-FACULTY HOUSE-16.04.10-A_Meas Sheet of Structure-Nv-06.11.12" xfId="780"/>
    <cellStyle name="_6520_AREA_IBIS HOTEL AT NAVI MUMBAI - 02-04-09_MEAS-FACULTY HOUSE-16.04.10-A_Meas Sheet of Structure-Nv-06.11.12 2" xfId="3726"/>
    <cellStyle name="_6520_AREA_IBIS HOTEL AT NAVI MUMBAI - 02-04-09_Sez_Boq_Superstructure part-FORMATED" xfId="111"/>
    <cellStyle name="_Area Statement 0705017" xfId="243"/>
    <cellStyle name="_Bhosale Revised" xfId="525"/>
    <cellStyle name="_BILLS OF QUANTITIS" xfId="784"/>
    <cellStyle name="_BILLS OF QUANTITIS 2" xfId="789"/>
    <cellStyle name="_BILLS OF QUANTITIS 2 2" xfId="3727"/>
    <cellStyle name="_BILLS OF QUANTITIS 3" xfId="3728"/>
    <cellStyle name="_BILLS OF QUANTITIS_DRAFT BOQ-WITH MEAS-STR-CIVIL-18-01-13" xfId="791"/>
    <cellStyle name="_BILLS OF QUANTITIS_DRAFT BOQ-WITH MEAS-STR-CIVIL-18-01-13 2" xfId="3729"/>
    <cellStyle name="_BILLS OF QUANTITIS_Sez_Boq_Superstructure part-FORMATED" xfId="148"/>
    <cellStyle name="_BLG Costing-29.08.08" xfId="444"/>
    <cellStyle name="_BLG Costing-29.08.08 2" xfId="793"/>
    <cellStyle name="_BLG Costing-29.08.08 2 2" xfId="3730"/>
    <cellStyle name="_BLG Costing-29.08.08 3" xfId="3731"/>
    <cellStyle name="_BLG Costing-29.08.08_DRAFT BOQ-WITH MEAS-STR-CIVIL-18-01-13" xfId="796"/>
    <cellStyle name="_BLG Costing-29.08.08_DRAFT BOQ-WITH MEAS-STR-CIVIL-18-01-13 2" xfId="3732"/>
    <cellStyle name="_BLG Costing-29.08.08_Sez_Boq_Superstructure part-FORMATED" xfId="797"/>
    <cellStyle name="_BLK-EST-BUILDING 1 - DLF MUMBAI MILLS-13-10-10" xfId="798"/>
    <cellStyle name="_BLK-EST-BUILDING 1 - DLF MUMBAI MILLS-13-10-10 2" xfId="799"/>
    <cellStyle name="_BLK-EST-BUILDING 1 - DLF MUMBAI MILLS-13-10-10 2 2" xfId="3733"/>
    <cellStyle name="_BLK-EST-BUILDING 1 - DLF MUMBAI MILLS-13-10-10 3" xfId="3734"/>
    <cellStyle name="_BLOCK EST - BASEMENT" xfId="802"/>
    <cellStyle name="_BLOCK EST - BASEMENT 2" xfId="804"/>
    <cellStyle name="_BLOCK EST - BASEMENT 2 2" xfId="3735"/>
    <cellStyle name="_BLOCK EST - BASEMENT 3" xfId="3736"/>
    <cellStyle name="_BLOCK EST - BUILDING 1" xfId="213"/>
    <cellStyle name="_BLOCK EST - BUILDING 1 2" xfId="808"/>
    <cellStyle name="_BLOCK EST - BUILDING 1 2 2" xfId="3737"/>
    <cellStyle name="_BLOCK EST - BUILDING 1 3" xfId="3738"/>
    <cellStyle name="_BLOCK EST - BUILDING 2-TO STERLING" xfId="809"/>
    <cellStyle name="_BLOCK EST - BUILDING 2-TO STERLING 2" xfId="812"/>
    <cellStyle name="_BLOCK EST - BUILDING 2-TO STERLING 2 2" xfId="3739"/>
    <cellStyle name="_BLOCK EST - BUILDING 2-TO STERLING 3" xfId="3740"/>
    <cellStyle name="_BLOCK EST - BUILDING 3" xfId="180"/>
    <cellStyle name="_BLOCK EST - BUILDING 3 2" xfId="814"/>
    <cellStyle name="_BLOCK EST - BUILDING 3 2 2" xfId="3741"/>
    <cellStyle name="_BLOCK EST - BUILDING 3 3" xfId="3742"/>
    <cellStyle name="_BLOCK EST - PODIUM -DLF" xfId="819"/>
    <cellStyle name="_BLOCK EST - PODIUM -DLF 2" xfId="821"/>
    <cellStyle name="_BLOCK EST - PODIUM -DLF 2 2" xfId="3743"/>
    <cellStyle name="_BLOCK EST - PODIUM -DLF 3" xfId="3744"/>
    <cellStyle name="_BLOCK EST - PODIUM -MCGM" xfId="826"/>
    <cellStyle name="_BLOCK EST - PODIUM -MCGM 2" xfId="827"/>
    <cellStyle name="_BLOCK EST - PODIUM -MCGM 2 2" xfId="3745"/>
    <cellStyle name="_BLOCK EST - PODIUM -MCGM 3" xfId="3746"/>
    <cellStyle name="_BLOCK ESTIMATE-09.05.08-PHASE-II-DPA" xfId="306"/>
    <cellStyle name="_BLOCK ESTIMATE-09.05.08-PHASE-II-DPA 2" xfId="828"/>
    <cellStyle name="_BLOCK ESTIMATE-09.05.08-PHASE-II-DPA 2 2" xfId="3747"/>
    <cellStyle name="_BLOCK ESTIMATE-09.05.08-PHASE-II-DPA 3" xfId="3748"/>
    <cellStyle name="_BLOCK ESTIMATE-09.05.08-PHASE-II-DPA_5th FLOOR" xfId="468"/>
    <cellStyle name="_BLOCK ESTIMATE-09.05.08-PHASE-II-DPA_5th FLOOR 2" xfId="3749"/>
    <cellStyle name="_BLOCK ESTIMATE-09.05.08-PHASE-II-DPA_BOQ" xfId="832"/>
    <cellStyle name="_BLOCK ESTIMATE-09.05.08-PHASE-II-DPA_BOQ 2" xfId="3750"/>
    <cellStyle name="_BLOCK ESTIMATE-09.05.08-PHASE-II-DPA_BOQ OF FINISHES FOR residentialL- 21.05.11" xfId="834"/>
    <cellStyle name="_BLOCK ESTIMATE-09.05.08-PHASE-II-DPA_BOQ OF FINISHES FOR residentialL- 21.05.11 2" xfId="3751"/>
    <cellStyle name="_BLOCK ESTIMATE-09.05.08-PHASE-II-DPA_BOQ_DRAFT BOQ-WITH MEAS-STR-CIVIL-18-01-13" xfId="841"/>
    <cellStyle name="_BLOCK ESTIMATE-09.05.08-PHASE-II-DPA_BOQ_DRAFT BOQ-WITH MEAS-STR-CIVIL-18-01-13 2" xfId="3752"/>
    <cellStyle name="_BLOCK ESTIMATE-09.05.08-PHASE-II-DPA_Copy of Copy of MEAS SHEET OF- ARCH-SHIKHA" xfId="844"/>
    <cellStyle name="_BLOCK ESTIMATE-09.05.08-PHASE-II-DPA_Copy of Copy of MEAS SHEET OF- ARCH-SHIKHA 2" xfId="3753"/>
    <cellStyle name="_BLOCK ESTIMATE-09.05.08-PHASE-II-DPA_Copy of MEAS SHEET OF- ARCH-kajal.." xfId="492"/>
    <cellStyle name="_BLOCK ESTIMATE-09.05.08-PHASE-II-DPA_Copy of MEAS SHEET OF- ARCH-kajal.. 2" xfId="3754"/>
    <cellStyle name="_BLOCK ESTIMATE-09.05.08-PHASE-II-DPA_Copy of MEAS SHEET OF- ARCH-SK" xfId="846"/>
    <cellStyle name="_BLOCK ESTIMATE-09.05.08-PHASE-II-DPA_Copy of MEAS SHEET OF- ARCH-SK 2" xfId="3755"/>
    <cellStyle name="_BLOCK ESTIMATE-09.05.08-PHASE-II-DPA_Copy of MEAS SHEET OF- ARCH-SK_DRAFT BOQ-WITH MEAS-STR-CIVIL-18-01-13" xfId="235"/>
    <cellStyle name="_BLOCK ESTIMATE-09.05.08-PHASE-II-DPA_Copy of MEAS SHEET OF- ARCH-SK_DRAFT BOQ-WITH MEAS-STR-CIVIL-18-01-13 2" xfId="3756"/>
    <cellStyle name="_BLOCK ESTIMATE-09.05.08-PHASE-II-DPA_DRAFT BOQ-WITH MEAS-STR-CIVIL-18-01-13" xfId="451"/>
    <cellStyle name="_BLOCK ESTIMATE-09.05.08-PHASE-II-DPA_DRAFT BOQ-WITH MEAS-STR-CIVIL-18-01-13 2" xfId="3757"/>
    <cellStyle name="_BLOCK ESTIMATE-09.05.08-PHASE-II-DPA_ESTIMATE-15.03.11-OPTION-2" xfId="849"/>
    <cellStyle name="_BLOCK ESTIMATE-09.05.08-PHASE-II-DPA_ESTIMATE-15.03.11-OPTION-2 2" xfId="3758"/>
    <cellStyle name="_BLOCK ESTIMATE-09.05.08-PHASE-II-DPA_ESTIMATE-15.03.11-OPTION-2_DRAFT BOQ-WITH MEAS-STR-CIVIL-18-01-13" xfId="853"/>
    <cellStyle name="_BLOCK ESTIMATE-09.05.08-PHASE-II-DPA_ESTIMATE-15.03.11-OPTION-2_DRAFT BOQ-WITH MEAS-STR-CIVIL-18-01-13 2" xfId="3759"/>
    <cellStyle name="_BLOCK ESTIMATE-09.05.08-PHASE-II-DPA_Final BOQ-SEMINAR HALL" xfId="807"/>
    <cellStyle name="_BLOCK ESTIMATE-09.05.08-PHASE-II-DPA_FINAL MEAS SHEET OF-ARCHI-MDP HOSTEL -BL -" xfId="854"/>
    <cellStyle name="_BLOCK ESTIMATE-09.05.08-PHASE-II-DPA_MBA COLLAGE-CCBA ARCH" xfId="743"/>
    <cellStyle name="_BLOCK ESTIMATE-09.05.08-PHASE-II-DPA_MEAS SHEET OF- ARCH - Lower Ground floor" xfId="859"/>
    <cellStyle name="_BLOCK ESTIMATE-09.05.08-PHASE-II-DPA_MEAS SHEET OF- ARCH - Lower Ground floor 2" xfId="3760"/>
    <cellStyle name="_BLOCK ESTIMATE-09.05.08-PHASE-II-DPA_MEAS SHEET OF- ARCH- Chaitali" xfId="439"/>
    <cellStyle name="_BLOCK ESTIMATE-09.05.08-PHASE-II-DPA_MEAS SHEET OF- ARCH- Chaitali 2" xfId="3761"/>
    <cellStyle name="_BLOCK ESTIMATE-09.05.08-PHASE-II-DPA_MEAS SHEET OF- ARCH- Chaitali_DRAFT BOQ-WITH MEAS-STR-CIVIL-18-01-13" xfId="490"/>
    <cellStyle name="_BLOCK ESTIMATE-09.05.08-PHASE-II-DPA_MEAS SHEET OF- ARCH- Chaitali_DRAFT BOQ-WITH MEAS-STR-CIVIL-18-01-13 2" xfId="3762"/>
    <cellStyle name="_BLOCK ESTIMATE-09.05.08-PHASE-II-DPA_MEAS SHEET OF- ARCH-25-12-2010-heena...." xfId="214"/>
    <cellStyle name="_BLOCK ESTIMATE-09.05.08-PHASE-II-DPA_MEAS SHEET OF- ARCH-25-12-2010-heena.... 2" xfId="3763"/>
    <cellStyle name="_BLOCK ESTIMATE-09.05.08-PHASE-II-DPA_MEAS SHEET OF- ARCH-ANKITA " xfId="758"/>
    <cellStyle name="_BLOCK ESTIMATE-09.05.08-PHASE-II-DPA_MEAS SHEET OF- ARCH-ANKITA  2" xfId="3764"/>
    <cellStyle name="_BLOCK ESTIMATE-09.05.08-PHASE-II-DPA_MEAS SHEET OF- ARCH-kajal.." xfId="860"/>
    <cellStyle name="_BLOCK ESTIMATE-09.05.08-PHASE-II-DPA_MEAS SHEET OF- ARCH-kajal.. 2" xfId="3765"/>
    <cellStyle name="_BLOCK ESTIMATE-09.05.08-PHASE-II-DPA_MEAS SHEET OF- ARCH-kajal.._DRAFT BOQ-WITH MEAS-STR-CIVIL-18-01-13" xfId="864"/>
    <cellStyle name="_BLOCK ESTIMATE-09.05.08-PHASE-II-DPA_MEAS SHEET OF- ARCH-kajal.._DRAFT BOQ-WITH MEAS-STR-CIVIL-18-01-13 2" xfId="3766"/>
    <cellStyle name="_BLOCK ESTIMATE-09.05.08-PHASE-II-DPA_MEAS SHEET OF- ARCH-MP" xfId="868"/>
    <cellStyle name="_BLOCK ESTIMATE-09.05.08-PHASE-II-DPA_MEAS SHEET OF- ARCH-MP 2" xfId="3767"/>
    <cellStyle name="_BLOCK ESTIMATE-09.05.08-PHASE-II-DPA_MEAS SHEET OF- ARCH-MP_DRAFT BOQ-WITH MEAS-STR-CIVIL-18-01-13" xfId="873"/>
    <cellStyle name="_BLOCK ESTIMATE-09.05.08-PHASE-II-DPA_MEAS SHEET OF- ARCH-MP_DRAFT BOQ-WITH MEAS-STR-CIVIL-18-01-13 2" xfId="3768"/>
    <cellStyle name="_BLOCK ESTIMATE-09.05.08-PHASE-II-DPA_MEAS SHEET OF- ARCH-priyanka." xfId="877"/>
    <cellStyle name="_BLOCK ESTIMATE-09.05.08-PHASE-II-DPA_MEAS SHEET OF- ARCH-priyanka. 2" xfId="3769"/>
    <cellStyle name="_BLOCK ESTIMATE-09.05.08-PHASE-II-DPA_MEAS SHEET OF- Mitali" xfId="878"/>
    <cellStyle name="_BLOCK ESTIMATE-09.05.08-PHASE-II-DPA_MEAS SHEET OF RCC FOR MDP HOSTEL - 06.06.11-JRP" xfId="881"/>
    <cellStyle name="_BLOCK ESTIMATE-09.05.08-PHASE-II-DPA_Meas Sheet of-stru-STAFF QUARTER-kajal" xfId="382"/>
    <cellStyle name="_BLOCK ESTIMATE-09.05.08-PHASE-II-DPA_Meas Sheet of-stru-STAFF QUARTER-kajal 2" xfId="3770"/>
    <cellStyle name="_BLOCK ESTIMATE-09.05.08-PHASE-II-DPA_Meas Sheet of-stru-STAFF QUARTER-kajal_DRAFT BOQ-WITH MEAS-STR-CIVIL-18-01-13" xfId="884"/>
    <cellStyle name="_BLOCK ESTIMATE-09.05.08-PHASE-II-DPA_Meas Sheet of-stru-STAFF QUARTER-kajal_DRAFT BOQ-WITH MEAS-STR-CIVIL-18-01-13 2" xfId="3771"/>
    <cellStyle name="_BLOCK ESTIMATE-09.05.08-PHASE-II-DPA_MEAS_FACULTY HOUSING" xfId="888"/>
    <cellStyle name="_BLOCK ESTIMATE-09.05.08-PHASE-II-DPA_MEAS_FACULTY HOUSING 2" xfId="3772"/>
    <cellStyle name="_BLOCK ESTIMATE-09.05.08-PHASE-II-DPA_MEAS_FACULTY HOUSING_DRAFT BOQ-WITH MEAS-STR-CIVIL-18-01-13" xfId="188"/>
    <cellStyle name="_BLOCK ESTIMATE-09.05.08-PHASE-II-DPA_MEAS_FACULTY HOUSING_DRAFT BOQ-WITH MEAS-STR-CIVIL-18-01-13 2" xfId="3773"/>
    <cellStyle name="_BLOCK ESTIMATE-09.05.08-PHASE-II-DPA_MEAS-FACULTY HOUSE-16.04.10-A" xfId="892"/>
    <cellStyle name="_BLOCK ESTIMATE-09.05.08-PHASE-II-DPA_MEAS-FACULTY HOUSE-16.04.10-A 2" xfId="3774"/>
    <cellStyle name="_BLOCK ESTIMATE-09.05.08-PHASE-II-DPA_MEAS-FACULTY HOUSE-16.04.10-A_DRAFT BOQ-WITH MEAS-STR-CIVIL-18-01-13" xfId="896"/>
    <cellStyle name="_BLOCK ESTIMATE-09.05.08-PHASE-II-DPA_MEAS-FACULTY HOUSE-16.04.10-A_DRAFT BOQ-WITH MEAS-STR-CIVIL-18-01-13 2" xfId="3775"/>
    <cellStyle name="_BLOCK ESTIMATE-09.05.08-PHASE-II-DPA_MEAS-FACULTY HOUSE-16.04.10-A_MEAS SHEET OF- ARCH. &amp; R.C.C. (M)" xfId="902"/>
    <cellStyle name="_BLOCK ESTIMATE-09.05.08-PHASE-II-DPA_MEAS-FACULTY HOUSE-16.04.10-A_MEAS SHEET OF- ARCH. &amp; R.C.C. (M) 2" xfId="3776"/>
    <cellStyle name="_BLOCK ESTIMATE-09.05.08-PHASE-II-DPA_MEAS-FACULTY HOUSE-16.04.10-A_Meas Sheet of Structure-Nv-06.11.12" xfId="106"/>
    <cellStyle name="_BLOCK ESTIMATE-09.05.08-PHASE-II-DPA_MEAS-FACULTY HOUSE-16.04.10-A_Meas Sheet of Structure-Nv-06.11.12 2" xfId="3777"/>
    <cellStyle name="_BLOCK ESTIMATE-09.05.08-PHASE-II-DPA_MEAS-SHEET- FINISHING-BL" xfId="77"/>
    <cellStyle name="_BLOCK ESTIMATE-09.05.08-PHASE-II-DPA_Measurement" xfId="907"/>
    <cellStyle name="_BLOCK ESTIMATE-09.05.08-PHASE-II-DPA_Measurement 2" xfId="3778"/>
    <cellStyle name="_BLOCK ESTIMATE-09.05.08-PHASE-II-DPA_MEASUREMENT SHEET -Plaster At Guest House- Chaitali" xfId="683"/>
    <cellStyle name="_BLOCK ESTIMATE-09.05.08-PHASE-II-DPA_MEASUREMENT SHEET -Plaster At Guest House- Chaitali 2" xfId="3779"/>
    <cellStyle name="_BLOCK ESTIMATE-09.05.08-PHASE-II-DPA_MEASUREMENT SHEET -Plaster At Guest House- Chaitali_DRAFT BOQ-WITH MEAS-STR-CIVIL-18-01-13" xfId="914"/>
    <cellStyle name="_BLOCK ESTIMATE-09.05.08-PHASE-II-DPA_MEASUREMENT SHEET -Plaster At Guest House- Chaitali_DRAFT BOQ-WITH MEAS-STR-CIVIL-18-01-13 2" xfId="3780"/>
    <cellStyle name="_BLOCK ESTIMATE-09.05.08-PHASE-II-DPA_Miscellaneous work" xfId="916"/>
    <cellStyle name="_BLOCK ESTIMATE-09.05.08-PHASE-II-DPA_Miscellaneous work 2" xfId="3781"/>
    <cellStyle name="_BLOCK ESTIMATE-09.05.08-PHASE-II-DPA_PAINTING" xfId="885"/>
    <cellStyle name="_BLOCK ESTIMATE-09.05.08-PHASE-II-DPA_Sez_Boq_Superstructure part-FORMATED" xfId="918"/>
    <cellStyle name="_BLOCK ESTIMATE-09.05.08-PHASE-II-DPA_Steel truss-Dharmendra" xfId="923"/>
    <cellStyle name="_BOQ" xfId="930"/>
    <cellStyle name="_BOQ 2" xfId="934"/>
    <cellStyle name="_BOQ 2 2" xfId="3784"/>
    <cellStyle name="_BOQ 2 3" xfId="3783"/>
    <cellStyle name="_BOQ -26-02-10" xfId="937"/>
    <cellStyle name="_BOQ -26-02-10 2" xfId="940"/>
    <cellStyle name="_BOQ -26-02-10 2 2" xfId="3787"/>
    <cellStyle name="_BOQ -26-02-10 2 3" xfId="3786"/>
    <cellStyle name="_BOQ -26-02-10 3" xfId="3788"/>
    <cellStyle name="_BOQ -26-02-10 4" xfId="3785"/>
    <cellStyle name="_BOQ -26-02-10_DRAFT BOQ-WITH MEAS-STR-CIVIL-18-01-13" xfId="397"/>
    <cellStyle name="_BOQ -26-02-10_DRAFT BOQ-WITH MEAS-STR-CIVIL-18-01-13 2" xfId="3790"/>
    <cellStyle name="_BOQ -26-02-10_DRAFT BOQ-WITH MEAS-STR-CIVIL-18-01-13 3" xfId="3789"/>
    <cellStyle name="_BOQ 3" xfId="3791"/>
    <cellStyle name="_BOQ 4" xfId="3782"/>
    <cellStyle name="_BOQ FOR HOTEL BLOCK - 18.10.08 - AHC" xfId="943"/>
    <cellStyle name="_BOQ FOR HOTEL BLOCK - 18.10.08 - AHC 2" xfId="945"/>
    <cellStyle name="_BOQ FOR HOTEL BLOCK - 18.10.08 - AHC 2 2" xfId="3792"/>
    <cellStyle name="_BOQ FOR HOTEL BLOCK - 18.10.08 - AHC 3" xfId="3793"/>
    <cellStyle name="_BOQ FOR HOTEL BLOCK - 18.10.08 - AHC_DRAFT BOQ-WITH MEAS-STR-CIVIL-18-01-13" xfId="98"/>
    <cellStyle name="_BOQ FOR HOTEL BLOCK - 18.10.08 - AHC_DRAFT BOQ-WITH MEAS-STR-CIVIL-18-01-13 2" xfId="3794"/>
    <cellStyle name="_BOQ FOR HOTEL BLOCK - 18.10.08 - AHC_Sez_Boq_Superstructure part-FORMATED" xfId="949"/>
    <cellStyle name="_BOQ FOR OFFICE LEVELS" xfId="800"/>
    <cellStyle name="_BOQ FOR OFFICE LEVELS 2" xfId="271"/>
    <cellStyle name="_BOQ FOR OFFICE LEVELS 2 2" xfId="3795"/>
    <cellStyle name="_BOQ FOR OFFICE LEVELS 3" xfId="3796"/>
    <cellStyle name="_BOQ FOR OFFICE LEVELS_5th FLOOR" xfId="953"/>
    <cellStyle name="_BOQ FOR OFFICE LEVELS_5th FLOOR 2" xfId="3797"/>
    <cellStyle name="_BOQ FOR OFFICE LEVELS_BOQ" xfId="956"/>
    <cellStyle name="_BOQ FOR OFFICE LEVELS_BOQ 2" xfId="3798"/>
    <cellStyle name="_BOQ FOR OFFICE LEVELS_BOQ_DRAFT BOQ-WITH MEAS-STR-CIVIL-18-01-13" xfId="959"/>
    <cellStyle name="_BOQ FOR OFFICE LEVELS_BOQ_DRAFT BOQ-WITH MEAS-STR-CIVIL-18-01-13 2" xfId="3799"/>
    <cellStyle name="_BOQ FOR OFFICE LEVELS_Copy of Copy of MEAS SHEET OF- ARCH-SHIKHA" xfId="723"/>
    <cellStyle name="_BOQ FOR OFFICE LEVELS_Copy of Copy of MEAS SHEET OF- ARCH-SHIKHA 2" xfId="3800"/>
    <cellStyle name="_BOQ FOR OFFICE LEVELS_Copy of MEAS SHEET OF- ARCH-kajal.." xfId="760"/>
    <cellStyle name="_BOQ FOR OFFICE LEVELS_Copy of MEAS SHEET OF- ARCH-kajal.. 2" xfId="3801"/>
    <cellStyle name="_BOQ FOR OFFICE LEVELS_Copy of MEAS SHEET OF- ARCH-SK" xfId="579"/>
    <cellStyle name="_BOQ FOR OFFICE LEVELS_Copy of MEAS SHEET OF- ARCH-SK 2" xfId="3802"/>
    <cellStyle name="_BOQ FOR OFFICE LEVELS_Copy of MEAS SHEET OF- ARCH-SK_DRAFT BOQ-WITH MEAS-STR-CIVIL-18-01-13" xfId="964"/>
    <cellStyle name="_BOQ FOR OFFICE LEVELS_Copy of MEAS SHEET OF- ARCH-SK_DRAFT BOQ-WITH MEAS-STR-CIVIL-18-01-13 2" xfId="3803"/>
    <cellStyle name="_BOQ FOR OFFICE LEVELS_DRAFT BOQ-WITH MEAS-STR-CIVIL-18-01-13" xfId="157"/>
    <cellStyle name="_BOQ FOR OFFICE LEVELS_DRAFT BOQ-WITH MEAS-STR-CIVIL-18-01-13 2" xfId="3804"/>
    <cellStyle name="_BOQ FOR OFFICE LEVELS_DRAFT-BOQ-16.05.11" xfId="968"/>
    <cellStyle name="_BOQ FOR OFFICE LEVELS_DRAFT-BOQ-16.05.11 2" xfId="3805"/>
    <cellStyle name="_BOQ FOR OFFICE LEVELS_DRAFT-EST-CIVIL-05.11.11" xfId="972"/>
    <cellStyle name="_BOQ FOR OFFICE LEVELS_DRAFT-EST-CIVIL-05.11.11 2" xfId="3806"/>
    <cellStyle name="_BOQ FOR OFFICE LEVELS_DRAFT-EST-CIVIL-05.11.11_DRAFT BOQ-WITH MEAS-STR-CIVIL-18-01-13" xfId="829"/>
    <cellStyle name="_BOQ FOR OFFICE LEVELS_DRAFT-EST-CIVIL-05.11.11_DRAFT BOQ-WITH MEAS-STR-CIVIL-18-01-13 2" xfId="3807"/>
    <cellStyle name="_BOQ FOR OFFICE LEVELS_ESTIMATE-15.03.11-OPTION-2" xfId="429"/>
    <cellStyle name="_BOQ FOR OFFICE LEVELS_ESTIMATE-15.03.11-OPTION-2 2" xfId="3808"/>
    <cellStyle name="_BOQ FOR OFFICE LEVELS_ESTIMATE-15.03.11-OPTION-2_DRAFT BOQ-WITH MEAS-STR-CIVIL-18-01-13" xfId="974"/>
    <cellStyle name="_BOQ FOR OFFICE LEVELS_ESTIMATE-15.03.11-OPTION-2_DRAFT BOQ-WITH MEAS-STR-CIVIL-18-01-13 2" xfId="3809"/>
    <cellStyle name="_BOQ FOR OFFICE LEVELS_Final BOQ-SEMINAR HALL" xfId="975"/>
    <cellStyle name="_BOQ FOR OFFICE LEVELS_FINAL MEAS SHEET OF-ARCHI-MDP HOSTEL -BL -" xfId="982"/>
    <cellStyle name="_BOQ FOR OFFICE LEVELS_landscape - nsg" xfId="987"/>
    <cellStyle name="_BOQ FOR OFFICE LEVELS_landscape - nsg 2" xfId="3810"/>
    <cellStyle name="_BOQ FOR OFFICE LEVELS_landscape - nsg_DRAFT BOQ-WITH MEAS-STR-CIVIL-18-01-13" xfId="990"/>
    <cellStyle name="_BOQ FOR OFFICE LEVELS_landscape - nsg_DRAFT BOQ-WITH MEAS-STR-CIVIL-18-01-13 2" xfId="3811"/>
    <cellStyle name="_BOQ FOR OFFICE LEVELS_MBA COLLAGE-CCBA ARCH" xfId="63"/>
    <cellStyle name="_BOQ FOR OFFICE LEVELS_MEAS SHEET OF- ARCH - Lower Ground floor" xfId="991"/>
    <cellStyle name="_BOQ FOR OFFICE LEVELS_MEAS SHEET OF- ARCH - Lower Ground floor 2" xfId="3812"/>
    <cellStyle name="_BOQ FOR OFFICE LEVELS_MEAS SHEET OF- ARCH- Chaitali" xfId="996"/>
    <cellStyle name="_BOQ FOR OFFICE LEVELS_MEAS SHEET OF- ARCH- Chaitali 2" xfId="3813"/>
    <cellStyle name="_BOQ FOR OFFICE LEVELS_MEAS SHEET OF- ARCH- Chaitali_DRAFT BOQ-WITH MEAS-STR-CIVIL-18-01-13" xfId="384"/>
    <cellStyle name="_BOQ FOR OFFICE LEVELS_MEAS SHEET OF- ARCH- Chaitali_DRAFT BOQ-WITH MEAS-STR-CIVIL-18-01-13 2" xfId="3814"/>
    <cellStyle name="_BOQ FOR OFFICE LEVELS_MEAS SHEET OF- ARCH-11.05.11-JRP" xfId="1011"/>
    <cellStyle name="_BOQ FOR OFFICE LEVELS_MEAS SHEET OF- ARCH-25-12-2010-heena...." xfId="442"/>
    <cellStyle name="_BOQ FOR OFFICE LEVELS_MEAS SHEET OF- ARCH-25-12-2010-heena.... 2" xfId="3815"/>
    <cellStyle name="_BOQ FOR OFFICE LEVELS_MEAS SHEET OF- ARCH-ANKITA " xfId="78"/>
    <cellStyle name="_BOQ FOR OFFICE LEVELS_MEAS SHEET OF- ARCH-ANKITA  2" xfId="3816"/>
    <cellStyle name="_BOQ FOR OFFICE LEVELS_MEAS SHEET OF- ARCH-kajal.." xfId="890"/>
    <cellStyle name="_BOQ FOR OFFICE LEVELS_MEAS SHEET OF- ARCH-kajal.. 2" xfId="3817"/>
    <cellStyle name="_BOQ FOR OFFICE LEVELS_MEAS SHEET OF- ARCH-kajal.._DRAFT BOQ-WITH MEAS-STR-CIVIL-18-01-13" xfId="894"/>
    <cellStyle name="_BOQ FOR OFFICE LEVELS_MEAS SHEET OF- ARCH-kajal.._DRAFT BOQ-WITH MEAS-STR-CIVIL-18-01-13 2" xfId="3818"/>
    <cellStyle name="_BOQ FOR OFFICE LEVELS_MEAS SHEET OF- ARCH-MP" xfId="121"/>
    <cellStyle name="_BOQ FOR OFFICE LEVELS_MEAS SHEET OF- ARCH-MP 2" xfId="3819"/>
    <cellStyle name="_BOQ FOR OFFICE LEVELS_MEAS SHEET OF- ARCH-MP_DRAFT BOQ-WITH MEAS-STR-CIVIL-18-01-13" xfId="903"/>
    <cellStyle name="_BOQ FOR OFFICE LEVELS_MEAS SHEET OF- ARCH-MP_DRAFT BOQ-WITH MEAS-STR-CIVIL-18-01-13 2" xfId="3820"/>
    <cellStyle name="_BOQ FOR OFFICE LEVELS_MEAS SHEET OF- ARCH-priyanka." xfId="1012"/>
    <cellStyle name="_BOQ FOR OFFICE LEVELS_MEAS SHEET OF- ARCH-priyanka. 2" xfId="3821"/>
    <cellStyle name="_BOQ FOR OFFICE LEVELS_MEAS SHEET OF- Mitali" xfId="771"/>
    <cellStyle name="_BOQ FOR OFFICE LEVELS_MEAS SHEET OF RCC FOR MDP HOSTEL - 06.06.11-JRP" xfId="61"/>
    <cellStyle name="_BOQ FOR OFFICE LEVELS_MEAS SHEET OF-R.C.C. (M) (28-01-12)(Foundation) - chk" xfId="1015"/>
    <cellStyle name="_BOQ FOR OFFICE LEVELS_Meas Sheet of-stru-STAFF QUARTER-kajal" xfId="417"/>
    <cellStyle name="_BOQ FOR OFFICE LEVELS_Meas Sheet of-stru-STAFF QUARTER-kajal 2" xfId="3822"/>
    <cellStyle name="_BOQ FOR OFFICE LEVELS_Meas Sheet of-stru-STAFF QUARTER-kajal_DRAFT BOQ-WITH MEAS-STR-CIVIL-18-01-13" xfId="1017"/>
    <cellStyle name="_BOQ FOR OFFICE LEVELS_Meas Sheet of-stru-STAFF QUARTER-kajal_DRAFT BOQ-WITH MEAS-STR-CIVIL-18-01-13 2" xfId="3823"/>
    <cellStyle name="_BOQ FOR OFFICE LEVELS_MEAS-FACULTY HOUSE-16.04.10-A" xfId="783"/>
    <cellStyle name="_BOQ FOR OFFICE LEVELS_MEAS-FACULTY HOUSE-16.04.10-A 2" xfId="3824"/>
    <cellStyle name="_BOQ FOR OFFICE LEVELS_MEAS-FACULTY HOUSE-16.04.10-A_DRAFT BOQ-WITH MEAS-STR-CIVIL-18-01-13" xfId="1021"/>
    <cellStyle name="_BOQ FOR OFFICE LEVELS_MEAS-FACULTY HOUSE-16.04.10-A_DRAFT BOQ-WITH MEAS-STR-CIVIL-18-01-13 2" xfId="3825"/>
    <cellStyle name="_BOQ FOR OFFICE LEVELS_MEAS-FACULTY HOUSE-16.04.10-A_MEAS SHEET OF- ARCH. &amp; R.C.C. (M)" xfId="1028"/>
    <cellStyle name="_BOQ FOR OFFICE LEVELS_MEAS-FACULTY HOUSE-16.04.10-A_MEAS SHEET OF- ARCH. &amp; R.C.C. (M) 2" xfId="3826"/>
    <cellStyle name="_BOQ FOR OFFICE LEVELS_MEAS-FACULTY HOUSE-16.04.10-A_Meas Sheet of Structure-Nv-06.11.12" xfId="672"/>
    <cellStyle name="_BOQ FOR OFFICE LEVELS_MEAS-FACULTY HOUSE-16.04.10-A_Meas Sheet of Structure-Nv-06.11.12 2" xfId="3827"/>
    <cellStyle name="_BOQ FOR OFFICE LEVELS_Measurement" xfId="1029"/>
    <cellStyle name="_BOQ FOR OFFICE LEVELS_Measurement 2" xfId="3828"/>
    <cellStyle name="_BOQ FOR OFFICE LEVELS_MEASUREMENT SHEET -Plaster At Guest House- Chaitali" xfId="1030"/>
    <cellStyle name="_BOQ FOR OFFICE LEVELS_MEASUREMENT SHEET -Plaster At Guest House- Chaitali 2" xfId="3829"/>
    <cellStyle name="_BOQ FOR OFFICE LEVELS_MEASUREMENT SHEET -Plaster At Guest House- Chaitali_DRAFT BOQ-WITH MEAS-STR-CIVIL-18-01-13" xfId="515"/>
    <cellStyle name="_BOQ FOR OFFICE LEVELS_MEASUREMENT SHEET -Plaster At Guest House- Chaitali_DRAFT BOQ-WITH MEAS-STR-CIVIL-18-01-13 2" xfId="3830"/>
    <cellStyle name="_BOQ FOR OFFICE LEVELS_Miscellaneous work" xfId="1033"/>
    <cellStyle name="_BOQ FOR OFFICE LEVELS_Miscellaneous work 2" xfId="3831"/>
    <cellStyle name="_BOQ FOR OFFICE LEVELS_PAINTING" xfId="781"/>
    <cellStyle name="_BOQ FOR OFFICE LEVELS_PAINTING 2" xfId="3832"/>
    <cellStyle name="_BOQ FOR OFFICE LEVELS_Sez_Boq_Superstructure part-FORMATED" xfId="1036"/>
    <cellStyle name="_BOQ FOR OFFICE LEVELS_Steel truss-Dharmendra" xfId="1037"/>
    <cellStyle name="_BOQ OF FINISHES FOR residentialL- 21.05.11" xfId="330"/>
    <cellStyle name="_BOQ OF FINISHES FOR residentialL- 21.05.11 2" xfId="3834"/>
    <cellStyle name="_BOQ OF FINISHES FOR residentialL- 21.05.11 3" xfId="3833"/>
    <cellStyle name="_BOQ_1" xfId="112"/>
    <cellStyle name="_BOQ_1 2" xfId="3836"/>
    <cellStyle name="_BOQ_1 3" xfId="3835"/>
    <cellStyle name="_BOQ_1_DRAFT BOQ-WITH MEAS-STR-CIVIL-18-01-13" xfId="1042"/>
    <cellStyle name="_BOQ_1_DRAFT BOQ-WITH MEAS-STR-CIVIL-18-01-13 2" xfId="3838"/>
    <cellStyle name="_BOQ_1_DRAFT BOQ-WITH MEAS-STR-CIVIL-18-01-13 3" xfId="3837"/>
    <cellStyle name="_BOQ_5th FLOOR" xfId="931"/>
    <cellStyle name="_BOQ_5th FLOOR 2" xfId="3840"/>
    <cellStyle name="_BOQ_5th FLOOR 3" xfId="3839"/>
    <cellStyle name="_BOQ_Copy of Copy of MEAS SHEET OF- ARCH-SHIKHA" xfId="875"/>
    <cellStyle name="_BOQ_Copy of Copy of MEAS SHEET OF- ARCH-SHIKHA 2" xfId="3842"/>
    <cellStyle name="_BOQ_Copy of Copy of MEAS SHEET OF- ARCH-SHIKHA 3" xfId="3841"/>
    <cellStyle name="_BOQ_Copy of MEAS SHEET OF- ARCH-kajal.." xfId="1046"/>
    <cellStyle name="_BOQ_Copy of MEAS SHEET OF- ARCH-kajal.. 2" xfId="3844"/>
    <cellStyle name="_BOQ_Copy of MEAS SHEET OF- ARCH-kajal.. 3" xfId="3843"/>
    <cellStyle name="_BOQ_Copy of MEAS SHEET OF- ARCH-SK" xfId="861"/>
    <cellStyle name="_BOQ_Copy of MEAS SHEET OF- ARCH-SK 2" xfId="3846"/>
    <cellStyle name="_BOQ_Copy of MEAS SHEET OF- ARCH-SK 3" xfId="3845"/>
    <cellStyle name="_BOQ_Copy of MEAS SHEET OF- ARCH-SK_DRAFT BOQ-WITH MEAS-STR-CIVIL-18-01-13" xfId="656"/>
    <cellStyle name="_BOQ_Copy of MEAS SHEET OF- ARCH-SK_DRAFT BOQ-WITH MEAS-STR-CIVIL-18-01-13 2" xfId="3848"/>
    <cellStyle name="_BOQ_Copy of MEAS SHEET OF- ARCH-SK_DRAFT BOQ-WITH MEAS-STR-CIVIL-18-01-13 3" xfId="3847"/>
    <cellStyle name="_BOQ_DRAFT BOQ-WITH MEAS-STR-CIVIL-18-01-13" xfId="1049"/>
    <cellStyle name="_BOQ_DRAFT BOQ-WITH MEAS-STR-CIVIL-18-01-13 2" xfId="3850"/>
    <cellStyle name="_BOQ_DRAFT BOQ-WITH MEAS-STR-CIVIL-18-01-13 3" xfId="3849"/>
    <cellStyle name="_BOQ_DRAFT-EST-CIVIL-05.11.11" xfId="1050"/>
    <cellStyle name="_BOQ_DRAFT-EST-CIVIL-05.11.11 2" xfId="3852"/>
    <cellStyle name="_BOQ_DRAFT-EST-CIVIL-05.11.11 3" xfId="3851"/>
    <cellStyle name="_BOQ_DRAFT-EST-CIVIL-05.11.11_DRAFT BOQ-WITH MEAS-STR-CIVIL-18-01-13" xfId="1001"/>
    <cellStyle name="_BOQ_DRAFT-EST-CIVIL-05.11.11_DRAFT BOQ-WITH MEAS-STR-CIVIL-18-01-13 2" xfId="3854"/>
    <cellStyle name="_BOQ_DRAFT-EST-CIVIL-05.11.11_DRAFT BOQ-WITH MEAS-STR-CIVIL-18-01-13 3" xfId="3853"/>
    <cellStyle name="_BOQ_Final BOQ-SEMINAR HALL" xfId="494"/>
    <cellStyle name="_BOQ_Final BOQ-SEMINAR HALL 2" xfId="3855"/>
    <cellStyle name="_BOQ_FINAL MEAS SHEET OF-ARCHI-MDP HOSTEL -BL -" xfId="508"/>
    <cellStyle name="_BOQ_FINAL MEAS SHEET OF-ARCHI-MDP HOSTEL -BL - 2" xfId="3856"/>
    <cellStyle name="_BOQ_landscape - nsg" xfId="182"/>
    <cellStyle name="_BOQ_landscape - nsg 2" xfId="3858"/>
    <cellStyle name="_BOQ_landscape - nsg 3" xfId="3857"/>
    <cellStyle name="_BOQ_landscape - nsg_DRAFT BOQ-WITH MEAS-STR-CIVIL-18-01-13" xfId="1052"/>
    <cellStyle name="_BOQ_landscape - nsg_DRAFT BOQ-WITH MEAS-STR-CIVIL-18-01-13 2" xfId="3860"/>
    <cellStyle name="_BOQ_landscape - nsg_DRAFT BOQ-WITH MEAS-STR-CIVIL-18-01-13 3" xfId="3859"/>
    <cellStyle name="_BOQ_MBA COLLAGE-CCBA ARCH" xfId="541"/>
    <cellStyle name="_BOQ_MBA COLLAGE-CCBA ARCH 2" xfId="3861"/>
    <cellStyle name="_BOQ_MEAS SHEET OF- ARCH - Lower Ground floor" xfId="254"/>
    <cellStyle name="_BOQ_MEAS SHEET OF- ARCH - Lower Ground floor 2" xfId="3863"/>
    <cellStyle name="_BOQ_MEAS SHEET OF- ARCH - Lower Ground floor 3" xfId="3862"/>
    <cellStyle name="_BOQ_MEAS SHEET OF- ARCH- Chaitali" xfId="1053"/>
    <cellStyle name="_BOQ_MEAS SHEET OF- ARCH- Chaitali 2" xfId="3865"/>
    <cellStyle name="_BOQ_MEAS SHEET OF- ARCH- Chaitali 3" xfId="3864"/>
    <cellStyle name="_BOQ_MEAS SHEET OF- ARCH- Chaitali_DRAFT BOQ-WITH MEAS-STR-CIVIL-18-01-13" xfId="1054"/>
    <cellStyle name="_BOQ_MEAS SHEET OF- ARCH- Chaitali_DRAFT BOQ-WITH MEAS-STR-CIVIL-18-01-13 2" xfId="3867"/>
    <cellStyle name="_BOQ_MEAS SHEET OF- ARCH- Chaitali_DRAFT BOQ-WITH MEAS-STR-CIVIL-18-01-13 3" xfId="3866"/>
    <cellStyle name="_BOQ_MEAS SHEET OF- ARCH-25-12-2010-heena...." xfId="185"/>
    <cellStyle name="_BOQ_MEAS SHEET OF- ARCH-25-12-2010-heena.... 2" xfId="3869"/>
    <cellStyle name="_BOQ_MEAS SHEET OF- ARCH-25-12-2010-heena.... 3" xfId="3868"/>
    <cellStyle name="_BOQ_MEAS SHEET OF- ARCH-ANKITA " xfId="1055"/>
    <cellStyle name="_BOQ_MEAS SHEET OF- ARCH-ANKITA  2" xfId="3871"/>
    <cellStyle name="_BOQ_MEAS SHEET OF- ARCH-ANKITA  3" xfId="3870"/>
    <cellStyle name="_BOQ_MEAS SHEET OF- ARCH-kajal.." xfId="109"/>
    <cellStyle name="_BOQ_MEAS SHEET OF- ARCH-kajal.. 2" xfId="3873"/>
    <cellStyle name="_BOQ_MEAS SHEET OF- ARCH-kajal.. 3" xfId="3872"/>
    <cellStyle name="_BOQ_MEAS SHEET OF- ARCH-kajal.._DRAFT BOQ-WITH MEAS-STR-CIVIL-18-01-13" xfId="713"/>
    <cellStyle name="_BOQ_MEAS SHEET OF- ARCH-kajal.._DRAFT BOQ-WITH MEAS-STR-CIVIL-18-01-13 2" xfId="3875"/>
    <cellStyle name="_BOQ_MEAS SHEET OF- ARCH-kajal.._DRAFT BOQ-WITH MEAS-STR-CIVIL-18-01-13 3" xfId="3874"/>
    <cellStyle name="_BOQ_MEAS SHEET OF- ARCH-MP" xfId="35"/>
    <cellStyle name="_BOQ_MEAS SHEET OF- ARCH-MP 2" xfId="3877"/>
    <cellStyle name="_BOQ_MEAS SHEET OF- ARCH-MP 3" xfId="3876"/>
    <cellStyle name="_BOQ_MEAS SHEET OF- ARCH-MP_DRAFT BOQ-WITH MEAS-STR-CIVIL-18-01-13" xfId="1059"/>
    <cellStyle name="_BOQ_MEAS SHEET OF- ARCH-MP_DRAFT BOQ-WITH MEAS-STR-CIVIL-18-01-13 2" xfId="3879"/>
    <cellStyle name="_BOQ_MEAS SHEET OF- ARCH-MP_DRAFT BOQ-WITH MEAS-STR-CIVIL-18-01-13 3" xfId="3878"/>
    <cellStyle name="_BOQ_MEAS SHEET OF- ARCH-priyanka." xfId="927"/>
    <cellStyle name="_BOQ_MEAS SHEET OF- ARCH-priyanka. 2" xfId="3881"/>
    <cellStyle name="_BOQ_MEAS SHEET OF- ARCH-priyanka. 3" xfId="3880"/>
    <cellStyle name="_BOQ_MEAS SHEET OF- Mitali" xfId="925"/>
    <cellStyle name="_BOQ_MEAS SHEET OF- Mitali 2" xfId="3882"/>
    <cellStyle name="_BOQ_MEAS SHEET OF RCC FOR MDP HOSTEL - 06.06.11-JRP" xfId="1062"/>
    <cellStyle name="_BOQ_MEAS SHEET OF RCC FOR MDP HOSTEL - 06.06.11-JRP 2" xfId="3883"/>
    <cellStyle name="_BOQ_MEAS SHEET OF-R.C.C. (M) (28-01-12)(Foundation) - chk" xfId="1065"/>
    <cellStyle name="_BOQ_MEAS SHEET OF-R.C.C. (M) (28-01-12)(Foundation) - chk 2" xfId="3884"/>
    <cellStyle name="_BOQ_MEAS SHEET OF-R.C.C. (M) (28-01-12)(Foundation) - chk_DRAFT BOQ-WITH MEAS-STR-CIVIL-18-01-13" xfId="1067"/>
    <cellStyle name="_BOQ_MEAS SHEET OF-R.C.C. (M) (28-01-12)(Foundation) - chk_DRAFT BOQ-WITH MEAS-STR-CIVIL-18-01-13 2" xfId="3885"/>
    <cellStyle name="_BOQ_Meas Sheet of-stru-STAFF QUARTER-kajal" xfId="1070"/>
    <cellStyle name="_BOQ_Meas Sheet of-stru-STAFF QUARTER-kajal 2" xfId="3887"/>
    <cellStyle name="_BOQ_Meas Sheet of-stru-STAFF QUARTER-kajal 3" xfId="3886"/>
    <cellStyle name="_BOQ_Meas Sheet of-stru-STAFF QUARTER-kajal_DRAFT BOQ-WITH MEAS-STR-CIVIL-18-01-13" xfId="1075"/>
    <cellStyle name="_BOQ_Meas Sheet of-stru-STAFF QUARTER-kajal_DRAFT BOQ-WITH MEAS-STR-CIVIL-18-01-13 2" xfId="3889"/>
    <cellStyle name="_BOQ_Meas Sheet of-stru-STAFF QUARTER-kajal_DRAFT BOQ-WITH MEAS-STR-CIVIL-18-01-13 3" xfId="3888"/>
    <cellStyle name="_BOQ_Measurement" xfId="89"/>
    <cellStyle name="_BOQ_Measurement 2" xfId="3891"/>
    <cellStyle name="_BOQ_Measurement 3" xfId="3890"/>
    <cellStyle name="_BOQ_MEASUREMENT SHEET -Plaster At Guest House- Chaitali" xfId="394"/>
    <cellStyle name="_BOQ_MEASUREMENT SHEET -Plaster At Guest House- Chaitali 2" xfId="3893"/>
    <cellStyle name="_BOQ_MEASUREMENT SHEET -Plaster At Guest House- Chaitali 3" xfId="3892"/>
    <cellStyle name="_BOQ_MEASUREMENT SHEET -Plaster At Guest House- Chaitali_DRAFT BOQ-WITH MEAS-STR-CIVIL-18-01-13" xfId="1082"/>
    <cellStyle name="_BOQ_MEASUREMENT SHEET -Plaster At Guest House- Chaitali_DRAFT BOQ-WITH MEAS-STR-CIVIL-18-01-13 2" xfId="3895"/>
    <cellStyle name="_BOQ_MEASUREMENT SHEET -Plaster At Guest House- Chaitali_DRAFT BOQ-WITH MEAS-STR-CIVIL-18-01-13 3" xfId="3894"/>
    <cellStyle name="_BOQ_Miscellaneous work" xfId="567"/>
    <cellStyle name="_BOQ_Miscellaneous work 2" xfId="3897"/>
    <cellStyle name="_BOQ_Miscellaneous work 3" xfId="3896"/>
    <cellStyle name="_BOQ_Steel truss-Dharmendra" xfId="1084"/>
    <cellStyle name="_BOQ_Steel truss-Dharmendra 2" xfId="3898"/>
    <cellStyle name="_BOQ-IIT-SCPL-25.12.08" xfId="1087"/>
    <cellStyle name="_BOQ-IIT-SCPL-25.12.08 2" xfId="1090"/>
    <cellStyle name="_BOQ-IIT-SCPL-25.12.08 2 2" xfId="3899"/>
    <cellStyle name="_BOQ-IIT-SCPL-25.12.08 3" xfId="3900"/>
    <cellStyle name="_BOQ-IIT-SCPL-25.12.08_5th FLOOR" xfId="1092"/>
    <cellStyle name="_BOQ-IIT-SCPL-25.12.08_5th FLOOR 2" xfId="3901"/>
    <cellStyle name="_BOQ-IIT-SCPL-25.12.08_BOQ" xfId="99"/>
    <cellStyle name="_BOQ-IIT-SCPL-25.12.08_BOQ 2" xfId="3902"/>
    <cellStyle name="_BOQ-IIT-SCPL-25.12.08_BOQ OF FINISHES FOR residentialL- 21.05.11" xfId="456"/>
    <cellStyle name="_BOQ-IIT-SCPL-25.12.08_BOQ OF FINISHES FOR residentialL- 21.05.11 2" xfId="3903"/>
    <cellStyle name="_BOQ-IIT-SCPL-25.12.08_BOQ_DRAFT BOQ-WITH MEAS-STR-CIVIL-18-01-13" xfId="662"/>
    <cellStyle name="_BOQ-IIT-SCPL-25.12.08_BOQ_DRAFT BOQ-WITH MEAS-STR-CIVIL-18-01-13 2" xfId="3904"/>
    <cellStyle name="_BOQ-IIT-SCPL-25.12.08_Copy of Copy of MEAS SHEET OF- ARCH-SHIKHA" xfId="266"/>
    <cellStyle name="_BOQ-IIT-SCPL-25.12.08_Copy of Copy of MEAS SHEET OF- ARCH-SHIKHA 2" xfId="3905"/>
    <cellStyle name="_BOQ-IIT-SCPL-25.12.08_Copy of MEAS SHEET OF- ARCH-kajal.." xfId="1095"/>
    <cellStyle name="_BOQ-IIT-SCPL-25.12.08_Copy of MEAS SHEET OF- ARCH-kajal.. 2" xfId="3906"/>
    <cellStyle name="_BOQ-IIT-SCPL-25.12.08_Copy of MEAS SHEET OF- ARCH-SK" xfId="560"/>
    <cellStyle name="_BOQ-IIT-SCPL-25.12.08_Copy of MEAS SHEET OF- ARCH-SK 2" xfId="3907"/>
    <cellStyle name="_BOQ-IIT-SCPL-25.12.08_Copy of MEAS SHEET OF- ARCH-SK_DRAFT BOQ-WITH MEAS-STR-CIVIL-18-01-13" xfId="563"/>
    <cellStyle name="_BOQ-IIT-SCPL-25.12.08_Copy of MEAS SHEET OF- ARCH-SK_DRAFT BOQ-WITH MEAS-STR-CIVIL-18-01-13 2" xfId="3908"/>
    <cellStyle name="_BOQ-IIT-SCPL-25.12.08_DRAFT BOQ-WITH MEAS-STR-CIVIL-18-01-13" xfId="1098"/>
    <cellStyle name="_BOQ-IIT-SCPL-25.12.08_DRAFT BOQ-WITH MEAS-STR-CIVIL-18-01-13 2" xfId="3909"/>
    <cellStyle name="_BOQ-IIT-SCPL-25.12.08_ESTIMATE-15.03.11-OPTION-2" xfId="733"/>
    <cellStyle name="_BOQ-IIT-SCPL-25.12.08_ESTIMATE-15.03.11-OPTION-2 2" xfId="3910"/>
    <cellStyle name="_BOQ-IIT-SCPL-25.12.08_ESTIMATE-15.03.11-OPTION-2_DRAFT BOQ-WITH MEAS-STR-CIVIL-18-01-13" xfId="103"/>
    <cellStyle name="_BOQ-IIT-SCPL-25.12.08_ESTIMATE-15.03.11-OPTION-2_DRAFT BOQ-WITH MEAS-STR-CIVIL-18-01-13 2" xfId="3911"/>
    <cellStyle name="_BOQ-IIT-SCPL-25.12.08_Final BOQ-SEMINAR HALL" xfId="252"/>
    <cellStyle name="_BOQ-IIT-SCPL-25.12.08_FINAL MEAS SHEET OF-ARCHI-MDP HOSTEL -BL -" xfId="1101"/>
    <cellStyle name="_BOQ-IIT-SCPL-25.12.08_MBA COLLAGE-CCBA ARCH" xfId="785"/>
    <cellStyle name="_BOQ-IIT-SCPL-25.12.08_MEAS SHEET OF- ARCH - Lower Ground floor" xfId="980"/>
    <cellStyle name="_BOQ-IIT-SCPL-25.12.08_MEAS SHEET OF- ARCH - Lower Ground floor 2" xfId="3912"/>
    <cellStyle name="_BOQ-IIT-SCPL-25.12.08_MEAS SHEET OF- ARCH- Chaitali" xfId="874"/>
    <cellStyle name="_BOQ-IIT-SCPL-25.12.08_MEAS SHEET OF- ARCH- Chaitali 2" xfId="3913"/>
    <cellStyle name="_BOQ-IIT-SCPL-25.12.08_MEAS SHEET OF- ARCH- Chaitali_DRAFT BOQ-WITH MEAS-STR-CIVIL-18-01-13" xfId="1103"/>
    <cellStyle name="_BOQ-IIT-SCPL-25.12.08_MEAS SHEET OF- ARCH- Chaitali_DRAFT BOQ-WITH MEAS-STR-CIVIL-18-01-13 2" xfId="3914"/>
    <cellStyle name="_BOQ-IIT-SCPL-25.12.08_MEAS SHEET OF- ARCH-25-12-2010-heena...." xfId="986"/>
    <cellStyle name="_BOQ-IIT-SCPL-25.12.08_MEAS SHEET OF- ARCH-25-12-2010-heena.... 2" xfId="3915"/>
    <cellStyle name="_BOQ-IIT-SCPL-25.12.08_MEAS SHEET OF- ARCH-ANKITA " xfId="688"/>
    <cellStyle name="_BOQ-IIT-SCPL-25.12.08_MEAS SHEET OF- ARCH-ANKITA  2" xfId="3916"/>
    <cellStyle name="_BOQ-IIT-SCPL-25.12.08_MEAS SHEET OF- ARCH-kajal.." xfId="1104"/>
    <cellStyle name="_BOQ-IIT-SCPL-25.12.08_MEAS SHEET OF- ARCH-kajal.. 2" xfId="3917"/>
    <cellStyle name="_BOQ-IIT-SCPL-25.12.08_MEAS SHEET OF- ARCH-kajal.._DRAFT BOQ-WITH MEAS-STR-CIVIL-18-01-13" xfId="782"/>
    <cellStyle name="_BOQ-IIT-SCPL-25.12.08_MEAS SHEET OF- ARCH-kajal.._DRAFT BOQ-WITH MEAS-STR-CIVIL-18-01-13 2" xfId="3918"/>
    <cellStyle name="_BOQ-IIT-SCPL-25.12.08_MEAS SHEET OF- ARCH-MP" xfId="1107"/>
    <cellStyle name="_BOQ-IIT-SCPL-25.12.08_MEAS SHEET OF- ARCH-MP 2" xfId="3919"/>
    <cellStyle name="_BOQ-IIT-SCPL-25.12.08_MEAS SHEET OF- ARCH-MP_DRAFT BOQ-WITH MEAS-STR-CIVIL-18-01-13" xfId="262"/>
    <cellStyle name="_BOQ-IIT-SCPL-25.12.08_MEAS SHEET OF- ARCH-MP_DRAFT BOQ-WITH MEAS-STR-CIVIL-18-01-13 2" xfId="3920"/>
    <cellStyle name="_BOQ-IIT-SCPL-25.12.08_MEAS SHEET OF- ARCH-priyanka." xfId="857"/>
    <cellStyle name="_BOQ-IIT-SCPL-25.12.08_MEAS SHEET OF- ARCH-priyanka. 2" xfId="3921"/>
    <cellStyle name="_BOQ-IIT-SCPL-25.12.08_MEAS SHEET OF- Mitali" xfId="634"/>
    <cellStyle name="_BOQ-IIT-SCPL-25.12.08_MEAS SHEET OF RCC FOR MDP HOSTEL - 06.06.11-JRP" xfId="1110"/>
    <cellStyle name="_BOQ-IIT-SCPL-25.12.08_Meas Sheet of-stru-STAFF QUARTER-kajal" xfId="1119"/>
    <cellStyle name="_BOQ-IIT-SCPL-25.12.08_Meas Sheet of-stru-STAFF QUARTER-kajal 2" xfId="3922"/>
    <cellStyle name="_BOQ-IIT-SCPL-25.12.08_Meas Sheet of-stru-STAFF QUARTER-kajal_DRAFT BOQ-WITH MEAS-STR-CIVIL-18-01-13" xfId="336"/>
    <cellStyle name="_BOQ-IIT-SCPL-25.12.08_Meas Sheet of-stru-STAFF QUARTER-kajal_DRAFT BOQ-WITH MEAS-STR-CIVIL-18-01-13 2" xfId="3923"/>
    <cellStyle name="_BOQ-IIT-SCPL-25.12.08_MEAS-FACULTY HOUSE-16.04.10-A" xfId="291"/>
    <cellStyle name="_BOQ-IIT-SCPL-25.12.08_MEAS-FACULTY HOUSE-16.04.10-A 2" xfId="3924"/>
    <cellStyle name="_BOQ-IIT-SCPL-25.12.08_MEAS-FACULTY HOUSE-16.04.10-A_DRAFT BOQ-WITH MEAS-STR-CIVIL-18-01-13" xfId="1122"/>
    <cellStyle name="_BOQ-IIT-SCPL-25.12.08_MEAS-FACULTY HOUSE-16.04.10-A_DRAFT BOQ-WITH MEAS-STR-CIVIL-18-01-13 2" xfId="3925"/>
    <cellStyle name="_BOQ-IIT-SCPL-25.12.08_MEAS-FACULTY HOUSE-16.04.10-A_MEAS SHEET OF- ARCH. &amp; R.C.C. (M)" xfId="1127"/>
    <cellStyle name="_BOQ-IIT-SCPL-25.12.08_MEAS-FACULTY HOUSE-16.04.10-A_MEAS SHEET OF- ARCH. &amp; R.C.C. (M) 2" xfId="3926"/>
    <cellStyle name="_BOQ-IIT-SCPL-25.12.08_MEAS-FACULTY HOUSE-16.04.10-A_Meas Sheet of Structure-Nv-06.11.12" xfId="1100"/>
    <cellStyle name="_BOQ-IIT-SCPL-25.12.08_MEAS-FACULTY HOUSE-16.04.10-A_Meas Sheet of Structure-Nv-06.11.12 2" xfId="3927"/>
    <cellStyle name="_BOQ-IIT-SCPL-25.12.08_MEAS-SHEET- FINISHING-BL" xfId="817"/>
    <cellStyle name="_BOQ-IIT-SCPL-25.12.08_Measurement" xfId="1129"/>
    <cellStyle name="_BOQ-IIT-SCPL-25.12.08_Measurement 2" xfId="3928"/>
    <cellStyle name="_BOQ-IIT-SCPL-25.12.08_MEASUREMENT SHEET -Plaster At Guest House- Chaitali" xfId="230"/>
    <cellStyle name="_BOQ-IIT-SCPL-25.12.08_MEASUREMENT SHEET -Plaster At Guest House- Chaitali 2" xfId="3929"/>
    <cellStyle name="_BOQ-IIT-SCPL-25.12.08_MEASUREMENT SHEET -Plaster At Guest House- Chaitali_DRAFT BOQ-WITH MEAS-STR-CIVIL-18-01-13" xfId="505"/>
    <cellStyle name="_BOQ-IIT-SCPL-25.12.08_MEASUREMENT SHEET -Plaster At Guest House- Chaitali_DRAFT BOQ-WITH MEAS-STR-CIVIL-18-01-13 2" xfId="3930"/>
    <cellStyle name="_BOQ-IIT-SCPL-25.12.08_Miscellaneous work" xfId="1132"/>
    <cellStyle name="_BOQ-IIT-SCPL-25.12.08_Miscellaneous work 2" xfId="3931"/>
    <cellStyle name="_BOQ-IIT-SCPL-25.12.08_PAINTING" xfId="135"/>
    <cellStyle name="_BOQ-IIT-SCPL-25.12.08_Sez_Boq_Superstructure part-FORMATED" xfId="1135"/>
    <cellStyle name="_BOQ-IIT-SCPL-25.12.08_Steel truss-Dharmendra" xfId="741"/>
    <cellStyle name="_BOQ-IIT-SCPL-R2-EXCLUING BLDG." xfId="1141"/>
    <cellStyle name="_BOQ-IIT-SCPL-R2-EXCLUING BLDG. 2" xfId="1114"/>
    <cellStyle name="_BOQ-IIT-SCPL-R2-EXCLUING BLDG. 2 2" xfId="3932"/>
    <cellStyle name="_BOQ-IIT-SCPL-R2-EXCLUING BLDG. 3" xfId="3933"/>
    <cellStyle name="_BOQ-IIT-SCPL-R2-EXCLUING BLDG._5th FLOOR" xfId="908"/>
    <cellStyle name="_BOQ-IIT-SCPL-R2-EXCLUING BLDG._5th FLOOR 2" xfId="3934"/>
    <cellStyle name="_BOQ-IIT-SCPL-R2-EXCLUING BLDG._BOQ" xfId="1143"/>
    <cellStyle name="_BOQ-IIT-SCPL-R2-EXCLUING BLDG._BOQ 2" xfId="3935"/>
    <cellStyle name="_BOQ-IIT-SCPL-R2-EXCLUING BLDG._BOQ OF FINISHES FOR residentialL- 21.05.11" xfId="1144"/>
    <cellStyle name="_BOQ-IIT-SCPL-R2-EXCLUING BLDG._BOQ OF FINISHES FOR residentialL- 21.05.11 2" xfId="3936"/>
    <cellStyle name="_BOQ-IIT-SCPL-R2-EXCLUING BLDG._BOQ_DRAFT BOQ-WITH MEAS-STR-CIVIL-18-01-13" xfId="1146"/>
    <cellStyle name="_BOQ-IIT-SCPL-R2-EXCLUING BLDG._BOQ_DRAFT BOQ-WITH MEAS-STR-CIVIL-18-01-13 2" xfId="3937"/>
    <cellStyle name="_BOQ-IIT-SCPL-R2-EXCLUING BLDG._Copy of Copy of MEAS SHEET OF- ARCH-SHIKHA" xfId="707"/>
    <cellStyle name="_BOQ-IIT-SCPL-R2-EXCLUING BLDG._Copy of Copy of MEAS SHEET OF- ARCH-SHIKHA 2" xfId="3938"/>
    <cellStyle name="_BOQ-IIT-SCPL-R2-EXCLUING BLDG._Copy of MEAS SHEET OF- ARCH-kajal.." xfId="1147"/>
    <cellStyle name="_BOQ-IIT-SCPL-R2-EXCLUING BLDG._Copy of MEAS SHEET OF- ARCH-kajal.. 2" xfId="3939"/>
    <cellStyle name="_BOQ-IIT-SCPL-R2-EXCLUING BLDG._Copy of MEAS SHEET OF- ARCH-SK" xfId="1148"/>
    <cellStyle name="_BOQ-IIT-SCPL-R2-EXCLUING BLDG._Copy of MEAS SHEET OF- ARCH-SK 2" xfId="3940"/>
    <cellStyle name="_BOQ-IIT-SCPL-R2-EXCLUING BLDG._Copy of MEAS SHEET OF- ARCH-SK_DRAFT BOQ-WITH MEAS-STR-CIVIL-18-01-13" xfId="1149"/>
    <cellStyle name="_BOQ-IIT-SCPL-R2-EXCLUING BLDG._Copy of MEAS SHEET OF- ARCH-SK_DRAFT BOQ-WITH MEAS-STR-CIVIL-18-01-13 2" xfId="3941"/>
    <cellStyle name="_BOQ-IIT-SCPL-R2-EXCLUING BLDG._DRAFT BOQ-WITH MEAS-STR-CIVIL-18-01-13" xfId="165"/>
    <cellStyle name="_BOQ-IIT-SCPL-R2-EXCLUING BLDG._DRAFT BOQ-WITH MEAS-STR-CIVIL-18-01-13 2" xfId="3942"/>
    <cellStyle name="_BOQ-IIT-SCPL-R2-EXCLUING BLDG._ESTIMATE-15.03.11-OPTION-2" xfId="74"/>
    <cellStyle name="_BOQ-IIT-SCPL-R2-EXCLUING BLDG._ESTIMATE-15.03.11-OPTION-2 2" xfId="3943"/>
    <cellStyle name="_BOQ-IIT-SCPL-R2-EXCLUING BLDG._ESTIMATE-15.03.11-OPTION-2_DRAFT BOQ-WITH MEAS-STR-CIVIL-18-01-13" xfId="650"/>
    <cellStyle name="_BOQ-IIT-SCPL-R2-EXCLUING BLDG._ESTIMATE-15.03.11-OPTION-2_DRAFT BOQ-WITH MEAS-STR-CIVIL-18-01-13 2" xfId="3944"/>
    <cellStyle name="_BOQ-IIT-SCPL-R2-EXCLUING BLDG._Final BOQ-SEMINAR HALL" xfId="1151"/>
    <cellStyle name="_BOQ-IIT-SCPL-R2-EXCLUING BLDG._FINAL MEAS SHEET OF-ARCHI-MDP HOSTEL -BL -" xfId="1155"/>
    <cellStyle name="_BOQ-IIT-SCPL-R2-EXCLUING BLDG._MBA COLLAGE-CCBA ARCH" xfId="1157"/>
    <cellStyle name="_BOQ-IIT-SCPL-R2-EXCLUING BLDG._MEAS SHEET OF- ARCH - Lower Ground floor" xfId="697"/>
    <cellStyle name="_BOQ-IIT-SCPL-R2-EXCLUING BLDG._MEAS SHEET OF- ARCH - Lower Ground floor 2" xfId="3945"/>
    <cellStyle name="_BOQ-IIT-SCPL-R2-EXCLUING BLDG._MEAS SHEET OF- ARCH- Chaitali" xfId="328"/>
    <cellStyle name="_BOQ-IIT-SCPL-R2-EXCLUING BLDG._MEAS SHEET OF- ARCH- Chaitali 2" xfId="3946"/>
    <cellStyle name="_BOQ-IIT-SCPL-R2-EXCLUING BLDG._MEAS SHEET OF- ARCH- Chaitali_DRAFT BOQ-WITH MEAS-STR-CIVIL-18-01-13" xfId="517"/>
    <cellStyle name="_BOQ-IIT-SCPL-R2-EXCLUING BLDG._MEAS SHEET OF- ARCH- Chaitali_DRAFT BOQ-WITH MEAS-STR-CIVIL-18-01-13 2" xfId="3947"/>
    <cellStyle name="_BOQ-IIT-SCPL-R2-EXCLUING BLDG._MEAS SHEET OF- ARCH-25-12-2010-heena...." xfId="1160"/>
    <cellStyle name="_BOQ-IIT-SCPL-R2-EXCLUING BLDG._MEAS SHEET OF- ARCH-25-12-2010-heena.... 2" xfId="3948"/>
    <cellStyle name="_BOQ-IIT-SCPL-R2-EXCLUING BLDG._MEAS SHEET OF- ARCH-ANKITA " xfId="1162"/>
    <cellStyle name="_BOQ-IIT-SCPL-R2-EXCLUING BLDG._MEAS SHEET OF- ARCH-ANKITA  2" xfId="3949"/>
    <cellStyle name="_BOQ-IIT-SCPL-R2-EXCLUING BLDG._MEAS SHEET OF- ARCH-kajal.." xfId="1163"/>
    <cellStyle name="_BOQ-IIT-SCPL-R2-EXCLUING BLDG._MEAS SHEET OF- ARCH-kajal.. 2" xfId="3950"/>
    <cellStyle name="_BOQ-IIT-SCPL-R2-EXCLUING BLDG._MEAS SHEET OF- ARCH-kajal.._DRAFT BOQ-WITH MEAS-STR-CIVIL-18-01-13" xfId="131"/>
    <cellStyle name="_BOQ-IIT-SCPL-R2-EXCLUING BLDG._MEAS SHEET OF- ARCH-kajal.._DRAFT BOQ-WITH MEAS-STR-CIVIL-18-01-13 2" xfId="3951"/>
    <cellStyle name="_BOQ-IIT-SCPL-R2-EXCLUING BLDG._MEAS SHEET OF- ARCH-MP" xfId="772"/>
    <cellStyle name="_BOQ-IIT-SCPL-R2-EXCLUING BLDG._MEAS SHEET OF- ARCH-MP 2" xfId="3952"/>
    <cellStyle name="_BOQ-IIT-SCPL-R2-EXCLUING BLDG._MEAS SHEET OF- ARCH-MP_DRAFT BOQ-WITH MEAS-STR-CIVIL-18-01-13" xfId="977"/>
    <cellStyle name="_BOQ-IIT-SCPL-R2-EXCLUING BLDG._MEAS SHEET OF- ARCH-MP_DRAFT BOQ-WITH MEAS-STR-CIVIL-18-01-13 2" xfId="3953"/>
    <cellStyle name="_BOQ-IIT-SCPL-R2-EXCLUING BLDG._MEAS SHEET OF- ARCH-priyanka." xfId="1165"/>
    <cellStyle name="_BOQ-IIT-SCPL-R2-EXCLUING BLDG._MEAS SHEET OF- ARCH-priyanka. 2" xfId="3954"/>
    <cellStyle name="_BOQ-IIT-SCPL-R2-EXCLUING BLDG._MEAS SHEET OF- Mitali" xfId="1169"/>
    <cellStyle name="_BOQ-IIT-SCPL-R2-EXCLUING BLDG._MEAS SHEET OF RCC FOR MDP HOSTEL - 06.06.11-JRP" xfId="132"/>
    <cellStyle name="_BOQ-IIT-SCPL-R2-EXCLUING BLDG._Meas Sheet of-stru-STAFF QUARTER-kajal" xfId="76"/>
    <cellStyle name="_BOQ-IIT-SCPL-R2-EXCLUING BLDG._Meas Sheet of-stru-STAFF QUARTER-kajal 2" xfId="3955"/>
    <cellStyle name="_BOQ-IIT-SCPL-R2-EXCLUING BLDG._Meas Sheet of-stru-STAFF QUARTER-kajal_DRAFT BOQ-WITH MEAS-STR-CIVIL-18-01-13" xfId="372"/>
    <cellStyle name="_BOQ-IIT-SCPL-R2-EXCLUING BLDG._Meas Sheet of-stru-STAFF QUARTER-kajal_DRAFT BOQ-WITH MEAS-STR-CIVIL-18-01-13 2" xfId="3956"/>
    <cellStyle name="_BOQ-IIT-SCPL-R2-EXCLUING BLDG._MEAS-FACULTY HOUSE-16.04.10-A" xfId="958"/>
    <cellStyle name="_BOQ-IIT-SCPL-R2-EXCLUING BLDG._MEAS-FACULTY HOUSE-16.04.10-A 2" xfId="3957"/>
    <cellStyle name="_BOQ-IIT-SCPL-R2-EXCLUING BLDG._MEAS-FACULTY HOUSE-16.04.10-A_DRAFT BOQ-WITH MEAS-STR-CIVIL-18-01-13" xfId="177"/>
    <cellStyle name="_BOQ-IIT-SCPL-R2-EXCLUING BLDG._MEAS-FACULTY HOUSE-16.04.10-A_DRAFT BOQ-WITH MEAS-STR-CIVIL-18-01-13 2" xfId="3958"/>
    <cellStyle name="_BOQ-IIT-SCPL-R2-EXCLUING BLDG._MEAS-FACULTY HOUSE-16.04.10-A_MEAS SHEET OF- ARCH. &amp; R.C.C. (M)" xfId="203"/>
    <cellStyle name="_BOQ-IIT-SCPL-R2-EXCLUING BLDG._MEAS-FACULTY HOUSE-16.04.10-A_MEAS SHEET OF- ARCH. &amp; R.C.C. (M) 2" xfId="3959"/>
    <cellStyle name="_BOQ-IIT-SCPL-R2-EXCLUING BLDG._MEAS-FACULTY HOUSE-16.04.10-A_Meas Sheet of Structure-Nv-06.11.12" xfId="1170"/>
    <cellStyle name="_BOQ-IIT-SCPL-R2-EXCLUING BLDG._MEAS-FACULTY HOUSE-16.04.10-A_Meas Sheet of Structure-Nv-06.11.12 2" xfId="3960"/>
    <cellStyle name="_BOQ-IIT-SCPL-R2-EXCLUING BLDG._MEAS-SHEET- FINISHING-BL" xfId="370"/>
    <cellStyle name="_BOQ-IIT-SCPL-R2-EXCLUING BLDG._Measurement" xfId="1175"/>
    <cellStyle name="_BOQ-IIT-SCPL-R2-EXCLUING BLDG._Measurement 2" xfId="3961"/>
    <cellStyle name="_BOQ-IIT-SCPL-R2-EXCLUING BLDG._MEASUREMENT SHEET -Plaster At Guest House- Chaitali" xfId="1182"/>
    <cellStyle name="_BOQ-IIT-SCPL-R2-EXCLUING BLDG._MEASUREMENT SHEET -Plaster At Guest House- Chaitali 2" xfId="3962"/>
    <cellStyle name="_BOQ-IIT-SCPL-R2-EXCLUING BLDG._MEASUREMENT SHEET -Plaster At Guest House- Chaitali_DRAFT BOQ-WITH MEAS-STR-CIVIL-18-01-13" xfId="1186"/>
    <cellStyle name="_BOQ-IIT-SCPL-R2-EXCLUING BLDG._MEASUREMENT SHEET -Plaster At Guest House- Chaitali_DRAFT BOQ-WITH MEAS-STR-CIVIL-18-01-13 2" xfId="3963"/>
    <cellStyle name="_BOQ-IIT-SCPL-R2-EXCLUING BLDG._Miscellaneous work" xfId="238"/>
    <cellStyle name="_BOQ-IIT-SCPL-R2-EXCLUING BLDG._Miscellaneous work 2" xfId="3964"/>
    <cellStyle name="_BOQ-IIT-SCPL-R2-EXCLUING BLDG._PAINTING" xfId="869"/>
    <cellStyle name="_BOQ-IIT-SCPL-R2-EXCLUING BLDG._Sez_Boq_Superstructure part-FORMATED" xfId="1193"/>
    <cellStyle name="_BOQ-IIT-SCPL-R2-EXCLUING BLDG._Steel truss-Dharmendra" xfId="936"/>
    <cellStyle name="_BOQ-IIT-SCPL-R3-for B2 Bldg.-external development" xfId="1195"/>
    <cellStyle name="_BOQ-IIT-SCPL-R3-for B2 Bldg.-external development 2" xfId="1197"/>
    <cellStyle name="_BOQ-IIT-SCPL-R3-for B2 Bldg.-external development 2 2" xfId="3965"/>
    <cellStyle name="_BOQ-IIT-SCPL-R3-for B2 Bldg.-external development 3" xfId="3966"/>
    <cellStyle name="_BOQ-IIT-SCPL-R3-for B2 Bldg.-external development_5th FLOOR" xfId="965"/>
    <cellStyle name="_BOQ-IIT-SCPL-R3-for B2 Bldg.-external development_5th FLOOR 2" xfId="3967"/>
    <cellStyle name="_BOQ-IIT-SCPL-R3-for B2 Bldg.-external development_BOQ" xfId="1069"/>
    <cellStyle name="_BOQ-IIT-SCPL-R3-for B2 Bldg.-external development_BOQ 2" xfId="3968"/>
    <cellStyle name="_BOQ-IIT-SCPL-R3-for B2 Bldg.-external development_BOQ_DRAFT BOQ-WITH MEAS-STR-CIVIL-18-01-13" xfId="1074"/>
    <cellStyle name="_BOQ-IIT-SCPL-R3-for B2 Bldg.-external development_BOQ_DRAFT BOQ-WITH MEAS-STR-CIVIL-18-01-13 2" xfId="3969"/>
    <cellStyle name="_BOQ-IIT-SCPL-R3-for B2 Bldg.-external development_Copy of Copy of MEAS SHEET OF- ARCH-SHIKHA" xfId="813"/>
    <cellStyle name="_BOQ-IIT-SCPL-R3-for B2 Bldg.-external development_Copy of Copy of MEAS SHEET OF- ARCH-SHIKHA 2" xfId="3970"/>
    <cellStyle name="_BOQ-IIT-SCPL-R3-for B2 Bldg.-external development_Copy of MEAS SHEET OF- ARCH-kajal.." xfId="1199"/>
    <cellStyle name="_BOQ-IIT-SCPL-R3-for B2 Bldg.-external development_Copy of MEAS SHEET OF- ARCH-kajal.. 2" xfId="3971"/>
    <cellStyle name="_BOQ-IIT-SCPL-R3-for B2 Bldg.-external development_Copy of MEAS SHEET OF- ARCH-SK" xfId="848"/>
    <cellStyle name="_BOQ-IIT-SCPL-R3-for B2 Bldg.-external development_Copy of MEAS SHEET OF- ARCH-SK 2" xfId="3972"/>
    <cellStyle name="_BOQ-IIT-SCPL-R3-for B2 Bldg.-external development_Copy of MEAS SHEET OF- ARCH-SK_DRAFT BOQ-WITH MEAS-STR-CIVIL-18-01-13" xfId="851"/>
    <cellStyle name="_BOQ-IIT-SCPL-R3-for B2 Bldg.-external development_Copy of MEAS SHEET OF- ARCH-SK_DRAFT BOQ-WITH MEAS-STR-CIVIL-18-01-13 2" xfId="3973"/>
    <cellStyle name="_BOQ-IIT-SCPL-R3-for B2 Bldg.-external development_DRAFT BOQ-WITH MEAS-STR-CIVIL-18-01-13" xfId="1201"/>
    <cellStyle name="_BOQ-IIT-SCPL-R3-for B2 Bldg.-external development_DRAFT BOQ-WITH MEAS-STR-CIVIL-18-01-13 2" xfId="3974"/>
    <cellStyle name="_BOQ-IIT-SCPL-R3-for B2 Bldg.-external development_ESTIMATE-15.03.11-OPTION-2" xfId="1204"/>
    <cellStyle name="_BOQ-IIT-SCPL-R3-for B2 Bldg.-external development_ESTIMATE-15.03.11-OPTION-2 2" xfId="3975"/>
    <cellStyle name="_BOQ-IIT-SCPL-R3-for B2 Bldg.-external development_ESTIMATE-15.03.11-OPTION-2_DRAFT BOQ-WITH MEAS-STR-CIVIL-18-01-13" xfId="357"/>
    <cellStyle name="_BOQ-IIT-SCPL-R3-for B2 Bldg.-external development_ESTIMATE-15.03.11-OPTION-2_DRAFT BOQ-WITH MEAS-STR-CIVIL-18-01-13 2" xfId="3976"/>
    <cellStyle name="_BOQ-IIT-SCPL-R3-for B2 Bldg.-external development_Final BOQ-SEMINAR HALL" xfId="321"/>
    <cellStyle name="_BOQ-IIT-SCPL-R3-for B2 Bldg.-external development_FINAL MEAS SHEET OF-ARCHI-MDP HOSTEL -BL -" xfId="681"/>
    <cellStyle name="_BOQ-IIT-SCPL-R3-for B2 Bldg.-external development_MBA COLLAGE-CCBA ARCH" xfId="1208"/>
    <cellStyle name="_BOQ-IIT-SCPL-R3-for B2 Bldg.-external development_MEAS SHEET OF- ARCH - Lower Ground floor" xfId="787"/>
    <cellStyle name="_BOQ-IIT-SCPL-R3-for B2 Bldg.-external development_MEAS SHEET OF- ARCH - Lower Ground floor 2" xfId="3977"/>
    <cellStyle name="_BOQ-IIT-SCPL-R3-for B2 Bldg.-external development_MEAS SHEET OF- ARCH- Chaitali" xfId="1209"/>
    <cellStyle name="_BOQ-IIT-SCPL-R3-for B2 Bldg.-external development_MEAS SHEET OF- ARCH- Chaitali 2" xfId="3978"/>
    <cellStyle name="_BOQ-IIT-SCPL-R3-for B2 Bldg.-external development_MEAS SHEET OF- ARCH- Chaitali_DRAFT BOQ-WITH MEAS-STR-CIVIL-18-01-13" xfId="1123"/>
    <cellStyle name="_BOQ-IIT-SCPL-R3-for B2 Bldg.-external development_MEAS SHEET OF- ARCH- Chaitali_DRAFT BOQ-WITH MEAS-STR-CIVIL-18-01-13 2" xfId="3979"/>
    <cellStyle name="_BOQ-IIT-SCPL-R3-for B2 Bldg.-external development_MEAS SHEET OF- ARCH-25-12-2010-heena...." xfId="358"/>
    <cellStyle name="_BOQ-IIT-SCPL-R3-for B2 Bldg.-external development_MEAS SHEET OF- ARCH-25-12-2010-heena.... 2" xfId="3980"/>
    <cellStyle name="_BOQ-IIT-SCPL-R3-for B2 Bldg.-external development_MEAS SHEET OF- ARCH-ANKITA " xfId="587"/>
    <cellStyle name="_BOQ-IIT-SCPL-R3-for B2 Bldg.-external development_MEAS SHEET OF- ARCH-ANKITA  2" xfId="3981"/>
    <cellStyle name="_BOQ-IIT-SCPL-R3-for B2 Bldg.-external development_MEAS SHEET OF- ARCH-kajal.." xfId="501"/>
    <cellStyle name="_BOQ-IIT-SCPL-R3-for B2 Bldg.-external development_MEAS SHEET OF- ARCH-kajal.. 2" xfId="3982"/>
    <cellStyle name="_BOQ-IIT-SCPL-R3-for B2 Bldg.-external development_MEAS SHEET OF- ARCH-kajal.._DRAFT BOQ-WITH MEAS-STR-CIVIL-18-01-13" xfId="1211"/>
    <cellStyle name="_BOQ-IIT-SCPL-R3-for B2 Bldg.-external development_MEAS SHEET OF- ARCH-kajal.._DRAFT BOQ-WITH MEAS-STR-CIVIL-18-01-13 2" xfId="3983"/>
    <cellStyle name="_BOQ-IIT-SCPL-R3-for B2 Bldg.-external development_MEAS SHEET OF- ARCH-MP" xfId="845"/>
    <cellStyle name="_BOQ-IIT-SCPL-R3-for B2 Bldg.-external development_MEAS SHEET OF- ARCH-MP 2" xfId="3984"/>
    <cellStyle name="_BOQ-IIT-SCPL-R3-for B2 Bldg.-external development_MEAS SHEET OF- ARCH-MP_DRAFT BOQ-WITH MEAS-STR-CIVIL-18-01-13" xfId="539"/>
    <cellStyle name="_BOQ-IIT-SCPL-R3-for B2 Bldg.-external development_MEAS SHEET OF- ARCH-MP_DRAFT BOQ-WITH MEAS-STR-CIVIL-18-01-13 2" xfId="3985"/>
    <cellStyle name="_BOQ-IIT-SCPL-R3-for B2 Bldg.-external development_MEAS SHEET OF- ARCH-priyanka." xfId="1137"/>
    <cellStyle name="_BOQ-IIT-SCPL-R3-for B2 Bldg.-external development_MEAS SHEET OF- ARCH-priyanka. 2" xfId="3986"/>
    <cellStyle name="_BOQ-IIT-SCPL-R3-for B2 Bldg.-external development_MEAS SHEET OF- Mitali" xfId="611"/>
    <cellStyle name="_BOQ-IIT-SCPL-R3-for B2 Bldg.-external development_MEAS SHEET OF RCC FOR MDP HOSTEL - 06.06.11-JRP" xfId="1212"/>
    <cellStyle name="_BOQ-IIT-SCPL-R3-for B2 Bldg.-external development_Meas Sheet of-stru-STAFF QUARTER-kajal" xfId="1213"/>
    <cellStyle name="_BOQ-IIT-SCPL-R3-for B2 Bldg.-external development_Meas Sheet of-stru-STAFF QUARTER-kajal 2" xfId="3987"/>
    <cellStyle name="_BOQ-IIT-SCPL-R3-for B2 Bldg.-external development_Meas Sheet of-stru-STAFF QUARTER-kajal_DRAFT BOQ-WITH MEAS-STR-CIVIL-18-01-13" xfId="1214"/>
    <cellStyle name="_BOQ-IIT-SCPL-R3-for B2 Bldg.-external development_Meas Sheet of-stru-STAFF QUARTER-kajal_DRAFT BOQ-WITH MEAS-STR-CIVIL-18-01-13 2" xfId="3988"/>
    <cellStyle name="_BOQ-IIT-SCPL-R3-for B2 Bldg.-external development_MEAS-FACULTY HOUSE-16.04.10-A" xfId="172"/>
    <cellStyle name="_BOQ-IIT-SCPL-R3-for B2 Bldg.-external development_MEAS-FACULTY HOUSE-16.04.10-A 2" xfId="3989"/>
    <cellStyle name="_BOQ-IIT-SCPL-R3-for B2 Bldg.-external development_MEAS-FACULTY HOUSE-16.04.10-A_DRAFT BOQ-WITH MEAS-STR-CIVIL-18-01-13" xfId="1217"/>
    <cellStyle name="_BOQ-IIT-SCPL-R3-for B2 Bldg.-external development_MEAS-FACULTY HOUSE-16.04.10-A_DRAFT BOQ-WITH MEAS-STR-CIVIL-18-01-13 2" xfId="3990"/>
    <cellStyle name="_BOQ-IIT-SCPL-R3-for B2 Bldg.-external development_MEAS-FACULTY HOUSE-16.04.10-A_MEAS SHEET OF- ARCH. &amp; R.C.C. (M)" xfId="404"/>
    <cellStyle name="_BOQ-IIT-SCPL-R3-for B2 Bldg.-external development_MEAS-FACULTY HOUSE-16.04.10-A_MEAS SHEET OF- ARCH. &amp; R.C.C. (M) 2" xfId="3991"/>
    <cellStyle name="_BOQ-IIT-SCPL-R3-for B2 Bldg.-external development_MEAS-FACULTY HOUSE-16.04.10-A_Meas Sheet of Structure-Nv-06.11.12" xfId="1218"/>
    <cellStyle name="_BOQ-IIT-SCPL-R3-for B2 Bldg.-external development_MEAS-FACULTY HOUSE-16.04.10-A_Meas Sheet of Structure-Nv-06.11.12 2" xfId="3992"/>
    <cellStyle name="_BOQ-IIT-SCPL-R3-for B2 Bldg.-external development_Measurement" xfId="1222"/>
    <cellStyle name="_BOQ-IIT-SCPL-R3-for B2 Bldg.-external development_Measurement 2" xfId="3993"/>
    <cellStyle name="_BOQ-IIT-SCPL-R3-for B2 Bldg.-external development_MEASUREMENT SHEET -Plaster At Guest House- Chaitali" xfId="208"/>
    <cellStyle name="_BOQ-IIT-SCPL-R3-for B2 Bldg.-external development_MEASUREMENT SHEET -Plaster At Guest House- Chaitali 2" xfId="3994"/>
    <cellStyle name="_BOQ-IIT-SCPL-R3-for B2 Bldg.-external development_MEASUREMENT SHEET -Plaster At Guest House- Chaitali_DRAFT BOQ-WITH MEAS-STR-CIVIL-18-01-13" xfId="1026"/>
    <cellStyle name="_BOQ-IIT-SCPL-R3-for B2 Bldg.-external development_MEASUREMENT SHEET -Plaster At Guest House- Chaitali_DRAFT BOQ-WITH MEAS-STR-CIVIL-18-01-13 2" xfId="3995"/>
    <cellStyle name="_BOQ-IIT-SCPL-R3-for B2 Bldg.-external development_Miscellaneous work" xfId="1205"/>
    <cellStyle name="_BOQ-IIT-SCPL-R3-for B2 Bldg.-external development_Miscellaneous work 2" xfId="3996"/>
    <cellStyle name="_BOQ-IIT-SCPL-R3-for B2 Bldg.-external development_Sez_Boq_Superstructure part-FORMATED" xfId="363"/>
    <cellStyle name="_BOQ-IIT-SCPL-R3-for B2 Bldg.-external development_Steel truss-Dharmendra" xfId="621"/>
    <cellStyle name="_BOQ-IIT-SCPL-R3-for B3 Bldg.-external development" xfId="1225"/>
    <cellStyle name="_BOQ-IIT-SCPL-R3-for B3 Bldg.-external development 2" xfId="1227"/>
    <cellStyle name="_BOQ-IIT-SCPL-R3-for B3 Bldg.-external development 2 2" xfId="3997"/>
    <cellStyle name="_BOQ-IIT-SCPL-R3-for B3 Bldg.-external development 3" xfId="3998"/>
    <cellStyle name="_BOQ-IIT-SCPL-R3-for B3 Bldg.-external development_5th FLOOR" xfId="824"/>
    <cellStyle name="_BOQ-IIT-SCPL-R3-for B3 Bldg.-external development_5th FLOOR 2" xfId="3999"/>
    <cellStyle name="_BOQ-IIT-SCPL-R3-for B3 Bldg.-external development_BOQ" xfId="1228"/>
    <cellStyle name="_BOQ-IIT-SCPL-R3-for B3 Bldg.-external development_BOQ 2" xfId="4000"/>
    <cellStyle name="_BOQ-IIT-SCPL-R3-for B3 Bldg.-external development_BOQ_DRAFT BOQ-WITH MEAS-STR-CIVIL-18-01-13" xfId="678"/>
    <cellStyle name="_BOQ-IIT-SCPL-R3-for B3 Bldg.-external development_BOQ_DRAFT BOQ-WITH MEAS-STR-CIVIL-18-01-13 2" xfId="4001"/>
    <cellStyle name="_BOQ-IIT-SCPL-R3-for B3 Bldg.-external development_Copy of Copy of MEAS SHEET OF- ARCH-SHIKHA" xfId="1230"/>
    <cellStyle name="_BOQ-IIT-SCPL-R3-for B3 Bldg.-external development_Copy of Copy of MEAS SHEET OF- ARCH-SHIKHA 2" xfId="4002"/>
    <cellStyle name="_BOQ-IIT-SCPL-R3-for B3 Bldg.-external development_Copy of MEAS SHEET OF- ARCH-kajal.." xfId="1234"/>
    <cellStyle name="_BOQ-IIT-SCPL-R3-for B3 Bldg.-external development_Copy of MEAS SHEET OF- ARCH-kajal.. 2" xfId="4003"/>
    <cellStyle name="_BOQ-IIT-SCPL-R3-for B3 Bldg.-external development_Copy of MEAS SHEET OF- ARCH-SK" xfId="929"/>
    <cellStyle name="_BOQ-IIT-SCPL-R3-for B3 Bldg.-external development_Copy of MEAS SHEET OF- ARCH-SK 2" xfId="4004"/>
    <cellStyle name="_BOQ-IIT-SCPL-R3-for B3 Bldg.-external development_Copy of MEAS SHEET OF- ARCH-SK_DRAFT BOQ-WITH MEAS-STR-CIVIL-18-01-13" xfId="1048"/>
    <cellStyle name="_BOQ-IIT-SCPL-R3-for B3 Bldg.-external development_Copy of MEAS SHEET OF- ARCH-SK_DRAFT BOQ-WITH MEAS-STR-CIVIL-18-01-13 2" xfId="4005"/>
    <cellStyle name="_BOQ-IIT-SCPL-R3-for B3 Bldg.-external development_DRAFT BOQ-WITH MEAS-STR-CIVIL-18-01-13" xfId="1235"/>
    <cellStyle name="_BOQ-IIT-SCPL-R3-for B3 Bldg.-external development_DRAFT BOQ-WITH MEAS-STR-CIVIL-18-01-13 2" xfId="4006"/>
    <cellStyle name="_BOQ-IIT-SCPL-R3-for B3 Bldg.-external development_ESTIMATE-15.03.11-OPTION-2" xfId="1089"/>
    <cellStyle name="_BOQ-IIT-SCPL-R3-for B3 Bldg.-external development_ESTIMATE-15.03.11-OPTION-2 2" xfId="4007"/>
    <cellStyle name="_BOQ-IIT-SCPL-R3-for B3 Bldg.-external development_ESTIMATE-15.03.11-OPTION-2_DRAFT BOQ-WITH MEAS-STR-CIVIL-18-01-13" xfId="1237"/>
    <cellStyle name="_BOQ-IIT-SCPL-R3-for B3 Bldg.-external development_ESTIMATE-15.03.11-OPTION-2_DRAFT BOQ-WITH MEAS-STR-CIVIL-18-01-13 2" xfId="4008"/>
    <cellStyle name="_BOQ-IIT-SCPL-R3-for B3 Bldg.-external development_Final BOQ-SEMINAR HALL" xfId="1051"/>
    <cellStyle name="_BOQ-IIT-SCPL-R3-for B3 Bldg.-external development_FINAL MEAS SHEET OF-ARCHI-MDP HOSTEL -BL -" xfId="1240"/>
    <cellStyle name="_BOQ-IIT-SCPL-R3-for B3 Bldg.-external development_MBA COLLAGE-CCBA ARCH" xfId="856"/>
    <cellStyle name="_BOQ-IIT-SCPL-R3-for B3 Bldg.-external development_MEAS SHEET OF- ARCH - Lower Ground floor" xfId="1245"/>
    <cellStyle name="_BOQ-IIT-SCPL-R3-for B3 Bldg.-external development_MEAS SHEET OF- ARCH - Lower Ground floor 2" xfId="4009"/>
    <cellStyle name="_BOQ-IIT-SCPL-R3-for B3 Bldg.-external development_MEAS SHEET OF- ARCH- Chaitali" xfId="1252"/>
    <cellStyle name="_BOQ-IIT-SCPL-R3-for B3 Bldg.-external development_MEAS SHEET OF- ARCH- Chaitali 2" xfId="4010"/>
    <cellStyle name="_BOQ-IIT-SCPL-R3-for B3 Bldg.-external development_MEAS SHEET OF- ARCH- Chaitali_DRAFT BOQ-WITH MEAS-STR-CIVIL-18-01-13" xfId="1035"/>
    <cellStyle name="_BOQ-IIT-SCPL-R3-for B3 Bldg.-external development_MEAS SHEET OF- ARCH- Chaitali_DRAFT BOQ-WITH MEAS-STR-CIVIL-18-01-13 2" xfId="4011"/>
    <cellStyle name="_BOQ-IIT-SCPL-R3-for B3 Bldg.-external development_MEAS SHEET OF- ARCH-25-12-2010-heena...." xfId="1253"/>
    <cellStyle name="_BOQ-IIT-SCPL-R3-for B3 Bldg.-external development_MEAS SHEET OF- ARCH-25-12-2010-heena.... 2" xfId="4012"/>
    <cellStyle name="_BOQ-IIT-SCPL-R3-for B3 Bldg.-external development_MEAS SHEET OF- ARCH-ANKITA " xfId="610"/>
    <cellStyle name="_BOQ-IIT-SCPL-R3-for B3 Bldg.-external development_MEAS SHEET OF- ARCH-ANKITA  2" xfId="4013"/>
    <cellStyle name="_BOQ-IIT-SCPL-R3-for B3 Bldg.-external development_MEAS SHEET OF- ARCH-kajal.." xfId="636"/>
    <cellStyle name="_BOQ-IIT-SCPL-R3-for B3 Bldg.-external development_MEAS SHEET OF- ARCH-kajal.. 2" xfId="4014"/>
    <cellStyle name="_BOQ-IIT-SCPL-R3-for B3 Bldg.-external development_MEAS SHEET OF- ARCH-kajal.._DRAFT BOQ-WITH MEAS-STR-CIVIL-18-01-13" xfId="575"/>
    <cellStyle name="_BOQ-IIT-SCPL-R3-for B3 Bldg.-external development_MEAS SHEET OF- ARCH-kajal.._DRAFT BOQ-WITH MEAS-STR-CIVIL-18-01-13 2" xfId="4015"/>
    <cellStyle name="_BOQ-IIT-SCPL-R3-for B3 Bldg.-external development_MEAS SHEET OF- ARCH-MP" xfId="1255"/>
    <cellStyle name="_BOQ-IIT-SCPL-R3-for B3 Bldg.-external development_MEAS SHEET OF- ARCH-MP 2" xfId="4016"/>
    <cellStyle name="_BOQ-IIT-SCPL-R3-for B3 Bldg.-external development_MEAS SHEET OF- ARCH-MP_DRAFT BOQ-WITH MEAS-STR-CIVIL-18-01-13" xfId="1258"/>
    <cellStyle name="_BOQ-IIT-SCPL-R3-for B3 Bldg.-external development_MEAS SHEET OF- ARCH-MP_DRAFT BOQ-WITH MEAS-STR-CIVIL-18-01-13 2" xfId="4017"/>
    <cellStyle name="_BOQ-IIT-SCPL-R3-for B3 Bldg.-external development_MEAS SHEET OF- ARCH-priyanka." xfId="1261"/>
    <cellStyle name="_BOQ-IIT-SCPL-R3-for B3 Bldg.-external development_MEAS SHEET OF- ARCH-priyanka. 2" xfId="4018"/>
    <cellStyle name="_BOQ-IIT-SCPL-R3-for B3 Bldg.-external development_MEAS SHEET OF- Mitali" xfId="1177"/>
    <cellStyle name="_BOQ-IIT-SCPL-R3-for B3 Bldg.-external development_MEAS SHEET OF RCC FOR MDP HOSTEL - 06.06.11-JRP" xfId="1263"/>
    <cellStyle name="_BOQ-IIT-SCPL-R3-for B3 Bldg.-external development_Meas Sheet of-stru-STAFF QUARTER-kajal" xfId="1266"/>
    <cellStyle name="_BOQ-IIT-SCPL-R3-for B3 Bldg.-external development_Meas Sheet of-stru-STAFF QUARTER-kajal 2" xfId="4019"/>
    <cellStyle name="_BOQ-IIT-SCPL-R3-for B3 Bldg.-external development_Meas Sheet of-stru-STAFF QUARTER-kajal_DRAFT BOQ-WITH MEAS-STR-CIVIL-18-01-13" xfId="1269"/>
    <cellStyle name="_BOQ-IIT-SCPL-R3-for B3 Bldg.-external development_Meas Sheet of-stru-STAFF QUARTER-kajal_DRAFT BOQ-WITH MEAS-STR-CIVIL-18-01-13 2" xfId="4020"/>
    <cellStyle name="_BOQ-IIT-SCPL-R3-for B3 Bldg.-external development_MEAS-FACULTY HOUSE-16.04.10-A" xfId="1273"/>
    <cellStyle name="_BOQ-IIT-SCPL-R3-for B3 Bldg.-external development_MEAS-FACULTY HOUSE-16.04.10-A 2" xfId="4021"/>
    <cellStyle name="_BOQ-IIT-SCPL-R3-for B3 Bldg.-external development_MEAS-FACULTY HOUSE-16.04.10-A_DRAFT BOQ-WITH MEAS-STR-CIVIL-18-01-13" xfId="1278"/>
    <cellStyle name="_BOQ-IIT-SCPL-R3-for B3 Bldg.-external development_MEAS-FACULTY HOUSE-16.04.10-A_DRAFT BOQ-WITH MEAS-STR-CIVIL-18-01-13 2" xfId="4022"/>
    <cellStyle name="_BOQ-IIT-SCPL-R3-for B3 Bldg.-external development_MEAS-FACULTY HOUSE-16.04.10-A_MEAS SHEET OF- ARCH. &amp; R.C.C. (M)" xfId="507"/>
    <cellStyle name="_BOQ-IIT-SCPL-R3-for B3 Bldg.-external development_MEAS-FACULTY HOUSE-16.04.10-A_MEAS SHEET OF- ARCH. &amp; R.C.C. (M) 2" xfId="4023"/>
    <cellStyle name="_BOQ-IIT-SCPL-R3-for B3 Bldg.-external development_MEAS-FACULTY HOUSE-16.04.10-A_Meas Sheet of Structure-Nv-06.11.12" xfId="1023"/>
    <cellStyle name="_BOQ-IIT-SCPL-R3-for B3 Bldg.-external development_MEAS-FACULTY HOUSE-16.04.10-A_Meas Sheet of Structure-Nv-06.11.12 2" xfId="4024"/>
    <cellStyle name="_BOQ-IIT-SCPL-R3-for B3 Bldg.-external development_Measurement" xfId="1279"/>
    <cellStyle name="_BOQ-IIT-SCPL-R3-for B3 Bldg.-external development_Measurement 2" xfId="4025"/>
    <cellStyle name="_BOQ-IIT-SCPL-R3-for B3 Bldg.-external development_MEASUREMENT SHEET -Plaster At Guest House- Chaitali" xfId="1280"/>
    <cellStyle name="_BOQ-IIT-SCPL-R3-for B3 Bldg.-external development_MEASUREMENT SHEET -Plaster At Guest House- Chaitali 2" xfId="4026"/>
    <cellStyle name="_BOQ-IIT-SCPL-R3-for B3 Bldg.-external development_MEASUREMENT SHEET -Plaster At Guest House- Chaitali_DRAFT BOQ-WITH MEAS-STR-CIVIL-18-01-13" xfId="319"/>
    <cellStyle name="_BOQ-IIT-SCPL-R3-for B3 Bldg.-external development_MEASUREMENT SHEET -Plaster At Guest House- Chaitali_DRAFT BOQ-WITH MEAS-STR-CIVIL-18-01-13 2" xfId="4027"/>
    <cellStyle name="_BOQ-IIT-SCPL-R3-for B3 Bldg.-external development_Miscellaneous work" xfId="1286"/>
    <cellStyle name="_BOQ-IIT-SCPL-R3-for B3 Bldg.-external development_Miscellaneous work 2" xfId="4028"/>
    <cellStyle name="_BOQ-IIT-SCPL-R3-for B3 Bldg.-external development_Sez_Boq_Superstructure part-FORMATED" xfId="942"/>
    <cellStyle name="_BOQ-IIT-SCPL-R3-for B3 Bldg.-external development_Steel truss-Dharmendra" xfId="1289"/>
    <cellStyle name="_BOQ-IIT-SCPL-R5-for B2 Bldg.-external development-26.06.09" xfId="487"/>
    <cellStyle name="_BOQ-IIT-SCPL-R5-for B2 Bldg.-external development-26.06.09 2" xfId="1293"/>
    <cellStyle name="_BOQ-IIT-SCPL-R5-for B2 Bldg.-external development-26.06.09 2 2" xfId="4029"/>
    <cellStyle name="_BOQ-IIT-SCPL-R5-for B2 Bldg.-external development-26.06.09 3" xfId="4030"/>
    <cellStyle name="_BOQ-IIT-SCPL-R5-for B2 Bldg.-external development-26.06.09_DRAFT BOQ-WITH MEAS-STR-CIVIL-18-01-13" xfId="316"/>
    <cellStyle name="_BOQ-IIT-SCPL-R5-for B2 Bldg.-external development-26.06.09_DRAFT BOQ-WITH MEAS-STR-CIVIL-18-01-13 2" xfId="4031"/>
    <cellStyle name="_BOQ-IIT-SCPL-R5-for B2 Bldg.-external development-26.06.09_MEAS-FACULTY HOUSE-16.04.10-A" xfId="1294"/>
    <cellStyle name="_BOQ-IIT-SCPL-R5-for B2 Bldg.-external development-26.06.09_MEAS-FACULTY HOUSE-16.04.10-A 2" xfId="4032"/>
    <cellStyle name="_BOQ-IIT-SCPL-R5-for B2 Bldg.-external development-26.06.09_MEAS-FACULTY HOUSE-16.04.10-A_DRAFT BOQ-WITH MEAS-STR-CIVIL-18-01-13" xfId="1301"/>
    <cellStyle name="_BOQ-IIT-SCPL-R5-for B2 Bldg.-external development-26.06.09_MEAS-FACULTY HOUSE-16.04.10-A_DRAFT BOQ-WITH MEAS-STR-CIVIL-18-01-13 2" xfId="4033"/>
    <cellStyle name="_BOQ-IIT-SCPL-R5-for B2 Bldg.-external development-26.06.09_MEAS-FACULTY HOUSE-16.04.10-A_MEAS SHEET OF- ARCH. &amp; R.C.C. (M)" xfId="416"/>
    <cellStyle name="_BOQ-IIT-SCPL-R5-for B2 Bldg.-external development-26.06.09_MEAS-FACULTY HOUSE-16.04.10-A_MEAS SHEET OF- ARCH. &amp; R.C.C. (M) 2" xfId="4034"/>
    <cellStyle name="_BOQ-IIT-SCPL-R5-for B2 Bldg.-external development-26.06.09_MEAS-FACULTY HOUSE-16.04.10-A_Meas Sheet of Structure-Nv-06.11.12" xfId="1302"/>
    <cellStyle name="_BOQ-IIT-SCPL-R5-for B2 Bldg.-external development-26.06.09_MEAS-FACULTY HOUSE-16.04.10-A_Meas Sheet of Structure-Nv-06.11.12 2" xfId="4035"/>
    <cellStyle name="_BOQ-IIT-SCPL-R5-for B2 Bldg.-external development-26.06.09_Sez_Boq_Superstructure part-FORMATED" xfId="1305"/>
    <cellStyle name="_BOQ-IIT-SCPL-R5-for B3 Bldg.-external development-26.06.09" xfId="1306"/>
    <cellStyle name="_BOQ-IIT-SCPL-R5-for B3 Bldg.-external development-26.06.09 2" xfId="872"/>
    <cellStyle name="_BOQ-IIT-SCPL-R5-for B3 Bldg.-external development-26.06.09 2 2" xfId="4036"/>
    <cellStyle name="_BOQ-IIT-SCPL-R5-for B3 Bldg.-external development-26.06.09 3" xfId="4037"/>
    <cellStyle name="_BOQ-IIT-SCPL-R5-for B3 Bldg.-external development-26.06.09_DRAFT BOQ-WITH MEAS-STR-CIVIL-18-01-13" xfId="1311"/>
    <cellStyle name="_BOQ-IIT-SCPL-R5-for B3 Bldg.-external development-26.06.09_DRAFT BOQ-WITH MEAS-STR-CIVIL-18-01-13 2" xfId="4038"/>
    <cellStyle name="_BOQ-IIT-SCPL-R5-for B3 Bldg.-external development-26.06.09_MEAS-FACULTY HOUSE-16.04.10-A" xfId="649"/>
    <cellStyle name="_BOQ-IIT-SCPL-R5-for B3 Bldg.-external development-26.06.09_MEAS-FACULTY HOUSE-16.04.10-A 2" xfId="4039"/>
    <cellStyle name="_BOQ-IIT-SCPL-R5-for B3 Bldg.-external development-26.06.09_MEAS-FACULTY HOUSE-16.04.10-A_DRAFT BOQ-WITH MEAS-STR-CIVIL-18-01-13" xfId="1312"/>
    <cellStyle name="_BOQ-IIT-SCPL-R5-for B3 Bldg.-external development-26.06.09_MEAS-FACULTY HOUSE-16.04.10-A_DRAFT BOQ-WITH MEAS-STR-CIVIL-18-01-13 2" xfId="4040"/>
    <cellStyle name="_BOQ-IIT-SCPL-R5-for B3 Bldg.-external development-26.06.09_MEAS-FACULTY HOUSE-16.04.10-A_MEAS SHEET OF- ARCH. &amp; R.C.C. (M)" xfId="1173"/>
    <cellStyle name="_BOQ-IIT-SCPL-R5-for B3 Bldg.-external development-26.06.09_MEAS-FACULTY HOUSE-16.04.10-A_MEAS SHEET OF- ARCH. &amp; R.C.C. (M) 2" xfId="4041"/>
    <cellStyle name="_BOQ-IIT-SCPL-R5-for B3 Bldg.-external development-26.06.09_MEAS-FACULTY HOUSE-16.04.10-A_Meas Sheet of Structure-Nv-06.11.12" xfId="1316"/>
    <cellStyle name="_BOQ-IIT-SCPL-R5-for B3 Bldg.-external development-26.06.09_MEAS-FACULTY HOUSE-16.04.10-A_Meas Sheet of Structure-Nv-06.11.12 2" xfId="4042"/>
    <cellStyle name="_BOQ-IIT-SCPL-R5-for B3 Bldg.-external development-26.06.09_Sez_Boq_Superstructure part-FORMATED" xfId="1318"/>
    <cellStyle name="_BOQ-IIT-SCPL-R6-for B3 Bldg.-external development-13.08.09" xfId="32"/>
    <cellStyle name="_BOQ-IIT-SCPL-R6-for B3 Bldg.-external development-13.08.09 2" xfId="1321"/>
    <cellStyle name="_BOQ-IIT-SCPL-R6-for B3 Bldg.-external development-13.08.09 2 2" xfId="4043"/>
    <cellStyle name="_BOQ-IIT-SCPL-R6-for B3 Bldg.-external development-13.08.09 3" xfId="4044"/>
    <cellStyle name="_BOQ-IIT-SCPL-R6-for B3 Bldg.-external development-13.08.09_DRAFT BOQ-WITH MEAS-STR-CIVIL-18-01-13" xfId="60"/>
    <cellStyle name="_BOQ-IIT-SCPL-R6-for B3 Bldg.-external development-13.08.09_DRAFT BOQ-WITH MEAS-STR-CIVIL-18-01-13 2" xfId="4045"/>
    <cellStyle name="_BOQ-IIT-SCPL-R6-for B3 Bldg.-external development-13.08.09_MEAS-FACULTY HOUSE-16.04.10-A" xfId="595"/>
    <cellStyle name="_BOQ-IIT-SCPL-R6-for B3 Bldg.-external development-13.08.09_MEAS-FACULTY HOUSE-16.04.10-A 2" xfId="4046"/>
    <cellStyle name="_BOQ-IIT-SCPL-R6-for B3 Bldg.-external development-13.08.09_MEAS-FACULTY HOUSE-16.04.10-A_DRAFT BOQ-WITH MEAS-STR-CIVIL-18-01-13" xfId="1324"/>
    <cellStyle name="_BOQ-IIT-SCPL-R6-for B3 Bldg.-external development-13.08.09_MEAS-FACULTY HOUSE-16.04.10-A_DRAFT BOQ-WITH MEAS-STR-CIVIL-18-01-13 2" xfId="4047"/>
    <cellStyle name="_BOQ-IIT-SCPL-R6-for B3 Bldg.-external development-13.08.09_MEAS-FACULTY HOUSE-16.04.10-A_MEAS SHEET OF- ARCH. &amp; R.C.C. (M)" xfId="1325"/>
    <cellStyle name="_BOQ-IIT-SCPL-R6-for B3 Bldg.-external development-13.08.09_MEAS-FACULTY HOUSE-16.04.10-A_MEAS SHEET OF- ARCH. &amp; R.C.C. (M) 2" xfId="4048"/>
    <cellStyle name="_BOQ-IIT-SCPL-R6-for B3 Bldg.-external development-13.08.09_MEAS-FACULTY HOUSE-16.04.10-A_Meas Sheet of Structure-Nv-06.11.12" xfId="322"/>
    <cellStyle name="_BOQ-IIT-SCPL-R6-for B3 Bldg.-external development-13.08.09_MEAS-FACULTY HOUSE-16.04.10-A_Meas Sheet of Structure-Nv-06.11.12 2" xfId="4049"/>
    <cellStyle name="_BOQ-IIT-SCPL-R6-for B3 Bldg.-external development-13.08.09_Sez_Boq_Superstructure part-FORMATED" xfId="1330"/>
    <cellStyle name="_BOQ-IIT-SCPL-REVISED-R2-FOR BLDG-as per various lvls" xfId="1180"/>
    <cellStyle name="_BOQ-IIT-SCPL-REVISED-R2-FOR BLDG-as per various lvls 2" xfId="351"/>
    <cellStyle name="_BOQ-IIT-SCPL-REVISED-R2-FOR BLDG-as per various lvls 2 2" xfId="4050"/>
    <cellStyle name="_BOQ-IIT-SCPL-REVISED-R2-FOR BLDG-as per various lvls 3" xfId="4051"/>
    <cellStyle name="_BOQ-IIT-SCPL-REVISED-R2-FOR BLDG-as per various lvls_5th FLOOR" xfId="286"/>
    <cellStyle name="_BOQ-IIT-SCPL-REVISED-R2-FOR BLDG-as per various lvls_5th FLOOR 2" xfId="4052"/>
    <cellStyle name="_BOQ-IIT-SCPL-REVISED-R2-FOR BLDG-as per various lvls_BOQ" xfId="1332"/>
    <cellStyle name="_BOQ-IIT-SCPL-REVISED-R2-FOR BLDG-as per various lvls_BOQ 2" xfId="4053"/>
    <cellStyle name="_BOQ-IIT-SCPL-REVISED-R2-FOR BLDG-as per various lvls_BOQ OF FINISHES FOR residentialL- 21.05.11" xfId="1334"/>
    <cellStyle name="_BOQ-IIT-SCPL-REVISED-R2-FOR BLDG-as per various lvls_BOQ OF FINISHES FOR residentialL- 21.05.11 2" xfId="4054"/>
    <cellStyle name="_BOQ-IIT-SCPL-REVISED-R2-FOR BLDG-as per various lvls_BOQ_DRAFT BOQ-WITH MEAS-STR-CIVIL-18-01-13" xfId="1337"/>
    <cellStyle name="_BOQ-IIT-SCPL-REVISED-R2-FOR BLDG-as per various lvls_BOQ_DRAFT BOQ-WITH MEAS-STR-CIVIL-18-01-13 2" xfId="4055"/>
    <cellStyle name="_BOQ-IIT-SCPL-REVISED-R2-FOR BLDG-as per various lvls_Copy of Copy of MEAS SHEET OF- ARCH-SHIKHA" xfId="1342"/>
    <cellStyle name="_BOQ-IIT-SCPL-REVISED-R2-FOR BLDG-as per various lvls_Copy of Copy of MEAS SHEET OF- ARCH-SHIKHA 2" xfId="4056"/>
    <cellStyle name="_BOQ-IIT-SCPL-REVISED-R2-FOR BLDG-as per various lvls_Copy of MEAS SHEET OF- ARCH-kajal.." xfId="1346"/>
    <cellStyle name="_BOQ-IIT-SCPL-REVISED-R2-FOR BLDG-as per various lvls_Copy of MEAS SHEET OF- ARCH-kajal.. 2" xfId="4057"/>
    <cellStyle name="_BOQ-IIT-SCPL-REVISED-R2-FOR BLDG-as per various lvls_Copy of MEAS SHEET OF- ARCH-SK" xfId="1348"/>
    <cellStyle name="_BOQ-IIT-SCPL-REVISED-R2-FOR BLDG-as per various lvls_Copy of MEAS SHEET OF- ARCH-SK 2" xfId="4058"/>
    <cellStyle name="_BOQ-IIT-SCPL-REVISED-R2-FOR BLDG-as per various lvls_Copy of MEAS SHEET OF- ARCH-SK_DRAFT BOQ-WITH MEAS-STR-CIVIL-18-01-13" xfId="1013"/>
    <cellStyle name="_BOQ-IIT-SCPL-REVISED-R2-FOR BLDG-as per various lvls_Copy of MEAS SHEET OF- ARCH-SK_DRAFT BOQ-WITH MEAS-STR-CIVIL-18-01-13 2" xfId="4059"/>
    <cellStyle name="_BOQ-IIT-SCPL-REVISED-R2-FOR BLDG-as per various lvls_DRAFT BOQ-WITH MEAS-STR-CIVIL-18-01-13" xfId="1185"/>
    <cellStyle name="_BOQ-IIT-SCPL-REVISED-R2-FOR BLDG-as per various lvls_DRAFT BOQ-WITH MEAS-STR-CIVIL-18-01-13 2" xfId="4060"/>
    <cellStyle name="_BOQ-IIT-SCPL-REVISED-R2-FOR BLDG-as per various lvls_ESTIMATE-15.03.11-OPTION-2" xfId="594"/>
    <cellStyle name="_BOQ-IIT-SCPL-REVISED-R2-FOR BLDG-as per various lvls_ESTIMATE-15.03.11-OPTION-2 2" xfId="4061"/>
    <cellStyle name="_BOQ-IIT-SCPL-REVISED-R2-FOR BLDG-as per various lvls_ESTIMATE-15.03.11-OPTION-2_DRAFT BOQ-WITH MEAS-STR-CIVIL-18-01-13" xfId="1323"/>
    <cellStyle name="_BOQ-IIT-SCPL-REVISED-R2-FOR BLDG-as per various lvls_ESTIMATE-15.03.11-OPTION-2_DRAFT BOQ-WITH MEAS-STR-CIVIL-18-01-13 2" xfId="4062"/>
    <cellStyle name="_BOQ-IIT-SCPL-REVISED-R2-FOR BLDG-as per various lvls_Final BOQ-SEMINAR HALL" xfId="1349"/>
    <cellStyle name="_BOQ-IIT-SCPL-REVISED-R2-FOR BLDG-as per various lvls_FINAL MEAS SHEET OF-ARCHI-MDP HOSTEL -BL -" xfId="1145"/>
    <cellStyle name="_BOQ-IIT-SCPL-REVISED-R2-FOR BLDG-as per various lvls_MBA COLLAGE-CCBA ARCH" xfId="702"/>
    <cellStyle name="_BOQ-IIT-SCPL-REVISED-R2-FOR BLDG-as per various lvls_MEAS SHEET OF- ARCH - Lower Ground floor" xfId="909"/>
    <cellStyle name="_BOQ-IIT-SCPL-REVISED-R2-FOR BLDG-as per various lvls_MEAS SHEET OF- ARCH - Lower Ground floor 2" xfId="4063"/>
    <cellStyle name="_BOQ-IIT-SCPL-REVISED-R2-FOR BLDG-as per various lvls_MEAS SHEET OF- ARCH- Chaitali" xfId="1350"/>
    <cellStyle name="_BOQ-IIT-SCPL-REVISED-R2-FOR BLDG-as per various lvls_MEAS SHEET OF- ARCH- Chaitali 2" xfId="4064"/>
    <cellStyle name="_BOQ-IIT-SCPL-REVISED-R2-FOR BLDG-as per various lvls_MEAS SHEET OF- ARCH- Chaitali_DRAFT BOQ-WITH MEAS-STR-CIVIL-18-01-13" xfId="745"/>
    <cellStyle name="_BOQ-IIT-SCPL-REVISED-R2-FOR BLDG-as per various lvls_MEAS SHEET OF- ARCH- Chaitali_DRAFT BOQ-WITH MEAS-STR-CIVIL-18-01-13 2" xfId="4065"/>
    <cellStyle name="_BOQ-IIT-SCPL-REVISED-R2-FOR BLDG-as per various lvls_MEAS SHEET OF- ARCH-25-12-2010-heena...." xfId="1356"/>
    <cellStyle name="_BOQ-IIT-SCPL-REVISED-R2-FOR BLDG-as per various lvls_MEAS SHEET OF- ARCH-25-12-2010-heena.... 2" xfId="4066"/>
    <cellStyle name="_BOQ-IIT-SCPL-REVISED-R2-FOR BLDG-as per various lvls_MEAS SHEET OF- ARCH-ANKITA " xfId="265"/>
    <cellStyle name="_BOQ-IIT-SCPL-REVISED-R2-FOR BLDG-as per various lvls_MEAS SHEET OF- ARCH-ANKITA  2" xfId="4067"/>
    <cellStyle name="_BOQ-IIT-SCPL-REVISED-R2-FOR BLDG-as per various lvls_MEAS SHEET OF- ARCH-kajal.." xfId="1358"/>
    <cellStyle name="_BOQ-IIT-SCPL-REVISED-R2-FOR BLDG-as per various lvls_MEAS SHEET OF- ARCH-kajal.. 2" xfId="4068"/>
    <cellStyle name="_BOQ-IIT-SCPL-REVISED-R2-FOR BLDG-as per various lvls_MEAS SHEET OF- ARCH-kajal.._DRAFT BOQ-WITH MEAS-STR-CIVIL-18-01-13" xfId="1344"/>
    <cellStyle name="_BOQ-IIT-SCPL-REVISED-R2-FOR BLDG-as per various lvls_MEAS SHEET OF- ARCH-kajal.._DRAFT BOQ-WITH MEAS-STR-CIVIL-18-01-13 2" xfId="4069"/>
    <cellStyle name="_BOQ-IIT-SCPL-REVISED-R2-FOR BLDG-as per various lvls_MEAS SHEET OF- ARCH-MP" xfId="803"/>
    <cellStyle name="_BOQ-IIT-SCPL-REVISED-R2-FOR BLDG-as per various lvls_MEAS SHEET OF- ARCH-MP 2" xfId="4070"/>
    <cellStyle name="_BOQ-IIT-SCPL-REVISED-R2-FOR BLDG-as per various lvls_MEAS SHEET OF- ARCH-MP_DRAFT BOQ-WITH MEAS-STR-CIVIL-18-01-13" xfId="1359"/>
    <cellStyle name="_BOQ-IIT-SCPL-REVISED-R2-FOR BLDG-as per various lvls_MEAS SHEET OF- ARCH-MP_DRAFT BOQ-WITH MEAS-STR-CIVIL-18-01-13 2" xfId="4071"/>
    <cellStyle name="_BOQ-IIT-SCPL-REVISED-R2-FOR BLDG-as per various lvls_MEAS SHEET OF- ARCH-priyanka." xfId="1362"/>
    <cellStyle name="_BOQ-IIT-SCPL-REVISED-R2-FOR BLDG-as per various lvls_MEAS SHEET OF- ARCH-priyanka. 2" xfId="4072"/>
    <cellStyle name="_BOQ-IIT-SCPL-REVISED-R2-FOR BLDG-as per various lvls_MEAS SHEET OF- Mitali" xfId="387"/>
    <cellStyle name="_BOQ-IIT-SCPL-REVISED-R2-FOR BLDG-as per various lvls_MEAS SHEET OF RCC FOR MDP HOSTEL - 06.06.11-JRP" xfId="311"/>
    <cellStyle name="_BOQ-IIT-SCPL-REVISED-R2-FOR BLDG-as per various lvls_Meas Sheet of-stru-STAFF QUARTER-kajal" xfId="1363"/>
    <cellStyle name="_BOQ-IIT-SCPL-REVISED-R2-FOR BLDG-as per various lvls_Meas Sheet of-stru-STAFF QUARTER-kajal 2" xfId="4073"/>
    <cellStyle name="_BOQ-IIT-SCPL-REVISED-R2-FOR BLDG-as per various lvls_Meas Sheet of-stru-STAFF QUARTER-kajal_DRAFT BOQ-WITH MEAS-STR-CIVIL-18-01-13" xfId="1365"/>
    <cellStyle name="_BOQ-IIT-SCPL-REVISED-R2-FOR BLDG-as per various lvls_Meas Sheet of-stru-STAFF QUARTER-kajal_DRAFT BOQ-WITH MEAS-STR-CIVIL-18-01-13 2" xfId="4074"/>
    <cellStyle name="_BOQ-IIT-SCPL-REVISED-R2-FOR BLDG-as per various lvls_MEAS-FACULTY HOUSE-16.04.10-A" xfId="143"/>
    <cellStyle name="_BOQ-IIT-SCPL-REVISED-R2-FOR BLDG-as per various lvls_MEAS-FACULTY HOUSE-16.04.10-A 2" xfId="4075"/>
    <cellStyle name="_BOQ-IIT-SCPL-REVISED-R2-FOR BLDG-as per various lvls_MEAS-FACULTY HOUSE-16.04.10-A_DRAFT BOQ-WITH MEAS-STR-CIVIL-18-01-13" xfId="145"/>
    <cellStyle name="_BOQ-IIT-SCPL-REVISED-R2-FOR BLDG-as per various lvls_MEAS-FACULTY HOUSE-16.04.10-A_DRAFT BOQ-WITH MEAS-STR-CIVIL-18-01-13 2" xfId="4076"/>
    <cellStyle name="_BOQ-IIT-SCPL-REVISED-R2-FOR BLDG-as per various lvls_MEAS-FACULTY HOUSE-16.04.10-A_MEAS SHEET OF- ARCH. &amp; R.C.C. (M)" xfId="1368"/>
    <cellStyle name="_BOQ-IIT-SCPL-REVISED-R2-FOR BLDG-as per various lvls_MEAS-FACULTY HOUSE-16.04.10-A_MEAS SHEET OF- ARCH. &amp; R.C.C. (M) 2" xfId="4077"/>
    <cellStyle name="_BOQ-IIT-SCPL-REVISED-R2-FOR BLDG-as per various lvls_MEAS-FACULTY HOUSE-16.04.10-A_Meas Sheet of Structure-Nv-06.11.12" xfId="1373"/>
    <cellStyle name="_BOQ-IIT-SCPL-REVISED-R2-FOR BLDG-as per various lvls_MEAS-FACULTY HOUSE-16.04.10-A_Meas Sheet of Structure-Nv-06.11.12 2" xfId="4078"/>
    <cellStyle name="_BOQ-IIT-SCPL-REVISED-R2-FOR BLDG-as per various lvls_MEAS-SHEET- FINISHING-BL" xfId="1375"/>
    <cellStyle name="_BOQ-IIT-SCPL-REVISED-R2-FOR BLDG-as per various lvls_Measurement" xfId="1314"/>
    <cellStyle name="_BOQ-IIT-SCPL-REVISED-R2-FOR BLDG-as per various lvls_Measurement 2" xfId="4079"/>
    <cellStyle name="_BOQ-IIT-SCPL-REVISED-R2-FOR BLDG-as per various lvls_MEASUREMENT SHEET -Plaster At Guest House- Chaitali" xfId="1376"/>
    <cellStyle name="_BOQ-IIT-SCPL-REVISED-R2-FOR BLDG-as per various lvls_MEASUREMENT SHEET -Plaster At Guest House- Chaitali 2" xfId="4080"/>
    <cellStyle name="_BOQ-IIT-SCPL-REVISED-R2-FOR BLDG-as per various lvls_MEASUREMENT SHEET -Plaster At Guest House- Chaitali_DRAFT BOQ-WITH MEAS-STR-CIVIL-18-01-13" xfId="1378"/>
    <cellStyle name="_BOQ-IIT-SCPL-REVISED-R2-FOR BLDG-as per various lvls_MEASUREMENT SHEET -Plaster At Guest House- Chaitali_DRAFT BOQ-WITH MEAS-STR-CIVIL-18-01-13 2" xfId="4081"/>
    <cellStyle name="_BOQ-IIT-SCPL-REVISED-R2-FOR BLDG-as per various lvls_Miscellaneous work" xfId="604"/>
    <cellStyle name="_BOQ-IIT-SCPL-REVISED-R2-FOR BLDG-as per various lvls_Miscellaneous work 2" xfId="4082"/>
    <cellStyle name="_BOQ-IIT-SCPL-REVISED-R2-FOR BLDG-as per various lvls_PAINTING" xfId="1200"/>
    <cellStyle name="_BOQ-IIT-SCPL-REVISED-R2-FOR BLDG-as per various lvls_Sez_Boq_Superstructure part-FORMATED" xfId="369"/>
    <cellStyle name="_BOQ-IIT-SCPL-REVISED-R2-FOR BLDG-as per various lvls_Steel truss-Dharmendra" xfId="1379"/>
    <cellStyle name="_BOQ-IIT-SCPL-REVISED-R3-FOR BLDG-2-as per various lvls" xfId="1381"/>
    <cellStyle name="_BOQ-IIT-SCPL-REVISED-R3-FOR BLDG-2-as per various lvls 2" xfId="1382"/>
    <cellStyle name="_BOQ-IIT-SCPL-REVISED-R3-FOR BLDG-2-as per various lvls 2 2" xfId="4083"/>
    <cellStyle name="_BOQ-IIT-SCPL-REVISED-R3-FOR BLDG-2-as per various lvls 3" xfId="4084"/>
    <cellStyle name="_BOQ-IIT-SCPL-REVISED-R3-FOR BLDG-2-as per various lvls_5th FLOOR" xfId="779"/>
    <cellStyle name="_BOQ-IIT-SCPL-REVISED-R3-FOR BLDG-2-as per various lvls_5th FLOOR 2" xfId="4085"/>
    <cellStyle name="_BOQ-IIT-SCPL-REVISED-R3-FOR BLDG-2-as per various lvls_BOQ" xfId="1385"/>
    <cellStyle name="_BOQ-IIT-SCPL-REVISED-R3-FOR BLDG-2-as per various lvls_BOQ 2" xfId="4086"/>
    <cellStyle name="_BOQ-IIT-SCPL-REVISED-R3-FOR BLDG-2-as per various lvls_BOQ_DRAFT BOQ-WITH MEAS-STR-CIVIL-18-01-13" xfId="1386"/>
    <cellStyle name="_BOQ-IIT-SCPL-REVISED-R3-FOR BLDG-2-as per various lvls_BOQ_DRAFT BOQ-WITH MEAS-STR-CIVIL-18-01-13 2" xfId="4087"/>
    <cellStyle name="_BOQ-IIT-SCPL-REVISED-R3-FOR BLDG-2-as per various lvls_Copy of Copy of MEAS SHEET OF- ARCH-SHIKHA" xfId="1389"/>
    <cellStyle name="_BOQ-IIT-SCPL-REVISED-R3-FOR BLDG-2-as per various lvls_Copy of Copy of MEAS SHEET OF- ARCH-SHIKHA 2" xfId="4088"/>
    <cellStyle name="_BOQ-IIT-SCPL-REVISED-R3-FOR BLDG-2-as per various lvls_Copy of MEAS SHEET OF- ARCH-kajal.." xfId="1393"/>
    <cellStyle name="_BOQ-IIT-SCPL-REVISED-R3-FOR BLDG-2-as per various lvls_Copy of MEAS SHEET OF- ARCH-kajal.. 2" xfId="4089"/>
    <cellStyle name="_BOQ-IIT-SCPL-REVISED-R3-FOR BLDG-2-as per various lvls_Copy of MEAS SHEET OF- ARCH-SK" xfId="1395"/>
    <cellStyle name="_BOQ-IIT-SCPL-REVISED-R3-FOR BLDG-2-as per various lvls_Copy of MEAS SHEET OF- ARCH-SK 2" xfId="4090"/>
    <cellStyle name="_BOQ-IIT-SCPL-REVISED-R3-FOR BLDG-2-as per various lvls_Copy of MEAS SHEET OF- ARCH-SK_DRAFT BOQ-WITH MEAS-STR-CIVIL-18-01-13" xfId="1396"/>
    <cellStyle name="_BOQ-IIT-SCPL-REVISED-R3-FOR BLDG-2-as per various lvls_Copy of MEAS SHEET OF- ARCH-SK_DRAFT BOQ-WITH MEAS-STR-CIVIL-18-01-13 2" xfId="4091"/>
    <cellStyle name="_BOQ-IIT-SCPL-REVISED-R3-FOR BLDG-2-as per various lvls_DRAFT BOQ-WITH MEAS-STR-CIVIL-18-01-13" xfId="85"/>
    <cellStyle name="_BOQ-IIT-SCPL-REVISED-R3-FOR BLDG-2-as per various lvls_DRAFT BOQ-WITH MEAS-STR-CIVIL-18-01-13 2" xfId="4092"/>
    <cellStyle name="_BOQ-IIT-SCPL-REVISED-R3-FOR BLDG-2-as per various lvls_ESTIMATE-15.03.11-OPTION-2" xfId="105"/>
    <cellStyle name="_BOQ-IIT-SCPL-REVISED-R3-FOR BLDG-2-as per various lvls_ESTIMATE-15.03.11-OPTION-2 2" xfId="4093"/>
    <cellStyle name="_BOQ-IIT-SCPL-REVISED-R3-FOR BLDG-2-as per various lvls_ESTIMATE-15.03.11-OPTION-2_DRAFT BOQ-WITH MEAS-STR-CIVIL-18-01-13" xfId="1398"/>
    <cellStyle name="_BOQ-IIT-SCPL-REVISED-R3-FOR BLDG-2-as per various lvls_ESTIMATE-15.03.11-OPTION-2_DRAFT BOQ-WITH MEAS-STR-CIVIL-18-01-13 2" xfId="4094"/>
    <cellStyle name="_BOQ-IIT-SCPL-REVISED-R3-FOR BLDG-2-as per various lvls_Final BOQ-SEMINAR HALL" xfId="1400"/>
    <cellStyle name="_BOQ-IIT-SCPL-REVISED-R3-FOR BLDG-2-as per various lvls_FINAL MEAS SHEET OF-ARCHI-MDP HOSTEL -BL -" xfId="1402"/>
    <cellStyle name="_BOQ-IIT-SCPL-REVISED-R3-FOR BLDG-2-as per various lvls_MBA COLLAGE-CCBA ARCH" xfId="129"/>
    <cellStyle name="_BOQ-IIT-SCPL-REVISED-R3-FOR BLDG-2-as per various lvls_MEAS SHEET OF- ARCH - Lower Ground floor" xfId="751"/>
    <cellStyle name="_BOQ-IIT-SCPL-REVISED-R3-FOR BLDG-2-as per various lvls_MEAS SHEET OF- ARCH - Lower Ground floor 2" xfId="4095"/>
    <cellStyle name="_BOQ-IIT-SCPL-REVISED-R3-FOR BLDG-2-as per various lvls_MEAS SHEET OF- ARCH- Chaitali" xfId="1404"/>
    <cellStyle name="_BOQ-IIT-SCPL-REVISED-R3-FOR BLDG-2-as per various lvls_MEAS SHEET OF- ARCH- Chaitali 2" xfId="4096"/>
    <cellStyle name="_BOQ-IIT-SCPL-REVISED-R3-FOR BLDG-2-as per various lvls_MEAS SHEET OF- ARCH- Chaitali_DRAFT BOQ-WITH MEAS-STR-CIVIL-18-01-13" xfId="1408"/>
    <cellStyle name="_BOQ-IIT-SCPL-REVISED-R3-FOR BLDG-2-as per various lvls_MEAS SHEET OF- ARCH- Chaitali_DRAFT BOQ-WITH MEAS-STR-CIVIL-18-01-13 2" xfId="4097"/>
    <cellStyle name="_BOQ-IIT-SCPL-REVISED-R3-FOR BLDG-2-as per various lvls_MEAS SHEET OF- ARCH-25-12-2010-heena...." xfId="1410"/>
    <cellStyle name="_BOQ-IIT-SCPL-REVISED-R3-FOR BLDG-2-as per various lvls_MEAS SHEET OF- ARCH-25-12-2010-heena.... 2" xfId="4098"/>
    <cellStyle name="_BOQ-IIT-SCPL-REVISED-R3-FOR BLDG-2-as per various lvls_MEAS SHEET OF- ARCH-ANKITA " xfId="1411"/>
    <cellStyle name="_BOQ-IIT-SCPL-REVISED-R3-FOR BLDG-2-as per various lvls_MEAS SHEET OF- ARCH-ANKITA  2" xfId="4099"/>
    <cellStyle name="_BOQ-IIT-SCPL-REVISED-R3-FOR BLDG-2-as per various lvls_MEAS SHEET OF- ARCH-kajal.." xfId="1416"/>
    <cellStyle name="_BOQ-IIT-SCPL-REVISED-R3-FOR BLDG-2-as per various lvls_MEAS SHEET OF- ARCH-kajal.. 2" xfId="4100"/>
    <cellStyle name="_BOQ-IIT-SCPL-REVISED-R3-FOR BLDG-2-as per various lvls_MEAS SHEET OF- ARCH-kajal.._DRAFT BOQ-WITH MEAS-STR-CIVIL-18-01-13" xfId="1418"/>
    <cellStyle name="_BOQ-IIT-SCPL-REVISED-R3-FOR BLDG-2-as per various lvls_MEAS SHEET OF- ARCH-kajal.._DRAFT BOQ-WITH MEAS-STR-CIVIL-18-01-13 2" xfId="4101"/>
    <cellStyle name="_BOQ-IIT-SCPL-REVISED-R3-FOR BLDG-2-as per various lvls_MEAS SHEET OF- ARCH-MP" xfId="1420"/>
    <cellStyle name="_BOQ-IIT-SCPL-REVISED-R3-FOR BLDG-2-as per various lvls_MEAS SHEET OF- ARCH-MP 2" xfId="4102"/>
    <cellStyle name="_BOQ-IIT-SCPL-REVISED-R3-FOR BLDG-2-as per various lvls_MEAS SHEET OF- ARCH-MP_DRAFT BOQ-WITH MEAS-STR-CIVIL-18-01-13" xfId="1422"/>
    <cellStyle name="_BOQ-IIT-SCPL-REVISED-R3-FOR BLDG-2-as per various lvls_MEAS SHEET OF- ARCH-MP_DRAFT BOQ-WITH MEAS-STR-CIVIL-18-01-13 2" xfId="4103"/>
    <cellStyle name="_BOQ-IIT-SCPL-REVISED-R3-FOR BLDG-2-as per various lvls_MEAS SHEET OF- ARCH-priyanka." xfId="1425"/>
    <cellStyle name="_BOQ-IIT-SCPL-REVISED-R3-FOR BLDG-2-as per various lvls_MEAS SHEET OF- ARCH-priyanka. 2" xfId="4104"/>
    <cellStyle name="_BOQ-IIT-SCPL-REVISED-R3-FOR BLDG-2-as per various lvls_MEAS SHEET OF- Mitali" xfId="419"/>
    <cellStyle name="_BOQ-IIT-SCPL-REVISED-R3-FOR BLDG-2-as per various lvls_MEAS SHEET OF RCC FOR MDP HOSTEL - 06.06.11-JRP" xfId="1287"/>
    <cellStyle name="_BOQ-IIT-SCPL-REVISED-R3-FOR BLDG-2-as per various lvls_Meas Sheet of-stru-STAFF QUARTER-kajal" xfId="571"/>
    <cellStyle name="_BOQ-IIT-SCPL-REVISED-R3-FOR BLDG-2-as per various lvls_Meas Sheet of-stru-STAFF QUARTER-kajal 2" xfId="4105"/>
    <cellStyle name="_BOQ-IIT-SCPL-REVISED-R3-FOR BLDG-2-as per various lvls_Meas Sheet of-stru-STAFF QUARTER-kajal_DRAFT BOQ-WITH MEAS-STR-CIVIL-18-01-13" xfId="1427"/>
    <cellStyle name="_BOQ-IIT-SCPL-REVISED-R3-FOR BLDG-2-as per various lvls_Meas Sheet of-stru-STAFF QUARTER-kajal_DRAFT BOQ-WITH MEAS-STR-CIVIL-18-01-13 2" xfId="4106"/>
    <cellStyle name="_BOQ-IIT-SCPL-REVISED-R3-FOR BLDG-2-as per various lvls_MEAS-FACULTY HOUSE-16.04.10-A" xfId="399"/>
    <cellStyle name="_BOQ-IIT-SCPL-REVISED-R3-FOR BLDG-2-as per various lvls_MEAS-FACULTY HOUSE-16.04.10-A 2" xfId="4107"/>
    <cellStyle name="_BOQ-IIT-SCPL-REVISED-R3-FOR BLDG-2-as per various lvls_MEAS-FACULTY HOUSE-16.04.10-A_DRAFT BOQ-WITH MEAS-STR-CIVIL-18-01-13" xfId="1428"/>
    <cellStyle name="_BOQ-IIT-SCPL-REVISED-R3-FOR BLDG-2-as per various lvls_MEAS-FACULTY HOUSE-16.04.10-A_DRAFT BOQ-WITH MEAS-STR-CIVIL-18-01-13 2" xfId="4108"/>
    <cellStyle name="_BOQ-IIT-SCPL-REVISED-R3-FOR BLDG-2-as per various lvls_MEAS-FACULTY HOUSE-16.04.10-A_MEAS SHEET OF- ARCH. &amp; R.C.C. (M)" xfId="938"/>
    <cellStyle name="_BOQ-IIT-SCPL-REVISED-R3-FOR BLDG-2-as per various lvls_MEAS-FACULTY HOUSE-16.04.10-A_MEAS SHEET OF- ARCH. &amp; R.C.C. (M) 2" xfId="4109"/>
    <cellStyle name="_BOQ-IIT-SCPL-REVISED-R3-FOR BLDG-2-as per various lvls_MEAS-FACULTY HOUSE-16.04.10-A_Meas Sheet of Structure-Nv-06.11.12" xfId="1430"/>
    <cellStyle name="_BOQ-IIT-SCPL-REVISED-R3-FOR BLDG-2-as per various lvls_MEAS-FACULTY HOUSE-16.04.10-A_Meas Sheet of Structure-Nv-06.11.12 2" xfId="4110"/>
    <cellStyle name="_BOQ-IIT-SCPL-REVISED-R3-FOR BLDG-2-as per various lvls_Measurement" xfId="1436"/>
    <cellStyle name="_BOQ-IIT-SCPL-REVISED-R3-FOR BLDG-2-as per various lvls_Measurement 2" xfId="4111"/>
    <cellStyle name="_BOQ-IIT-SCPL-REVISED-R3-FOR BLDG-2-as per various lvls_MEASUREMENT SHEET -Plaster At Guest House- Chaitali" xfId="1438"/>
    <cellStyle name="_BOQ-IIT-SCPL-REVISED-R3-FOR BLDG-2-as per various lvls_MEASUREMENT SHEET -Plaster At Guest House- Chaitali 2" xfId="4112"/>
    <cellStyle name="_BOQ-IIT-SCPL-REVISED-R3-FOR BLDG-2-as per various lvls_MEASUREMENT SHEET -Plaster At Guest House- Chaitali_DRAFT BOQ-WITH MEAS-STR-CIVIL-18-01-13" xfId="998"/>
    <cellStyle name="_BOQ-IIT-SCPL-REVISED-R3-FOR BLDG-2-as per various lvls_MEASUREMENT SHEET -Plaster At Guest House- Chaitali_DRAFT BOQ-WITH MEAS-STR-CIVIL-18-01-13 2" xfId="4113"/>
    <cellStyle name="_BOQ-IIT-SCPL-REVISED-R3-FOR BLDG-2-as per various lvls_Miscellaneous work" xfId="963"/>
    <cellStyle name="_BOQ-IIT-SCPL-REVISED-R3-FOR BLDG-2-as per various lvls_Miscellaneous work 2" xfId="4114"/>
    <cellStyle name="_BOQ-IIT-SCPL-REVISED-R3-FOR BLDG-2-as per various lvls_Sez_Boq_Superstructure part-FORMATED" xfId="955"/>
    <cellStyle name="_BOQ-IIT-SCPL-REVISED-R3-FOR BLDG-2-as per various lvls_Steel truss-Dharmendra" xfId="83"/>
    <cellStyle name="_BOQ-IIT-SCPL-REVISED-R5-FOR BLDG-2-as per various lvls-26.06.09" xfId="1440"/>
    <cellStyle name="_BOQ-IIT-SCPL-REVISED-R5-FOR BLDG-2-as per various lvls-26.06.09 2" xfId="1442"/>
    <cellStyle name="_BOQ-IIT-SCPL-REVISED-R5-FOR BLDG-2-as per various lvls-26.06.09 2 2" xfId="4115"/>
    <cellStyle name="_BOQ-IIT-SCPL-REVISED-R5-FOR BLDG-2-as per various lvls-26.06.09 3" xfId="4116"/>
    <cellStyle name="_BOQ-IIT-SCPL-REVISED-R5-FOR BLDG-2-as per various lvls-26.06.09_DRAFT BOQ-WITH MEAS-STR-CIVIL-18-01-13" xfId="1444"/>
    <cellStyle name="_BOQ-IIT-SCPL-REVISED-R5-FOR BLDG-2-as per various lvls-26.06.09_DRAFT BOQ-WITH MEAS-STR-CIVIL-18-01-13 2" xfId="4117"/>
    <cellStyle name="_BOQ-IIT-SCPL-REVISED-R5-FOR BLDG-2-as per various lvls-26.06.09_MEAS-FACULTY HOUSE-16.04.10-A" xfId="1445"/>
    <cellStyle name="_BOQ-IIT-SCPL-REVISED-R5-FOR BLDG-2-as per various lvls-26.06.09_MEAS-FACULTY HOUSE-16.04.10-A 2" xfId="4118"/>
    <cellStyle name="_BOQ-IIT-SCPL-REVISED-R5-FOR BLDG-2-as per various lvls-26.06.09_MEAS-FACULTY HOUSE-16.04.10-A_DRAFT BOQ-WITH MEAS-STR-CIVIL-18-01-13" xfId="1270"/>
    <cellStyle name="_BOQ-IIT-SCPL-REVISED-R5-FOR BLDG-2-as per various lvls-26.06.09_MEAS-FACULTY HOUSE-16.04.10-A_DRAFT BOQ-WITH MEAS-STR-CIVIL-18-01-13 2" xfId="4119"/>
    <cellStyle name="_BOQ-IIT-SCPL-REVISED-R5-FOR BLDG-2-as per various lvls-26.06.09_MEAS-FACULTY HOUSE-16.04.10-A_MEAS SHEET OF- ARCH. &amp; R.C.C. (M)" xfId="917"/>
    <cellStyle name="_BOQ-IIT-SCPL-REVISED-R5-FOR BLDG-2-as per various lvls-26.06.09_MEAS-FACULTY HOUSE-16.04.10-A_MEAS SHEET OF- ARCH. &amp; R.C.C. (M) 2" xfId="4120"/>
    <cellStyle name="_BOQ-IIT-SCPL-REVISED-R5-FOR BLDG-2-as per various lvls-26.06.09_MEAS-FACULTY HOUSE-16.04.10-A_Meas Sheet of Structure-Nv-06.11.12" xfId="1448"/>
    <cellStyle name="_BOQ-IIT-SCPL-REVISED-R5-FOR BLDG-2-as per various lvls-26.06.09_MEAS-FACULTY HOUSE-16.04.10-A_Meas Sheet of Structure-Nv-06.11.12 2" xfId="4121"/>
    <cellStyle name="_BOQ-IIT-SCPL-REVISED-R5-FOR BLDG-2-as per various lvls-26.06.09_Sez_Boq_Superstructure part-FORMATED" xfId="1451"/>
    <cellStyle name="_BUILTUP AREA-16-12-08 PD" xfId="1457"/>
    <cellStyle name="_BUILTUP AREA-16-12-08 PD 2" xfId="1094"/>
    <cellStyle name="_BUILTUP AREA-16-12-08 PD 2 2" xfId="4124"/>
    <cellStyle name="_BUILTUP AREA-16-12-08 PD 2 3" xfId="4123"/>
    <cellStyle name="_BUILTUP AREA-16-12-08 PD 3" xfId="4125"/>
    <cellStyle name="_BUILTUP AREA-16-12-08 PD 4" xfId="4122"/>
    <cellStyle name="_BUILTUP AREA-16-12-08 PD_DRAFT BOQ-WITH MEAS-STR-CIVIL-18-01-13" xfId="631"/>
    <cellStyle name="_BUILTUP AREA-16-12-08 PD_DRAFT BOQ-WITH MEAS-STR-CIVIL-18-01-13 2" xfId="4127"/>
    <cellStyle name="_BUILTUP AREA-16-12-08 PD_DRAFT BOQ-WITH MEAS-STR-CIVIL-18-01-13 3" xfId="4126"/>
    <cellStyle name="_CA Campus" xfId="1068"/>
    <cellStyle name="_CA Campus 2" xfId="82"/>
    <cellStyle name="_CA Campus 2 2" xfId="4128"/>
    <cellStyle name="_CA Campus 3" xfId="4129"/>
    <cellStyle name="_CA Campus_DRAFT BOQ-WITH MEAS-STR-CIVIL-18-01-13" xfId="1073"/>
    <cellStyle name="_CA Campus_DRAFT BOQ-WITH MEAS-STR-CIVIL-18-01-13 2" xfId="4130"/>
    <cellStyle name="_CA Campus_MEAS-FACULTY HOUSE-16.04.10-A" xfId="1338"/>
    <cellStyle name="_CA Campus_MEAS-FACULTY HOUSE-16.04.10-A 2" xfId="4131"/>
    <cellStyle name="_CA Campus_MEAS-FACULTY HOUSE-16.04.10-A_DRAFT BOQ-WITH MEAS-STR-CIVIL-18-01-13" xfId="1126"/>
    <cellStyle name="_CA Campus_MEAS-FACULTY HOUSE-16.04.10-A_DRAFT BOQ-WITH MEAS-STR-CIVIL-18-01-13 2" xfId="4132"/>
    <cellStyle name="_CA Campus_MEAS-FACULTY HOUSE-16.04.10-A_MEAS SHEET OF- ARCH. &amp; R.C.C. (M)" xfId="1130"/>
    <cellStyle name="_CA Campus_MEAS-FACULTY HOUSE-16.04.10-A_MEAS SHEET OF- ARCH. &amp; R.C.C. (M) 2" xfId="4133"/>
    <cellStyle name="_CA Campus_MEAS-FACULTY HOUSE-16.04.10-A_Meas Sheet of Structure-Nv-06.11.12" xfId="257"/>
    <cellStyle name="_CA Campus_MEAS-FACULTY HOUSE-16.04.10-A_Meas Sheet of Structure-Nv-06.11.12 2" xfId="4134"/>
    <cellStyle name="_CA Campus_Sez_Boq_Superstructure part-FORMATED" xfId="1458"/>
    <cellStyle name="_Classic Autu ( 1) -  STO - Working_19_20.09.08" xfId="1461"/>
    <cellStyle name="_Col.steel cal.-14.07.09" xfId="1465"/>
    <cellStyle name="_Col.steel cal.-14.07.09 2" xfId="616"/>
    <cellStyle name="_Col.steel cal.-14.07.09 2 2" xfId="4137"/>
    <cellStyle name="_Col.steel cal.-14.07.09 2 3" xfId="4136"/>
    <cellStyle name="_Col.steel cal.-14.07.09 3" xfId="4138"/>
    <cellStyle name="_Col.steel cal.-14.07.09 4" xfId="4135"/>
    <cellStyle name="_Col.steel cal.-14.07.09_DRAFT BOQ-WITH MEAS-STR-CIVIL-18-01-13" xfId="413"/>
    <cellStyle name="_Col.steel cal.-14.07.09_DRAFT BOQ-WITH MEAS-STR-CIVIL-18-01-13 2" xfId="4140"/>
    <cellStyle name="_Col.steel cal.-14.07.09_DRAFT BOQ-WITH MEAS-STR-CIVIL-18-01-13 3" xfId="4139"/>
    <cellStyle name="_Col.steel cal.-14.07.09_MEAS-FACULTY HOUSE-16.04.10-A" xfId="833"/>
    <cellStyle name="_Col.steel cal.-14.07.09_MEAS-FACULTY HOUSE-16.04.10-A 2" xfId="4141"/>
    <cellStyle name="_Col.steel cal.-14.07.09_MEAS-HEALTH CARE-A" xfId="893"/>
    <cellStyle name="_Col.steel cal.-14.07.09_MEAS-HEALTH CARE-A 2" xfId="4142"/>
    <cellStyle name="_Col.steel cal.-14.07.09_MEAS-HEALTH CARE-A_DRAFT BOQ-WITH MEAS-STR-CIVIL-18-01-13" xfId="899"/>
    <cellStyle name="_Col.steel cal.-14.07.09_MEAS-HEALTH CARE-A_DRAFT BOQ-WITH MEAS-STR-CIVIL-18-01-13 2" xfId="4143"/>
    <cellStyle name="_Col.steel cal.-14.07.09_MEAS-RAJIV GANDHI PLAZA-12.04.10-ssu" xfId="710"/>
    <cellStyle name="_Col.steel cal.-14.07.09_MEAS-RAJIV GANDHI PLAZA-12.04.10-ssu 2" xfId="4144"/>
    <cellStyle name="_Col.steel cal.-14.07.09_MEAS-RAJIV GANDHI PLAZA-12.04.10-ssu_DRAFT BOQ-WITH MEAS-STR-CIVIL-18-01-13" xfId="463"/>
    <cellStyle name="_Col.steel cal.-14.07.09_MEAS-RAJIV GANDHI PLAZA-12.04.10-ssu_DRAFT BOQ-WITH MEAS-STR-CIVIL-18-01-13 2" xfId="4145"/>
    <cellStyle name="_Copy of MEAS SHEET OF- ARCH-SK" xfId="1057"/>
    <cellStyle name="_Copy of MEAS SHEET OF- ARCH-SK 2" xfId="4146"/>
    <cellStyle name="_Copy of MEAS SHEET OF- ARCH-SK_DRAFT BOQ-WITH MEAS-STR-CIVIL-18-01-13" xfId="1467"/>
    <cellStyle name="_Copy of MEAS SHEET OF- ARCH-SK_DRAFT BOQ-WITH MEAS-STR-CIVIL-18-01-13 2" xfId="4147"/>
    <cellStyle name="_Crest workshop plan- MASONRY-Zone 3" xfId="1238"/>
    <cellStyle name="_Crest workshop plan- MASONRY-Zone 3 2" xfId="179"/>
    <cellStyle name="_Crest workshop plan- MASONRY-Zone 3 2 2" xfId="4148"/>
    <cellStyle name="_Crest workshop plan- MASONRY-Zone 3 3" xfId="4149"/>
    <cellStyle name="_Crest workshop plan- MASONRY-Zone 3_DRAFT BOQ-WITH MEAS-STR-CIVIL-18-01-13" xfId="1471"/>
    <cellStyle name="_Crest workshop plan- MASONRY-Zone 3_DRAFT BOQ-WITH MEAS-STR-CIVIL-18-01-13 2" xfId="4150"/>
    <cellStyle name="_Crest workshop plan- MASONRY-Zone 3_Sez_Boq_Superstructure part-FORMATED" xfId="1474"/>
    <cellStyle name="_DRAFT BOQ" xfId="1476"/>
    <cellStyle name="_DRAFT BOQ 2" xfId="1464"/>
    <cellStyle name="_DRAFT BOQ 2 2" xfId="4153"/>
    <cellStyle name="_DRAFT BOQ 2 3" xfId="4152"/>
    <cellStyle name="_DRAFT BOQ 3" xfId="4154"/>
    <cellStyle name="_DRAFT BOQ 4" xfId="4151"/>
    <cellStyle name="_DRAFT BOQ OF GIRLS HOSTEL - 21.12.09" xfId="360"/>
    <cellStyle name="_DRAFT BOQ OF GIRLS HOSTEL - 21.12.09 2" xfId="1478"/>
    <cellStyle name="_DRAFT BOQ OF GIRLS HOSTEL - 21.12.09 2 2" xfId="4157"/>
    <cellStyle name="_DRAFT BOQ OF GIRLS HOSTEL - 21.12.09 2 3" xfId="4156"/>
    <cellStyle name="_DRAFT BOQ OF GIRLS HOSTEL - 21.12.09 3" xfId="4158"/>
    <cellStyle name="_DRAFT BOQ OF GIRLS HOSTEL - 21.12.09 4" xfId="4155"/>
    <cellStyle name="_DRAFT BOQ OF GIRLS HOSTEL - 21.12.09_DRAFT BOQ-WITH MEAS-STR-CIVIL-18-01-13" xfId="717"/>
    <cellStyle name="_DRAFT BOQ OF GIRLS HOSTEL - 21.12.09_DRAFT BOQ-WITH MEAS-STR-CIVIL-18-01-13 2" xfId="4160"/>
    <cellStyle name="_DRAFT BOQ OF GIRLS HOSTEL - 21.12.09_DRAFT BOQ-WITH MEAS-STR-CIVIL-18-01-13 3" xfId="4159"/>
    <cellStyle name="_DRAFT BOQ_DRAFT BOQ-WITH MEAS-STR-CIVIL-18-01-13" xfId="613"/>
    <cellStyle name="_DRAFT BOQ_DRAFT BOQ-WITH MEAS-STR-CIVIL-18-01-13 2" xfId="4162"/>
    <cellStyle name="_DRAFT BOQ_DRAFT BOQ-WITH MEAS-STR-CIVIL-18-01-13 3" xfId="4161"/>
    <cellStyle name="_DRAFT BOQ-24.05.10" xfId="163"/>
    <cellStyle name="_DRAFT BOQ-24.05.10 2" xfId="4163"/>
    <cellStyle name="_ESTIMATE" xfId="1479"/>
    <cellStyle name="_ESTIMATE - 25.07.08" xfId="654"/>
    <cellStyle name="_ESTIMATE - 25.07.08 2" xfId="1482"/>
    <cellStyle name="_ESTIMATE - 25.07.08 2 2" xfId="4165"/>
    <cellStyle name="_ESTIMATE - 25.07.08 3" xfId="4166"/>
    <cellStyle name="_ESTIMATE - 25.07.08_DRAFT BOQ-WITH MEAS-STR-CIVIL-18-01-13" xfId="1484"/>
    <cellStyle name="_ESTIMATE - 25.07.08_DRAFT BOQ-WITH MEAS-STR-CIVIL-18-01-13 2" xfId="4167"/>
    <cellStyle name="_ESTIMATE - 25.07.08_Sez_Boq_Superstructure part-FORMATED" xfId="1487"/>
    <cellStyle name="_ESTIMATE 2" xfId="1490"/>
    <cellStyle name="_ESTIMATE 2 2" xfId="4169"/>
    <cellStyle name="_ESTIMATE 2 3" xfId="4168"/>
    <cellStyle name="_ESTIMATE 3" xfId="4170"/>
    <cellStyle name="_ESTIMATE 4" xfId="4171"/>
    <cellStyle name="_ESTIMATE 5" xfId="4172"/>
    <cellStyle name="_ESTIMATE 6" xfId="4173"/>
    <cellStyle name="_ESTIMATE 7" xfId="4174"/>
    <cellStyle name="_ESTIMATE 8" xfId="4164"/>
    <cellStyle name="_ESTIMATE FOR GIRL'S HOSTEL BLOCK-25.12.09" xfId="694"/>
    <cellStyle name="_ESTIMATE FOR GIRL'S HOSTEL BLOCK-25.12.09 2" xfId="1492"/>
    <cellStyle name="_ESTIMATE FOR GIRL'S HOSTEL BLOCK-25.12.09 2 2" xfId="4177"/>
    <cellStyle name="_ESTIMATE FOR GIRL'S HOSTEL BLOCK-25.12.09 2 3" xfId="4176"/>
    <cellStyle name="_ESTIMATE FOR GIRL'S HOSTEL BLOCK-25.12.09 3" xfId="4178"/>
    <cellStyle name="_ESTIMATE FOR GIRL'S HOSTEL BLOCK-25.12.09 4" xfId="4175"/>
    <cellStyle name="_ESTIMATE FOR GIRL'S HOSTEL BLOCK-25.12.09_DRAFT BOQ-WITH MEAS-STR-CIVIL-18-01-13" xfId="1493"/>
    <cellStyle name="_ESTIMATE FOR GIRL'S HOSTEL BLOCK-25.12.09_DRAFT BOQ-WITH MEAS-STR-CIVIL-18-01-13 2" xfId="4180"/>
    <cellStyle name="_ESTIMATE FOR GIRL'S HOSTEL BLOCK-25.12.09_DRAFT BOQ-WITH MEAS-STR-CIVIL-18-01-13 3" xfId="4179"/>
    <cellStyle name="_ESTIMATE WITH MEASUREMENT SHEET - ARCH.-18.11.08-" xfId="1494"/>
    <cellStyle name="_ESTIMATE WITH MEASUREMENT SHEET - ARCH.-18.11.08- 2" xfId="1424"/>
    <cellStyle name="_ESTIMATE WITH MEASUREMENT SHEET - ARCH.-18.11.08- 2 2" xfId="4183"/>
    <cellStyle name="_ESTIMATE WITH MEASUREMENT SHEET - ARCH.-18.11.08- 2 3" xfId="4182"/>
    <cellStyle name="_ESTIMATE WITH MEASUREMENT SHEET - ARCH.-18.11.08- 3" xfId="4184"/>
    <cellStyle name="_ESTIMATE WITH MEASUREMENT SHEET - ARCH.-18.11.08- 4" xfId="4181"/>
    <cellStyle name="_ESTIMATE WITH MEASUREMENT SHEET - ARCH.-18.11.08-_DRAFT BOQ-WITH MEAS-STR-CIVIL-18-01-13" xfId="865"/>
    <cellStyle name="_ESTIMATE WITH MEASUREMENT SHEET - ARCH.-18.11.08-_DRAFT BOQ-WITH MEAS-STR-CIVIL-18-01-13 2" xfId="4186"/>
    <cellStyle name="_ESTIMATE WITH MEASUREMENT SHEET - ARCH.-18.11.08-_DRAFT BOQ-WITH MEAS-STR-CIVIL-18-01-13 3" xfId="4185"/>
    <cellStyle name="_ESTIMATE_DRAFT BOQ-WITH MEAS-STR-CIVIL-18-01-13" xfId="1496"/>
    <cellStyle name="_ESTIMATE_DRAFT BOQ-WITH MEAS-STR-CIVIL-18-01-13 2" xfId="4188"/>
    <cellStyle name="_ESTIMATE_DRAFT BOQ-WITH MEAS-STR-CIVIL-18-01-13 3" xfId="4187"/>
    <cellStyle name="_ESTIMATE-15.10.09" xfId="1004"/>
    <cellStyle name="_ESTIMATE-15.10.09 2" xfId="462"/>
    <cellStyle name="_ESTIMATE-15.10.09 2 2" xfId="4189"/>
    <cellStyle name="_ESTIMATE-15.10.09 3" xfId="4190"/>
    <cellStyle name="_ESTIMATE-15.10.09_DRAFT BOQ-WITH MEAS-STR-CIVIL-18-01-13" xfId="1328"/>
    <cellStyle name="_ESTIMATE-15.10.09_DRAFT BOQ-WITH MEAS-STR-CIVIL-18-01-13 2" xfId="4191"/>
    <cellStyle name="_ESTIMATE-15.10.09_Sez_Boq_Superstructure part-FORMATED" xfId="1045"/>
    <cellStyle name="_ESTIMATE-29.08.08-CENTRAL PURCHASE STORE" xfId="1498"/>
    <cellStyle name="_ESTIMATE-29.08.08-CENTRAL PURCHASE STORE 2" xfId="1499"/>
    <cellStyle name="_ESTIMATE-29.08.08-CENTRAL PURCHASE STORE 2 2" xfId="4194"/>
    <cellStyle name="_ESTIMATE-29.08.08-CENTRAL PURCHASE STORE 2 3" xfId="4193"/>
    <cellStyle name="_ESTIMATE-29.08.08-CENTRAL PURCHASE STORE 3" xfId="4195"/>
    <cellStyle name="_ESTIMATE-29.08.08-CENTRAL PURCHASE STORE 4" xfId="4192"/>
    <cellStyle name="_ESTIMATE-29.08.08-CENTRAL PURCHASE STORE_DRAFT BOQ-WITH MEAS-STR-CIVIL-18-01-13" xfId="1500"/>
    <cellStyle name="_ESTIMATE-29.08.08-CENTRAL PURCHASE STORE_DRAFT BOQ-WITH MEAS-STR-CIVIL-18-01-13 2" xfId="4197"/>
    <cellStyle name="_ESTIMATE-29.08.08-CENTRAL PURCHASE STORE_DRAFT BOQ-WITH MEAS-STR-CIVIL-18-01-13 3" xfId="4196"/>
    <cellStyle name="_ESTIMATE-CANTEEN" xfId="1455"/>
    <cellStyle name="_ESTIMATE-CANTEEN 2" xfId="1096"/>
    <cellStyle name="_ESTIMATE-CANTEEN 2 2" xfId="4200"/>
    <cellStyle name="_ESTIMATE-CANTEEN 2 3" xfId="4199"/>
    <cellStyle name="_ESTIMATE-CANTEEN 3" xfId="4201"/>
    <cellStyle name="_ESTIMATE-CANTEEN 4" xfId="4198"/>
    <cellStyle name="_ESTIMATE-CANTEEN_DRAFT BOQ-WITH MEAS-STR-CIVIL-18-01-13" xfId="628"/>
    <cellStyle name="_ESTIMATE-CANTEEN_DRAFT BOQ-WITH MEAS-STR-CIVIL-18-01-13 2" xfId="4203"/>
    <cellStyle name="_ESTIMATE-CANTEEN_DRAFT BOQ-WITH MEAS-STR-CIVIL-18-01-13 3" xfId="4202"/>
    <cellStyle name="_ESTIMATE-CANTEEN_ESTIMATE- RTC CREST ANNEX-20-02-10-SSA" xfId="1502"/>
    <cellStyle name="_ESTIMATE-CANTEEN_ESTIMATE- RTC CREST ANNEX-20-02-10-SSA 2" xfId="1216"/>
    <cellStyle name="_ESTIMATE-CANTEEN_ESTIMATE- RTC CREST ANNEX-20-02-10-SSA 2 2" xfId="4206"/>
    <cellStyle name="_ESTIMATE-CANTEEN_ESTIMATE- RTC CREST ANNEX-20-02-10-SSA 2 3" xfId="4205"/>
    <cellStyle name="_ESTIMATE-CANTEEN_ESTIMATE- RTC CREST ANNEX-20-02-10-SSA 3" xfId="4207"/>
    <cellStyle name="_ESTIMATE-CANTEEN_ESTIMATE- RTC CREST ANNEX-20-02-10-SSA 4" xfId="4204"/>
    <cellStyle name="_ESTIMATE-CANTEEN_ESTIMATE- RTC CREST ANNEX-20-02-10-SSA_DRAFT BOQ-WITH MEAS-STR-CIVIL-18-01-13" xfId="1504"/>
    <cellStyle name="_ESTIMATE-CANTEEN_ESTIMATE- RTC CREST ANNEX-20-02-10-SSA_DRAFT BOQ-WITH MEAS-STR-CIVIL-18-01-13 2" xfId="4209"/>
    <cellStyle name="_ESTIMATE-CANTEEN_ESTIMATE- RTC CREST ANNEX-20-02-10-SSA_DRAFT BOQ-WITH MEAS-STR-CIVIL-18-01-13 3" xfId="4208"/>
    <cellStyle name="_ESTIMATE-CANTEEN_RA_MKT_INTERIOR" xfId="1248"/>
    <cellStyle name="_ESTIMATE-CANTEEN_RA_MKT_INTERIOR 2" xfId="1407"/>
    <cellStyle name="_ESTIMATE-CANTEEN_RA_MKT_INTERIOR 2 2" xfId="4212"/>
    <cellStyle name="_ESTIMATE-CANTEEN_RA_MKT_INTERIOR 2 3" xfId="4211"/>
    <cellStyle name="_ESTIMATE-CANTEEN_RA_MKT_INTERIOR 3" xfId="4213"/>
    <cellStyle name="_ESTIMATE-CANTEEN_RA_MKT_INTERIOR 4" xfId="4210"/>
    <cellStyle name="_ESTIMATE-CANTEEN_RA_MKT_INTERIOR_DRAFT BOQ-WITH MEAS-STR-CIVIL-18-01-13" xfId="1034"/>
    <cellStyle name="_ESTIMATE-CANTEEN_RA_MKT_INTERIOR_DRAFT BOQ-WITH MEAS-STR-CIVIL-18-01-13 2" xfId="4215"/>
    <cellStyle name="_ESTIMATE-CANTEEN_RA_MKT_INTERIOR_DRAFT BOQ-WITH MEAS-STR-CIVIL-18-01-13 3" xfId="4214"/>
    <cellStyle name="_ESTIMATE-CANTEEN_RA-MKT" xfId="1505"/>
    <cellStyle name="_ESTIMATE-CANTEEN_RA-MKT 2" xfId="1509"/>
    <cellStyle name="_ESTIMATE-CANTEEN_RA-MKT 2 2" xfId="4218"/>
    <cellStyle name="_ESTIMATE-CANTEEN_RA-MKT 2 3" xfId="4217"/>
    <cellStyle name="_ESTIMATE-CANTEEN_RA-MKT 3" xfId="4219"/>
    <cellStyle name="_ESTIMATE-CANTEEN_RA-MKT 4" xfId="4216"/>
    <cellStyle name="_ESTIMATE-CANTEEN_RA-MKT_DRAFT BOQ-WITH MEAS-STR-CIVIL-18-01-13" xfId="367"/>
    <cellStyle name="_ESTIMATE-CANTEEN_RA-MKT_DRAFT BOQ-WITH MEAS-STR-CIVIL-18-01-13 2" xfId="4221"/>
    <cellStyle name="_ESTIMATE-CANTEEN_RA-MKT_DRAFT BOQ-WITH MEAS-STR-CIVIL-18-01-13 3" xfId="4220"/>
    <cellStyle name="_ESTIMATE-CANTEEN_REV.EST" xfId="1514"/>
    <cellStyle name="_ESTIMATE-CANTEEN_REV.EST 2" xfId="1515"/>
    <cellStyle name="_ESTIMATE-CANTEEN_REV.EST 2 2" xfId="4224"/>
    <cellStyle name="_ESTIMATE-CANTEEN_REV.EST 2 3" xfId="4223"/>
    <cellStyle name="_ESTIMATE-CANTEEN_REV.EST 3" xfId="4225"/>
    <cellStyle name="_ESTIMATE-CANTEEN_REV.EST 4" xfId="4222"/>
    <cellStyle name="_ESTIMATE-CANTEEN_REV.EST_DRAFT BOQ-WITH MEAS-STR-CIVIL-18-01-13" xfId="1517"/>
    <cellStyle name="_ESTIMATE-CANTEEN_REV.EST_DRAFT BOQ-WITH MEAS-STR-CIVIL-18-01-13 2" xfId="4227"/>
    <cellStyle name="_ESTIMATE-CANTEEN_REV.EST_DRAFT BOQ-WITH MEAS-STR-CIVIL-18-01-13 3" xfId="4226"/>
    <cellStyle name="_ESTIMATE-CANTEEN_REV.ESTIMATE" xfId="1518"/>
    <cellStyle name="_ESTIMATE-CANTEEN_REV.ESTIMATE 2" xfId="862"/>
    <cellStyle name="_ESTIMATE-CANTEEN_REV.ESTIMATE 2 2" xfId="4230"/>
    <cellStyle name="_ESTIMATE-CANTEEN_REV.ESTIMATE 2 3" xfId="4229"/>
    <cellStyle name="_ESTIMATE-CANTEEN_REV.ESTIMATE 3" xfId="4231"/>
    <cellStyle name="_ESTIMATE-CANTEEN_REV.ESTIMATE 4" xfId="4228"/>
    <cellStyle name="_ESTIMATE-CANTEEN_REV.ESTIMATE_DRAFT BOQ-WITH MEAS-STR-CIVIL-18-01-13" xfId="1417"/>
    <cellStyle name="_ESTIMATE-CANTEEN_REV.ESTIMATE_DRAFT BOQ-WITH MEAS-STR-CIVIL-18-01-13 2" xfId="4233"/>
    <cellStyle name="_ESTIMATE-CANTEEN_REV.ESTIMATE_DRAFT BOQ-WITH MEAS-STR-CIVIL-18-01-13 3" xfId="4232"/>
    <cellStyle name="_ESTIMATE-CLUB HOUSE PUNE-NIRMAL-15-07-10-R2" xfId="1519"/>
    <cellStyle name="_ESTIMATE-CLUB HOUSE PUNE-NIRMAL-15-07-10-R2 2" xfId="590"/>
    <cellStyle name="_ESTIMATE-CLUB HOUSE PUNE-NIRMAL-15-07-10-R2 2 2" xfId="4234"/>
    <cellStyle name="_ESTIMATE-CLUB HOUSE PUNE-NIRMAL-15-07-10-R2 3" xfId="4235"/>
    <cellStyle name="_ESTIMATE-ESG-I-09.09.08" xfId="1521"/>
    <cellStyle name="_ESTIMATE-ESG-I-09.09.08 2" xfId="437"/>
    <cellStyle name="_ESTIMATE-ESG-I-09.09.08 2 2" xfId="4238"/>
    <cellStyle name="_ESTIMATE-ESG-I-09.09.08 2 3" xfId="4237"/>
    <cellStyle name="_ESTIMATE-ESG-I-09.09.08 3" xfId="4239"/>
    <cellStyle name="_ESTIMATE-ESG-I-09.09.08 4" xfId="4236"/>
    <cellStyle name="_ESTIMATE-ESG-I-09.09.08_DRAFT BOQ-WITH MEAS-STR-CIVIL-18-01-13" xfId="1523"/>
    <cellStyle name="_ESTIMATE-ESG-I-09.09.08_DRAFT BOQ-WITH MEAS-STR-CIVIL-18-01-13 2" xfId="4241"/>
    <cellStyle name="_ESTIMATE-ESG-I-09.09.08_DRAFT BOQ-WITH MEAS-STR-CIVIL-18-01-13 3" xfId="4240"/>
    <cellStyle name="_ESTIMATE-ESG-I-09.09.08_ESTIMATE- RTC CREST ANNEX-20-02-10-SSA" xfId="310"/>
    <cellStyle name="_ESTIMATE-ESG-I-09.09.08_ESTIMATE- RTC CREST ANNEX-20-02-10-SSA 2" xfId="1353"/>
    <cellStyle name="_ESTIMATE-ESG-I-09.09.08_ESTIMATE- RTC CREST ANNEX-20-02-10-SSA 2 2" xfId="4244"/>
    <cellStyle name="_ESTIMATE-ESG-I-09.09.08_ESTIMATE- RTC CREST ANNEX-20-02-10-SSA 2 3" xfId="4243"/>
    <cellStyle name="_ESTIMATE-ESG-I-09.09.08_ESTIMATE- RTC CREST ANNEX-20-02-10-SSA 3" xfId="4245"/>
    <cellStyle name="_ESTIMATE-ESG-I-09.09.08_ESTIMATE- RTC CREST ANNEX-20-02-10-SSA 4" xfId="4242"/>
    <cellStyle name="_ESTIMATE-ESG-I-09.09.08_ESTIMATE- RTC CREST ANNEX-20-02-10-SSA_DRAFT BOQ-WITH MEAS-STR-CIVIL-18-01-13" xfId="1526"/>
    <cellStyle name="_ESTIMATE-ESG-I-09.09.08_ESTIMATE- RTC CREST ANNEX-20-02-10-SSA_DRAFT BOQ-WITH MEAS-STR-CIVIL-18-01-13 2" xfId="4247"/>
    <cellStyle name="_ESTIMATE-ESG-I-09.09.08_ESTIMATE- RTC CREST ANNEX-20-02-10-SSA_DRAFT BOQ-WITH MEAS-STR-CIVIL-18-01-13 3" xfId="4246"/>
    <cellStyle name="_ESTIMATE-ESG-I-09.09.08_RA_MKT_INTERIOR" xfId="1527"/>
    <cellStyle name="_ESTIMATE-ESG-I-09.09.08_RA_MKT_INTERIOR 2" xfId="201"/>
    <cellStyle name="_ESTIMATE-ESG-I-09.09.08_RA_MKT_INTERIOR 2 2" xfId="4250"/>
    <cellStyle name="_ESTIMATE-ESG-I-09.09.08_RA_MKT_INTERIOR 2 3" xfId="4249"/>
    <cellStyle name="_ESTIMATE-ESG-I-09.09.08_RA_MKT_INTERIOR 3" xfId="4251"/>
    <cellStyle name="_ESTIMATE-ESG-I-09.09.08_RA_MKT_INTERIOR 4" xfId="4248"/>
    <cellStyle name="_ESTIMATE-ESG-I-09.09.08_RA_MKT_INTERIOR_DRAFT BOQ-WITH MEAS-STR-CIVIL-18-01-13" xfId="580"/>
    <cellStyle name="_ESTIMATE-ESG-I-09.09.08_RA_MKT_INTERIOR_DRAFT BOQ-WITH MEAS-STR-CIVIL-18-01-13 2" xfId="4253"/>
    <cellStyle name="_ESTIMATE-ESG-I-09.09.08_RA_MKT_INTERIOR_DRAFT BOQ-WITH MEAS-STR-CIVIL-18-01-13 3" xfId="4252"/>
    <cellStyle name="_ESTIMATE-ESG-I-09.09.08_RA-MKT" xfId="478"/>
    <cellStyle name="_ESTIMATE-ESG-I-09.09.08_RA-MKT 2" xfId="1531"/>
    <cellStyle name="_ESTIMATE-ESG-I-09.09.08_RA-MKT 2 2" xfId="4256"/>
    <cellStyle name="_ESTIMATE-ESG-I-09.09.08_RA-MKT 2 3" xfId="4255"/>
    <cellStyle name="_ESTIMATE-ESG-I-09.09.08_RA-MKT 3" xfId="4257"/>
    <cellStyle name="_ESTIMATE-ESG-I-09.09.08_RA-MKT 4" xfId="4254"/>
    <cellStyle name="_ESTIMATE-ESG-I-09.09.08_RA-MKT_DRAFT BOQ-WITH MEAS-STR-CIVIL-18-01-13" xfId="1533"/>
    <cellStyle name="_ESTIMATE-ESG-I-09.09.08_RA-MKT_DRAFT BOQ-WITH MEAS-STR-CIVIL-18-01-13 2" xfId="4259"/>
    <cellStyle name="_ESTIMATE-ESG-I-09.09.08_RA-MKT_DRAFT BOQ-WITH MEAS-STR-CIVIL-18-01-13 3" xfId="4258"/>
    <cellStyle name="_ESTIMATE-ESG-I-09.09.08_REV.EST" xfId="1191"/>
    <cellStyle name="_ESTIMATE-ESG-I-09.09.08_REV.EST 2" xfId="1018"/>
    <cellStyle name="_ESTIMATE-ESG-I-09.09.08_REV.EST 2 2" xfId="4262"/>
    <cellStyle name="_ESTIMATE-ESG-I-09.09.08_REV.EST 2 3" xfId="4261"/>
    <cellStyle name="_ESTIMATE-ESG-I-09.09.08_REV.EST 3" xfId="4263"/>
    <cellStyle name="_ESTIMATE-ESG-I-09.09.08_REV.EST 4" xfId="4260"/>
    <cellStyle name="_ESTIMATE-ESG-I-09.09.08_REV.EST_DRAFT BOQ-WITH MEAS-STR-CIVIL-18-01-13" xfId="1181"/>
    <cellStyle name="_ESTIMATE-ESG-I-09.09.08_REV.EST_DRAFT BOQ-WITH MEAS-STR-CIVIL-18-01-13 2" xfId="4265"/>
    <cellStyle name="_ESTIMATE-ESG-I-09.09.08_REV.EST_DRAFT BOQ-WITH MEAS-STR-CIVIL-18-01-13 3" xfId="4264"/>
    <cellStyle name="_ESTIMATE-ESG-I-09.09.08_REV.ESTIMATE" xfId="551"/>
    <cellStyle name="_ESTIMATE-ESG-I-09.09.08_REV.ESTIMATE 2" xfId="1535"/>
    <cellStyle name="_ESTIMATE-ESG-I-09.09.08_REV.ESTIMATE 2 2" xfId="4268"/>
    <cellStyle name="_ESTIMATE-ESG-I-09.09.08_REV.ESTIMATE 2 3" xfId="4267"/>
    <cellStyle name="_ESTIMATE-ESG-I-09.09.08_REV.ESTIMATE 3" xfId="4269"/>
    <cellStyle name="_ESTIMATE-ESG-I-09.09.08_REV.ESTIMATE 4" xfId="4266"/>
    <cellStyle name="_ESTIMATE-ESG-I-09.09.08_REV.ESTIMATE_DRAFT BOQ-WITH MEAS-STR-CIVIL-18-01-13" xfId="554"/>
    <cellStyle name="_ESTIMATE-ESG-I-09.09.08_REV.ESTIMATE_DRAFT BOQ-WITH MEAS-STR-CIVIL-18-01-13 2" xfId="4271"/>
    <cellStyle name="_ESTIMATE-ESG-I-09.09.08_REV.ESTIMATE_DRAFT BOQ-WITH MEAS-STR-CIVIL-18-01-13 3" xfId="4270"/>
    <cellStyle name="_ESTIMATE-INTERIOR CLUB HOUSE-29-11-10-To AHC" xfId="1538"/>
    <cellStyle name="_ESTIMATE-INTERIOR CLUB HOUSE-29-11-10-To AHC 2" xfId="4273"/>
    <cellStyle name="_ESTIMATE-INTERIOR CLUB HOUSE-29-11-10-To AHC 3" xfId="4272"/>
    <cellStyle name="_ESTIMATE-LIBRARY" xfId="1540"/>
    <cellStyle name="_ESTIMATE-LIBRARY 2" xfId="120"/>
    <cellStyle name="_ESTIMATE-LIBRARY 2 2" xfId="4276"/>
    <cellStyle name="_ESTIMATE-LIBRARY 2 3" xfId="4275"/>
    <cellStyle name="_ESTIMATE-LIBRARY 3" xfId="4277"/>
    <cellStyle name="_ESTIMATE-LIBRARY 4" xfId="4274"/>
    <cellStyle name="_ESTIMATE-LIBRARY_DRAFT BOQ-WITH MEAS-STR-CIVIL-18-01-13" xfId="264"/>
    <cellStyle name="_ESTIMATE-LIBRARY_DRAFT BOQ-WITH MEAS-STR-CIVIL-18-01-13 2" xfId="4279"/>
    <cellStyle name="_ESTIMATE-LIBRARY_DRAFT BOQ-WITH MEAS-STR-CIVIL-18-01-13 3" xfId="4278"/>
    <cellStyle name="_ESTIMATE-LIBRARY_ESTIMATE- RTC CREST ANNEX-20-02-10-SSA" xfId="1544"/>
    <cellStyle name="_ESTIMATE-LIBRARY_ESTIMATE- RTC CREST ANNEX-20-02-10-SSA 2" xfId="1536"/>
    <cellStyle name="_ESTIMATE-LIBRARY_ESTIMATE- RTC CREST ANNEX-20-02-10-SSA 2 2" xfId="4282"/>
    <cellStyle name="_ESTIMATE-LIBRARY_ESTIMATE- RTC CREST ANNEX-20-02-10-SSA 2 3" xfId="4281"/>
    <cellStyle name="_ESTIMATE-LIBRARY_ESTIMATE- RTC CREST ANNEX-20-02-10-SSA 3" xfId="4283"/>
    <cellStyle name="_ESTIMATE-LIBRARY_ESTIMATE- RTC CREST ANNEX-20-02-10-SSA 4" xfId="4280"/>
    <cellStyle name="_ESTIMATE-LIBRARY_ESTIMATE- RTC CREST ANNEX-20-02-10-SSA_DRAFT BOQ-WITH MEAS-STR-CIVIL-18-01-13" xfId="1545"/>
    <cellStyle name="_ESTIMATE-LIBRARY_ESTIMATE- RTC CREST ANNEX-20-02-10-SSA_DRAFT BOQ-WITH MEAS-STR-CIVIL-18-01-13 2" xfId="4285"/>
    <cellStyle name="_ESTIMATE-LIBRARY_ESTIMATE- RTC CREST ANNEX-20-02-10-SSA_DRAFT BOQ-WITH MEAS-STR-CIVIL-18-01-13 3" xfId="4284"/>
    <cellStyle name="_ESTIMATE-LIBRARY_RA_MKT_INTERIOR" xfId="1247"/>
    <cellStyle name="_ESTIMATE-LIBRARY_RA_MKT_INTERIOR 2" xfId="153"/>
    <cellStyle name="_ESTIMATE-LIBRARY_RA_MKT_INTERIOR 2 2" xfId="4288"/>
    <cellStyle name="_ESTIMATE-LIBRARY_RA_MKT_INTERIOR 2 3" xfId="4287"/>
    <cellStyle name="_ESTIMATE-LIBRARY_RA_MKT_INTERIOR 3" xfId="4289"/>
    <cellStyle name="_ESTIMATE-LIBRARY_RA_MKT_INTERIOR 4" xfId="4286"/>
    <cellStyle name="_ESTIMATE-LIBRARY_RA_MKT_INTERIOR_DRAFT BOQ-WITH MEAS-STR-CIVIL-18-01-13" xfId="926"/>
    <cellStyle name="_ESTIMATE-LIBRARY_RA_MKT_INTERIOR_DRAFT BOQ-WITH MEAS-STR-CIVIL-18-01-13 2" xfId="4291"/>
    <cellStyle name="_ESTIMATE-LIBRARY_RA_MKT_INTERIOR_DRAFT BOQ-WITH MEAS-STR-CIVIL-18-01-13 3" xfId="4290"/>
    <cellStyle name="_ESTIMATE-LIBRARY_RA-MKT" xfId="309"/>
    <cellStyle name="_ESTIMATE-LIBRARY_RA-MKT 2" xfId="1352"/>
    <cellStyle name="_ESTIMATE-LIBRARY_RA-MKT 2 2" xfId="4294"/>
    <cellStyle name="_ESTIMATE-LIBRARY_RA-MKT 2 3" xfId="4293"/>
    <cellStyle name="_ESTIMATE-LIBRARY_RA-MKT 3" xfId="4295"/>
    <cellStyle name="_ESTIMATE-LIBRARY_RA-MKT 4" xfId="4292"/>
    <cellStyle name="_ESTIMATE-LIBRARY_RA-MKT_DRAFT BOQ-WITH MEAS-STR-CIVIL-18-01-13" xfId="1525"/>
    <cellStyle name="_ESTIMATE-LIBRARY_RA-MKT_DRAFT BOQ-WITH MEAS-STR-CIVIL-18-01-13 2" xfId="4297"/>
    <cellStyle name="_ESTIMATE-LIBRARY_RA-MKT_DRAFT BOQ-WITH MEAS-STR-CIVIL-18-01-13 3" xfId="4296"/>
    <cellStyle name="_ESTIMATE-LIBRARY_REV.EST" xfId="1546"/>
    <cellStyle name="_ESTIMATE-LIBRARY_REV.EST 2" xfId="1485"/>
    <cellStyle name="_ESTIMATE-LIBRARY_REV.EST 2 2" xfId="4300"/>
    <cellStyle name="_ESTIMATE-LIBRARY_REV.EST 2 3" xfId="4299"/>
    <cellStyle name="_ESTIMATE-LIBRARY_REV.EST 3" xfId="4301"/>
    <cellStyle name="_ESTIMATE-LIBRARY_REV.EST 4" xfId="4298"/>
    <cellStyle name="_ESTIMATE-LIBRARY_REV.EST_DRAFT BOQ-WITH MEAS-STR-CIVIL-18-01-13" xfId="1548"/>
    <cellStyle name="_ESTIMATE-LIBRARY_REV.EST_DRAFT BOQ-WITH MEAS-STR-CIVIL-18-01-13 2" xfId="4303"/>
    <cellStyle name="_ESTIMATE-LIBRARY_REV.EST_DRAFT BOQ-WITH MEAS-STR-CIVIL-18-01-13 3" xfId="4302"/>
    <cellStyle name="_ESTIMATE-LIBRARY_REV.ESTIMATE" xfId="1453"/>
    <cellStyle name="_ESTIMATE-LIBRARY_REV.ESTIMATE 2" xfId="1550"/>
    <cellStyle name="_ESTIMATE-LIBRARY_REV.ESTIMATE 2 2" xfId="4306"/>
    <cellStyle name="_ESTIMATE-LIBRARY_REV.ESTIMATE 2 3" xfId="4305"/>
    <cellStyle name="_ESTIMATE-LIBRARY_REV.ESTIMATE 3" xfId="4307"/>
    <cellStyle name="_ESTIMATE-LIBRARY_REV.ESTIMATE 4" xfId="4304"/>
    <cellStyle name="_ESTIMATE-LIBRARY_REV.ESTIMATE_DRAFT BOQ-WITH MEAS-STR-CIVIL-18-01-13" xfId="920"/>
    <cellStyle name="_ESTIMATE-LIBRARY_REV.ESTIMATE_DRAFT BOQ-WITH MEAS-STR-CIVIL-18-01-13 2" xfId="4309"/>
    <cellStyle name="_ESTIMATE-LIBRARY_REV.ESTIMATE_DRAFT BOQ-WITH MEAS-STR-CIVIL-18-01-13 3" xfId="4308"/>
    <cellStyle name="_ESTIMATE-RTC AND CRES ANNEX" xfId="714"/>
    <cellStyle name="_ESTIMATE-RTC AND CRES ANNEX 2" xfId="1551"/>
    <cellStyle name="_ESTIMATE-RTC AND CRES ANNEX 2 2" xfId="4312"/>
    <cellStyle name="_ESTIMATE-RTC AND CRES ANNEX 2 3" xfId="4311"/>
    <cellStyle name="_ESTIMATE-RTC AND CRES ANNEX 3" xfId="4313"/>
    <cellStyle name="_ESTIMATE-RTC AND CRES ANNEX 4" xfId="4310"/>
    <cellStyle name="_ESTIMATE-RTC AND CRES ANNEX_DRAFT BOQ-WITH MEAS-STR-CIVIL-18-01-13" xfId="108"/>
    <cellStyle name="_ESTIMATE-RTC AND CRES ANNEX_DRAFT BOQ-WITH MEAS-STR-CIVIL-18-01-13 2" xfId="4315"/>
    <cellStyle name="_ESTIMATE-RTC AND CRES ANNEX_DRAFT BOQ-WITH MEAS-STR-CIVIL-18-01-13 3" xfId="4314"/>
    <cellStyle name="_ESTIMATE-RTC AND CRES ANNEX_ESTIMATE- RTC CREST ANNEX-20-02-10-SSA" xfId="454"/>
    <cellStyle name="_ESTIMATE-RTC AND CRES ANNEX_ESTIMATE- RTC CREST ANNEX-20-02-10-SSA 2" xfId="1552"/>
    <cellStyle name="_ESTIMATE-RTC AND CRES ANNEX_ESTIMATE- RTC CREST ANNEX-20-02-10-SSA 2 2" xfId="4318"/>
    <cellStyle name="_ESTIMATE-RTC AND CRES ANNEX_ESTIMATE- RTC CREST ANNEX-20-02-10-SSA 2 3" xfId="4317"/>
    <cellStyle name="_ESTIMATE-RTC AND CRES ANNEX_ESTIMATE- RTC CREST ANNEX-20-02-10-SSA 3" xfId="4319"/>
    <cellStyle name="_ESTIMATE-RTC AND CRES ANNEX_ESTIMATE- RTC CREST ANNEX-20-02-10-SSA 4" xfId="4316"/>
    <cellStyle name="_ESTIMATE-RTC AND CRES ANNEX_ESTIMATE- RTC CREST ANNEX-20-02-10-SSA_DRAFT BOQ-WITH MEAS-STR-CIVIL-18-01-13" xfId="1555"/>
    <cellStyle name="_ESTIMATE-RTC AND CRES ANNEX_ESTIMATE- RTC CREST ANNEX-20-02-10-SSA_DRAFT BOQ-WITH MEAS-STR-CIVIL-18-01-13 2" xfId="4321"/>
    <cellStyle name="_ESTIMATE-RTC AND CRES ANNEX_ESTIMATE- RTC CREST ANNEX-20-02-10-SSA_DRAFT BOQ-WITH MEAS-STR-CIVIL-18-01-13 3" xfId="4320"/>
    <cellStyle name="_ESTIMATE-RTC AND CRES ANNEX_RA_MKT_INTERIOR" xfId="1556"/>
    <cellStyle name="_ESTIMATE-RTC AND CRES ANNEX_RA_MKT_INTERIOR 2" xfId="516"/>
    <cellStyle name="_ESTIMATE-RTC AND CRES ANNEX_RA_MKT_INTERIOR 2 2" xfId="4324"/>
    <cellStyle name="_ESTIMATE-RTC AND CRES ANNEX_RA_MKT_INTERIOR 2 3" xfId="4323"/>
    <cellStyle name="_ESTIMATE-RTC AND CRES ANNEX_RA_MKT_INTERIOR 3" xfId="4325"/>
    <cellStyle name="_ESTIMATE-RTC AND CRES ANNEX_RA_MKT_INTERIOR 4" xfId="4322"/>
    <cellStyle name="_ESTIMATE-RTC AND CRES ANNEX_RA_MKT_INTERIOR_DRAFT BOQ-WITH MEAS-STR-CIVIL-18-01-13" xfId="526"/>
    <cellStyle name="_ESTIMATE-RTC AND CRES ANNEX_RA_MKT_INTERIOR_DRAFT BOQ-WITH MEAS-STR-CIVIL-18-01-13 2" xfId="4327"/>
    <cellStyle name="_ESTIMATE-RTC AND CRES ANNEX_RA_MKT_INTERIOR_DRAFT BOQ-WITH MEAS-STR-CIVIL-18-01-13 3" xfId="4326"/>
    <cellStyle name="_ESTIMATE-RTC AND CRES ANNEX_RA-MKT" xfId="1557"/>
    <cellStyle name="_ESTIMATE-RTC AND CRES ANNEX_RA-MKT 2" xfId="279"/>
    <cellStyle name="_ESTIMATE-RTC AND CRES ANNEX_RA-MKT 2 2" xfId="4330"/>
    <cellStyle name="_ESTIMATE-RTC AND CRES ANNEX_RA-MKT 2 3" xfId="4329"/>
    <cellStyle name="_ESTIMATE-RTC AND CRES ANNEX_RA-MKT 3" xfId="4331"/>
    <cellStyle name="_ESTIMATE-RTC AND CRES ANNEX_RA-MKT 4" xfId="4328"/>
    <cellStyle name="_ESTIMATE-RTC AND CRES ANNEX_RA-MKT_DRAFT BOQ-WITH MEAS-STR-CIVIL-18-01-13" xfId="1559"/>
    <cellStyle name="_ESTIMATE-RTC AND CRES ANNEX_RA-MKT_DRAFT BOQ-WITH MEAS-STR-CIVIL-18-01-13 2" xfId="4333"/>
    <cellStyle name="_ESTIMATE-RTC AND CRES ANNEX_RA-MKT_DRAFT BOQ-WITH MEAS-STR-CIVIL-18-01-13 3" xfId="4332"/>
    <cellStyle name="_ESTIMATE-RTC AND CRES ANNEX_REV.EST" xfId="831"/>
    <cellStyle name="_ESTIMATE-RTC AND CRES ANNEX_REV.EST 2" xfId="476"/>
    <cellStyle name="_ESTIMATE-RTC AND CRES ANNEX_REV.EST 2 2" xfId="4336"/>
    <cellStyle name="_ESTIMATE-RTC AND CRES ANNEX_REV.EST 2 3" xfId="4335"/>
    <cellStyle name="_ESTIMATE-RTC AND CRES ANNEX_REV.EST 3" xfId="4337"/>
    <cellStyle name="_ESTIMATE-RTC AND CRES ANNEX_REV.EST 4" xfId="4334"/>
    <cellStyle name="_ESTIMATE-RTC AND CRES ANNEX_REV.EST_DRAFT BOQ-WITH MEAS-STR-CIVIL-18-01-13" xfId="840"/>
    <cellStyle name="_ESTIMATE-RTC AND CRES ANNEX_REV.EST_DRAFT BOQ-WITH MEAS-STR-CIVIL-18-01-13 2" xfId="4339"/>
    <cellStyle name="_ESTIMATE-RTC AND CRES ANNEX_REV.EST_DRAFT BOQ-WITH MEAS-STR-CIVIL-18-01-13 3" xfId="4338"/>
    <cellStyle name="_ESTIMATE-RTC AND CRES ANNEX_REV.ESTIMATE" xfId="1470"/>
    <cellStyle name="_ESTIMATE-RTC AND CRES ANNEX_REV.ESTIMATE 2" xfId="1561"/>
    <cellStyle name="_ESTIMATE-RTC AND CRES ANNEX_REV.ESTIMATE 2 2" xfId="4342"/>
    <cellStyle name="_ESTIMATE-RTC AND CRES ANNEX_REV.ESTIMATE 2 3" xfId="4341"/>
    <cellStyle name="_ESTIMATE-RTC AND CRES ANNEX_REV.ESTIMATE 3" xfId="4343"/>
    <cellStyle name="_ESTIMATE-RTC AND CRES ANNEX_REV.ESTIMATE 4" xfId="4340"/>
    <cellStyle name="_ESTIMATE-RTC AND CRES ANNEX_REV.ESTIMATE_DRAFT BOQ-WITH MEAS-STR-CIVIL-18-01-13" xfId="1565"/>
    <cellStyle name="_ESTIMATE-RTC AND CRES ANNEX_REV.ESTIMATE_DRAFT BOQ-WITH MEAS-STR-CIVIL-18-01-13 2" xfId="4345"/>
    <cellStyle name="_ESTIMATE-RTC AND CRES ANNEX_REV.ESTIMATE_DRAFT BOQ-WITH MEAS-STR-CIVIL-18-01-13 3" xfId="4344"/>
    <cellStyle name="_EST-P-IV-27.11.09 (FOR TENDER)" xfId="774"/>
    <cellStyle name="_ETISALAT-FINISHING BOQ" xfId="778"/>
    <cellStyle name="_ETISALAT-FINISHING BOQ 2" xfId="1567"/>
    <cellStyle name="_ETISALAT-FINISHING BOQ 2 2" xfId="4346"/>
    <cellStyle name="_ETISALAT-FINISHING BOQ 3" xfId="4347"/>
    <cellStyle name="_ETISALAT-FINISHING BOQ_DRAFT BOQ-WITH MEAS-STR-CIVIL-18-01-13" xfId="1568"/>
    <cellStyle name="_ETISALAT-FINISHING BOQ_DRAFT BOQ-WITH MEAS-STR-CIVIL-18-01-13 2" xfId="4348"/>
    <cellStyle name="_ETISALAT-FINISHING BOQ_Sez_Boq_Superstructure part-FORMATED" xfId="1571"/>
    <cellStyle name="_External Works BOQ's" xfId="1005"/>
    <cellStyle name="_FEES-CAL-AREA STATEMENT" xfId="211"/>
    <cellStyle name="_FEES-CAL-AREA STATEMENT 2" xfId="4349"/>
    <cellStyle name="_FEES-CAL-AREA STATEMENT_DRAFT BOQ-WITH MEAS-STR-CIVIL-18-01-13" xfId="405"/>
    <cellStyle name="_FEES-CAL-AREA STATEMENT_DRAFT BOQ-WITH MEAS-STR-CIVIL-18-01-13 2" xfId="4350"/>
    <cellStyle name="_Final BOQ-SEMINAR HALL" xfId="1414"/>
    <cellStyle name="_Final BOQ-SEMINAR HALL 2" xfId="4351"/>
    <cellStyle name="_FINAL MEAS SHEET OF-ARCHI-MDP HOSTEL -BL -" xfId="750"/>
    <cellStyle name="_FINAL MEAS SHEET OF-ARCHI-MDP HOSTEL -BL - 2" xfId="4352"/>
    <cellStyle name="_Health care" xfId="1573"/>
    <cellStyle name="_Health care 2" xfId="4354"/>
    <cellStyle name="_Health care 3" xfId="4353"/>
    <cellStyle name="_Health care_DRAFT BOQ-WITH MEAS-STR-CIVIL-18-01-13" xfId="1574"/>
    <cellStyle name="_Health care_DRAFT BOQ-WITH MEAS-STR-CIVIL-18-01-13 2" xfId="4356"/>
    <cellStyle name="_Health care_DRAFT BOQ-WITH MEAS-STR-CIVIL-18-01-13 3" xfId="4355"/>
    <cellStyle name="_JOINERY AND CIVIL" xfId="195"/>
    <cellStyle name="_MBA COLLAGE-CCBA ARCH" xfId="511"/>
    <cellStyle name="_MBA COLLAGE-CCBA ARCH 2" xfId="4358"/>
    <cellStyle name="_MBA COLLAGE-CCBA ARCH 3" xfId="4357"/>
    <cellStyle name="_MEAS SHEET - MASONRY-MBP" xfId="744"/>
    <cellStyle name="_MEAS SHEET - MASONRY-MBP 2" xfId="303"/>
    <cellStyle name="_MEAS SHEET - MASONRY-MBP 2 2" xfId="4359"/>
    <cellStyle name="_MEAS SHEET - MASONRY-MBP 3" xfId="4360"/>
    <cellStyle name="_MEAS SHEET - MASONRY-MBP_DRAFT BOQ-WITH MEAS-STR-CIVIL-18-01-13" xfId="1401"/>
    <cellStyle name="_MEAS SHEET - MASONRY-MBP_DRAFT BOQ-WITH MEAS-STR-CIVIL-18-01-13 2" xfId="4361"/>
    <cellStyle name="_MEAS SHEET - MASONRY-MBP_Sez_Boq_Superstructure part-FORMATED" xfId="1575"/>
    <cellStyle name="_MEAS SHEET - miscellaneous item (Landscape)-heena-8.12.2011" xfId="1576"/>
    <cellStyle name="_MEAS SHEET - miscellaneous item (Landscape)-heena-8.12.2011 2" xfId="4363"/>
    <cellStyle name="_MEAS SHEET - miscellaneous item (Landscape)-heena-8.12.2011 3" xfId="4362"/>
    <cellStyle name="_MEAS SHEET - miscellaneous item (Landscape)-heena-8.12.2011_DRAFT BOQ-WITH MEAS-STR-CIVIL-18-01-13" xfId="1179"/>
    <cellStyle name="_MEAS SHEET - miscellaneous item (Landscape)-heena-8.12.2011_DRAFT BOQ-WITH MEAS-STR-CIVIL-18-01-13 2" xfId="4365"/>
    <cellStyle name="_MEAS SHEET - miscellaneous item (Landscape)-heena-8.12.2011_DRAFT BOQ-WITH MEAS-STR-CIVIL-18-01-13 3" xfId="4364"/>
    <cellStyle name="_MEAS SHEET -20-12-08- MASONRY-chk-FINAL" xfId="1580"/>
    <cellStyle name="_MEAS SHEET -20-12-08- MASONRY-chk-FINAL 2" xfId="1583"/>
    <cellStyle name="_MEAS SHEET -20-12-08- MASONRY-chk-FINAL 2 2" xfId="4366"/>
    <cellStyle name="_MEAS SHEET -20-12-08- MASONRY-chk-FINAL 3" xfId="4367"/>
    <cellStyle name="_MEAS SHEET -20-12-08- MASONRY-chk-FINAL_DRAFT BOQ-WITH MEAS-STR-CIVIL-18-01-13" xfId="210"/>
    <cellStyle name="_MEAS SHEET -20-12-08- MASONRY-chk-FINAL_DRAFT BOQ-WITH MEAS-STR-CIVIL-18-01-13 2" xfId="4368"/>
    <cellStyle name="_MEAS SHEET -20-12-08- MASONRY-chk-FINAL_Sez_Boq_Superstructure part-FORMATED" xfId="1584"/>
    <cellStyle name="_MEAS SHEET -25-12-08- Joinery-chk-P" xfId="1520"/>
    <cellStyle name="_MEAS SHEET -25-12-08- Joinery-chk-P 2" xfId="436"/>
    <cellStyle name="_MEAS SHEET -25-12-08- Joinery-chk-P 2 2" xfId="4369"/>
    <cellStyle name="_MEAS SHEET -25-12-08- Joinery-chk-P 3" xfId="4370"/>
    <cellStyle name="_MEAS SHEET -25-12-08- Joinery-chk-P_DRAFT BOQ-WITH MEAS-STR-CIVIL-18-01-13" xfId="1522"/>
    <cellStyle name="_MEAS SHEET -25-12-08- Joinery-chk-P_DRAFT BOQ-WITH MEAS-STR-CIVIL-18-01-13 2" xfId="4371"/>
    <cellStyle name="_MEAS SHEET -25-12-08- Joinery-chk-P_Sez_Boq_Superstructure part-FORMATED" xfId="1203"/>
    <cellStyle name="_MEAS SHEET OF -ARCH -PLASTER WORK (M) (01-06-2010)" xfId="393"/>
    <cellStyle name="_MEAS SHEET OF -ARCH -PLASTER WORK (M) (01-06-2010) 2" xfId="4372"/>
    <cellStyle name="_MEAS SHEET OF -ARCH -PLASTER WORK (M) (01-06-2010)_DRAFT BOQ-WITH MEAS-STR-CIVIL-18-01-13" xfId="1081"/>
    <cellStyle name="_MEAS SHEET OF -ARCH -PLASTER WORK (M) (01-06-2010)_DRAFT BOQ-WITH MEAS-STR-CIVIL-18-01-13 2" xfId="4373"/>
    <cellStyle name="_MEAS SHEET OF- ARCH-kajal.." xfId="1588"/>
    <cellStyle name="_MEAS SHEET OF- ARCH-kajal.. 2" xfId="4374"/>
    <cellStyle name="_MEAS SHEET OF- ARCH-kajal.._DRAFT BOQ-WITH MEAS-STR-CIVIL-18-01-13" xfId="1591"/>
    <cellStyle name="_MEAS SHEET OF- ARCH-kajal.._DRAFT BOQ-WITH MEAS-STR-CIVIL-18-01-13 2" xfId="4375"/>
    <cellStyle name="_MEAS SHEET OF- ARCH-MP" xfId="1594"/>
    <cellStyle name="_MEAS SHEET OF- ARCH-MP 2" xfId="4376"/>
    <cellStyle name="_MEAS SHEET OF- ARCH-MP_DRAFT BOQ-WITH MEAS-STR-CIVIL-18-01-13" xfId="1596"/>
    <cellStyle name="_MEAS SHEET OF- ARCH-MP_DRAFT BOQ-WITH MEAS-STR-CIVIL-18-01-13 2" xfId="4377"/>
    <cellStyle name="_MEAS SHEET OF- ARCH-Staff Quaters-Priyanka- chek" xfId="1599"/>
    <cellStyle name="_MEAS SHEET OF- ARCH-Staff Quaters-Priyanka- chek 2" xfId="4379"/>
    <cellStyle name="_MEAS SHEET OF- ARCH-Staff Quaters-Priyanka- chek 3" xfId="4378"/>
    <cellStyle name="_MEAS SHEET OF- ARCH-Staff Quaters-Priyanka- chek_DRAFT BOQ-WITH MEAS-STR-CIVIL-18-01-13" xfId="584"/>
    <cellStyle name="_MEAS SHEET OF- ARCH-Staff Quaters-Priyanka- chek_DRAFT BOQ-WITH MEAS-STR-CIVIL-18-01-13 2" xfId="4381"/>
    <cellStyle name="_MEAS SHEET OF- ARCH-Staff Quaters-Priyanka- chek_DRAFT BOQ-WITH MEAS-STR-CIVIL-18-01-13 3" xfId="4380"/>
    <cellStyle name="_MEAS SHEET OF- Mitali" xfId="409"/>
    <cellStyle name="_MEAS SHEET OF- Mitali 2" xfId="4382"/>
    <cellStyle name="_MEAS SHEET OF RCC FOR MDP HOSTEL - 06.06.11-JRP" xfId="1601"/>
    <cellStyle name="_MEAS SHEET OF RCC FOR MDP HOSTEL - 06.06.11-JRP 2" xfId="4383"/>
    <cellStyle name="_Meas Sheet of-stru-STAFF QUARTER-kajal" xfId="1602"/>
    <cellStyle name="_Meas Sheet of-stru-STAFF QUARTER-kajal 2" xfId="4385"/>
    <cellStyle name="_Meas Sheet of-stru-STAFF QUARTER-kajal 3" xfId="4384"/>
    <cellStyle name="_Meas Sheet of-stru-STAFF QUARTER-kajal_DRAFT BOQ-WITH MEAS-STR-CIVIL-18-01-13" xfId="1603"/>
    <cellStyle name="_Meas Sheet of-stru-STAFF QUARTER-kajal_DRAFT BOQ-WITH MEAS-STR-CIVIL-18-01-13 2" xfId="4387"/>
    <cellStyle name="_Meas Sheet of-stru-STAFF QUARTER-kajal_DRAFT BOQ-WITH MEAS-STR-CIVIL-18-01-13 3" xfId="4386"/>
    <cellStyle name="_MEAS SHEET-BUILT-UP AREA- (TCS - ARRIVAL TERMAINAL &amp; FOOD COURT)(M)(07-10-11)" xfId="94"/>
    <cellStyle name="_MEAS SHEET-BUILT-UP AREA- (TCS - ARRIVAL TERMAINAL &amp; FOOD COURT)(M)(07-10-11) 2" xfId="4388"/>
    <cellStyle name="_MEAS. SHEET -26.04.08-JKP" xfId="1604"/>
    <cellStyle name="_MEAS. SHEET -26.04.08-JKP 2" xfId="38"/>
    <cellStyle name="_MEAS. SHEET -26.04.08-JKP 2 2" xfId="4391"/>
    <cellStyle name="_MEAS. SHEET -26.04.08-JKP 2 3" xfId="4390"/>
    <cellStyle name="_MEAS. SHEET -26.04.08-JKP 3" xfId="4392"/>
    <cellStyle name="_MEAS. SHEET -26.04.08-JKP 4" xfId="4389"/>
    <cellStyle name="_MEAS. SHEET -26.04.08-JKP_5th FLOOR" xfId="1605"/>
    <cellStyle name="_MEAS. SHEET -26.04.08-JKP_5th FLOOR 2" xfId="4394"/>
    <cellStyle name="_MEAS. SHEET -26.04.08-JKP_5th FLOOR 3" xfId="4393"/>
    <cellStyle name="_MEAS. SHEET -26.04.08-JKP_BOQ" xfId="390"/>
    <cellStyle name="_MEAS. SHEET -26.04.08-JKP_BOQ 2" xfId="4396"/>
    <cellStyle name="_MEAS. SHEET -26.04.08-JKP_BOQ 3" xfId="4395"/>
    <cellStyle name="_MEAS. SHEET -26.04.08-JKP_BOQ OF FINISHES FOR residentialL- 21.05.11" xfId="1611"/>
    <cellStyle name="_MEAS. SHEET -26.04.08-JKP_BOQ OF FINISHES FOR residentialL- 21.05.11 2" xfId="4398"/>
    <cellStyle name="_MEAS. SHEET -26.04.08-JKP_BOQ OF FINISHES FOR residentialL- 21.05.11 3" xfId="4397"/>
    <cellStyle name="_MEAS. SHEET -26.04.08-JKP_BOQ_DRAFT BOQ-WITH MEAS-STR-CIVIL-18-01-13" xfId="1076"/>
    <cellStyle name="_MEAS. SHEET -26.04.08-JKP_BOQ_DRAFT BOQ-WITH MEAS-STR-CIVIL-18-01-13 2" xfId="4400"/>
    <cellStyle name="_MEAS. SHEET -26.04.08-JKP_BOQ_DRAFT BOQ-WITH MEAS-STR-CIVIL-18-01-13 3" xfId="4399"/>
    <cellStyle name="_MEAS. SHEET -26.04.08-JKP_Copy of Copy of MEAS SHEET OF- ARCH-SHIKHA" xfId="1614"/>
    <cellStyle name="_MEAS. SHEET -26.04.08-JKP_Copy of Copy of MEAS SHEET OF- ARCH-SHIKHA 2" xfId="4402"/>
    <cellStyle name="_MEAS. SHEET -26.04.08-JKP_Copy of Copy of MEAS SHEET OF- ARCH-SHIKHA 3" xfId="4401"/>
    <cellStyle name="_MEAS. SHEET -26.04.08-JKP_Copy of MEAS SHEET OF- ARCH-kajal.." xfId="948"/>
    <cellStyle name="_MEAS. SHEET -26.04.08-JKP_Copy of MEAS SHEET OF- ARCH-kajal.. 2" xfId="4404"/>
    <cellStyle name="_MEAS. SHEET -26.04.08-JKP_Copy of MEAS SHEET OF- ARCH-kajal.. 3" xfId="4403"/>
    <cellStyle name="_MEAS. SHEET -26.04.08-JKP_Copy of MEAS SHEET OF- ARCH-SK" xfId="806"/>
    <cellStyle name="_MEAS. SHEET -26.04.08-JKP_Copy of MEAS SHEET OF- ARCH-SK 2" xfId="4406"/>
    <cellStyle name="_MEAS. SHEET -26.04.08-JKP_Copy of MEAS SHEET OF- ARCH-SK 3" xfId="4405"/>
    <cellStyle name="_MEAS. SHEET -26.04.08-JKP_Copy of MEAS SHEET OF- ARCH-SK_DRAFT BOQ-WITH MEAS-STR-CIVIL-18-01-13" xfId="1615"/>
    <cellStyle name="_MEAS. SHEET -26.04.08-JKP_Copy of MEAS SHEET OF- ARCH-SK_DRAFT BOQ-WITH MEAS-STR-CIVIL-18-01-13 2" xfId="4408"/>
    <cellStyle name="_MEAS. SHEET -26.04.08-JKP_Copy of MEAS SHEET OF- ARCH-SK_DRAFT BOQ-WITH MEAS-STR-CIVIL-18-01-13 3" xfId="4407"/>
    <cellStyle name="_MEAS. SHEET -26.04.08-JKP_DRAFT BOQ-WITH MEAS-STR-CIVIL-18-01-13" xfId="1617"/>
    <cellStyle name="_MEAS. SHEET -26.04.08-JKP_DRAFT BOQ-WITH MEAS-STR-CIVIL-18-01-13 2" xfId="4410"/>
    <cellStyle name="_MEAS. SHEET -26.04.08-JKP_DRAFT BOQ-WITH MEAS-STR-CIVIL-18-01-13 3" xfId="4409"/>
    <cellStyle name="_MEAS. SHEET -26.04.08-JKP_ESTIMATE- RTC CREST ANNEX-20-02-10-SSA" xfId="1619"/>
    <cellStyle name="_MEAS. SHEET -26.04.08-JKP_ESTIMATE- RTC CREST ANNEX-20-02-10-SSA 2" xfId="1622"/>
    <cellStyle name="_MEAS. SHEET -26.04.08-JKP_ESTIMATE- RTC CREST ANNEX-20-02-10-SSA 2 2" xfId="4413"/>
    <cellStyle name="_MEAS. SHEET -26.04.08-JKP_ESTIMATE- RTC CREST ANNEX-20-02-10-SSA 2 3" xfId="4412"/>
    <cellStyle name="_MEAS. SHEET -26.04.08-JKP_ESTIMATE- RTC CREST ANNEX-20-02-10-SSA 3" xfId="4414"/>
    <cellStyle name="_MEAS. SHEET -26.04.08-JKP_ESTIMATE- RTC CREST ANNEX-20-02-10-SSA 4" xfId="4411"/>
    <cellStyle name="_MEAS. SHEET -26.04.08-JKP_ESTIMATE- RTC CREST ANNEX-20-02-10-SSA_DRAFT BOQ-WITH MEAS-STR-CIVIL-18-01-13" xfId="1624"/>
    <cellStyle name="_MEAS. SHEET -26.04.08-JKP_ESTIMATE- RTC CREST ANNEX-20-02-10-SSA_DRAFT BOQ-WITH MEAS-STR-CIVIL-18-01-13 2" xfId="4416"/>
    <cellStyle name="_MEAS. SHEET -26.04.08-JKP_ESTIMATE- RTC CREST ANNEX-20-02-10-SSA_DRAFT BOQ-WITH MEAS-STR-CIVIL-18-01-13 3" xfId="4415"/>
    <cellStyle name="_MEAS. SHEET -26.04.08-JKP_ESTIMATE-15.03.11-OPTION-2" xfId="156"/>
    <cellStyle name="_MEAS. SHEET -26.04.08-JKP_ESTIMATE-15.03.11-OPTION-2 2" xfId="4418"/>
    <cellStyle name="_MEAS. SHEET -26.04.08-JKP_ESTIMATE-15.03.11-OPTION-2 3" xfId="4417"/>
    <cellStyle name="_MEAS. SHEET -26.04.08-JKP_ESTIMATE-15.03.11-OPTION-2_DRAFT BOQ-WITH MEAS-STR-CIVIL-18-01-13" xfId="1627"/>
    <cellStyle name="_MEAS. SHEET -26.04.08-JKP_ESTIMATE-15.03.11-OPTION-2_DRAFT BOQ-WITH MEAS-STR-CIVIL-18-01-13 2" xfId="4420"/>
    <cellStyle name="_MEAS. SHEET -26.04.08-JKP_ESTIMATE-15.03.11-OPTION-2_DRAFT BOQ-WITH MEAS-STR-CIVIL-18-01-13 3" xfId="4419"/>
    <cellStyle name="_MEAS. SHEET -26.04.08-JKP_Final BOQ-SEMINAR HALL" xfId="1629"/>
    <cellStyle name="_MEAS. SHEET -26.04.08-JKP_Final BOQ-SEMINAR HALL 2" xfId="4421"/>
    <cellStyle name="_MEAS. SHEET -26.04.08-JKP_FINAL MEAS SHEET OF-ARCHI-MDP HOSTEL -BL -" xfId="1242"/>
    <cellStyle name="_MEAS. SHEET -26.04.08-JKP_FINAL MEAS SHEET OF-ARCHI-MDP HOSTEL -BL - 2" xfId="4422"/>
    <cellStyle name="_MEAS. SHEET -26.04.08-JKP_Health care" xfId="1630"/>
    <cellStyle name="_MEAS. SHEET -26.04.08-JKP_Health care 2" xfId="4423"/>
    <cellStyle name="_MEAS. SHEET -26.04.08-JKP_Health care_DRAFT BOQ-WITH MEAS-STR-CIVIL-18-01-13" xfId="663"/>
    <cellStyle name="_MEAS. SHEET -26.04.08-JKP_Health care_DRAFT BOQ-WITH MEAS-STR-CIVIL-18-01-13 2" xfId="4424"/>
    <cellStyle name="_MEAS. SHEET -26.04.08-JKP_MBA COLLAGE-CCBA ARCH" xfId="1634"/>
    <cellStyle name="_MEAS. SHEET -26.04.08-JKP_MBA COLLAGE-CCBA ARCH 2" xfId="4425"/>
    <cellStyle name="_MEAS. SHEET -26.04.08-JKP_MEAS SHEET OF- ARCH - Lower Ground floor" xfId="453"/>
    <cellStyle name="_MEAS. SHEET -26.04.08-JKP_MEAS SHEET OF- ARCH - Lower Ground floor 2" xfId="4427"/>
    <cellStyle name="_MEAS. SHEET -26.04.08-JKP_MEAS SHEET OF- ARCH - Lower Ground floor 3" xfId="4426"/>
    <cellStyle name="_MEAS. SHEET -26.04.08-JKP_MEAS SHEET OF- ARCH- Chaitali" xfId="1276"/>
    <cellStyle name="_MEAS. SHEET -26.04.08-JKP_MEAS SHEET OF- ARCH- Chaitali 2" xfId="4429"/>
    <cellStyle name="_MEAS. SHEET -26.04.08-JKP_MEAS SHEET OF- ARCH- Chaitali 3" xfId="4428"/>
    <cellStyle name="_MEAS. SHEET -26.04.08-JKP_MEAS SHEET OF- ARCH- Chaitali_DRAFT BOQ-WITH MEAS-STR-CIVIL-18-01-13" xfId="1635"/>
    <cellStyle name="_MEAS. SHEET -26.04.08-JKP_MEAS SHEET OF- ARCH- Chaitali_DRAFT BOQ-WITH MEAS-STR-CIVIL-18-01-13 2" xfId="4431"/>
    <cellStyle name="_MEAS. SHEET -26.04.08-JKP_MEAS SHEET OF- ARCH- Chaitali_DRAFT BOQ-WITH MEAS-STR-CIVIL-18-01-13 3" xfId="4430"/>
    <cellStyle name="_MEAS. SHEET -26.04.08-JKP_MEAS SHEET OF- ARCH-25-12-2010-heena...." xfId="1638"/>
    <cellStyle name="_MEAS. SHEET -26.04.08-JKP_MEAS SHEET OF- ARCH-25-12-2010-heena.... 2" xfId="4433"/>
    <cellStyle name="_MEAS. SHEET -26.04.08-JKP_MEAS SHEET OF- ARCH-25-12-2010-heena.... 3" xfId="4432"/>
    <cellStyle name="_MEAS. SHEET -26.04.08-JKP_MEAS SHEET OF- ARCH-ANKITA " xfId="91"/>
    <cellStyle name="_MEAS. SHEET -26.04.08-JKP_MEAS SHEET OF- ARCH-ANKITA  2" xfId="4435"/>
    <cellStyle name="_MEAS. SHEET -26.04.08-JKP_MEAS SHEET OF- ARCH-ANKITA  3" xfId="4434"/>
    <cellStyle name="_MEAS. SHEET -26.04.08-JKP_MEAS SHEET OF- ARCH-kajal.." xfId="1641"/>
    <cellStyle name="_MEAS. SHEET -26.04.08-JKP_MEAS SHEET OF- ARCH-kajal.. 2" xfId="4437"/>
    <cellStyle name="_MEAS. SHEET -26.04.08-JKP_MEAS SHEET OF- ARCH-kajal.. 3" xfId="4436"/>
    <cellStyle name="_MEAS. SHEET -26.04.08-JKP_MEAS SHEET OF- ARCH-kajal.._DRAFT BOQ-WITH MEAS-STR-CIVIL-18-01-13" xfId="1644"/>
    <cellStyle name="_MEAS. SHEET -26.04.08-JKP_MEAS SHEET OF- ARCH-kajal.._DRAFT BOQ-WITH MEAS-STR-CIVIL-18-01-13 2" xfId="4439"/>
    <cellStyle name="_MEAS. SHEET -26.04.08-JKP_MEAS SHEET OF- ARCH-kajal.._DRAFT BOQ-WITH MEAS-STR-CIVIL-18-01-13 3" xfId="4438"/>
    <cellStyle name="_MEAS. SHEET -26.04.08-JKP_MEAS SHEET OF- ARCH-MP" xfId="901"/>
    <cellStyle name="_MEAS. SHEET -26.04.08-JKP_MEAS SHEET OF- ARCH-MP 2" xfId="4441"/>
    <cellStyle name="_MEAS. SHEET -26.04.08-JKP_MEAS SHEET OF- ARCH-MP 3" xfId="4440"/>
    <cellStyle name="_MEAS. SHEET -26.04.08-JKP_MEAS SHEET OF- ARCH-MP_DRAFT BOQ-WITH MEAS-STR-CIVIL-18-01-13" xfId="1646"/>
    <cellStyle name="_MEAS. SHEET -26.04.08-JKP_MEAS SHEET OF- ARCH-MP_DRAFT BOQ-WITH MEAS-STR-CIVIL-18-01-13 2" xfId="4443"/>
    <cellStyle name="_MEAS. SHEET -26.04.08-JKP_MEAS SHEET OF- ARCH-MP_DRAFT BOQ-WITH MEAS-STR-CIVIL-18-01-13 3" xfId="4442"/>
    <cellStyle name="_MEAS. SHEET -26.04.08-JKP_MEAS SHEET OF- ARCH-priyanka." xfId="1651"/>
    <cellStyle name="_MEAS. SHEET -26.04.08-JKP_MEAS SHEET OF- ARCH-priyanka. 2" xfId="4445"/>
    <cellStyle name="_MEAS. SHEET -26.04.08-JKP_MEAS SHEET OF- ARCH-priyanka. 3" xfId="4444"/>
    <cellStyle name="_MEAS. SHEET -26.04.08-JKP_MEAS SHEET OF- Mitali" xfId="1653"/>
    <cellStyle name="_MEAS. SHEET -26.04.08-JKP_MEAS SHEET OF- Mitali 2" xfId="4446"/>
    <cellStyle name="_MEAS. SHEET -26.04.08-JKP_MEAS SHEET OF RCC FOR MDP HOSTEL - 06.06.11-JRP" xfId="116"/>
    <cellStyle name="_MEAS. SHEET -26.04.08-JKP_MEAS SHEET OF RCC FOR MDP HOSTEL - 06.06.11-JRP 2" xfId="4447"/>
    <cellStyle name="_MEAS. SHEET -26.04.08-JKP_Meas Sheet of-stru-STAFF QUARTER-kajal" xfId="1654"/>
    <cellStyle name="_MEAS. SHEET -26.04.08-JKP_Meas Sheet of-stru-STAFF QUARTER-kajal 2" xfId="4449"/>
    <cellStyle name="_MEAS. SHEET -26.04.08-JKP_Meas Sheet of-stru-STAFF QUARTER-kajal 3" xfId="4448"/>
    <cellStyle name="_MEAS. SHEET -26.04.08-JKP_Meas Sheet of-stru-STAFF QUARTER-kajal_DRAFT BOQ-WITH MEAS-STR-CIVIL-18-01-13" xfId="1656"/>
    <cellStyle name="_MEAS. SHEET -26.04.08-JKP_Meas Sheet of-stru-STAFF QUARTER-kajal_DRAFT BOQ-WITH MEAS-STR-CIVIL-18-01-13 2" xfId="4451"/>
    <cellStyle name="_MEAS. SHEET -26.04.08-JKP_Meas Sheet of-stru-STAFF QUARTER-kajal_DRAFT BOQ-WITH MEAS-STR-CIVIL-18-01-13 3" xfId="4450"/>
    <cellStyle name="_MEAS. SHEET -26.04.08-JKP_MEAS_FACULTY HOUSING" xfId="1600"/>
    <cellStyle name="_MEAS. SHEET -26.04.08-JKP_MEAS_FACULTY HOUSING 2" xfId="4453"/>
    <cellStyle name="_MEAS. SHEET -26.04.08-JKP_MEAS_FACULTY HOUSING 3" xfId="4452"/>
    <cellStyle name="_MEAS. SHEET -26.04.08-JKP_MEAS_FACULTY HOUSING_DRAFT BOQ-WITH MEAS-STR-CIVIL-18-01-13" xfId="585"/>
    <cellStyle name="_MEAS. SHEET -26.04.08-JKP_MEAS_FACULTY HOUSING_DRAFT BOQ-WITH MEAS-STR-CIVIL-18-01-13 2" xfId="4455"/>
    <cellStyle name="_MEAS. SHEET -26.04.08-JKP_MEAS_FACULTY HOUSING_DRAFT BOQ-WITH MEAS-STR-CIVIL-18-01-13 3" xfId="4454"/>
    <cellStyle name="_MEAS. SHEET -26.04.08-JKP_MEAS-FACULTY HOUSE-16.04.10-A" xfId="1657"/>
    <cellStyle name="_MEAS. SHEET -26.04.08-JKP_MEAS-FACULTY HOUSE-16.04.10-A 2" xfId="4456"/>
    <cellStyle name="_MEAS. SHEET -26.04.08-JKP_MEAS-SHEET- FINISHING-BL" xfId="1207"/>
    <cellStyle name="_MEAS. SHEET -26.04.08-JKP_MEAS-SHEET- FINISHING-BL 2" xfId="4457"/>
    <cellStyle name="_MEAS. SHEET -26.04.08-JKP_Measurement" xfId="408"/>
    <cellStyle name="_MEAS. SHEET -26.04.08-JKP_Measurement 2" xfId="4459"/>
    <cellStyle name="_MEAS. SHEET -26.04.08-JKP_Measurement 3" xfId="4458"/>
    <cellStyle name="_MEAS. SHEET -26.04.08-JKP_MEASUREMENT SHEET -Plaster At Guest House- Chaitali" xfId="1022"/>
    <cellStyle name="_MEAS. SHEET -26.04.08-JKP_MEASUREMENT SHEET -Plaster At Guest House- Chaitali 2" xfId="4461"/>
    <cellStyle name="_MEAS. SHEET -26.04.08-JKP_MEASUREMENT SHEET -Plaster At Guest House- Chaitali 3" xfId="4460"/>
    <cellStyle name="_MEAS. SHEET -26.04.08-JKP_MEASUREMENT SHEET -Plaster At Guest House- Chaitali_DRAFT BOQ-WITH MEAS-STR-CIVIL-18-01-13" xfId="1360"/>
    <cellStyle name="_MEAS. SHEET -26.04.08-JKP_MEASUREMENT SHEET -Plaster At Guest House- Chaitali_DRAFT BOQ-WITH MEAS-STR-CIVIL-18-01-13 2" xfId="4463"/>
    <cellStyle name="_MEAS. SHEET -26.04.08-JKP_MEASUREMENT SHEET -Plaster At Guest House- Chaitali_DRAFT BOQ-WITH MEAS-STR-CIVIL-18-01-13 3" xfId="4462"/>
    <cellStyle name="_MEAS. SHEET -26.04.08-JKP_Miscellaneous work" xfId="1661"/>
    <cellStyle name="_MEAS. SHEET -26.04.08-JKP_Miscellaneous work 2" xfId="4465"/>
    <cellStyle name="_MEAS. SHEET -26.04.08-JKP_Miscellaneous work 3" xfId="4464"/>
    <cellStyle name="_MEAS. SHEET -26.04.08-JKP_PAINTING" xfId="1666"/>
    <cellStyle name="_MEAS. SHEET -26.04.08-JKP_PAINTING 2" xfId="4466"/>
    <cellStyle name="_MEAS. SHEET -26.04.08-JKP_RA_MKT_INTERIOR" xfId="1667"/>
    <cellStyle name="_MEAS. SHEET -26.04.08-JKP_RA_MKT_INTERIOR 2" xfId="1244"/>
    <cellStyle name="_MEAS. SHEET -26.04.08-JKP_RA_MKT_INTERIOR 2 2" xfId="4469"/>
    <cellStyle name="_MEAS. SHEET -26.04.08-JKP_RA_MKT_INTERIOR 2 3" xfId="4468"/>
    <cellStyle name="_MEAS. SHEET -26.04.08-JKP_RA_MKT_INTERIOR 3" xfId="4470"/>
    <cellStyle name="_MEAS. SHEET -26.04.08-JKP_RA_MKT_INTERIOR 4" xfId="4467"/>
    <cellStyle name="_MEAS. SHEET -26.04.08-JKP_RA_MKT_INTERIOR_DRAFT BOQ-WITH MEAS-STR-CIVIL-18-01-13" xfId="941"/>
    <cellStyle name="_MEAS. SHEET -26.04.08-JKP_RA_MKT_INTERIOR_DRAFT BOQ-WITH MEAS-STR-CIVIL-18-01-13 2" xfId="4472"/>
    <cellStyle name="_MEAS. SHEET -26.04.08-JKP_RA_MKT_INTERIOR_DRAFT BOQ-WITH MEAS-STR-CIVIL-18-01-13 3" xfId="4471"/>
    <cellStyle name="_MEAS. SHEET -26.04.08-JKP_RA-MKT" xfId="1668"/>
    <cellStyle name="_MEAS. SHEET -26.04.08-JKP_RA-MKT 2" xfId="1598"/>
    <cellStyle name="_MEAS. SHEET -26.04.08-JKP_RA-MKT 2 2" xfId="4475"/>
    <cellStyle name="_MEAS. SHEET -26.04.08-JKP_RA-MKT 2 3" xfId="4474"/>
    <cellStyle name="_MEAS. SHEET -26.04.08-JKP_RA-MKT 3" xfId="4476"/>
    <cellStyle name="_MEAS. SHEET -26.04.08-JKP_RA-MKT 4" xfId="4473"/>
    <cellStyle name="_MEAS. SHEET -26.04.08-JKP_RA-MKT_DRAFT BOQ-WITH MEAS-STR-CIVIL-18-01-13" xfId="1669"/>
    <cellStyle name="_MEAS. SHEET -26.04.08-JKP_RA-MKT_DRAFT BOQ-WITH MEAS-STR-CIVIL-18-01-13 2" xfId="4478"/>
    <cellStyle name="_MEAS. SHEET -26.04.08-JKP_RA-MKT_DRAFT BOQ-WITH MEAS-STR-CIVIL-18-01-13 3" xfId="4477"/>
    <cellStyle name="_MEAS. SHEET -26.04.08-JKP_REV. BOQ-KNOWLEDGE CENTERl-09-01-10-AP" xfId="952"/>
    <cellStyle name="_MEAS. SHEET -26.04.08-JKP_REV. BOQ-KNOWLEDGE CENTERl-09-01-10-AP 2" xfId="1670"/>
    <cellStyle name="_MEAS. SHEET -26.04.08-JKP_REV. BOQ-KNOWLEDGE CENTERl-09-01-10-AP 2 2" xfId="4481"/>
    <cellStyle name="_MEAS. SHEET -26.04.08-JKP_REV. BOQ-KNOWLEDGE CENTERl-09-01-10-AP 2 3" xfId="4480"/>
    <cellStyle name="_MEAS. SHEET -26.04.08-JKP_REV. BOQ-KNOWLEDGE CENTERl-09-01-10-AP 3" xfId="4482"/>
    <cellStyle name="_MEAS. SHEET -26.04.08-JKP_REV. BOQ-KNOWLEDGE CENTERl-09-01-10-AP 4" xfId="4479"/>
    <cellStyle name="_MEAS. SHEET -26.04.08-JKP_REV. BOQ-KNOWLEDGE CENTERl-09-01-10-AP_DRAFT BOQ-WITH MEAS-STR-CIVIL-18-01-13" xfId="1673"/>
    <cellStyle name="_MEAS. SHEET -26.04.08-JKP_REV. BOQ-KNOWLEDGE CENTERl-09-01-10-AP_DRAFT BOQ-WITH MEAS-STR-CIVIL-18-01-13 2" xfId="4484"/>
    <cellStyle name="_MEAS. SHEET -26.04.08-JKP_REV. BOQ-KNOWLEDGE CENTERl-09-01-10-AP_DRAFT BOQ-WITH MEAS-STR-CIVIL-18-01-13 3" xfId="4483"/>
    <cellStyle name="_MEAS. SHEET -26.04.08-JKP_REV.EST" xfId="1639"/>
    <cellStyle name="_MEAS. SHEET -26.04.08-JKP_REV.EST 2" xfId="1675"/>
    <cellStyle name="_MEAS. SHEET -26.04.08-JKP_REV.EST 2 2" xfId="4487"/>
    <cellStyle name="_MEAS. SHEET -26.04.08-JKP_REV.EST 2 3" xfId="4486"/>
    <cellStyle name="_MEAS. SHEET -26.04.08-JKP_REV.EST 3" xfId="4488"/>
    <cellStyle name="_MEAS. SHEET -26.04.08-JKP_REV.EST 4" xfId="4485"/>
    <cellStyle name="_MEAS. SHEET -26.04.08-JKP_REV.EST_DRAFT BOQ-WITH MEAS-STR-CIVIL-18-01-13" xfId="1642"/>
    <cellStyle name="_MEAS. SHEET -26.04.08-JKP_REV.EST_DRAFT BOQ-WITH MEAS-STR-CIVIL-18-01-13 2" xfId="4490"/>
    <cellStyle name="_MEAS. SHEET -26.04.08-JKP_REV.EST_DRAFT BOQ-WITH MEAS-STR-CIVIL-18-01-13 3" xfId="4489"/>
    <cellStyle name="_MEAS. SHEET -26.04.08-JKP_REV.ESTIMATE" xfId="1676"/>
    <cellStyle name="_MEAS. SHEET -26.04.08-JKP_REV.ESTIMATE 2" xfId="1679"/>
    <cellStyle name="_MEAS. SHEET -26.04.08-JKP_REV.ESTIMATE 2 2" xfId="4493"/>
    <cellStyle name="_MEAS. SHEET -26.04.08-JKP_REV.ESTIMATE 2 3" xfId="4492"/>
    <cellStyle name="_MEAS. SHEET -26.04.08-JKP_REV.ESTIMATE 3" xfId="4494"/>
    <cellStyle name="_MEAS. SHEET -26.04.08-JKP_REV.ESTIMATE 4" xfId="4491"/>
    <cellStyle name="_MEAS. SHEET -26.04.08-JKP_REV.ESTIMATE_DRAFT BOQ-WITH MEAS-STR-CIVIL-18-01-13" xfId="836"/>
    <cellStyle name="_MEAS. SHEET -26.04.08-JKP_REV.ESTIMATE_DRAFT BOQ-WITH MEAS-STR-CIVIL-18-01-13 2" xfId="4496"/>
    <cellStyle name="_MEAS. SHEET -26.04.08-JKP_REV.ESTIMATE_DRAFT BOQ-WITH MEAS-STR-CIVIL-18-01-13 3" xfId="4495"/>
    <cellStyle name="_MEAS. SHEET -26.04.08-JKP_Steel truss-Dharmendra" xfId="1680"/>
    <cellStyle name="_MEAS. SHEET -26.04.08-JKP_Steel truss-Dharmendra 2" xfId="4497"/>
    <cellStyle name="_MEAS. SHEET -29-05-08-SJN" xfId="1159"/>
    <cellStyle name="_MEAS. SHEET -29-05-08-SJN 2" xfId="1172"/>
    <cellStyle name="_MEAS. SHEET -29-05-08-SJN 2 2" xfId="4500"/>
    <cellStyle name="_MEAS. SHEET -29-05-08-SJN 2 3" xfId="4499"/>
    <cellStyle name="_MEAS. SHEET -29-05-08-SJN 3" xfId="4501"/>
    <cellStyle name="_MEAS. SHEET -29-05-08-SJN 4" xfId="4498"/>
    <cellStyle name="_MEAS. SHEET -29-05-08-SJN_5th FLOOR" xfId="1686"/>
    <cellStyle name="_MEAS. SHEET -29-05-08-SJN_5th FLOOR 2" xfId="4503"/>
    <cellStyle name="_MEAS. SHEET -29-05-08-SJN_5th FLOOR 3" xfId="4502"/>
    <cellStyle name="_MEAS. SHEET -29-05-08-SJN_BOQ" xfId="1688"/>
    <cellStyle name="_MEAS. SHEET -29-05-08-SJN_BOQ 2" xfId="4505"/>
    <cellStyle name="_MEAS. SHEET -29-05-08-SJN_BOQ 3" xfId="4504"/>
    <cellStyle name="_MEAS. SHEET -29-05-08-SJN_BOQ_DRAFT BOQ-WITH MEAS-STR-CIVIL-18-01-13" xfId="1689"/>
    <cellStyle name="_MEAS. SHEET -29-05-08-SJN_BOQ_DRAFT BOQ-WITH MEAS-STR-CIVIL-18-01-13 2" xfId="4507"/>
    <cellStyle name="_MEAS. SHEET -29-05-08-SJN_BOQ_DRAFT BOQ-WITH MEAS-STR-CIVIL-18-01-13 3" xfId="4506"/>
    <cellStyle name="_MEAS. SHEET -29-05-08-SJN_Copy of Copy of MEAS SHEET OF- ARCH-SHIKHA" xfId="549"/>
    <cellStyle name="_MEAS. SHEET -29-05-08-SJN_Copy of Copy of MEAS SHEET OF- ARCH-SHIKHA 2" xfId="4509"/>
    <cellStyle name="_MEAS. SHEET -29-05-08-SJN_Copy of Copy of MEAS SHEET OF- ARCH-SHIKHA 3" xfId="4508"/>
    <cellStyle name="_MEAS. SHEET -29-05-08-SJN_Copy of MEAS SHEET OF- ARCH-kajal.." xfId="1690"/>
    <cellStyle name="_MEAS. SHEET -29-05-08-SJN_Copy of MEAS SHEET OF- ARCH-kajal.. 2" xfId="4511"/>
    <cellStyle name="_MEAS. SHEET -29-05-08-SJN_Copy of MEAS SHEET OF- ARCH-kajal.. 3" xfId="4510"/>
    <cellStyle name="_MEAS. SHEET -29-05-08-SJN_Copy of MEAS SHEET OF- ARCH-SK" xfId="181"/>
    <cellStyle name="_MEAS. SHEET -29-05-08-SJN_Copy of MEAS SHEET OF- ARCH-SK 2" xfId="4513"/>
    <cellStyle name="_MEAS. SHEET -29-05-08-SJN_Copy of MEAS SHEET OF- ARCH-SK 3" xfId="4512"/>
    <cellStyle name="_MEAS. SHEET -29-05-08-SJN_Copy of MEAS SHEET OF- ARCH-SK_DRAFT BOQ-WITH MEAS-STR-CIVIL-18-01-13" xfId="1510"/>
    <cellStyle name="_MEAS. SHEET -29-05-08-SJN_Copy of MEAS SHEET OF- ARCH-SK_DRAFT BOQ-WITH MEAS-STR-CIVIL-18-01-13 2" xfId="4515"/>
    <cellStyle name="_MEAS. SHEET -29-05-08-SJN_Copy of MEAS SHEET OF- ARCH-SK_DRAFT BOQ-WITH MEAS-STR-CIVIL-18-01-13 3" xfId="4514"/>
    <cellStyle name="_MEAS. SHEET -29-05-08-SJN_DRAFT BOQ-WITH MEAS-STR-CIVIL-18-01-13" xfId="1696"/>
    <cellStyle name="_MEAS. SHEET -29-05-08-SJN_DRAFT BOQ-WITH MEAS-STR-CIVIL-18-01-13 2" xfId="4517"/>
    <cellStyle name="_MEAS. SHEET -29-05-08-SJN_DRAFT BOQ-WITH MEAS-STR-CIVIL-18-01-13 3" xfId="4516"/>
    <cellStyle name="_MEAS. SHEET -29-05-08-SJN_DRAFT-EST-CIVIL-05.11.11" xfId="989"/>
    <cellStyle name="_MEAS. SHEET -29-05-08-SJN_DRAFT-EST-CIVIL-05.11.11 2" xfId="4519"/>
    <cellStyle name="_MEAS. SHEET -29-05-08-SJN_DRAFT-EST-CIVIL-05.11.11 3" xfId="4518"/>
    <cellStyle name="_MEAS. SHEET -29-05-08-SJN_DRAFT-EST-CIVIL-05.11.11_DRAFT BOQ-WITH MEAS-STR-CIVIL-18-01-13" xfId="1697"/>
    <cellStyle name="_MEAS. SHEET -29-05-08-SJN_DRAFT-EST-CIVIL-05.11.11_DRAFT BOQ-WITH MEAS-STR-CIVIL-18-01-13 2" xfId="4521"/>
    <cellStyle name="_MEAS. SHEET -29-05-08-SJN_DRAFT-EST-CIVIL-05.11.11_DRAFT BOQ-WITH MEAS-STR-CIVIL-18-01-13 3" xfId="4520"/>
    <cellStyle name="_MEAS. SHEET -29-05-08-SJN_ESTIMATE-15.03.11-OPTION-2" xfId="96"/>
    <cellStyle name="_MEAS. SHEET -29-05-08-SJN_ESTIMATE-15.03.11-OPTION-2 2" xfId="4523"/>
    <cellStyle name="_MEAS. SHEET -29-05-08-SJN_ESTIMATE-15.03.11-OPTION-2 3" xfId="4522"/>
    <cellStyle name="_MEAS. SHEET -29-05-08-SJN_ESTIMATE-15.03.11-OPTION-2_DRAFT BOQ-WITH MEAS-STR-CIVIL-18-01-13" xfId="660"/>
    <cellStyle name="_MEAS. SHEET -29-05-08-SJN_ESTIMATE-15.03.11-OPTION-2_DRAFT BOQ-WITH MEAS-STR-CIVIL-18-01-13 2" xfId="4525"/>
    <cellStyle name="_MEAS. SHEET -29-05-08-SJN_ESTIMATE-15.03.11-OPTION-2_DRAFT BOQ-WITH MEAS-STR-CIVIL-18-01-13 3" xfId="4524"/>
    <cellStyle name="_MEAS. SHEET -29-05-08-SJN_Final BOQ-SEMINAR HALL" xfId="651"/>
    <cellStyle name="_MEAS. SHEET -29-05-08-SJN_Final BOQ-SEMINAR HALL 2" xfId="4526"/>
    <cellStyle name="_MEAS. SHEET -29-05-08-SJN_FINAL MEAS SHEET OF-ARCHI-MDP HOSTEL -BL -" xfId="1698"/>
    <cellStyle name="_MEAS. SHEET -29-05-08-SJN_FINAL MEAS SHEET OF-ARCHI-MDP HOSTEL -BL - 2" xfId="4527"/>
    <cellStyle name="_MEAS. SHEET -29-05-08-SJN_Health care" xfId="773"/>
    <cellStyle name="_MEAS. SHEET -29-05-08-SJN_Health care 2" xfId="4528"/>
    <cellStyle name="_MEAS. SHEET -29-05-08-SJN_Health care_DRAFT BOQ-WITH MEAS-STR-CIVIL-18-01-13" xfId="979"/>
    <cellStyle name="_MEAS. SHEET -29-05-08-SJN_Health care_DRAFT BOQ-WITH MEAS-STR-CIVIL-18-01-13 2" xfId="4529"/>
    <cellStyle name="_MEAS. SHEET -29-05-08-SJN_landscape - nsg" xfId="722"/>
    <cellStyle name="_MEAS. SHEET -29-05-08-SJN_landscape - nsg 2" xfId="4531"/>
    <cellStyle name="_MEAS. SHEET -29-05-08-SJN_landscape - nsg 3" xfId="4530"/>
    <cellStyle name="_MEAS. SHEET -29-05-08-SJN_landscape - nsg_DRAFT BOQ-WITH MEAS-STR-CIVIL-18-01-13" xfId="728"/>
    <cellStyle name="_MEAS. SHEET -29-05-08-SJN_landscape - nsg_DRAFT BOQ-WITH MEAS-STR-CIVIL-18-01-13 2" xfId="4533"/>
    <cellStyle name="_MEAS. SHEET -29-05-08-SJN_landscape - nsg_DRAFT BOQ-WITH MEAS-STR-CIVIL-18-01-13 3" xfId="4532"/>
    <cellStyle name="_MEAS. SHEET -29-05-08-SJN_MBA COLLAGE-CCBA ARCH" xfId="1700"/>
    <cellStyle name="_MEAS. SHEET -29-05-08-SJN_MBA COLLAGE-CCBA ARCH 2" xfId="4534"/>
    <cellStyle name="_MEAS. SHEET -29-05-08-SJN_MEAS SHEET OF- ARCH - Lower Ground floor" xfId="1703"/>
    <cellStyle name="_MEAS. SHEET -29-05-08-SJN_MEAS SHEET OF- ARCH - Lower Ground floor 2" xfId="4536"/>
    <cellStyle name="_MEAS. SHEET -29-05-08-SJN_MEAS SHEET OF- ARCH - Lower Ground floor 3" xfId="4535"/>
    <cellStyle name="_MEAS. SHEET -29-05-08-SJN_MEAS SHEET OF- ARCH- Chaitali" xfId="186"/>
    <cellStyle name="_MEAS. SHEET -29-05-08-SJN_MEAS SHEET OF- ARCH- Chaitali 2" xfId="4538"/>
    <cellStyle name="_MEAS. SHEET -29-05-08-SJN_MEAS SHEET OF- ARCH- Chaitali 3" xfId="4537"/>
    <cellStyle name="_MEAS. SHEET -29-05-08-SJN_MEAS SHEET OF- ARCH- Chaitali_DRAFT BOQ-WITH MEAS-STR-CIVIL-18-01-13" xfId="1530"/>
    <cellStyle name="_MEAS. SHEET -29-05-08-SJN_MEAS SHEET OF- ARCH- Chaitali_DRAFT BOQ-WITH MEAS-STR-CIVIL-18-01-13 2" xfId="4540"/>
    <cellStyle name="_MEAS. SHEET -29-05-08-SJN_MEAS SHEET OF- ARCH- Chaitali_DRAFT BOQ-WITH MEAS-STR-CIVIL-18-01-13 3" xfId="4539"/>
    <cellStyle name="_MEAS. SHEET -29-05-08-SJN_MEAS SHEET OF- ARCH-25-12-2010-heena...." xfId="164"/>
    <cellStyle name="_MEAS. SHEET -29-05-08-SJN_MEAS SHEET OF- ARCH-25-12-2010-heena.... 2" xfId="4542"/>
    <cellStyle name="_MEAS. SHEET -29-05-08-SJN_MEAS SHEET OF- ARCH-25-12-2010-heena.... 3" xfId="4541"/>
    <cellStyle name="_MEAS. SHEET -29-05-08-SJN_MEAS SHEET OF- ARCH-ANKITA " xfId="1704"/>
    <cellStyle name="_MEAS. SHEET -29-05-08-SJN_MEAS SHEET OF- ARCH-ANKITA  2" xfId="4544"/>
    <cellStyle name="_MEAS. SHEET -29-05-08-SJN_MEAS SHEET OF- ARCH-ANKITA  3" xfId="4543"/>
    <cellStyle name="_MEAS. SHEET -29-05-08-SJN_MEAS SHEET OF- ARCH-kajal.." xfId="686"/>
    <cellStyle name="_MEAS. SHEET -29-05-08-SJN_MEAS SHEET OF- ARCH-kajal.. 2" xfId="4546"/>
    <cellStyle name="_MEAS. SHEET -29-05-08-SJN_MEAS SHEET OF- ARCH-kajal.. 3" xfId="4545"/>
    <cellStyle name="_MEAS. SHEET -29-05-08-SJN_MEAS SHEET OF- ARCH-kajal.._DRAFT BOQ-WITH MEAS-STR-CIVIL-18-01-13" xfId="325"/>
    <cellStyle name="_MEAS. SHEET -29-05-08-SJN_MEAS SHEET OF- ARCH-kajal.._DRAFT BOQ-WITH MEAS-STR-CIVIL-18-01-13 2" xfId="4548"/>
    <cellStyle name="_MEAS. SHEET -29-05-08-SJN_MEAS SHEET OF- ARCH-kajal.._DRAFT BOQ-WITH MEAS-STR-CIVIL-18-01-13 3" xfId="4547"/>
    <cellStyle name="_MEAS. SHEET -29-05-08-SJN_MEAS SHEET OF- ARCH-MP" xfId="441"/>
    <cellStyle name="_MEAS. SHEET -29-05-08-SJN_MEAS SHEET OF- ARCH-MP 2" xfId="4550"/>
    <cellStyle name="_MEAS. SHEET -29-05-08-SJN_MEAS SHEET OF- ARCH-MP 3" xfId="4549"/>
    <cellStyle name="_MEAS. SHEET -29-05-08-SJN_MEAS SHEET OF- ARCH-MP_DRAFT BOQ-WITH MEAS-STR-CIVIL-18-01-13" xfId="1706"/>
    <cellStyle name="_MEAS. SHEET -29-05-08-SJN_MEAS SHEET OF- ARCH-MP_DRAFT BOQ-WITH MEAS-STR-CIVIL-18-01-13 2" xfId="4552"/>
    <cellStyle name="_MEAS. SHEET -29-05-08-SJN_MEAS SHEET OF- ARCH-MP_DRAFT BOQ-WITH MEAS-STR-CIVIL-18-01-13 3" xfId="4551"/>
    <cellStyle name="_MEAS. SHEET -29-05-08-SJN_MEAS SHEET OF- ARCH-priyanka." xfId="1709"/>
    <cellStyle name="_MEAS. SHEET -29-05-08-SJN_MEAS SHEET OF- ARCH-priyanka. 2" xfId="4554"/>
    <cellStyle name="_MEAS. SHEET -29-05-08-SJN_MEAS SHEET OF- ARCH-priyanka. 3" xfId="4553"/>
    <cellStyle name="_MEAS. SHEET -29-05-08-SJN_MEAS SHEET OF- Mitali" xfId="757"/>
    <cellStyle name="_MEAS. SHEET -29-05-08-SJN_MEAS SHEET OF- Mitali 2" xfId="4555"/>
    <cellStyle name="_MEAS. SHEET -29-05-08-SJN_MEAS SHEET OF RCC FOR MDP HOSTEL - 06.06.11-JRP" xfId="1711"/>
    <cellStyle name="_MEAS. SHEET -29-05-08-SJN_MEAS SHEET OF RCC FOR MDP HOSTEL - 06.06.11-JRP 2" xfId="4556"/>
    <cellStyle name="_MEAS. SHEET -29-05-08-SJN_MEAS SHEET OF-R.C.C. (M) (28-01-12)(Foundation) - chk" xfId="299"/>
    <cellStyle name="_MEAS. SHEET -29-05-08-SJN_MEAS SHEET OF-R.C.C. (M) (28-01-12)(Foundation) - chk 2" xfId="4557"/>
    <cellStyle name="_MEAS. SHEET -29-05-08-SJN_MEAS SHEET OF-R.C.C. (M) (28-01-12)(Foundation) - chk_DRAFT BOQ-WITH MEAS-STR-CIVIL-18-01-13" xfId="1712"/>
    <cellStyle name="_MEAS. SHEET -29-05-08-SJN_MEAS SHEET OF-R.C.C. (M) (28-01-12)(Foundation) - chk_DRAFT BOQ-WITH MEAS-STR-CIVIL-18-01-13 2" xfId="4558"/>
    <cellStyle name="_MEAS. SHEET -29-05-08-SJN_Meas Sheet of-stru-STAFF QUARTER-kajal" xfId="1714"/>
    <cellStyle name="_MEAS. SHEET -29-05-08-SJN_Meas Sheet of-stru-STAFF QUARTER-kajal 2" xfId="4560"/>
    <cellStyle name="_MEAS. SHEET -29-05-08-SJN_Meas Sheet of-stru-STAFF QUARTER-kajal 3" xfId="4559"/>
    <cellStyle name="_MEAS. SHEET -29-05-08-SJN_Meas Sheet of-stru-STAFF QUARTER-kajal_DRAFT BOQ-WITH MEAS-STR-CIVIL-18-01-13" xfId="971"/>
    <cellStyle name="_MEAS. SHEET -29-05-08-SJN_Meas Sheet of-stru-STAFF QUARTER-kajal_DRAFT BOQ-WITH MEAS-STR-CIVIL-18-01-13 2" xfId="4562"/>
    <cellStyle name="_MEAS. SHEET -29-05-08-SJN_Meas Sheet of-stru-STAFF QUARTER-kajal_DRAFT BOQ-WITH MEAS-STR-CIVIL-18-01-13 3" xfId="4561"/>
    <cellStyle name="_MEAS. SHEET -29-05-08-SJN_MEAS_FACULTY HOUSING" xfId="1392"/>
    <cellStyle name="_MEAS. SHEET -29-05-08-SJN_MEAS_FACULTY HOUSING 2" xfId="4564"/>
    <cellStyle name="_MEAS. SHEET -29-05-08-SJN_MEAS_FACULTY HOUSING 3" xfId="4563"/>
    <cellStyle name="_MEAS. SHEET -29-05-08-SJN_MEAS_FACULTY HOUSING_DRAFT BOQ-WITH MEAS-STR-CIVIL-18-01-13" xfId="285"/>
    <cellStyle name="_MEAS. SHEET -29-05-08-SJN_MEAS_FACULTY HOUSING_DRAFT BOQ-WITH MEAS-STR-CIVIL-18-01-13 2" xfId="4566"/>
    <cellStyle name="_MEAS. SHEET -29-05-08-SJN_MEAS_FACULTY HOUSING_DRAFT BOQ-WITH MEAS-STR-CIVIL-18-01-13 3" xfId="4565"/>
    <cellStyle name="_MEAS. SHEET -29-05-08-SJN_MEAS-FACULTY HOUSE-16.04.10-A" xfId="815"/>
    <cellStyle name="_MEAS. SHEET -29-05-08-SJN_MEAS-FACULTY HOUSE-16.04.10-A 2" xfId="4567"/>
    <cellStyle name="_MEAS. SHEET -29-05-08-SJN_Measurement" xfId="1716"/>
    <cellStyle name="_MEAS. SHEET -29-05-08-SJN_Measurement 2" xfId="4569"/>
    <cellStyle name="_MEAS. SHEET -29-05-08-SJN_Measurement 3" xfId="4568"/>
    <cellStyle name="_MEAS. SHEET -29-05-08-SJN_MEASUREMENT SHEET -Plaster At Guest House- Chaitali" xfId="1717"/>
    <cellStyle name="_MEAS. SHEET -29-05-08-SJN_MEASUREMENT SHEET -Plaster At Guest House- Chaitali 2" xfId="4571"/>
    <cellStyle name="_MEAS. SHEET -29-05-08-SJN_MEASUREMENT SHEET -Plaster At Guest House- Chaitali 3" xfId="4570"/>
    <cellStyle name="_MEAS. SHEET -29-05-08-SJN_MEASUREMENT SHEET -Plaster At Guest House- Chaitali_DRAFT BOQ-WITH MEAS-STR-CIVIL-18-01-13" xfId="1718"/>
    <cellStyle name="_MEAS. SHEET -29-05-08-SJN_MEASUREMENT SHEET -Plaster At Guest House- Chaitali_DRAFT BOQ-WITH MEAS-STR-CIVIL-18-01-13 2" xfId="4573"/>
    <cellStyle name="_MEAS. SHEET -29-05-08-SJN_MEASUREMENT SHEET -Plaster At Guest House- Chaitali_DRAFT BOQ-WITH MEAS-STR-CIVIL-18-01-13 3" xfId="4572"/>
    <cellStyle name="_MEAS. SHEET -29-05-08-SJN_Miscellaneous work" xfId="1541"/>
    <cellStyle name="_MEAS. SHEET -29-05-08-SJN_Miscellaneous work 2" xfId="4575"/>
    <cellStyle name="_MEAS. SHEET -29-05-08-SJN_Miscellaneous work 3" xfId="4574"/>
    <cellStyle name="_MEAS. SHEET -29-05-08-SJN_Steel truss-Dharmendra" xfId="1333"/>
    <cellStyle name="_MEAS. SHEET -29-05-08-SJN_Steel truss-Dharmendra 2" xfId="4576"/>
    <cellStyle name="_MEAS. SHEET EXT DEV -30.05.08-JKP" xfId="1719"/>
    <cellStyle name="_MEAS. SHEET EXT DEV -30.05.08-JKP 2" xfId="1720"/>
    <cellStyle name="_MEAS. SHEET EXT DEV -30.05.08-JKP 2 2" xfId="4579"/>
    <cellStyle name="_MEAS. SHEET EXT DEV -30.05.08-JKP 2 3" xfId="4578"/>
    <cellStyle name="_MEAS. SHEET EXT DEV -30.05.08-JKP 3" xfId="4580"/>
    <cellStyle name="_MEAS. SHEET EXT DEV -30.05.08-JKP 4" xfId="4577"/>
    <cellStyle name="_MEAS. SHEET EXT DEV -30.05.08-JKP_5th FLOOR" xfId="1721"/>
    <cellStyle name="_MEAS. SHEET EXT DEV -30.05.08-JKP_5th FLOOR 2" xfId="4582"/>
    <cellStyle name="_MEAS. SHEET EXT DEV -30.05.08-JKP_5th FLOOR 3" xfId="4581"/>
    <cellStyle name="_MEAS. SHEET EXT DEV -30.05.08-JKP_BOQ" xfId="1174"/>
    <cellStyle name="_MEAS. SHEET EXT DEV -30.05.08-JKP_BOQ 2" xfId="4584"/>
    <cellStyle name="_MEAS. SHEET EXT DEV -30.05.08-JKP_BOQ 3" xfId="4583"/>
    <cellStyle name="_MEAS. SHEET EXT DEV -30.05.08-JKP_BOQ OF FINISHES FOR residentialL- 21.05.11" xfId="445"/>
    <cellStyle name="_MEAS. SHEET EXT DEV -30.05.08-JKP_BOQ OF FINISHES FOR residentialL- 21.05.11 2" xfId="4586"/>
    <cellStyle name="_MEAS. SHEET EXT DEV -30.05.08-JKP_BOQ OF FINISHES FOR residentialL- 21.05.11 3" xfId="4585"/>
    <cellStyle name="_MEAS. SHEET EXT DEV -30.05.08-JKP_BOQ_DRAFT BOQ-WITH MEAS-STR-CIVIL-18-01-13" xfId="1722"/>
    <cellStyle name="_MEAS. SHEET EXT DEV -30.05.08-JKP_BOQ_DRAFT BOQ-WITH MEAS-STR-CIVIL-18-01-13 2" xfId="4588"/>
    <cellStyle name="_MEAS. SHEET EXT DEV -30.05.08-JKP_BOQ_DRAFT BOQ-WITH MEAS-STR-CIVIL-18-01-13 3" xfId="4587"/>
    <cellStyle name="_MEAS. SHEET EXT DEV -30.05.08-JKP_Copy of Copy of MEAS SHEET OF- ARCH-SHIKHA" xfId="1184"/>
    <cellStyle name="_MEAS. SHEET EXT DEV -30.05.08-JKP_Copy of Copy of MEAS SHEET OF- ARCH-SHIKHA 2" xfId="4590"/>
    <cellStyle name="_MEAS. SHEET EXT DEV -30.05.08-JKP_Copy of Copy of MEAS SHEET OF- ARCH-SHIKHA 3" xfId="4589"/>
    <cellStyle name="_MEAS. SHEET EXT DEV -30.05.08-JKP_Copy of MEAS SHEET OF- ARCH-kajal.." xfId="1543"/>
    <cellStyle name="_MEAS. SHEET EXT DEV -30.05.08-JKP_Copy of MEAS SHEET OF- ARCH-kajal.. 2" xfId="4592"/>
    <cellStyle name="_MEAS. SHEET EXT DEV -30.05.08-JKP_Copy of MEAS SHEET OF- ARCH-kajal.. 3" xfId="4591"/>
    <cellStyle name="_MEAS. SHEET EXT DEV -30.05.08-JKP_Copy of MEAS SHEET OF- ARCH-SK" xfId="1369"/>
    <cellStyle name="_MEAS. SHEET EXT DEV -30.05.08-JKP_Copy of MEAS SHEET OF- ARCH-SK 2" xfId="4594"/>
    <cellStyle name="_MEAS. SHEET EXT DEV -30.05.08-JKP_Copy of MEAS SHEET OF- ARCH-SK 3" xfId="4593"/>
    <cellStyle name="_MEAS. SHEET EXT DEV -30.05.08-JKP_Copy of MEAS SHEET OF- ARCH-SK_DRAFT BOQ-WITH MEAS-STR-CIVIL-18-01-13" xfId="341"/>
    <cellStyle name="_MEAS. SHEET EXT DEV -30.05.08-JKP_Copy of MEAS SHEET OF- ARCH-SK_DRAFT BOQ-WITH MEAS-STR-CIVIL-18-01-13 2" xfId="4596"/>
    <cellStyle name="_MEAS. SHEET EXT DEV -30.05.08-JKP_Copy of MEAS SHEET OF- ARCH-SK_DRAFT BOQ-WITH MEAS-STR-CIVIL-18-01-13 3" xfId="4595"/>
    <cellStyle name="_MEAS. SHEET EXT DEV -30.05.08-JKP_DRAFT BOQ-WITH MEAS-STR-CIVIL-18-01-13" xfId="244"/>
    <cellStyle name="_MEAS. SHEET EXT DEV -30.05.08-JKP_DRAFT BOQ-WITH MEAS-STR-CIVIL-18-01-13 2" xfId="4598"/>
    <cellStyle name="_MEAS. SHEET EXT DEV -30.05.08-JKP_DRAFT BOQ-WITH MEAS-STR-CIVIL-18-01-13 3" xfId="4597"/>
    <cellStyle name="_MEAS. SHEET EXT DEV -30.05.08-JKP_ESTIMATE- RTC CREST ANNEX-20-02-10-SSA" xfId="376"/>
    <cellStyle name="_MEAS. SHEET EXT DEV -30.05.08-JKP_ESTIMATE- RTC CREST ANNEX-20-02-10-SSA 2" xfId="1725"/>
    <cellStyle name="_MEAS. SHEET EXT DEV -30.05.08-JKP_ESTIMATE- RTC CREST ANNEX-20-02-10-SSA 2 2" xfId="4601"/>
    <cellStyle name="_MEAS. SHEET EXT DEV -30.05.08-JKP_ESTIMATE- RTC CREST ANNEX-20-02-10-SSA 2 3" xfId="4600"/>
    <cellStyle name="_MEAS. SHEET EXT DEV -30.05.08-JKP_ESTIMATE- RTC CREST ANNEX-20-02-10-SSA 3" xfId="4602"/>
    <cellStyle name="_MEAS. SHEET EXT DEV -30.05.08-JKP_ESTIMATE- RTC CREST ANNEX-20-02-10-SSA 4" xfId="4599"/>
    <cellStyle name="_MEAS. SHEET EXT DEV -30.05.08-JKP_ESTIMATE- RTC CREST ANNEX-20-02-10-SSA_DRAFT BOQ-WITH MEAS-STR-CIVIL-18-01-13" xfId="882"/>
    <cellStyle name="_MEAS. SHEET EXT DEV -30.05.08-JKP_ESTIMATE- RTC CREST ANNEX-20-02-10-SSA_DRAFT BOQ-WITH MEAS-STR-CIVIL-18-01-13 2" xfId="4604"/>
    <cellStyle name="_MEAS. SHEET EXT DEV -30.05.08-JKP_ESTIMATE- RTC CREST ANNEX-20-02-10-SSA_DRAFT BOQ-WITH MEAS-STR-CIVIL-18-01-13 3" xfId="4603"/>
    <cellStyle name="_MEAS. SHEET EXT DEV -30.05.08-JKP_ESTIMATE-15.03.11-OPTION-2" xfId="932"/>
    <cellStyle name="_MEAS. SHEET EXT DEV -30.05.08-JKP_ESTIMATE-15.03.11-OPTION-2 2" xfId="4606"/>
    <cellStyle name="_MEAS. SHEET EXT DEV -30.05.08-JKP_ESTIMATE-15.03.11-OPTION-2 3" xfId="4605"/>
    <cellStyle name="_MEAS. SHEET EXT DEV -30.05.08-JKP_ESTIMATE-15.03.11-OPTION-2_DRAFT BOQ-WITH MEAS-STR-CIVIL-18-01-13" xfId="1726"/>
    <cellStyle name="_MEAS. SHEET EXT DEV -30.05.08-JKP_ESTIMATE-15.03.11-OPTION-2_DRAFT BOQ-WITH MEAS-STR-CIVIL-18-01-13 2" xfId="4608"/>
    <cellStyle name="_MEAS. SHEET EXT DEV -30.05.08-JKP_ESTIMATE-15.03.11-OPTION-2_DRAFT BOQ-WITH MEAS-STR-CIVIL-18-01-13 3" xfId="4607"/>
    <cellStyle name="_MEAS. SHEET EXT DEV -30.05.08-JKP_Final BOQ-SEMINAR HALL" xfId="1728"/>
    <cellStyle name="_MEAS. SHEET EXT DEV -30.05.08-JKP_Final BOQ-SEMINAR HALL 2" xfId="4609"/>
    <cellStyle name="_MEAS. SHEET EXT DEV -30.05.08-JKP_FINAL MEAS SHEET OF-ARCHI-MDP HOSTEL -BL -" xfId="1134"/>
    <cellStyle name="_MEAS. SHEET EXT DEV -30.05.08-JKP_FINAL MEAS SHEET OF-ARCHI-MDP HOSTEL -BL - 2" xfId="4610"/>
    <cellStyle name="_MEAS. SHEET EXT DEV -30.05.08-JKP_Health care" xfId="1678"/>
    <cellStyle name="_MEAS. SHEET EXT DEV -30.05.08-JKP_Health care 2" xfId="4611"/>
    <cellStyle name="_MEAS. SHEET EXT DEV -30.05.08-JKP_Health care_DRAFT BOQ-WITH MEAS-STR-CIVIL-18-01-13" xfId="1164"/>
    <cellStyle name="_MEAS. SHEET EXT DEV -30.05.08-JKP_Health care_DRAFT BOQ-WITH MEAS-STR-CIVIL-18-01-13 2" xfId="4612"/>
    <cellStyle name="_MEAS. SHEET EXT DEV -30.05.08-JKP_MBA COLLAGE-CCBA ARCH" xfId="1083"/>
    <cellStyle name="_MEAS. SHEET EXT DEV -30.05.08-JKP_MBA COLLAGE-CCBA ARCH 2" xfId="4613"/>
    <cellStyle name="_MEAS. SHEET EXT DEV -30.05.08-JKP_MEAS SHEET OF- ARCH - Lower Ground floor" xfId="1729"/>
    <cellStyle name="_MEAS. SHEET EXT DEV -30.05.08-JKP_MEAS SHEET OF- ARCH - Lower Ground floor 2" xfId="4615"/>
    <cellStyle name="_MEAS. SHEET EXT DEV -30.05.08-JKP_MEAS SHEET OF- ARCH - Lower Ground floor 3" xfId="4614"/>
    <cellStyle name="_MEAS. SHEET EXT DEV -30.05.08-JKP_MEAS SHEET OF- ARCH- Chaitali" xfId="1468"/>
    <cellStyle name="_MEAS. SHEET EXT DEV -30.05.08-JKP_MEAS SHEET OF- ARCH- Chaitali 2" xfId="4617"/>
    <cellStyle name="_MEAS. SHEET EXT DEV -30.05.08-JKP_MEAS SHEET OF- ARCH- Chaitali 3" xfId="4616"/>
    <cellStyle name="_MEAS. SHEET EXT DEV -30.05.08-JKP_MEAS SHEET OF- ARCH- Chaitali_DRAFT BOQ-WITH MEAS-STR-CIVIL-18-01-13" xfId="1563"/>
    <cellStyle name="_MEAS. SHEET EXT DEV -30.05.08-JKP_MEAS SHEET OF- ARCH- Chaitali_DRAFT BOQ-WITH MEAS-STR-CIVIL-18-01-13 2" xfId="4619"/>
    <cellStyle name="_MEAS. SHEET EXT DEV -30.05.08-JKP_MEAS SHEET OF- ARCH- Chaitali_DRAFT BOQ-WITH MEAS-STR-CIVIL-18-01-13 3" xfId="4618"/>
    <cellStyle name="_MEAS. SHEET EXT DEV -30.05.08-JKP_MEAS SHEET OF- ARCH-25-12-2010-heena...." xfId="138"/>
    <cellStyle name="_MEAS. SHEET EXT DEV -30.05.08-JKP_MEAS SHEET OF- ARCH-25-12-2010-heena.... 2" xfId="4621"/>
    <cellStyle name="_MEAS. SHEET EXT DEV -30.05.08-JKP_MEAS SHEET OF- ARCH-25-12-2010-heena.... 3" xfId="4620"/>
    <cellStyle name="_MEAS. SHEET EXT DEV -30.05.08-JKP_MEAS SHEET OF- ARCH-ANKITA " xfId="1566"/>
    <cellStyle name="_MEAS. SHEET EXT DEV -30.05.08-JKP_MEAS SHEET OF- ARCH-ANKITA  2" xfId="4623"/>
    <cellStyle name="_MEAS. SHEET EXT DEV -30.05.08-JKP_MEAS SHEET OF- ARCH-ANKITA  3" xfId="4622"/>
    <cellStyle name="_MEAS. SHEET EXT DEV -30.05.08-JKP_MEAS SHEET OF- ARCH-kajal.." xfId="1730"/>
    <cellStyle name="_MEAS. SHEET EXT DEV -30.05.08-JKP_MEAS SHEET OF- ARCH-kajal.. 2" xfId="4625"/>
    <cellStyle name="_MEAS. SHEET EXT DEV -30.05.08-JKP_MEAS SHEET OF- ARCH-kajal.. 3" xfId="4624"/>
    <cellStyle name="_MEAS. SHEET EXT DEV -30.05.08-JKP_MEAS SHEET OF- ARCH-kajal.._DRAFT BOQ-WITH MEAS-STR-CIVIL-18-01-13" xfId="1366"/>
    <cellStyle name="_MEAS. SHEET EXT DEV -30.05.08-JKP_MEAS SHEET OF- ARCH-kajal.._DRAFT BOQ-WITH MEAS-STR-CIVIL-18-01-13 2" xfId="4627"/>
    <cellStyle name="_MEAS. SHEET EXT DEV -30.05.08-JKP_MEAS SHEET OF- ARCH-kajal.._DRAFT BOQ-WITH MEAS-STR-CIVIL-18-01-13 3" xfId="4626"/>
    <cellStyle name="_MEAS. SHEET EXT DEV -30.05.08-JKP_MEAS SHEET OF- ARCH-MP" xfId="1708"/>
    <cellStyle name="_MEAS. SHEET EXT DEV -30.05.08-JKP_MEAS SHEET OF- ARCH-MP 2" xfId="4629"/>
    <cellStyle name="_MEAS. SHEET EXT DEV -30.05.08-JKP_MEAS SHEET OF- ARCH-MP 3" xfId="4628"/>
    <cellStyle name="_MEAS. SHEET EXT DEV -30.05.08-JKP_MEAS SHEET OF- ARCH-MP_DRAFT BOQ-WITH MEAS-STR-CIVIL-18-01-13" xfId="1433"/>
    <cellStyle name="_MEAS. SHEET EXT DEV -30.05.08-JKP_MEAS SHEET OF- ARCH-MP_DRAFT BOQ-WITH MEAS-STR-CIVIL-18-01-13 2" xfId="4631"/>
    <cellStyle name="_MEAS. SHEET EXT DEV -30.05.08-JKP_MEAS SHEET OF- ARCH-MP_DRAFT BOQ-WITH MEAS-STR-CIVIL-18-01-13 3" xfId="4630"/>
    <cellStyle name="_MEAS. SHEET EXT DEV -30.05.08-JKP_MEAS SHEET OF- ARCH-priyanka." xfId="1732"/>
    <cellStyle name="_MEAS. SHEET EXT DEV -30.05.08-JKP_MEAS SHEET OF- ARCH-priyanka. 2" xfId="4633"/>
    <cellStyle name="_MEAS. SHEET EXT DEV -30.05.08-JKP_MEAS SHEET OF- ARCH-priyanka. 3" xfId="4632"/>
    <cellStyle name="_MEAS. SHEET EXT DEV -30.05.08-JKP_MEAS SHEET OF- Mitali" xfId="1495"/>
    <cellStyle name="_MEAS. SHEET EXT DEV -30.05.08-JKP_MEAS SHEET OF- Mitali 2" xfId="4634"/>
    <cellStyle name="_MEAS. SHEET EXT DEV -30.05.08-JKP_MEAS SHEET OF RCC FOR MDP HOSTEL - 06.06.11-JRP" xfId="1733"/>
    <cellStyle name="_MEAS. SHEET EXT DEV -30.05.08-JKP_MEAS SHEET OF RCC FOR MDP HOSTEL - 06.06.11-JRP 2" xfId="4635"/>
    <cellStyle name="_MEAS. SHEET EXT DEV -30.05.08-JKP_Meas Sheet of-stru-STAFF QUARTER-kajal" xfId="354"/>
    <cellStyle name="_MEAS. SHEET EXT DEV -30.05.08-JKP_Meas Sheet of-stru-STAFF QUARTER-kajal 2" xfId="4637"/>
    <cellStyle name="_MEAS. SHEET EXT DEV -30.05.08-JKP_Meas Sheet of-stru-STAFF QUARTER-kajal 3" xfId="4636"/>
    <cellStyle name="_MEAS. SHEET EXT DEV -30.05.08-JKP_Meas Sheet of-stru-STAFF QUARTER-kajal_DRAFT BOQ-WITH MEAS-STR-CIVIL-18-01-13" xfId="1192"/>
    <cellStyle name="_MEAS. SHEET EXT DEV -30.05.08-JKP_Meas Sheet of-stru-STAFF QUARTER-kajal_DRAFT BOQ-WITH MEAS-STR-CIVIL-18-01-13 2" xfId="4639"/>
    <cellStyle name="_MEAS. SHEET EXT DEV -30.05.08-JKP_Meas Sheet of-stru-STAFF QUARTER-kajal_DRAFT BOQ-WITH MEAS-STR-CIVIL-18-01-13 3" xfId="4638"/>
    <cellStyle name="_MEAS. SHEET EXT DEV -30.05.08-JKP_MEAS-FACULTY HOUSE-16.04.10-A" xfId="1260"/>
    <cellStyle name="_MEAS. SHEET EXT DEV -30.05.08-JKP_MEAS-FACULTY HOUSE-16.04.10-A 2" xfId="4640"/>
    <cellStyle name="_MEAS. SHEET EXT DEV -30.05.08-JKP_MEAS-SHEET- FINISHING-BL" xfId="1620"/>
    <cellStyle name="_MEAS. SHEET EXT DEV -30.05.08-JKP_MEAS-SHEET- FINISHING-BL 2" xfId="4641"/>
    <cellStyle name="_MEAS. SHEET EXT DEV -30.05.08-JKP_Measurement" xfId="847"/>
    <cellStyle name="_MEAS. SHEET EXT DEV -30.05.08-JKP_Measurement 2" xfId="4643"/>
    <cellStyle name="_MEAS. SHEET EXT DEV -30.05.08-JKP_Measurement 3" xfId="4642"/>
    <cellStyle name="_MEAS. SHEET EXT DEV -30.05.08-JKP_MEASUREMENT SHEET -Plaster At Guest House- Chaitali" xfId="87"/>
    <cellStyle name="_MEAS. SHEET EXT DEV -30.05.08-JKP_MEASUREMENT SHEET -Plaster At Guest House- Chaitali 2" xfId="4645"/>
    <cellStyle name="_MEAS. SHEET EXT DEV -30.05.08-JKP_MEASUREMENT SHEET -Plaster At Guest House- Chaitali 3" xfId="4644"/>
    <cellStyle name="_MEAS. SHEET EXT DEV -30.05.08-JKP_MEASUREMENT SHEET -Plaster At Guest House- Chaitali_DRAFT BOQ-WITH MEAS-STR-CIVIL-18-01-13" xfId="1578"/>
    <cellStyle name="_MEAS. SHEET EXT DEV -30.05.08-JKP_MEASUREMENT SHEET -Plaster At Guest House- Chaitali_DRAFT BOQ-WITH MEAS-STR-CIVIL-18-01-13 2" xfId="4647"/>
    <cellStyle name="_MEAS. SHEET EXT DEV -30.05.08-JKP_MEASUREMENT SHEET -Plaster At Guest House- Chaitali_DRAFT BOQ-WITH MEAS-STR-CIVIL-18-01-13 3" xfId="4646"/>
    <cellStyle name="_MEAS. SHEET EXT DEV -30.05.08-JKP_Miscellaneous work" xfId="1734"/>
    <cellStyle name="_MEAS. SHEET EXT DEV -30.05.08-JKP_Miscellaneous work 2" xfId="4649"/>
    <cellStyle name="_MEAS. SHEET EXT DEV -30.05.08-JKP_Miscellaneous work 3" xfId="4648"/>
    <cellStyle name="_MEAS. SHEET EXT DEV -30.05.08-JKP_PAINTING" xfId="308"/>
    <cellStyle name="_MEAS. SHEET EXT DEV -30.05.08-JKP_PAINTING 2" xfId="4650"/>
    <cellStyle name="_MEAS. SHEET EXT DEV -30.05.08-JKP_RA_MKT_INTERIOR" xfId="1739"/>
    <cellStyle name="_MEAS. SHEET EXT DEV -30.05.08-JKP_RA_MKT_INTERIOR 2" xfId="1740"/>
    <cellStyle name="_MEAS. SHEET EXT DEV -30.05.08-JKP_RA_MKT_INTERIOR 2 2" xfId="4653"/>
    <cellStyle name="_MEAS. SHEET EXT DEV -30.05.08-JKP_RA_MKT_INTERIOR 2 3" xfId="4652"/>
    <cellStyle name="_MEAS. SHEET EXT DEV -30.05.08-JKP_RA_MKT_INTERIOR 3" xfId="4654"/>
    <cellStyle name="_MEAS. SHEET EXT DEV -30.05.08-JKP_RA_MKT_INTERIOR 4" xfId="4651"/>
    <cellStyle name="_MEAS. SHEET EXT DEV -30.05.08-JKP_RA_MKT_INTERIOR_DRAFT BOQ-WITH MEAS-STR-CIVIL-18-01-13" xfId="457"/>
    <cellStyle name="_MEAS. SHEET EXT DEV -30.05.08-JKP_RA_MKT_INTERIOR_DRAFT BOQ-WITH MEAS-STR-CIVIL-18-01-13 2" xfId="4656"/>
    <cellStyle name="_MEAS. SHEET EXT DEV -30.05.08-JKP_RA_MKT_INTERIOR_DRAFT BOQ-WITH MEAS-STR-CIVIL-18-01-13 3" xfId="4655"/>
    <cellStyle name="_MEAS. SHEET EXT DEV -30.05.08-JKP_RA-MKT" xfId="1310"/>
    <cellStyle name="_MEAS. SHEET EXT DEV -30.05.08-JKP_RA-MKT 2" xfId="645"/>
    <cellStyle name="_MEAS. SHEET EXT DEV -30.05.08-JKP_RA-MKT 2 2" xfId="4659"/>
    <cellStyle name="_MEAS. SHEET EXT DEV -30.05.08-JKP_RA-MKT 2 3" xfId="4658"/>
    <cellStyle name="_MEAS. SHEET EXT DEV -30.05.08-JKP_RA-MKT 3" xfId="4660"/>
    <cellStyle name="_MEAS. SHEET EXT DEV -30.05.08-JKP_RA-MKT 4" xfId="4657"/>
    <cellStyle name="_MEAS. SHEET EXT DEV -30.05.08-JKP_RA-MKT_DRAFT BOQ-WITH MEAS-STR-CIVIL-18-01-13" xfId="86"/>
    <cellStyle name="_MEAS. SHEET EXT DEV -30.05.08-JKP_RA-MKT_DRAFT BOQ-WITH MEAS-STR-CIVIL-18-01-13 2" xfId="4662"/>
    <cellStyle name="_MEAS. SHEET EXT DEV -30.05.08-JKP_RA-MKT_DRAFT BOQ-WITH MEAS-STR-CIVIL-18-01-13 3" xfId="4661"/>
    <cellStyle name="_MEAS. SHEET EXT DEV -30.05.08-JKP_REV. BOQ-KNOWLEDGE CENTERl-09-01-10-AP" xfId="838"/>
    <cellStyle name="_MEAS. SHEET EXT DEV -30.05.08-JKP_REV. BOQ-KNOWLEDGE CENTERl-09-01-10-AP 2" xfId="379"/>
    <cellStyle name="_MEAS. SHEET EXT DEV -30.05.08-JKP_REV. BOQ-KNOWLEDGE CENTERl-09-01-10-AP 2 2" xfId="4665"/>
    <cellStyle name="_MEAS. SHEET EXT DEV -30.05.08-JKP_REV. BOQ-KNOWLEDGE CENTERl-09-01-10-AP 2 3" xfId="4664"/>
    <cellStyle name="_MEAS. SHEET EXT DEV -30.05.08-JKP_REV. BOQ-KNOWLEDGE CENTERl-09-01-10-AP 3" xfId="4666"/>
    <cellStyle name="_MEAS. SHEET EXT DEV -30.05.08-JKP_REV. BOQ-KNOWLEDGE CENTERl-09-01-10-AP 4" xfId="4663"/>
    <cellStyle name="_MEAS. SHEET EXT DEV -30.05.08-JKP_REV. BOQ-KNOWLEDGE CENTERl-09-01-10-AP_DRAFT BOQ-WITH MEAS-STR-CIVIL-18-01-13" xfId="1631"/>
    <cellStyle name="_MEAS. SHEET EXT DEV -30.05.08-JKP_REV. BOQ-KNOWLEDGE CENTERl-09-01-10-AP_DRAFT BOQ-WITH MEAS-STR-CIVIL-18-01-13 2" xfId="4668"/>
    <cellStyle name="_MEAS. SHEET EXT DEV -30.05.08-JKP_REV. BOQ-KNOWLEDGE CENTERl-09-01-10-AP_DRAFT BOQ-WITH MEAS-STR-CIVIL-18-01-13 3" xfId="4667"/>
    <cellStyle name="_MEAS. SHEET EXT DEV -30.05.08-JKP_REV.EST" xfId="1038"/>
    <cellStyle name="_MEAS. SHEET EXT DEV -30.05.08-JKP_REV.EST 2" xfId="911"/>
    <cellStyle name="_MEAS. SHEET EXT DEV -30.05.08-JKP_REV.EST 2 2" xfId="4671"/>
    <cellStyle name="_MEAS. SHEET EXT DEV -30.05.08-JKP_REV.EST 2 3" xfId="4670"/>
    <cellStyle name="_MEAS. SHEET EXT DEV -30.05.08-JKP_REV.EST 3" xfId="4672"/>
    <cellStyle name="_MEAS. SHEET EXT DEV -30.05.08-JKP_REV.EST 4" xfId="4669"/>
    <cellStyle name="_MEAS. SHEET EXT DEV -30.05.08-JKP_REV.EST_DRAFT BOQ-WITH MEAS-STR-CIVIL-18-01-13" xfId="1662"/>
    <cellStyle name="_MEAS. SHEET EXT DEV -30.05.08-JKP_REV.EST_DRAFT BOQ-WITH MEAS-STR-CIVIL-18-01-13 2" xfId="4674"/>
    <cellStyle name="_MEAS. SHEET EXT DEV -30.05.08-JKP_REV.EST_DRAFT BOQ-WITH MEAS-STR-CIVIL-18-01-13 3" xfId="4673"/>
    <cellStyle name="_MEAS. SHEET EXT DEV -30.05.08-JKP_REV.ESTIMATE" xfId="1659"/>
    <cellStyle name="_MEAS. SHEET EXT DEV -30.05.08-JKP_REV.ESTIMATE 2" xfId="1741"/>
    <cellStyle name="_MEAS. SHEET EXT DEV -30.05.08-JKP_REV.ESTIMATE 2 2" xfId="4677"/>
    <cellStyle name="_MEAS. SHEET EXT DEV -30.05.08-JKP_REV.ESTIMATE 2 3" xfId="4676"/>
    <cellStyle name="_MEAS. SHEET EXT DEV -30.05.08-JKP_REV.ESTIMATE 3" xfId="4678"/>
    <cellStyle name="_MEAS. SHEET EXT DEV -30.05.08-JKP_REV.ESTIMATE 4" xfId="4675"/>
    <cellStyle name="_MEAS. SHEET EXT DEV -30.05.08-JKP_REV.ESTIMATE_DRAFT BOQ-WITH MEAS-STR-CIVIL-18-01-13" xfId="1743"/>
    <cellStyle name="_MEAS. SHEET EXT DEV -30.05.08-JKP_REV.ESTIMATE_DRAFT BOQ-WITH MEAS-STR-CIVIL-18-01-13 2" xfId="4680"/>
    <cellStyle name="_MEAS. SHEET EXT DEV -30.05.08-JKP_REV.ESTIMATE_DRAFT BOQ-WITH MEAS-STR-CIVIL-18-01-13 3" xfId="4679"/>
    <cellStyle name="_MEAS. SHEET EXT DEV -30.05.08-JKP_Steel truss-Dharmendra" xfId="1281"/>
    <cellStyle name="_MEAS. SHEET EXT DEV -30.05.08-JKP_Steel truss-Dharmendra 2" xfId="4681"/>
    <cellStyle name="_MEAS. SHEET EXT DEV FOR PHASE I-II-09.05.08-JKP" xfId="1694"/>
    <cellStyle name="_MEAS. SHEET EXT DEV FOR PHASE I-II-09.05.08-JKP 2" xfId="73"/>
    <cellStyle name="_MEAS. SHEET EXT DEV FOR PHASE I-II-09.05.08-JKP 2 2" xfId="4684"/>
    <cellStyle name="_MEAS. SHEET EXT DEV FOR PHASE I-II-09.05.08-JKP 2 3" xfId="4683"/>
    <cellStyle name="_MEAS. SHEET EXT DEV FOR PHASE I-II-09.05.08-JKP 3" xfId="4685"/>
    <cellStyle name="_MEAS. SHEET EXT DEV FOR PHASE I-II-09.05.08-JKP 4" xfId="4682"/>
    <cellStyle name="_MEAS. SHEET EXT DEV FOR PHASE I-II-09.05.08-JKP_5th FLOOR" xfId="66"/>
    <cellStyle name="_MEAS. SHEET EXT DEV FOR PHASE I-II-09.05.08-JKP_5th FLOOR 2" xfId="4687"/>
    <cellStyle name="_MEAS. SHEET EXT DEV FOR PHASE I-II-09.05.08-JKP_5th FLOOR 3" xfId="4686"/>
    <cellStyle name="_MEAS. SHEET EXT DEV FOR PHASE I-II-09.05.08-JKP_BOQ" xfId="1745"/>
    <cellStyle name="_MEAS. SHEET EXT DEV FOR PHASE I-II-09.05.08-JKP_BOQ 2" xfId="4689"/>
    <cellStyle name="_MEAS. SHEET EXT DEV FOR PHASE I-II-09.05.08-JKP_BOQ 3" xfId="4688"/>
    <cellStyle name="_MEAS. SHEET EXT DEV FOR PHASE I-II-09.05.08-JKP_BOQ_DRAFT BOQ-WITH MEAS-STR-CIVIL-18-01-13" xfId="915"/>
    <cellStyle name="_MEAS. SHEET EXT DEV FOR PHASE I-II-09.05.08-JKP_BOQ_DRAFT BOQ-WITH MEAS-STR-CIVIL-18-01-13 2" xfId="4691"/>
    <cellStyle name="_MEAS. SHEET EXT DEV FOR PHASE I-II-09.05.08-JKP_BOQ_DRAFT BOQ-WITH MEAS-STR-CIVIL-18-01-13 3" xfId="4690"/>
    <cellStyle name="_MEAS. SHEET EXT DEV FOR PHASE I-II-09.05.08-JKP_Copy of Copy of MEAS SHEET OF- ARCH-SHIKHA" xfId="1747"/>
    <cellStyle name="_MEAS. SHEET EXT DEV FOR PHASE I-II-09.05.08-JKP_Copy of Copy of MEAS SHEET OF- ARCH-SHIKHA 2" xfId="4693"/>
    <cellStyle name="_MEAS. SHEET EXT DEV FOR PHASE I-II-09.05.08-JKP_Copy of Copy of MEAS SHEET OF- ARCH-SHIKHA 3" xfId="4692"/>
    <cellStyle name="_MEAS. SHEET EXT DEV FOR PHASE I-II-09.05.08-JKP_Copy of MEAS SHEET OF- ARCH-kajal.." xfId="1336"/>
    <cellStyle name="_MEAS. SHEET EXT DEV FOR PHASE I-II-09.05.08-JKP_Copy of MEAS SHEET OF- ARCH-kajal.. 2" xfId="4695"/>
    <cellStyle name="_MEAS. SHEET EXT DEV FOR PHASE I-II-09.05.08-JKP_Copy of MEAS SHEET OF- ARCH-kajal.. 3" xfId="4694"/>
    <cellStyle name="_MEAS. SHEET EXT DEV FOR PHASE I-II-09.05.08-JKP_Copy of MEAS SHEET OF- ARCH-SK" xfId="1748"/>
    <cellStyle name="_MEAS. SHEET EXT DEV FOR PHASE I-II-09.05.08-JKP_Copy of MEAS SHEET OF- ARCH-SK 2" xfId="4697"/>
    <cellStyle name="_MEAS. SHEET EXT DEV FOR PHASE I-II-09.05.08-JKP_Copy of MEAS SHEET OF- ARCH-SK 3" xfId="4696"/>
    <cellStyle name="_MEAS. SHEET EXT DEV FOR PHASE I-II-09.05.08-JKP_Copy of MEAS SHEET OF- ARCH-SK_DRAFT BOQ-WITH MEAS-STR-CIVIL-18-01-13" xfId="1750"/>
    <cellStyle name="_MEAS. SHEET EXT DEV FOR PHASE I-II-09.05.08-JKP_Copy of MEAS SHEET OF- ARCH-SK_DRAFT BOQ-WITH MEAS-STR-CIVIL-18-01-13 2" xfId="4699"/>
    <cellStyle name="_MEAS. SHEET EXT DEV FOR PHASE I-II-09.05.08-JKP_Copy of MEAS SHEET OF- ARCH-SK_DRAFT BOQ-WITH MEAS-STR-CIVIL-18-01-13 3" xfId="4698"/>
    <cellStyle name="_MEAS. SHEET EXT DEV FOR PHASE I-II-09.05.08-JKP_DRAFT BOQ-WITH MEAS-STR-CIVIL-18-01-13" xfId="1412"/>
    <cellStyle name="_MEAS. SHEET EXT DEV FOR PHASE I-II-09.05.08-JKP_DRAFT BOQ-WITH MEAS-STR-CIVIL-18-01-13 2" xfId="4701"/>
    <cellStyle name="_MEAS. SHEET EXT DEV FOR PHASE I-II-09.05.08-JKP_DRAFT BOQ-WITH MEAS-STR-CIVIL-18-01-13 3" xfId="4700"/>
    <cellStyle name="_MEAS. SHEET EXT DEV FOR PHASE I-II-09.05.08-JKP_DRAFT-EST-CIVIL-05.11.11" xfId="282"/>
    <cellStyle name="_MEAS. SHEET EXT DEV FOR PHASE I-II-09.05.08-JKP_DRAFT-EST-CIVIL-05.11.11 2" xfId="4703"/>
    <cellStyle name="_MEAS. SHEET EXT DEV FOR PHASE I-II-09.05.08-JKP_DRAFT-EST-CIVIL-05.11.11 3" xfId="4702"/>
    <cellStyle name="_MEAS. SHEET EXT DEV FOR PHASE I-II-09.05.08-JKP_DRAFT-EST-CIVIL-05.11.11_DRAFT BOQ-WITH MEAS-STR-CIVIL-18-01-13" xfId="1753"/>
    <cellStyle name="_MEAS. SHEET EXT DEV FOR PHASE I-II-09.05.08-JKP_DRAFT-EST-CIVIL-05.11.11_DRAFT BOQ-WITH MEAS-STR-CIVIL-18-01-13 2" xfId="4705"/>
    <cellStyle name="_MEAS. SHEET EXT DEV FOR PHASE I-II-09.05.08-JKP_DRAFT-EST-CIVIL-05.11.11_DRAFT BOQ-WITH MEAS-STR-CIVIL-18-01-13 3" xfId="4704"/>
    <cellStyle name="_MEAS. SHEET EXT DEV FOR PHASE I-II-09.05.08-JKP_ESTIMATE-15.03.11-OPTION-2" xfId="1756"/>
    <cellStyle name="_MEAS. SHEET EXT DEV FOR PHASE I-II-09.05.08-JKP_ESTIMATE-15.03.11-OPTION-2 2" xfId="4707"/>
    <cellStyle name="_MEAS. SHEET EXT DEV FOR PHASE I-II-09.05.08-JKP_ESTIMATE-15.03.11-OPTION-2 3" xfId="4706"/>
    <cellStyle name="_MEAS. SHEET EXT DEV FOR PHASE I-II-09.05.08-JKP_ESTIMATE-15.03.11-OPTION-2_DRAFT BOQ-WITH MEAS-STR-CIVIL-18-01-13" xfId="1153"/>
    <cellStyle name="_MEAS. SHEET EXT DEV FOR PHASE I-II-09.05.08-JKP_ESTIMATE-15.03.11-OPTION-2_DRAFT BOQ-WITH MEAS-STR-CIVIL-18-01-13 2" xfId="4709"/>
    <cellStyle name="_MEAS. SHEET EXT DEV FOR PHASE I-II-09.05.08-JKP_ESTIMATE-15.03.11-OPTION-2_DRAFT BOQ-WITH MEAS-STR-CIVIL-18-01-13 3" xfId="4708"/>
    <cellStyle name="_MEAS. SHEET EXT DEV FOR PHASE I-II-09.05.08-JKP_Final BOQ-SEMINAR HALL" xfId="1757"/>
    <cellStyle name="_MEAS. SHEET EXT DEV FOR PHASE I-II-09.05.08-JKP_Final BOQ-SEMINAR HALL 2" xfId="4710"/>
    <cellStyle name="_MEAS. SHEET EXT DEV FOR PHASE I-II-09.05.08-JKP_FINAL MEAS SHEET OF-ARCHI-MDP HOSTEL -BL -" xfId="561"/>
    <cellStyle name="_MEAS. SHEET EXT DEV FOR PHASE I-II-09.05.08-JKP_FINAL MEAS SHEET OF-ARCHI-MDP HOSTEL -BL - 2" xfId="4711"/>
    <cellStyle name="_MEAS. SHEET EXT DEV FOR PHASE I-II-09.05.08-JKP_Health care" xfId="981"/>
    <cellStyle name="_MEAS. SHEET EXT DEV FOR PHASE I-II-09.05.08-JKP_Health care 2" xfId="4712"/>
    <cellStyle name="_MEAS. SHEET EXT DEV FOR PHASE I-II-09.05.08-JKP_Health care_DRAFT BOQ-WITH MEAS-STR-CIVIL-18-01-13" xfId="1221"/>
    <cellStyle name="_MEAS. SHEET EXT DEV FOR PHASE I-II-09.05.08-JKP_Health care_DRAFT BOQ-WITH MEAS-STR-CIVIL-18-01-13 2" xfId="4713"/>
    <cellStyle name="_MEAS. SHEET EXT DEV FOR PHASE I-II-09.05.08-JKP_landscape - nsg" xfId="1762"/>
    <cellStyle name="_MEAS. SHEET EXT DEV FOR PHASE I-II-09.05.08-JKP_landscape - nsg 2" xfId="4715"/>
    <cellStyle name="_MEAS. SHEET EXT DEV FOR PHASE I-II-09.05.08-JKP_landscape - nsg 3" xfId="4714"/>
    <cellStyle name="_MEAS. SHEET EXT DEV FOR PHASE I-II-09.05.08-JKP_landscape - nsg_DRAFT BOQ-WITH MEAS-STR-CIVIL-18-01-13" xfId="1763"/>
    <cellStyle name="_MEAS. SHEET EXT DEV FOR PHASE I-II-09.05.08-JKP_landscape - nsg_DRAFT BOQ-WITH MEAS-STR-CIVIL-18-01-13 2" xfId="4717"/>
    <cellStyle name="_MEAS. SHEET EXT DEV FOR PHASE I-II-09.05.08-JKP_landscape - nsg_DRAFT BOQ-WITH MEAS-STR-CIVIL-18-01-13 3" xfId="4716"/>
    <cellStyle name="_MEAS. SHEET EXT DEV FOR PHASE I-II-09.05.08-JKP_MBA COLLAGE-CCBA ARCH" xfId="1677"/>
    <cellStyle name="_MEAS. SHEET EXT DEV FOR PHASE I-II-09.05.08-JKP_MBA COLLAGE-CCBA ARCH 2" xfId="4718"/>
    <cellStyle name="_MEAS. SHEET EXT DEV FOR PHASE I-II-09.05.08-JKP_MEAS SHEET OF- ARCH - Lower Ground floor" xfId="1190"/>
    <cellStyle name="_MEAS. SHEET EXT DEV FOR PHASE I-II-09.05.08-JKP_MEAS SHEET OF- ARCH - Lower Ground floor 2" xfId="4720"/>
    <cellStyle name="_MEAS. SHEET EXT DEV FOR PHASE I-II-09.05.08-JKP_MEAS SHEET OF- ARCH - Lower Ground floor 3" xfId="4719"/>
    <cellStyle name="_MEAS. SHEET EXT DEV FOR PHASE I-II-09.05.08-JKP_MEAS SHEET OF- ARCH- Chaitali" xfId="118"/>
    <cellStyle name="_MEAS. SHEET EXT DEV FOR PHASE I-II-09.05.08-JKP_MEAS SHEET OF- ARCH- Chaitali 2" xfId="4722"/>
    <cellStyle name="_MEAS. SHEET EXT DEV FOR PHASE I-II-09.05.08-JKP_MEAS SHEET OF- ARCH- Chaitali 3" xfId="4721"/>
    <cellStyle name="_MEAS. SHEET EXT DEV FOR PHASE I-II-09.05.08-JKP_MEAS SHEET OF- ARCH- Chaitali_DRAFT BOQ-WITH MEAS-STR-CIVIL-18-01-13" xfId="900"/>
    <cellStyle name="_MEAS. SHEET EXT DEV FOR PHASE I-II-09.05.08-JKP_MEAS SHEET OF- ARCH- Chaitali_DRAFT BOQ-WITH MEAS-STR-CIVIL-18-01-13 2" xfId="4724"/>
    <cellStyle name="_MEAS. SHEET EXT DEV FOR PHASE I-II-09.05.08-JKP_MEAS SHEET OF- ARCH- Chaitali_DRAFT BOQ-WITH MEAS-STR-CIVIL-18-01-13 3" xfId="4723"/>
    <cellStyle name="_MEAS. SHEET EXT DEV FOR PHASE I-II-09.05.08-JKP_MEAS SHEET OF- ARCH-25-12-2010-heena...." xfId="1693"/>
    <cellStyle name="_MEAS. SHEET EXT DEV FOR PHASE I-II-09.05.08-JKP_MEAS SHEET OF- ARCH-25-12-2010-heena.... 2" xfId="4726"/>
    <cellStyle name="_MEAS. SHEET EXT DEV FOR PHASE I-II-09.05.08-JKP_MEAS SHEET OF- ARCH-25-12-2010-heena.... 3" xfId="4725"/>
    <cellStyle name="_MEAS. SHEET EXT DEV FOR PHASE I-II-09.05.08-JKP_MEAS SHEET OF- ARCH-ANKITA " xfId="1088"/>
    <cellStyle name="_MEAS. SHEET EXT DEV FOR PHASE I-II-09.05.08-JKP_MEAS SHEET OF- ARCH-ANKITA  2" xfId="4728"/>
    <cellStyle name="_MEAS. SHEET EXT DEV FOR PHASE I-II-09.05.08-JKP_MEAS SHEET OF- ARCH-ANKITA  3" xfId="4727"/>
    <cellStyle name="_MEAS. SHEET EXT DEV FOR PHASE I-II-09.05.08-JKP_MEAS SHEET OF- ARCH-kajal.." xfId="719"/>
    <cellStyle name="_MEAS. SHEET EXT DEV FOR PHASE I-II-09.05.08-JKP_MEAS SHEET OF- ARCH-kajal.. 2" xfId="4730"/>
    <cellStyle name="_MEAS. SHEET EXT DEV FOR PHASE I-II-09.05.08-JKP_MEAS SHEET OF- ARCH-kajal.. 3" xfId="4729"/>
    <cellStyle name="_MEAS. SHEET EXT DEV FOR PHASE I-II-09.05.08-JKP_MEAS SHEET OF- ARCH-kajal.._DRAFT BOQ-WITH MEAS-STR-CIVIL-18-01-13" xfId="482"/>
    <cellStyle name="_MEAS. SHEET EXT DEV FOR PHASE I-II-09.05.08-JKP_MEAS SHEET OF- ARCH-kajal.._DRAFT BOQ-WITH MEAS-STR-CIVIL-18-01-13 2" xfId="4732"/>
    <cellStyle name="_MEAS. SHEET EXT DEV FOR PHASE I-II-09.05.08-JKP_MEAS SHEET OF- ARCH-kajal.._DRAFT BOQ-WITH MEAS-STR-CIVIL-18-01-13 3" xfId="4731"/>
    <cellStyle name="_MEAS. SHEET EXT DEV FOR PHASE I-II-09.05.08-JKP_MEAS SHEET OF- ARCH-MP" xfId="1765"/>
    <cellStyle name="_MEAS. SHEET EXT DEV FOR PHASE I-II-09.05.08-JKP_MEAS SHEET OF- ARCH-MP 2" xfId="4734"/>
    <cellStyle name="_MEAS. SHEET EXT DEV FOR PHASE I-II-09.05.08-JKP_MEAS SHEET OF- ARCH-MP 3" xfId="4733"/>
    <cellStyle name="_MEAS. SHEET EXT DEV FOR PHASE I-II-09.05.08-JKP_MEAS SHEET OF- ARCH-MP_DRAFT BOQ-WITH MEAS-STR-CIVIL-18-01-13" xfId="689"/>
    <cellStyle name="_MEAS. SHEET EXT DEV FOR PHASE I-II-09.05.08-JKP_MEAS SHEET OF- ARCH-MP_DRAFT BOQ-WITH MEAS-STR-CIVIL-18-01-13 2" xfId="4736"/>
    <cellStyle name="_MEAS. SHEET EXT DEV FOR PHASE I-II-09.05.08-JKP_MEAS SHEET OF- ARCH-MP_DRAFT BOQ-WITH MEAS-STR-CIVIL-18-01-13 3" xfId="4735"/>
    <cellStyle name="_MEAS. SHEET EXT DEV FOR PHASE I-II-09.05.08-JKP_MEAS SHEET OF- ARCH-priyanka." xfId="1766"/>
    <cellStyle name="_MEAS. SHEET EXT DEV FOR PHASE I-II-09.05.08-JKP_MEAS SHEET OF- ARCH-priyanka. 2" xfId="4738"/>
    <cellStyle name="_MEAS. SHEET EXT DEV FOR PHASE I-II-09.05.08-JKP_MEAS SHEET OF- ARCH-priyanka. 3" xfId="4737"/>
    <cellStyle name="_MEAS. SHEET EXT DEV FOR PHASE I-II-09.05.08-JKP_MEAS SHEET OF- Mitali" xfId="272"/>
    <cellStyle name="_MEAS. SHEET EXT DEV FOR PHASE I-II-09.05.08-JKP_MEAS SHEET OF- Mitali 2" xfId="4739"/>
    <cellStyle name="_MEAS. SHEET EXT DEV FOR PHASE I-II-09.05.08-JKP_MEAS SHEET OF RCC FOR MDP HOSTEL - 06.06.11-JRP" xfId="1166"/>
    <cellStyle name="_MEAS. SHEET EXT DEV FOR PHASE I-II-09.05.08-JKP_MEAS SHEET OF RCC FOR MDP HOSTEL - 06.06.11-JRP 2" xfId="4740"/>
    <cellStyle name="_MEAS. SHEET EXT DEV FOR PHASE I-II-09.05.08-JKP_MEAS SHEET OF-R.C.C. (M) (28-01-12)(Foundation) - chk" xfId="1767"/>
    <cellStyle name="_MEAS. SHEET EXT DEV FOR PHASE I-II-09.05.08-JKP_MEAS SHEET OF-R.C.C. (M) (28-01-12)(Foundation) - chk 2" xfId="4741"/>
    <cellStyle name="_MEAS. SHEET EXT DEV FOR PHASE I-II-09.05.08-JKP_MEAS SHEET OF-R.C.C. (M) (28-01-12)(Foundation) - chk_DRAFT BOQ-WITH MEAS-STR-CIVIL-18-01-13" xfId="1769"/>
    <cellStyle name="_MEAS. SHEET EXT DEV FOR PHASE I-II-09.05.08-JKP_MEAS SHEET OF-R.C.C. (M) (28-01-12)(Foundation) - chk_DRAFT BOQ-WITH MEAS-STR-CIVIL-18-01-13 2" xfId="4742"/>
    <cellStyle name="_MEAS. SHEET EXT DEV FOR PHASE I-II-09.05.08-JKP_Meas Sheet of-stru-STAFF QUARTER-kajal" xfId="1773"/>
    <cellStyle name="_MEAS. SHEET EXT DEV FOR PHASE I-II-09.05.08-JKP_Meas Sheet of-stru-STAFF QUARTER-kajal 2" xfId="4744"/>
    <cellStyle name="_MEAS. SHEET EXT DEV FOR PHASE I-II-09.05.08-JKP_Meas Sheet of-stru-STAFF QUARTER-kajal 3" xfId="4743"/>
    <cellStyle name="_MEAS. SHEET EXT DEV FOR PHASE I-II-09.05.08-JKP_Meas Sheet of-stru-STAFF QUARTER-kajal_DRAFT BOQ-WITH MEAS-STR-CIVIL-18-01-13" xfId="1775"/>
    <cellStyle name="_MEAS. SHEET EXT DEV FOR PHASE I-II-09.05.08-JKP_Meas Sheet of-stru-STAFF QUARTER-kajal_DRAFT BOQ-WITH MEAS-STR-CIVIL-18-01-13 2" xfId="4746"/>
    <cellStyle name="_MEAS. SHEET EXT DEV FOR PHASE I-II-09.05.08-JKP_Meas Sheet of-stru-STAFF QUARTER-kajal_DRAFT BOQ-WITH MEAS-STR-CIVIL-18-01-13 3" xfId="4745"/>
    <cellStyle name="_MEAS. SHEET EXT DEV FOR PHASE I-II-09.05.08-JKP_MEAS_FACULTY HOUSING" xfId="1781"/>
    <cellStyle name="_MEAS. SHEET EXT DEV FOR PHASE I-II-09.05.08-JKP_MEAS_FACULTY HOUSING 2" xfId="4748"/>
    <cellStyle name="_MEAS. SHEET EXT DEV FOR PHASE I-II-09.05.08-JKP_MEAS_FACULTY HOUSING 3" xfId="4747"/>
    <cellStyle name="_MEAS. SHEET EXT DEV FOR PHASE I-II-09.05.08-JKP_MEAS_FACULTY HOUSING_DRAFT BOQ-WITH MEAS-STR-CIVIL-18-01-13" xfId="1783"/>
    <cellStyle name="_MEAS. SHEET EXT DEV FOR PHASE I-II-09.05.08-JKP_MEAS_FACULTY HOUSING_DRAFT BOQ-WITH MEAS-STR-CIVIL-18-01-13 2" xfId="4750"/>
    <cellStyle name="_MEAS. SHEET EXT DEV FOR PHASE I-II-09.05.08-JKP_MEAS_FACULTY HOUSING_DRAFT BOQ-WITH MEAS-STR-CIVIL-18-01-13 3" xfId="4749"/>
    <cellStyle name="_MEAS. SHEET EXT DEV FOR PHASE I-II-09.05.08-JKP_MEAS-FACULTY HOUSE-16.04.10-A" xfId="1786"/>
    <cellStyle name="_MEAS. SHEET EXT DEV FOR PHASE I-II-09.05.08-JKP_MEAS-FACULTY HOUSE-16.04.10-A 2" xfId="4751"/>
    <cellStyle name="_MEAS. SHEET EXT DEV FOR PHASE I-II-09.05.08-JKP_Measurement" xfId="1790"/>
    <cellStyle name="_MEAS. SHEET EXT DEV FOR PHASE I-II-09.05.08-JKP_Measurement 2" xfId="4753"/>
    <cellStyle name="_MEAS. SHEET EXT DEV FOR PHASE I-II-09.05.08-JKP_Measurement 3" xfId="4752"/>
    <cellStyle name="_MEAS. SHEET EXT DEV FOR PHASE I-II-09.05.08-JKP_MEASUREMENT SHEET -Plaster At Guest House- Chaitali" xfId="1612"/>
    <cellStyle name="_MEAS. SHEET EXT DEV FOR PHASE I-II-09.05.08-JKP_MEASUREMENT SHEET -Plaster At Guest House- Chaitali 2" xfId="4755"/>
    <cellStyle name="_MEAS. SHEET EXT DEV FOR PHASE I-II-09.05.08-JKP_MEASUREMENT SHEET -Plaster At Guest House- Chaitali 3" xfId="4754"/>
    <cellStyle name="_MEAS. SHEET EXT DEV FOR PHASE I-II-09.05.08-JKP_MEASUREMENT SHEET -Plaster At Guest House- Chaitali_DRAFT BOQ-WITH MEAS-STR-CIVIL-18-01-13" xfId="1791"/>
    <cellStyle name="_MEAS. SHEET EXT DEV FOR PHASE I-II-09.05.08-JKP_MEASUREMENT SHEET -Plaster At Guest House- Chaitali_DRAFT BOQ-WITH MEAS-STR-CIVIL-18-01-13 2" xfId="4757"/>
    <cellStyle name="_MEAS. SHEET EXT DEV FOR PHASE I-II-09.05.08-JKP_MEASUREMENT SHEET -Plaster At Guest House- Chaitali_DRAFT BOQ-WITH MEAS-STR-CIVIL-18-01-13 3" xfId="4756"/>
    <cellStyle name="_MEAS. SHEET EXT DEV FOR PHASE I-II-09.05.08-JKP_Miscellaneous work" xfId="1671"/>
    <cellStyle name="_MEAS. SHEET EXT DEV FOR PHASE I-II-09.05.08-JKP_Miscellaneous work 2" xfId="4759"/>
    <cellStyle name="_MEAS. SHEET EXT DEV FOR PHASE I-II-09.05.08-JKP_Miscellaneous work 3" xfId="4758"/>
    <cellStyle name="_MEAS. SHEET EXT DEV FOR PHASE I-II-09.05.08-JKP_Steel truss-Dharmendra" xfId="1685"/>
    <cellStyle name="_MEAS. SHEET EXT DEV FOR PHASE I-II-09.05.08-JKP_Steel truss-Dharmendra 2" xfId="4760"/>
    <cellStyle name="_MEAS. SHEET of 09.05.08-JKP" xfId="1793"/>
    <cellStyle name="_MEAS. SHEET of 09.05.08-JKP 2" xfId="1794"/>
    <cellStyle name="_MEAS. SHEET of 09.05.08-JKP 2 2" xfId="4763"/>
    <cellStyle name="_MEAS. SHEET of 09.05.08-JKP 2 3" xfId="4762"/>
    <cellStyle name="_MEAS. SHEET of 09.05.08-JKP 3" xfId="4764"/>
    <cellStyle name="_MEAS. SHEET of 09.05.08-JKP 4" xfId="4761"/>
    <cellStyle name="_MEAS. SHEET of 09.05.08-JKP_DRAFT BOQ-WITH MEAS-STR-CIVIL-18-01-13" xfId="1795"/>
    <cellStyle name="_MEAS. SHEET of 09.05.08-JKP_DRAFT BOQ-WITH MEAS-STR-CIVIL-18-01-13 2" xfId="4766"/>
    <cellStyle name="_MEAS. SHEET of 09.05.08-JKP_DRAFT BOQ-WITH MEAS-STR-CIVIL-18-01-13 3" xfId="4765"/>
    <cellStyle name="_MEAS. SHEET of PHASE I-07.05.08" xfId="961"/>
    <cellStyle name="_MEAS. SHEET of PHASE I-07.05.08 2" xfId="1589"/>
    <cellStyle name="_MEAS. SHEET of PHASE I-07.05.08 2 2" xfId="4769"/>
    <cellStyle name="_MEAS. SHEET of PHASE I-07.05.08 2 3" xfId="4768"/>
    <cellStyle name="_MEAS. SHEET of PHASE I-07.05.08 3" xfId="4770"/>
    <cellStyle name="_MEAS. SHEET of PHASE I-07.05.08 4" xfId="4767"/>
    <cellStyle name="_MEAS. SHEET of PHASE I-07.05.08_5th FLOOR" xfId="692"/>
    <cellStyle name="_MEAS. SHEET of PHASE I-07.05.08_5th FLOOR 2" xfId="4772"/>
    <cellStyle name="_MEAS. SHEET of PHASE I-07.05.08_5th FLOOR 3" xfId="4771"/>
    <cellStyle name="_MEAS. SHEET of PHASE I-07.05.08_BOQ" xfId="533"/>
    <cellStyle name="_MEAS. SHEET of PHASE I-07.05.08_BOQ 2" xfId="4774"/>
    <cellStyle name="_MEAS. SHEET of PHASE I-07.05.08_BOQ 3" xfId="4773"/>
    <cellStyle name="_MEAS. SHEET of PHASE I-07.05.08_BOQ_DRAFT BOQ-WITH MEAS-STR-CIVIL-18-01-13" xfId="1797"/>
    <cellStyle name="_MEAS. SHEET of PHASE I-07.05.08_BOQ_DRAFT BOQ-WITH MEAS-STR-CIVIL-18-01-13 2" xfId="4776"/>
    <cellStyle name="_MEAS. SHEET of PHASE I-07.05.08_BOQ_DRAFT BOQ-WITH MEAS-STR-CIVIL-18-01-13 3" xfId="4775"/>
    <cellStyle name="_MEAS. SHEET of PHASE I-07.05.08_Copy of Copy of MEAS SHEET OF- ARCH-SHIKHA" xfId="294"/>
    <cellStyle name="_MEAS. SHEET of PHASE I-07.05.08_Copy of Copy of MEAS SHEET OF- ARCH-SHIKHA 2" xfId="4778"/>
    <cellStyle name="_MEAS. SHEET of PHASE I-07.05.08_Copy of Copy of MEAS SHEET OF- ARCH-SHIKHA 3" xfId="4777"/>
    <cellStyle name="_MEAS. SHEET of PHASE I-07.05.08_Copy of MEAS SHEET OF- ARCH-kajal.." xfId="1800"/>
    <cellStyle name="_MEAS. SHEET of PHASE I-07.05.08_Copy of MEAS SHEET OF- ARCH-kajal.. 2" xfId="4780"/>
    <cellStyle name="_MEAS. SHEET of PHASE I-07.05.08_Copy of MEAS SHEET OF- ARCH-kajal.. 3" xfId="4779"/>
    <cellStyle name="_MEAS. SHEET of PHASE I-07.05.08_Copy of MEAS SHEET OF- ARCH-SK" xfId="1801"/>
    <cellStyle name="_MEAS. SHEET of PHASE I-07.05.08_Copy of MEAS SHEET OF- ARCH-SK 2" xfId="4782"/>
    <cellStyle name="_MEAS. SHEET of PHASE I-07.05.08_Copy of MEAS SHEET OF- ARCH-SK 3" xfId="4781"/>
    <cellStyle name="_MEAS. SHEET of PHASE I-07.05.08_Copy of MEAS SHEET OF- ARCH-SK_DRAFT BOQ-WITH MEAS-STR-CIVIL-18-01-13" xfId="117"/>
    <cellStyle name="_MEAS. SHEET of PHASE I-07.05.08_Copy of MEAS SHEET OF- ARCH-SK_DRAFT BOQ-WITH MEAS-STR-CIVIL-18-01-13 2" xfId="4784"/>
    <cellStyle name="_MEAS. SHEET of PHASE I-07.05.08_Copy of MEAS SHEET OF- ARCH-SK_DRAFT BOQ-WITH MEAS-STR-CIVIL-18-01-13 3" xfId="4783"/>
    <cellStyle name="_MEAS. SHEET of PHASE I-07.05.08_DRAFT BOQ-WITH MEAS-STR-CIVIL-18-01-13" xfId="1802"/>
    <cellStyle name="_MEAS. SHEET of PHASE I-07.05.08_DRAFT BOQ-WITH MEAS-STR-CIVIL-18-01-13 2" xfId="4786"/>
    <cellStyle name="_MEAS. SHEET of PHASE I-07.05.08_DRAFT BOQ-WITH MEAS-STR-CIVIL-18-01-13 3" xfId="4785"/>
    <cellStyle name="_MEAS. SHEET of PHASE I-07.05.08_DRAFT-EST-CIVIL-05.11.11" xfId="1803"/>
    <cellStyle name="_MEAS. SHEET of PHASE I-07.05.08_DRAFT-EST-CIVIL-05.11.11 2" xfId="4788"/>
    <cellStyle name="_MEAS. SHEET of PHASE I-07.05.08_DRAFT-EST-CIVIL-05.11.11 3" xfId="4787"/>
    <cellStyle name="_MEAS. SHEET of PHASE I-07.05.08_DRAFT-EST-CIVIL-05.11.11_DRAFT BOQ-WITH MEAS-STR-CIVIL-18-01-13" xfId="935"/>
    <cellStyle name="_MEAS. SHEET of PHASE I-07.05.08_DRAFT-EST-CIVIL-05.11.11_DRAFT BOQ-WITH MEAS-STR-CIVIL-18-01-13 2" xfId="4790"/>
    <cellStyle name="_MEAS. SHEET of PHASE I-07.05.08_DRAFT-EST-CIVIL-05.11.11_DRAFT BOQ-WITH MEAS-STR-CIVIL-18-01-13 3" xfId="4789"/>
    <cellStyle name="_MEAS. SHEET of PHASE I-07.05.08_ESTIMATE-15.03.11-OPTION-2" xfId="154"/>
    <cellStyle name="_MEAS. SHEET of PHASE I-07.05.08_ESTIMATE-15.03.11-OPTION-2 2" xfId="4792"/>
    <cellStyle name="_MEAS. SHEET of PHASE I-07.05.08_ESTIMATE-15.03.11-OPTION-2 3" xfId="4791"/>
    <cellStyle name="_MEAS. SHEET of PHASE I-07.05.08_ESTIMATE-15.03.11-OPTION-2_DRAFT BOQ-WITH MEAS-STR-CIVIL-18-01-13" xfId="1804"/>
    <cellStyle name="_MEAS. SHEET of PHASE I-07.05.08_ESTIMATE-15.03.11-OPTION-2_DRAFT BOQ-WITH MEAS-STR-CIVIL-18-01-13 2" xfId="4794"/>
    <cellStyle name="_MEAS. SHEET of PHASE I-07.05.08_ESTIMATE-15.03.11-OPTION-2_DRAFT BOQ-WITH MEAS-STR-CIVIL-18-01-13 3" xfId="4793"/>
    <cellStyle name="_MEAS. SHEET of PHASE I-07.05.08_Final BOQ-SEMINAR HALL" xfId="1291"/>
    <cellStyle name="_MEAS. SHEET of PHASE I-07.05.08_Final BOQ-SEMINAR HALL 2" xfId="4795"/>
    <cellStyle name="_MEAS. SHEET of PHASE I-07.05.08_FINAL MEAS SHEET OF-ARCHI-MDP HOSTEL -BL -" xfId="1808"/>
    <cellStyle name="_MEAS. SHEET of PHASE I-07.05.08_FINAL MEAS SHEET OF-ARCHI-MDP HOSTEL -BL - 2" xfId="4796"/>
    <cellStyle name="_MEAS. SHEET of PHASE I-07.05.08_Health care" xfId="1809"/>
    <cellStyle name="_MEAS. SHEET of PHASE I-07.05.08_Health care 2" xfId="4797"/>
    <cellStyle name="_MEAS. SHEET of PHASE I-07.05.08_Health care_DRAFT BOQ-WITH MEAS-STR-CIVIL-18-01-13" xfId="1595"/>
    <cellStyle name="_MEAS. SHEET of PHASE I-07.05.08_Health care_DRAFT BOQ-WITH MEAS-STR-CIVIL-18-01-13 2" xfId="4798"/>
    <cellStyle name="_MEAS. SHEET of PHASE I-07.05.08_landscape - nsg" xfId="1810"/>
    <cellStyle name="_MEAS. SHEET of PHASE I-07.05.08_landscape - nsg 2" xfId="4800"/>
    <cellStyle name="_MEAS. SHEET of PHASE I-07.05.08_landscape - nsg 3" xfId="4799"/>
    <cellStyle name="_MEAS. SHEET of PHASE I-07.05.08_landscape - nsg_DRAFT BOQ-WITH MEAS-STR-CIVIL-18-01-13" xfId="1812"/>
    <cellStyle name="_MEAS. SHEET of PHASE I-07.05.08_landscape - nsg_DRAFT BOQ-WITH MEAS-STR-CIVIL-18-01-13 2" xfId="4802"/>
    <cellStyle name="_MEAS. SHEET of PHASE I-07.05.08_landscape - nsg_DRAFT BOQ-WITH MEAS-STR-CIVIL-18-01-13 3" xfId="4801"/>
    <cellStyle name="_MEAS. SHEET of PHASE I-07.05.08_MBA COLLAGE-CCBA ARCH" xfId="1813"/>
    <cellStyle name="_MEAS. SHEET of PHASE I-07.05.08_MBA COLLAGE-CCBA ARCH 2" xfId="4803"/>
    <cellStyle name="_MEAS. SHEET of PHASE I-07.05.08_MEAS SHEET OF- ARCH - Lower Ground floor" xfId="1816"/>
    <cellStyle name="_MEAS. SHEET of PHASE I-07.05.08_MEAS SHEET OF- ARCH - Lower Ground floor 2" xfId="4805"/>
    <cellStyle name="_MEAS. SHEET of PHASE I-07.05.08_MEAS SHEET OF- ARCH - Lower Ground floor 3" xfId="4804"/>
    <cellStyle name="_MEAS. SHEET of PHASE I-07.05.08_MEAS SHEET OF- ARCH- Chaitali" xfId="1817"/>
    <cellStyle name="_MEAS. SHEET of PHASE I-07.05.08_MEAS SHEET OF- ARCH- Chaitali 2" xfId="4807"/>
    <cellStyle name="_MEAS. SHEET of PHASE I-07.05.08_MEAS SHEET OF- ARCH- Chaitali 3" xfId="4806"/>
    <cellStyle name="_MEAS. SHEET of PHASE I-07.05.08_MEAS SHEET OF- ARCH- Chaitali_DRAFT BOQ-WITH MEAS-STR-CIVIL-18-01-13" xfId="1819"/>
    <cellStyle name="_MEAS. SHEET of PHASE I-07.05.08_MEAS SHEET OF- ARCH- Chaitali_DRAFT BOQ-WITH MEAS-STR-CIVIL-18-01-13 2" xfId="4809"/>
    <cellStyle name="_MEAS. SHEET of PHASE I-07.05.08_MEAS SHEET OF- ARCH- Chaitali_DRAFT BOQ-WITH MEAS-STR-CIVIL-18-01-13 3" xfId="4808"/>
    <cellStyle name="_MEAS. SHEET of PHASE I-07.05.08_MEAS SHEET OF- ARCH-25-12-2010-heena...." xfId="1821"/>
    <cellStyle name="_MEAS. SHEET of PHASE I-07.05.08_MEAS SHEET OF- ARCH-25-12-2010-heena.... 2" xfId="4811"/>
    <cellStyle name="_MEAS. SHEET of PHASE I-07.05.08_MEAS SHEET OF- ARCH-25-12-2010-heena.... 3" xfId="4810"/>
    <cellStyle name="_MEAS. SHEET of PHASE I-07.05.08_MEAS SHEET OF- ARCH-ANKITA " xfId="140"/>
    <cellStyle name="_MEAS. SHEET of PHASE I-07.05.08_MEAS SHEET OF- ARCH-ANKITA  2" xfId="4813"/>
    <cellStyle name="_MEAS. SHEET of PHASE I-07.05.08_MEAS SHEET OF- ARCH-ANKITA  3" xfId="4812"/>
    <cellStyle name="_MEAS. SHEET of PHASE I-07.05.08_MEAS SHEET OF- ARCH-kajal.." xfId="1788"/>
    <cellStyle name="_MEAS. SHEET of PHASE I-07.05.08_MEAS SHEET OF- ARCH-kajal.. 2" xfId="4815"/>
    <cellStyle name="_MEAS. SHEET of PHASE I-07.05.08_MEAS SHEET OF- ARCH-kajal.. 3" xfId="4814"/>
    <cellStyle name="_MEAS. SHEET of PHASE I-07.05.08_MEAS SHEET OF- ARCH-kajal.._DRAFT BOQ-WITH MEAS-STR-CIVIL-18-01-13" xfId="1823"/>
    <cellStyle name="_MEAS. SHEET of PHASE I-07.05.08_MEAS SHEET OF- ARCH-kajal.._DRAFT BOQ-WITH MEAS-STR-CIVIL-18-01-13 2" xfId="4817"/>
    <cellStyle name="_MEAS. SHEET of PHASE I-07.05.08_MEAS SHEET OF- ARCH-kajal.._DRAFT BOQ-WITH MEAS-STR-CIVIL-18-01-13 3" xfId="4816"/>
    <cellStyle name="_MEAS. SHEET of PHASE I-07.05.08_MEAS SHEET OF- ARCH-MP" xfId="1824"/>
    <cellStyle name="_MEAS. SHEET of PHASE I-07.05.08_MEAS SHEET OF- ARCH-MP 2" xfId="4819"/>
    <cellStyle name="_MEAS. SHEET of PHASE I-07.05.08_MEAS SHEET OF- ARCH-MP 3" xfId="4818"/>
    <cellStyle name="_MEAS. SHEET of PHASE I-07.05.08_MEAS SHEET OF- ARCH-MP_DRAFT BOQ-WITH MEAS-STR-CIVIL-18-01-13" xfId="1826"/>
    <cellStyle name="_MEAS. SHEET of PHASE I-07.05.08_MEAS SHEET OF- ARCH-MP_DRAFT BOQ-WITH MEAS-STR-CIVIL-18-01-13 2" xfId="4821"/>
    <cellStyle name="_MEAS. SHEET of PHASE I-07.05.08_MEAS SHEET OF- ARCH-MP_DRAFT BOQ-WITH MEAS-STR-CIVIL-18-01-13 3" xfId="4820"/>
    <cellStyle name="_MEAS. SHEET of PHASE I-07.05.08_MEAS SHEET OF- ARCH-priyanka." xfId="1827"/>
    <cellStyle name="_MEAS. SHEET of PHASE I-07.05.08_MEAS SHEET OF- ARCH-priyanka. 2" xfId="4823"/>
    <cellStyle name="_MEAS. SHEET of PHASE I-07.05.08_MEAS SHEET OF- ARCH-priyanka. 3" xfId="4822"/>
    <cellStyle name="_MEAS. SHEET of PHASE I-07.05.08_MEAS SHEET OF- Mitali" xfId="1828"/>
    <cellStyle name="_MEAS. SHEET of PHASE I-07.05.08_MEAS SHEET OF- Mitali 2" xfId="4824"/>
    <cellStyle name="_MEAS. SHEET of PHASE I-07.05.08_MEAS SHEET OF RCC FOR MDP HOSTEL - 06.06.11-JRP" xfId="1830"/>
    <cellStyle name="_MEAS. SHEET of PHASE I-07.05.08_MEAS SHEET OF RCC FOR MDP HOSTEL - 06.06.11-JRP 2" xfId="4825"/>
    <cellStyle name="_MEAS. SHEET of PHASE I-07.05.08_MEAS SHEET OF-R.C.C. (M) (28-01-12)(Foundation) - chk" xfId="1831"/>
    <cellStyle name="_MEAS. SHEET of PHASE I-07.05.08_MEAS SHEET OF-R.C.C. (M) (28-01-12)(Foundation) - chk 2" xfId="4826"/>
    <cellStyle name="_MEAS. SHEET of PHASE I-07.05.08_MEAS SHEET OF-R.C.C. (M) (28-01-12)(Foundation) - chk_DRAFT BOQ-WITH MEAS-STR-CIVIL-18-01-13" xfId="1832"/>
    <cellStyle name="_MEAS. SHEET of PHASE I-07.05.08_MEAS SHEET OF-R.C.C. (M) (28-01-12)(Foundation) - chk_DRAFT BOQ-WITH MEAS-STR-CIVIL-18-01-13 2" xfId="4827"/>
    <cellStyle name="_MEAS. SHEET of PHASE I-07.05.08_Meas Sheet of-stru-STAFF QUARTER-kajal" xfId="402"/>
    <cellStyle name="_MEAS. SHEET of PHASE I-07.05.08_Meas Sheet of-stru-STAFF QUARTER-kajal 2" xfId="4829"/>
    <cellStyle name="_MEAS. SHEET of PHASE I-07.05.08_Meas Sheet of-stru-STAFF QUARTER-kajal 3" xfId="4828"/>
    <cellStyle name="_MEAS. SHEET of PHASE I-07.05.08_Meas Sheet of-stru-STAFF QUARTER-kajal_DRAFT BOQ-WITH MEAS-STR-CIVIL-18-01-13" xfId="1836"/>
    <cellStyle name="_MEAS. SHEET of PHASE I-07.05.08_Meas Sheet of-stru-STAFF QUARTER-kajal_DRAFT BOQ-WITH MEAS-STR-CIVIL-18-01-13 2" xfId="4831"/>
    <cellStyle name="_MEAS. SHEET of PHASE I-07.05.08_Meas Sheet of-stru-STAFF QUARTER-kajal_DRAFT BOQ-WITH MEAS-STR-CIVIL-18-01-13 3" xfId="4830"/>
    <cellStyle name="_MEAS. SHEET of PHASE I-07.05.08_MEAS_FACULTY HOUSING" xfId="37"/>
    <cellStyle name="_MEAS. SHEET of PHASE I-07.05.08_MEAS_FACULTY HOUSING 2" xfId="4833"/>
    <cellStyle name="_MEAS. SHEET of PHASE I-07.05.08_MEAS_FACULTY HOUSING 3" xfId="4832"/>
    <cellStyle name="_MEAS. SHEET of PHASE I-07.05.08_MEAS_FACULTY HOUSING_DRAFT BOQ-WITH MEAS-STR-CIVIL-18-01-13" xfId="33"/>
    <cellStyle name="_MEAS. SHEET of PHASE I-07.05.08_MEAS_FACULTY HOUSING_DRAFT BOQ-WITH MEAS-STR-CIVIL-18-01-13 2" xfId="4835"/>
    <cellStyle name="_MEAS. SHEET of PHASE I-07.05.08_MEAS_FACULTY HOUSING_DRAFT BOQ-WITH MEAS-STR-CIVIL-18-01-13 3" xfId="4834"/>
    <cellStyle name="_MEAS. SHEET of PHASE I-07.05.08_MEAS-FACULTY HOUSE-16.04.10-A" xfId="1839"/>
    <cellStyle name="_MEAS. SHEET of PHASE I-07.05.08_MEAS-FACULTY HOUSE-16.04.10-A 2" xfId="4836"/>
    <cellStyle name="_MEAS. SHEET of PHASE I-07.05.08_Measurement" xfId="1840"/>
    <cellStyle name="_MEAS. SHEET of PHASE I-07.05.08_Measurement 2" xfId="4838"/>
    <cellStyle name="_MEAS. SHEET of PHASE I-07.05.08_Measurement 3" xfId="4837"/>
    <cellStyle name="_MEAS. SHEET of PHASE I-07.05.08_MEASUREMENT SHEET -Plaster At Guest House- Chaitali" xfId="147"/>
    <cellStyle name="_MEAS. SHEET of PHASE I-07.05.08_MEASUREMENT SHEET -Plaster At Guest House- Chaitali 2" xfId="4840"/>
    <cellStyle name="_MEAS. SHEET of PHASE I-07.05.08_MEASUREMENT SHEET -Plaster At Guest House- Chaitali 3" xfId="4839"/>
    <cellStyle name="_MEAS. SHEET of PHASE I-07.05.08_MEASUREMENT SHEET -Plaster At Guest House- Chaitali_DRAFT BOQ-WITH MEAS-STR-CIVIL-18-01-13" xfId="1843"/>
    <cellStyle name="_MEAS. SHEET of PHASE I-07.05.08_MEASUREMENT SHEET -Plaster At Guest House- Chaitali_DRAFT BOQ-WITH MEAS-STR-CIVIL-18-01-13 2" xfId="4842"/>
    <cellStyle name="_MEAS. SHEET of PHASE I-07.05.08_MEASUREMENT SHEET -Plaster At Guest House- Chaitali_DRAFT BOQ-WITH MEAS-STR-CIVIL-18-01-13 3" xfId="4841"/>
    <cellStyle name="_MEAS. SHEET of PHASE I-07.05.08_Miscellaneous work" xfId="1844"/>
    <cellStyle name="_MEAS. SHEET of PHASE I-07.05.08_Miscellaneous work 2" xfId="4844"/>
    <cellStyle name="_MEAS. SHEET of PHASE I-07.05.08_Miscellaneous work 3" xfId="4843"/>
    <cellStyle name="_MEAS. SHEET of PHASE I-07.05.08_Steel truss-Dharmendra" xfId="1849"/>
    <cellStyle name="_MEAS. SHEET of PHASE I-07.05.08_Steel truss-Dharmendra 2" xfId="4845"/>
    <cellStyle name="_MEAS. SHEET of PHASE II-07.05.08-JKP" xfId="1852"/>
    <cellStyle name="_MEAS. SHEET of PHASE II-07.05.08-JKP 2" xfId="64"/>
    <cellStyle name="_MEAS. SHEET of PHASE II-07.05.08-JKP 2 2" xfId="4848"/>
    <cellStyle name="_MEAS. SHEET of PHASE II-07.05.08-JKP 2 3" xfId="4847"/>
    <cellStyle name="_MEAS. SHEET of PHASE II-07.05.08-JKP 3" xfId="4849"/>
    <cellStyle name="_MEAS. SHEET of PHASE II-07.05.08-JKP 4" xfId="4846"/>
    <cellStyle name="_MEAS. SHEET of PHASE II-07.05.08-JKP_5th FLOOR" xfId="1643"/>
    <cellStyle name="_MEAS. SHEET of PHASE II-07.05.08-JKP_5th FLOOR 2" xfId="4851"/>
    <cellStyle name="_MEAS. SHEET of PHASE II-07.05.08-JKP_5th FLOOR 3" xfId="4850"/>
    <cellStyle name="_MEAS. SHEET of PHASE II-07.05.08-JKP_BOQ" xfId="577"/>
    <cellStyle name="_MEAS. SHEET of PHASE II-07.05.08-JKP_BOQ 2" xfId="4853"/>
    <cellStyle name="_MEAS. SHEET of PHASE II-07.05.08-JKP_BOQ 3" xfId="4852"/>
    <cellStyle name="_MEAS. SHEET of PHASE II-07.05.08-JKP_BOQ OF FINISHES FOR residentialL- 21.05.11" xfId="1854"/>
    <cellStyle name="_MEAS. SHEET of PHASE II-07.05.08-JKP_BOQ OF FINISHES FOR residentialL- 21.05.11 2" xfId="4855"/>
    <cellStyle name="_MEAS. SHEET of PHASE II-07.05.08-JKP_BOQ OF FINISHES FOR residentialL- 21.05.11 3" xfId="4854"/>
    <cellStyle name="_MEAS. SHEET of PHASE II-07.05.08-JKP_BOQ_DRAFT BOQ-WITH MEAS-STR-CIVIL-18-01-13" xfId="962"/>
    <cellStyle name="_MEAS. SHEET of PHASE II-07.05.08-JKP_BOQ_DRAFT BOQ-WITH MEAS-STR-CIVIL-18-01-13 2" xfId="4857"/>
    <cellStyle name="_MEAS. SHEET of PHASE II-07.05.08-JKP_BOQ_DRAFT BOQ-WITH MEAS-STR-CIVIL-18-01-13 3" xfId="4856"/>
    <cellStyle name="_MEAS. SHEET of PHASE II-07.05.08-JKP_Copy of Copy of MEAS SHEET OF- ARCH-SHIKHA" xfId="1299"/>
    <cellStyle name="_MEAS. SHEET of PHASE II-07.05.08-JKP_Copy of Copy of MEAS SHEET OF- ARCH-SHIKHA 2" xfId="4859"/>
    <cellStyle name="_MEAS. SHEET of PHASE II-07.05.08-JKP_Copy of Copy of MEAS SHEET OF- ARCH-SHIKHA 3" xfId="4858"/>
    <cellStyle name="_MEAS. SHEET of PHASE II-07.05.08-JKP_Copy of MEAS SHEET OF- ARCH-kajal.." xfId="130"/>
    <cellStyle name="_MEAS. SHEET of PHASE II-07.05.08-JKP_Copy of MEAS SHEET OF- ARCH-kajal.. 2" xfId="4861"/>
    <cellStyle name="_MEAS. SHEET of PHASE II-07.05.08-JKP_Copy of MEAS SHEET OF- ARCH-kajal.. 3" xfId="4860"/>
    <cellStyle name="_MEAS. SHEET of PHASE II-07.05.08-JKP_Copy of MEAS SHEET OF- ARCH-SK" xfId="283"/>
    <cellStyle name="_MEAS. SHEET of PHASE II-07.05.08-JKP_Copy of MEAS SHEET OF- ARCH-SK 2" xfId="4863"/>
    <cellStyle name="_MEAS. SHEET of PHASE II-07.05.08-JKP_Copy of MEAS SHEET OF- ARCH-SK 3" xfId="4862"/>
    <cellStyle name="_MEAS. SHEET of PHASE II-07.05.08-JKP_Copy of MEAS SHEET OF- ARCH-SK_DRAFT BOQ-WITH MEAS-STR-CIVIL-18-01-13" xfId="1856"/>
    <cellStyle name="_MEAS. SHEET of PHASE II-07.05.08-JKP_Copy of MEAS SHEET OF- ARCH-SK_DRAFT BOQ-WITH MEAS-STR-CIVIL-18-01-13 2" xfId="4865"/>
    <cellStyle name="_MEAS. SHEET of PHASE II-07.05.08-JKP_Copy of MEAS SHEET OF- ARCH-SK_DRAFT BOQ-WITH MEAS-STR-CIVIL-18-01-13 3" xfId="4864"/>
    <cellStyle name="_MEAS. SHEET of PHASE II-07.05.08-JKP_DRAFT BOQ-WITH MEAS-STR-CIVIL-18-01-13" xfId="1850"/>
    <cellStyle name="_MEAS. SHEET of PHASE II-07.05.08-JKP_DRAFT BOQ-WITH MEAS-STR-CIVIL-18-01-13 2" xfId="4867"/>
    <cellStyle name="_MEAS. SHEET of PHASE II-07.05.08-JKP_DRAFT BOQ-WITH MEAS-STR-CIVIL-18-01-13 3" xfId="4866"/>
    <cellStyle name="_MEAS. SHEET of PHASE II-07.05.08-JKP_ESTIMATE- RTC CREST ANNEX-20-02-10-SSA" xfId="1858"/>
    <cellStyle name="_MEAS. SHEET of PHASE II-07.05.08-JKP_ESTIMATE- RTC CREST ANNEX-20-02-10-SSA 2" xfId="1860"/>
    <cellStyle name="_MEAS. SHEET of PHASE II-07.05.08-JKP_ESTIMATE- RTC CREST ANNEX-20-02-10-SSA 2 2" xfId="4870"/>
    <cellStyle name="_MEAS. SHEET of PHASE II-07.05.08-JKP_ESTIMATE- RTC CREST ANNEX-20-02-10-SSA 2 3" xfId="4869"/>
    <cellStyle name="_MEAS. SHEET of PHASE II-07.05.08-JKP_ESTIMATE- RTC CREST ANNEX-20-02-10-SSA 3" xfId="4871"/>
    <cellStyle name="_MEAS. SHEET of PHASE II-07.05.08-JKP_ESTIMATE- RTC CREST ANNEX-20-02-10-SSA 4" xfId="4868"/>
    <cellStyle name="_MEAS. SHEET of PHASE II-07.05.08-JKP_ESTIMATE- RTC CREST ANNEX-20-02-10-SSA_DRAFT BOQ-WITH MEAS-STR-CIVIL-18-01-13" xfId="169"/>
    <cellStyle name="_MEAS. SHEET of PHASE II-07.05.08-JKP_ESTIMATE- RTC CREST ANNEX-20-02-10-SSA_DRAFT BOQ-WITH MEAS-STR-CIVIL-18-01-13 2" xfId="4873"/>
    <cellStyle name="_MEAS. SHEET of PHASE II-07.05.08-JKP_ESTIMATE- RTC CREST ANNEX-20-02-10-SSA_DRAFT BOQ-WITH MEAS-STR-CIVIL-18-01-13 3" xfId="4872"/>
    <cellStyle name="_MEAS. SHEET of PHASE II-07.05.08-JKP_ESTIMATE-15.03.11-OPTION-2" xfId="1862"/>
    <cellStyle name="_MEAS. SHEET of PHASE II-07.05.08-JKP_ESTIMATE-15.03.11-OPTION-2 2" xfId="4875"/>
    <cellStyle name="_MEAS. SHEET of PHASE II-07.05.08-JKP_ESTIMATE-15.03.11-OPTION-2 3" xfId="4874"/>
    <cellStyle name="_MEAS. SHEET of PHASE II-07.05.08-JKP_ESTIMATE-15.03.11-OPTION-2_DRAFT BOQ-WITH MEAS-STR-CIVIL-18-01-13" xfId="1864"/>
    <cellStyle name="_MEAS. SHEET of PHASE II-07.05.08-JKP_ESTIMATE-15.03.11-OPTION-2_DRAFT BOQ-WITH MEAS-STR-CIVIL-18-01-13 2" xfId="4877"/>
    <cellStyle name="_MEAS. SHEET of PHASE II-07.05.08-JKP_ESTIMATE-15.03.11-OPTION-2_DRAFT BOQ-WITH MEAS-STR-CIVIL-18-01-13 3" xfId="4876"/>
    <cellStyle name="_MEAS. SHEET of PHASE II-07.05.08-JKP_Final BOQ-SEMINAR HALL" xfId="1866"/>
    <cellStyle name="_MEAS. SHEET of PHASE II-07.05.08-JKP_Final BOQ-SEMINAR HALL 2" xfId="4878"/>
    <cellStyle name="_MEAS. SHEET of PHASE II-07.05.08-JKP_FINAL MEAS SHEET OF-ARCHI-MDP HOSTEL -BL -" xfId="1868"/>
    <cellStyle name="_MEAS. SHEET of PHASE II-07.05.08-JKP_FINAL MEAS SHEET OF-ARCHI-MDP HOSTEL -BL - 2" xfId="4879"/>
    <cellStyle name="_MEAS. SHEET of PHASE II-07.05.08-JKP_Health care" xfId="484"/>
    <cellStyle name="_MEAS. SHEET of PHASE II-07.05.08-JKP_Health care 2" xfId="4880"/>
    <cellStyle name="_MEAS. SHEET of PHASE II-07.05.08-JKP_Health care_DRAFT BOQ-WITH MEAS-STR-CIVIL-18-01-13" xfId="1811"/>
    <cellStyle name="_MEAS. SHEET of PHASE II-07.05.08-JKP_Health care_DRAFT BOQ-WITH MEAS-STR-CIVIL-18-01-13 2" xfId="4881"/>
    <cellStyle name="_MEAS. SHEET of PHASE II-07.05.08-JKP_MBA COLLAGE-CCBA ARCH" xfId="1869"/>
    <cellStyle name="_MEAS. SHEET of PHASE II-07.05.08-JKP_MBA COLLAGE-CCBA ARCH 2" xfId="4882"/>
    <cellStyle name="_MEAS. SHEET of PHASE II-07.05.08-JKP_MEAS SHEET OF- ARCH - Lower Ground floor" xfId="1870"/>
    <cellStyle name="_MEAS. SHEET of PHASE II-07.05.08-JKP_MEAS SHEET OF- ARCH - Lower Ground floor 2" xfId="4884"/>
    <cellStyle name="_MEAS. SHEET of PHASE II-07.05.08-JKP_MEAS SHEET OF- ARCH - Lower Ground floor 3" xfId="4883"/>
    <cellStyle name="_MEAS. SHEET of PHASE II-07.05.08-JKP_MEAS SHEET OF- ARCH- Chaitali" xfId="1873"/>
    <cellStyle name="_MEAS. SHEET of PHASE II-07.05.08-JKP_MEAS SHEET OF- ARCH- Chaitali 2" xfId="4886"/>
    <cellStyle name="_MEAS. SHEET of PHASE II-07.05.08-JKP_MEAS SHEET OF- ARCH- Chaitali 3" xfId="4885"/>
    <cellStyle name="_MEAS. SHEET of PHASE II-07.05.08-JKP_MEAS SHEET OF- ARCH- Chaitali_DRAFT BOQ-WITH MEAS-STR-CIVIL-18-01-13" xfId="1875"/>
    <cellStyle name="_MEAS. SHEET of PHASE II-07.05.08-JKP_MEAS SHEET OF- ARCH- Chaitali_DRAFT BOQ-WITH MEAS-STR-CIVIL-18-01-13 2" xfId="4888"/>
    <cellStyle name="_MEAS. SHEET of PHASE II-07.05.08-JKP_MEAS SHEET OF- ARCH- Chaitali_DRAFT BOQ-WITH MEAS-STR-CIVIL-18-01-13 3" xfId="4887"/>
    <cellStyle name="_MEAS. SHEET of PHASE II-07.05.08-JKP_MEAS SHEET OF- ARCH-25-12-2010-heena...." xfId="1878"/>
    <cellStyle name="_MEAS. SHEET of PHASE II-07.05.08-JKP_MEAS SHEET OF- ARCH-25-12-2010-heena.... 2" xfId="4890"/>
    <cellStyle name="_MEAS. SHEET of PHASE II-07.05.08-JKP_MEAS SHEET OF- ARCH-25-12-2010-heena.... 3" xfId="4889"/>
    <cellStyle name="_MEAS. SHEET of PHASE II-07.05.08-JKP_MEAS SHEET OF- ARCH-ANKITA " xfId="1879"/>
    <cellStyle name="_MEAS. SHEET of PHASE II-07.05.08-JKP_MEAS SHEET OF- ARCH-ANKITA  2" xfId="4892"/>
    <cellStyle name="_MEAS. SHEET of PHASE II-07.05.08-JKP_MEAS SHEET OF- ARCH-ANKITA  3" xfId="4891"/>
    <cellStyle name="_MEAS. SHEET of PHASE II-07.05.08-JKP_MEAS SHEET OF- ARCH-kajal.." xfId="1737"/>
    <cellStyle name="_MEAS. SHEET of PHASE II-07.05.08-JKP_MEAS SHEET OF- ARCH-kajal.. 2" xfId="4894"/>
    <cellStyle name="_MEAS. SHEET of PHASE II-07.05.08-JKP_MEAS SHEET OF- ARCH-kajal.. 3" xfId="4893"/>
    <cellStyle name="_MEAS. SHEET of PHASE II-07.05.08-JKP_MEAS SHEET OF- ARCH-kajal.._DRAFT BOQ-WITH MEAS-STR-CIVIL-18-01-13" xfId="1881"/>
    <cellStyle name="_MEAS. SHEET of PHASE II-07.05.08-JKP_MEAS SHEET OF- ARCH-kajal.._DRAFT BOQ-WITH MEAS-STR-CIVIL-18-01-13 2" xfId="4896"/>
    <cellStyle name="_MEAS. SHEET of PHASE II-07.05.08-JKP_MEAS SHEET OF- ARCH-kajal.._DRAFT BOQ-WITH MEAS-STR-CIVIL-18-01-13 3" xfId="4895"/>
    <cellStyle name="_MEAS. SHEET of PHASE II-07.05.08-JKP_MEAS SHEET OF- ARCH-MP" xfId="1882"/>
    <cellStyle name="_MEAS. SHEET of PHASE II-07.05.08-JKP_MEAS SHEET OF- ARCH-MP 2" xfId="4898"/>
    <cellStyle name="_MEAS. SHEET of PHASE II-07.05.08-JKP_MEAS SHEET OF- ARCH-MP 3" xfId="4897"/>
    <cellStyle name="_MEAS. SHEET of PHASE II-07.05.08-JKP_MEAS SHEET OF- ARCH-MP_DRAFT BOQ-WITH MEAS-STR-CIVIL-18-01-13" xfId="1888"/>
    <cellStyle name="_MEAS. SHEET of PHASE II-07.05.08-JKP_MEAS SHEET OF- ARCH-MP_DRAFT BOQ-WITH MEAS-STR-CIVIL-18-01-13 2" xfId="4900"/>
    <cellStyle name="_MEAS. SHEET of PHASE II-07.05.08-JKP_MEAS SHEET OF- ARCH-MP_DRAFT BOQ-WITH MEAS-STR-CIVIL-18-01-13 3" xfId="4899"/>
    <cellStyle name="_MEAS. SHEET of PHASE II-07.05.08-JKP_MEAS SHEET OF- ARCH-priyanka." xfId="434"/>
    <cellStyle name="_MEAS. SHEET of PHASE II-07.05.08-JKP_MEAS SHEET OF- ARCH-priyanka. 2" xfId="4902"/>
    <cellStyle name="_MEAS. SHEET of PHASE II-07.05.08-JKP_MEAS SHEET OF- ARCH-priyanka. 3" xfId="4901"/>
    <cellStyle name="_MEAS. SHEET of PHASE II-07.05.08-JKP_MEAS SHEET OF- Mitali" xfId="1834"/>
    <cellStyle name="_MEAS. SHEET of PHASE II-07.05.08-JKP_MEAS SHEET OF- Mitali 2" xfId="4903"/>
    <cellStyle name="_MEAS. SHEET of PHASE II-07.05.08-JKP_MEAS SHEET OF RCC FOR MDP HOSTEL - 06.06.11-JRP" xfId="1876"/>
    <cellStyle name="_MEAS. SHEET of PHASE II-07.05.08-JKP_MEAS SHEET OF RCC FOR MDP HOSTEL - 06.06.11-JRP 2" xfId="4904"/>
    <cellStyle name="_MEAS. SHEET of PHASE II-07.05.08-JKP_Meas Sheet of-stru-STAFF QUARTER-kajal" xfId="251"/>
    <cellStyle name="_MEAS. SHEET of PHASE II-07.05.08-JKP_Meas Sheet of-stru-STAFF QUARTER-kajal 2" xfId="4906"/>
    <cellStyle name="_MEAS. SHEET of PHASE II-07.05.08-JKP_Meas Sheet of-stru-STAFF QUARTER-kajal 3" xfId="4905"/>
    <cellStyle name="_MEAS. SHEET of PHASE II-07.05.08-JKP_Meas Sheet of-stru-STAFF QUARTER-kajal_DRAFT BOQ-WITH MEAS-STR-CIVIL-18-01-13" xfId="1890"/>
    <cellStyle name="_MEAS. SHEET of PHASE II-07.05.08-JKP_Meas Sheet of-stru-STAFF QUARTER-kajal_DRAFT BOQ-WITH MEAS-STR-CIVIL-18-01-13 2" xfId="4908"/>
    <cellStyle name="_MEAS. SHEET of PHASE II-07.05.08-JKP_Meas Sheet of-stru-STAFF QUARTER-kajal_DRAFT BOQ-WITH MEAS-STR-CIVIL-18-01-13 3" xfId="4907"/>
    <cellStyle name="_MEAS. SHEET of PHASE II-07.05.08-JKP_MEAS_FACULTY HOUSING" xfId="1891"/>
    <cellStyle name="_MEAS. SHEET of PHASE II-07.05.08-JKP_MEAS_FACULTY HOUSING 2" xfId="4910"/>
    <cellStyle name="_MEAS. SHEET of PHASE II-07.05.08-JKP_MEAS_FACULTY HOUSING 3" xfId="4909"/>
    <cellStyle name="_MEAS. SHEET of PHASE II-07.05.08-JKP_MEAS_FACULTY HOUSING_DRAFT BOQ-WITH MEAS-STR-CIVIL-18-01-13" xfId="1892"/>
    <cellStyle name="_MEAS. SHEET of PHASE II-07.05.08-JKP_MEAS_FACULTY HOUSING_DRAFT BOQ-WITH MEAS-STR-CIVIL-18-01-13 2" xfId="4912"/>
    <cellStyle name="_MEAS. SHEET of PHASE II-07.05.08-JKP_MEAS_FACULTY HOUSING_DRAFT BOQ-WITH MEAS-STR-CIVIL-18-01-13 3" xfId="4911"/>
    <cellStyle name="_MEAS. SHEET of PHASE II-07.05.08-JKP_MEAS-FACULTY HOUSE-16.04.10-A" xfId="703"/>
    <cellStyle name="_MEAS. SHEET of PHASE II-07.05.08-JKP_MEAS-FACULTY HOUSE-16.04.10-A 2" xfId="4913"/>
    <cellStyle name="_MEAS. SHEET of PHASE II-07.05.08-JKP_MEAS-SHEET- FINISHING-BL" xfId="984"/>
    <cellStyle name="_MEAS. SHEET of PHASE II-07.05.08-JKP_MEAS-SHEET- FINISHING-BL 2" xfId="4914"/>
    <cellStyle name="_MEAS. SHEET of PHASE II-07.05.08-JKP_Measurement" xfId="1846"/>
    <cellStyle name="_MEAS. SHEET of PHASE II-07.05.08-JKP_Measurement 2" xfId="4916"/>
    <cellStyle name="_MEAS. SHEET of PHASE II-07.05.08-JKP_Measurement 3" xfId="4915"/>
    <cellStyle name="_MEAS. SHEET of PHASE II-07.05.08-JKP_MEASUREMENT SHEET -Plaster At Guest House- Chaitali" xfId="1894"/>
    <cellStyle name="_MEAS. SHEET of PHASE II-07.05.08-JKP_MEASUREMENT SHEET -Plaster At Guest House- Chaitali 2" xfId="4918"/>
    <cellStyle name="_MEAS. SHEET of PHASE II-07.05.08-JKP_MEASUREMENT SHEET -Plaster At Guest House- Chaitali 3" xfId="4917"/>
    <cellStyle name="_MEAS. SHEET of PHASE II-07.05.08-JKP_MEASUREMENT SHEET -Plaster At Guest House- Chaitali_DRAFT BOQ-WITH MEAS-STR-CIVIL-18-01-13" xfId="84"/>
    <cellStyle name="_MEAS. SHEET of PHASE II-07.05.08-JKP_MEASUREMENT SHEET -Plaster At Guest House- Chaitali_DRAFT BOQ-WITH MEAS-STR-CIVIL-18-01-13 2" xfId="4920"/>
    <cellStyle name="_MEAS. SHEET of PHASE II-07.05.08-JKP_MEASUREMENT SHEET -Plaster At Guest House- Chaitali_DRAFT BOQ-WITH MEAS-STR-CIVIL-18-01-13 3" xfId="4919"/>
    <cellStyle name="_MEAS. SHEET of PHASE II-07.05.08-JKP_Miscellaneous work" xfId="1895"/>
    <cellStyle name="_MEAS. SHEET of PHASE II-07.05.08-JKP_Miscellaneous work 2" xfId="4922"/>
    <cellStyle name="_MEAS. SHEET of PHASE II-07.05.08-JKP_Miscellaneous work 3" xfId="4921"/>
    <cellStyle name="_MEAS. SHEET of PHASE II-07.05.08-JKP_PAINTING" xfId="1897"/>
    <cellStyle name="_MEAS. SHEET of PHASE II-07.05.08-JKP_PAINTING 2" xfId="4923"/>
    <cellStyle name="_MEAS. SHEET of PHASE II-07.05.08-JKP_RA_MKT_INTERIOR" xfId="1315"/>
    <cellStyle name="_MEAS. SHEET of PHASE II-07.05.08-JKP_RA_MKT_INTERIOR 2" xfId="858"/>
    <cellStyle name="_MEAS. SHEET of PHASE II-07.05.08-JKP_RA_MKT_INTERIOR 2 2" xfId="4926"/>
    <cellStyle name="_MEAS. SHEET of PHASE II-07.05.08-JKP_RA_MKT_INTERIOR 2 3" xfId="4925"/>
    <cellStyle name="_MEAS. SHEET of PHASE II-07.05.08-JKP_RA_MKT_INTERIOR 3" xfId="4927"/>
    <cellStyle name="_MEAS. SHEET of PHASE II-07.05.08-JKP_RA_MKT_INTERIOR 4" xfId="4924"/>
    <cellStyle name="_MEAS. SHEET of PHASE II-07.05.08-JKP_RA_MKT_INTERIOR_DRAFT BOQ-WITH MEAS-STR-CIVIL-18-01-13" xfId="529"/>
    <cellStyle name="_MEAS. SHEET of PHASE II-07.05.08-JKP_RA_MKT_INTERIOR_DRAFT BOQ-WITH MEAS-STR-CIVIL-18-01-13 2" xfId="4929"/>
    <cellStyle name="_MEAS. SHEET of PHASE II-07.05.08-JKP_RA_MKT_INTERIOR_DRAFT BOQ-WITH MEAS-STR-CIVIL-18-01-13 3" xfId="4928"/>
    <cellStyle name="_MEAS. SHEET of PHASE II-07.05.08-JKP_RA-MKT" xfId="1898"/>
    <cellStyle name="_MEAS. SHEET of PHASE II-07.05.08-JKP_RA-MKT 2" xfId="1900"/>
    <cellStyle name="_MEAS. SHEET of PHASE II-07.05.08-JKP_RA-MKT 2 2" xfId="4932"/>
    <cellStyle name="_MEAS. SHEET of PHASE II-07.05.08-JKP_RA-MKT 2 3" xfId="4931"/>
    <cellStyle name="_MEAS. SHEET of PHASE II-07.05.08-JKP_RA-MKT 3" xfId="4933"/>
    <cellStyle name="_MEAS. SHEET of PHASE II-07.05.08-JKP_RA-MKT 4" xfId="4930"/>
    <cellStyle name="_MEAS. SHEET of PHASE II-07.05.08-JKP_RA-MKT_DRAFT BOQ-WITH MEAS-STR-CIVIL-18-01-13" xfId="1901"/>
    <cellStyle name="_MEAS. SHEET of PHASE II-07.05.08-JKP_RA-MKT_DRAFT BOQ-WITH MEAS-STR-CIVIL-18-01-13 2" xfId="4935"/>
    <cellStyle name="_MEAS. SHEET of PHASE II-07.05.08-JKP_RA-MKT_DRAFT BOQ-WITH MEAS-STR-CIVIL-18-01-13 3" xfId="4934"/>
    <cellStyle name="_MEAS. SHEET of PHASE II-07.05.08-JKP_REV. BOQ-KNOWLEDGE CENTERl-09-01-10-AP" xfId="939"/>
    <cellStyle name="_MEAS. SHEET of PHASE II-07.05.08-JKP_REV. BOQ-KNOWLEDGE CENTERl-09-01-10-AP 2" xfId="667"/>
    <cellStyle name="_MEAS. SHEET of PHASE II-07.05.08-JKP_REV. BOQ-KNOWLEDGE CENTERl-09-01-10-AP 2 2" xfId="4938"/>
    <cellStyle name="_MEAS. SHEET of PHASE II-07.05.08-JKP_REV. BOQ-KNOWLEDGE CENTERl-09-01-10-AP 2 3" xfId="4937"/>
    <cellStyle name="_MEAS. SHEET of PHASE II-07.05.08-JKP_REV. BOQ-KNOWLEDGE CENTERl-09-01-10-AP 3" xfId="4939"/>
    <cellStyle name="_MEAS. SHEET of PHASE II-07.05.08-JKP_REV. BOQ-KNOWLEDGE CENTERl-09-01-10-AP 4" xfId="4936"/>
    <cellStyle name="_MEAS. SHEET of PHASE II-07.05.08-JKP_REV. BOQ-KNOWLEDGE CENTERl-09-01-10-AP_DRAFT BOQ-WITH MEAS-STR-CIVIL-18-01-13" xfId="1446"/>
    <cellStyle name="_MEAS. SHEET of PHASE II-07.05.08-JKP_REV. BOQ-KNOWLEDGE CENTERl-09-01-10-AP_DRAFT BOQ-WITH MEAS-STR-CIVIL-18-01-13 2" xfId="4941"/>
    <cellStyle name="_MEAS. SHEET of PHASE II-07.05.08-JKP_REV. BOQ-KNOWLEDGE CENTERl-09-01-10-AP_DRAFT BOQ-WITH MEAS-STR-CIVIL-18-01-13 3" xfId="4940"/>
    <cellStyle name="_MEAS. SHEET of PHASE II-07.05.08-JKP_REV.EST" xfId="1902"/>
    <cellStyle name="_MEAS. SHEET of PHASE II-07.05.08-JKP_REV.EST 2" xfId="1397"/>
    <cellStyle name="_MEAS. SHEET of PHASE II-07.05.08-JKP_REV.EST 2 2" xfId="4944"/>
    <cellStyle name="_MEAS. SHEET of PHASE II-07.05.08-JKP_REV.EST 2 3" xfId="4943"/>
    <cellStyle name="_MEAS. SHEET of PHASE II-07.05.08-JKP_REV.EST 3" xfId="4945"/>
    <cellStyle name="_MEAS. SHEET of PHASE II-07.05.08-JKP_REV.EST 4" xfId="4942"/>
    <cellStyle name="_MEAS. SHEET of PHASE II-07.05.08-JKP_REV.EST_DRAFT BOQ-WITH MEAS-STR-CIVIL-18-01-13" xfId="1755"/>
    <cellStyle name="_MEAS. SHEET of PHASE II-07.05.08-JKP_REV.EST_DRAFT BOQ-WITH MEAS-STR-CIVIL-18-01-13 2" xfId="4947"/>
    <cellStyle name="_MEAS. SHEET of PHASE II-07.05.08-JKP_REV.EST_DRAFT BOQ-WITH MEAS-STR-CIVIL-18-01-13 3" xfId="4946"/>
    <cellStyle name="_MEAS. SHEET of PHASE II-07.05.08-JKP_REV.ESTIMATE" xfId="1903"/>
    <cellStyle name="_MEAS. SHEET of PHASE II-07.05.08-JKP_REV.ESTIMATE 2" xfId="1905"/>
    <cellStyle name="_MEAS. SHEET of PHASE II-07.05.08-JKP_REV.ESTIMATE 2 2" xfId="4950"/>
    <cellStyle name="_MEAS. SHEET of PHASE II-07.05.08-JKP_REV.ESTIMATE 2 3" xfId="4949"/>
    <cellStyle name="_MEAS. SHEET of PHASE II-07.05.08-JKP_REV.ESTIMATE 3" xfId="4951"/>
    <cellStyle name="_MEAS. SHEET of PHASE II-07.05.08-JKP_REV.ESTIMATE 4" xfId="4948"/>
    <cellStyle name="_MEAS. SHEET of PHASE II-07.05.08-JKP_REV.ESTIMATE_DRAFT BOQ-WITH MEAS-STR-CIVIL-18-01-13" xfId="1910"/>
    <cellStyle name="_MEAS. SHEET of PHASE II-07.05.08-JKP_REV.ESTIMATE_DRAFT BOQ-WITH MEAS-STR-CIVIL-18-01-13 2" xfId="4953"/>
    <cellStyle name="_MEAS. SHEET of PHASE II-07.05.08-JKP_REV.ESTIMATE_DRAFT BOQ-WITH MEAS-STR-CIVIL-18-01-13 3" xfId="4952"/>
    <cellStyle name="_MEAS. SHEET of PHASE II-07.05.08-JKP_Steel truss-Dharmendra" xfId="904"/>
    <cellStyle name="_MEAS. SHEET of PHASE II-07.05.08-JKP_Steel truss-Dharmendra 2" xfId="4954"/>
    <cellStyle name="_MEAS. SHEET of Plot-2 Campus -2  5-07-08 P" xfId="1085"/>
    <cellStyle name="_MEAS. SHEET of Plot-2 Campus -2  5-07-08 P 2" xfId="1912"/>
    <cellStyle name="_MEAS. SHEET of Plot-2 Campus -2  5-07-08 P 2 2" xfId="4957"/>
    <cellStyle name="_MEAS. SHEET of Plot-2 Campus -2  5-07-08 P 2 3" xfId="4956"/>
    <cellStyle name="_MEAS. SHEET of Plot-2 Campus -2  5-07-08 P 3" xfId="4958"/>
    <cellStyle name="_MEAS. SHEET of Plot-2 Campus -2  5-07-08 P 4" xfId="4955"/>
    <cellStyle name="_MEAS. SHEET of Plot-2 Campus -2  5-07-08 P_DRAFT BOQ-WITH MEAS-STR-CIVIL-18-01-13" xfId="1913"/>
    <cellStyle name="_MEAS. SHEET of Plot-2 Campus -2  5-07-08 P_DRAFT BOQ-WITH MEAS-STR-CIVIL-18-01-13 2" xfId="4960"/>
    <cellStyle name="_MEAS. SHEET of Plot-2 Campus -2  5-07-08 P_DRAFT BOQ-WITH MEAS-STR-CIVIL-18-01-13 3" xfId="4959"/>
    <cellStyle name="_MEAS. SHEET of Plot-2 Campus -2  5-07-08 P_Health care" xfId="1914"/>
    <cellStyle name="_MEAS. SHEET of Plot-2 Campus -2  5-07-08 P_Health care 2" xfId="4961"/>
    <cellStyle name="_MEAS. SHEET of Plot-2 Campus -2  5-07-08 P_Health care_DRAFT BOQ-WITH MEAS-STR-CIVIL-18-01-13" xfId="1916"/>
    <cellStyle name="_MEAS. SHEET of Plot-2 Campus -2  5-07-08 P_Health care_DRAFT BOQ-WITH MEAS-STR-CIVIL-18-01-13 2" xfId="4962"/>
    <cellStyle name="_MEAS. SHEET of Plot-2 Campus -2  5-07-08 P_MEAS_FACULTY HOUSING" xfId="1787"/>
    <cellStyle name="_MEAS. SHEET of Plot-2 Campus -2  5-07-08 P_MEAS_FACULTY HOUSING 2" xfId="4964"/>
    <cellStyle name="_MEAS. SHEET of Plot-2 Campus -2  5-07-08 P_MEAS_FACULTY HOUSING 3" xfId="4963"/>
    <cellStyle name="_MEAS. SHEET of Plot-2 Campus -2  5-07-08 P_MEAS_FACULTY HOUSING_DRAFT BOQ-WITH MEAS-STR-CIVIL-18-01-13" xfId="1917"/>
    <cellStyle name="_MEAS. SHEET of Plot-2 Campus -2  5-07-08 P_MEAS_FACULTY HOUSING_DRAFT BOQ-WITH MEAS-STR-CIVIL-18-01-13 2" xfId="4966"/>
    <cellStyle name="_MEAS. SHEET of Plot-2 Campus -2  5-07-08 P_MEAS_FACULTY HOUSING_DRAFT BOQ-WITH MEAS-STR-CIVIL-18-01-13 3" xfId="4965"/>
    <cellStyle name="_MEAS. SHEET of Plot-2 Campus -2  5-07-08 P_MEAS-FACULTY HOUSE-16.04.10-A" xfId="464"/>
    <cellStyle name="_MEAS. SHEET of Plot-2 Campus -2  5-07-08 P_MEAS-FACULTY HOUSE-16.04.10-A 2" xfId="4967"/>
    <cellStyle name="_MEAS. SHEET of Plot-2 CAMPUS- I-5.07.08- B" xfId="1918"/>
    <cellStyle name="_MEAS. SHEET of Plot-2 CAMPUS- I-5.07.08- B 2" xfId="1919"/>
    <cellStyle name="_MEAS. SHEET of Plot-2 CAMPUS- I-5.07.08- B 2 2" xfId="4970"/>
    <cellStyle name="_MEAS. SHEET of Plot-2 CAMPUS- I-5.07.08- B 2 3" xfId="4969"/>
    <cellStyle name="_MEAS. SHEET of Plot-2 CAMPUS- I-5.07.08- B 3" xfId="4971"/>
    <cellStyle name="_MEAS. SHEET of Plot-2 CAMPUS- I-5.07.08- B 4" xfId="4968"/>
    <cellStyle name="_MEAS. SHEET of Plot-2 CAMPUS- I-5.07.08- B_DRAFT BOQ-WITH MEAS-STR-CIVIL-18-01-13" xfId="1920"/>
    <cellStyle name="_MEAS. SHEET of Plot-2 CAMPUS- I-5.07.08- B_DRAFT BOQ-WITH MEAS-STR-CIVIL-18-01-13 2" xfId="4973"/>
    <cellStyle name="_MEAS. SHEET of Plot-2 CAMPUS- I-5.07.08- B_DRAFT BOQ-WITH MEAS-STR-CIVIL-18-01-13 3" xfId="4972"/>
    <cellStyle name="_MEAS. SHEET of Plot-2 CAMPUS- I-5.07.08- B_Health care" xfId="1921"/>
    <cellStyle name="_MEAS. SHEET of Plot-2 CAMPUS- I-5.07.08- B_Health care 2" xfId="4974"/>
    <cellStyle name="_MEAS. SHEET of Plot-2 CAMPUS- I-5.07.08- B_Health care_DRAFT BOQ-WITH MEAS-STR-CIVIL-18-01-13" xfId="1922"/>
    <cellStyle name="_MEAS. SHEET of Plot-2 CAMPUS- I-5.07.08- B_Health care_DRAFT BOQ-WITH MEAS-STR-CIVIL-18-01-13 2" xfId="4975"/>
    <cellStyle name="_MEAS. SHEET of Plot-2 CAMPUS- I-5.07.08- B_MEAS_FACULTY HOUSING" xfId="1923"/>
    <cellStyle name="_MEAS. SHEET of Plot-2 CAMPUS- I-5.07.08- B_MEAS_FACULTY HOUSING 2" xfId="4977"/>
    <cellStyle name="_MEAS. SHEET of Plot-2 CAMPUS- I-5.07.08- B_MEAS_FACULTY HOUSING 3" xfId="4976"/>
    <cellStyle name="_MEAS. SHEET of Plot-2 CAMPUS- I-5.07.08- B_MEAS_FACULTY HOUSING_DRAFT BOQ-WITH MEAS-STR-CIVIL-18-01-13" xfId="1926"/>
    <cellStyle name="_MEAS. SHEET of Plot-2 CAMPUS- I-5.07.08- B_MEAS_FACULTY HOUSING_DRAFT BOQ-WITH MEAS-STR-CIVIL-18-01-13 2" xfId="4979"/>
    <cellStyle name="_MEAS. SHEET of Plot-2 CAMPUS- I-5.07.08- B_MEAS_FACULTY HOUSING_DRAFT BOQ-WITH MEAS-STR-CIVIL-18-01-13 3" xfId="4978"/>
    <cellStyle name="_MEAS. SHEET of Plot-2 CAMPUS- I-5.07.08- B_MEAS-FACULTY HOUSE-16.04.10-A" xfId="1313"/>
    <cellStyle name="_MEAS. SHEET of Plot-2 CAMPUS- I-5.07.08- B_MEAS-FACULTY HOUSE-16.04.10-A 2" xfId="4980"/>
    <cellStyle name="_MEAS-FINISHING WORK.-18.01.2010-PD" xfId="1927"/>
    <cellStyle name="_MEAS-FINISHING WORK.-18.01.2010-PD 2" xfId="1930"/>
    <cellStyle name="_MEAS-FINISHING WORK.-18.01.2010-PD 2 2" xfId="4981"/>
    <cellStyle name="_MEAS-FINISHING WORK.-18.01.2010-PD 3" xfId="4982"/>
    <cellStyle name="_MEAS-FINISHING WORK.-18.01.2010-PD_DRAFT BOQ-WITH MEAS-STR-CIVIL-18-01-13" xfId="1932"/>
    <cellStyle name="_MEAS-FINISHING WORK.-18.01.2010-PD_DRAFT BOQ-WITH MEAS-STR-CIVIL-18-01-13 2" xfId="4983"/>
    <cellStyle name="_MEAS-FINISHING WORK.-18.01.2010-PD_Sez_Boq_Superstructure part-FORMATED" xfId="1071"/>
    <cellStyle name="_MEAS-masonry-Ankita" xfId="1933"/>
    <cellStyle name="_MEAS-masonry-Ankita 2" xfId="4984"/>
    <cellStyle name="_MEAS-RCC...25-5-11-CSR" xfId="198"/>
    <cellStyle name="_MEAS-RCC...25-5-11-CSR 2" xfId="4986"/>
    <cellStyle name="_MEAS-RCC...25-5-11-CSR 3" xfId="4985"/>
    <cellStyle name="_MEAS-RCC...25-5-11-CSR_DRAFT BOQ-WITH MEAS-STR-CIVIL-18-01-13" xfId="1934"/>
    <cellStyle name="_MEAS-RCC...25-5-11-CSR_DRAFT BOQ-WITH MEAS-STR-CIVIL-18-01-13 2" xfId="4988"/>
    <cellStyle name="_MEAS-RCC...25-5-11-CSR_DRAFT BOQ-WITH MEAS-STR-CIVIL-18-01-13 3" xfId="4987"/>
    <cellStyle name="_MEAS-RCC-5-7-11" xfId="535"/>
    <cellStyle name="_MEAS-RCC-5-7-11 2" xfId="4990"/>
    <cellStyle name="_MEAS-RCC-5-7-11 3" xfId="4989"/>
    <cellStyle name="_MEAS-RCC-5-7-11_DRAFT BOQ-WITH MEAS-STR-CIVIL-18-01-13" xfId="1537"/>
    <cellStyle name="_MEAS-RCC-5-7-11_DRAFT BOQ-WITH MEAS-STR-CIVIL-18-01-13 2" xfId="4992"/>
    <cellStyle name="_MEAS-RCC-5-7-11_DRAFT BOQ-WITH MEAS-STR-CIVIL-18-01-13 3" xfId="4991"/>
    <cellStyle name="_MEAS-SHEET- FINISHING-BL" xfId="546"/>
    <cellStyle name="_MEAS-SHEET- FINISHING-BL 2" xfId="4993"/>
    <cellStyle name="_MEASUREMENT SHEET - 09-09-08  PD" xfId="1931"/>
    <cellStyle name="_MEASUREMENT SHEET - 09-09-08  PD 2" xfId="1277"/>
    <cellStyle name="_MEASUREMENT SHEET - 09-09-08  PD 2 2" xfId="4996"/>
    <cellStyle name="_MEASUREMENT SHEET - 09-09-08  PD 2 3" xfId="4995"/>
    <cellStyle name="_MEASUREMENT SHEET - 09-09-08  PD 3" xfId="4997"/>
    <cellStyle name="_MEASUREMENT SHEET - 09-09-08  PD 4" xfId="4994"/>
    <cellStyle name="_MEASUREMENT SHEET - 09-09-08  PD_DRAFT BOQ-WITH MEAS-STR-CIVIL-18-01-13" xfId="1652"/>
    <cellStyle name="_MEASUREMENT SHEET - 09-09-08  PD_DRAFT BOQ-WITH MEAS-STR-CIVIL-18-01-13 2" xfId="4999"/>
    <cellStyle name="_MEASUREMENT SHEET - 09-09-08  PD_DRAFT BOQ-WITH MEAS-STR-CIVIL-18-01-13 3" xfId="4998"/>
    <cellStyle name="_MEASUREMENT SHEET - 09-09-08  PD-Area Wise" xfId="1699"/>
    <cellStyle name="_MEASUREMENT SHEET - 09-09-08  PD-Area Wise 2" xfId="1937"/>
    <cellStyle name="_MEASUREMENT SHEET - 09-09-08  PD-Area Wise 2 2" xfId="5002"/>
    <cellStyle name="_MEASUREMENT SHEET - 09-09-08  PD-Area Wise 2 3" xfId="5001"/>
    <cellStyle name="_MEASUREMENT SHEET - 09-09-08  PD-Area Wise 3" xfId="5003"/>
    <cellStyle name="_MEASUREMENT SHEET - 09-09-08  PD-Area Wise 4" xfId="5000"/>
    <cellStyle name="_MEASUREMENT SHEET - 09-09-08  PD-Area Wise_DRAFT BOQ-WITH MEAS-STR-CIVIL-18-01-13" xfId="1486"/>
    <cellStyle name="_MEASUREMENT SHEET - 09-09-08  PD-Area Wise_DRAFT BOQ-WITH MEAS-STR-CIVIL-18-01-13 2" xfId="5005"/>
    <cellStyle name="_MEASUREMENT SHEET - 09-09-08  PD-Area Wise_DRAFT BOQ-WITH MEAS-STR-CIVIL-18-01-13 3" xfId="5004"/>
    <cellStyle name="_MEASUREMENT SHEET - BUA-16-12-2010-MP" xfId="232"/>
    <cellStyle name="_MEASUREMENT SHEET - BUA-16-12-2010-MP 2" xfId="5006"/>
    <cellStyle name="_MEASUREMENT SHEET - LIBRARY-CHECKED" xfId="1938"/>
    <cellStyle name="_MEASUREMENT SHEET - LIBRARY-CHECKED 2" xfId="1940"/>
    <cellStyle name="_MEASUREMENT SHEET - LIBRARY-CHECKED 2 2" xfId="5007"/>
    <cellStyle name="_MEASUREMENT SHEET - LIBRARY-CHECKED 3" xfId="5008"/>
    <cellStyle name="_MEASUREMENT SHEET - LIBRARY-CHECKED_DRAFT BOQ-WITH MEAS-STR-CIVIL-18-01-13" xfId="1941"/>
    <cellStyle name="_MEASUREMENT SHEET - LIBRARY-CHECKED_DRAFT BOQ-WITH MEAS-STR-CIVIL-18-01-13 2" xfId="5009"/>
    <cellStyle name="_MEASUREMENT SHEET - LIBRARY-CHECKED_ESTIMATE- RTC CREST ANNEX-20-02-10-SSA" xfId="1942"/>
    <cellStyle name="_MEASUREMENT SHEET - LIBRARY-CHECKED_ESTIMATE- RTC CREST ANNEX-20-02-10-SSA 2" xfId="259"/>
    <cellStyle name="_MEASUREMENT SHEET - LIBRARY-CHECKED_ESTIMATE- RTC CREST ANNEX-20-02-10-SSA 2 2" xfId="5010"/>
    <cellStyle name="_MEASUREMENT SHEET - LIBRARY-CHECKED_ESTIMATE- RTC CREST ANNEX-20-02-10-SSA 3" xfId="5011"/>
    <cellStyle name="_MEASUREMENT SHEET - LIBRARY-CHECKED_ESTIMATE- RTC CREST ANNEX-20-02-10-SSA_DRAFT BOQ-WITH MEAS-STR-CIVIL-18-01-13" xfId="1943"/>
    <cellStyle name="_MEASUREMENT SHEET - LIBRARY-CHECKED_ESTIMATE- RTC CREST ANNEX-20-02-10-SSA_DRAFT BOQ-WITH MEAS-STR-CIVIL-18-01-13 2" xfId="5012"/>
    <cellStyle name="_MEASUREMENT SHEET - LIBRARY-CHECKED_ESTIMATE- RTC CREST ANNEX-20-02-10-SSA_Sez_Boq_Superstructure part-FORMATED" xfId="1944"/>
    <cellStyle name="_MEASUREMENT SHEET - LIBRARY-CHECKED_RA_MKT_INTERIOR" xfId="1006"/>
    <cellStyle name="_MEASUREMENT SHEET - LIBRARY-CHECKED_RA_MKT_INTERIOR 2" xfId="1945"/>
    <cellStyle name="_MEASUREMENT SHEET - LIBRARY-CHECKED_RA_MKT_INTERIOR 2 2" xfId="5013"/>
    <cellStyle name="_MEASUREMENT SHEET - LIBRARY-CHECKED_RA_MKT_INTERIOR 3" xfId="5014"/>
    <cellStyle name="_MEASUREMENT SHEET - LIBRARY-CHECKED_RA_MKT_INTERIOR_DRAFT BOQ-WITH MEAS-STR-CIVIL-18-01-13" xfId="1948"/>
    <cellStyle name="_MEASUREMENT SHEET - LIBRARY-CHECKED_RA_MKT_INTERIOR_DRAFT BOQ-WITH MEAS-STR-CIVIL-18-01-13 2" xfId="5015"/>
    <cellStyle name="_MEASUREMENT SHEET - LIBRARY-CHECKED_RA_MKT_INTERIOR_Sez_Boq_Superstructure part-FORMATED" xfId="1949"/>
    <cellStyle name="_MEASUREMENT SHEET - LIBRARY-CHECKED_RA-MKT" xfId="161"/>
    <cellStyle name="_MEASUREMENT SHEET - LIBRARY-CHECKED_RA-MKT 2" xfId="1952"/>
    <cellStyle name="_MEASUREMENT SHEET - LIBRARY-CHECKED_RA-MKT 2 2" xfId="5016"/>
    <cellStyle name="_MEASUREMENT SHEET - LIBRARY-CHECKED_RA-MKT 3" xfId="5017"/>
    <cellStyle name="_MEASUREMENT SHEET - LIBRARY-CHECKED_RA-MKT_DRAFT BOQ-WITH MEAS-STR-CIVIL-18-01-13" xfId="220"/>
    <cellStyle name="_MEASUREMENT SHEET - LIBRARY-CHECKED_RA-MKT_DRAFT BOQ-WITH MEAS-STR-CIVIL-18-01-13 2" xfId="5018"/>
    <cellStyle name="_MEASUREMENT SHEET - LIBRARY-CHECKED_RA-MKT_Sez_Boq_Superstructure part-FORMATED" xfId="711"/>
    <cellStyle name="_MEASUREMENT SHEET - LIBRARY-CHECKED_REV.EST" xfId="407"/>
    <cellStyle name="_MEASUREMENT SHEET - LIBRARY-CHECKED_REV.EST 2" xfId="1056"/>
    <cellStyle name="_MEASUREMENT SHEET - LIBRARY-CHECKED_REV.EST 2 2" xfId="5019"/>
    <cellStyle name="_MEASUREMENT SHEET - LIBRARY-CHECKED_REV.EST 3" xfId="5020"/>
    <cellStyle name="_MEASUREMENT SHEET - LIBRARY-CHECKED_REV.EST_DRAFT BOQ-WITH MEAS-STR-CIVIL-18-01-13" xfId="1613"/>
    <cellStyle name="_MEASUREMENT SHEET - LIBRARY-CHECKED_REV.EST_DRAFT BOQ-WITH MEAS-STR-CIVIL-18-01-13 2" xfId="5021"/>
    <cellStyle name="_MEASUREMENT SHEET - LIBRARY-CHECKED_REV.EST_Sez_Boq_Superstructure part-FORMATED" xfId="1229"/>
    <cellStyle name="_MEASUREMENT SHEET - LIBRARY-CHECKED_REV.ESTIMATE" xfId="1954"/>
    <cellStyle name="_MEASUREMENT SHEET - LIBRARY-CHECKED_REV.ESTIMATE 2" xfId="1956"/>
    <cellStyle name="_MEASUREMENT SHEET - LIBRARY-CHECKED_REV.ESTIMATE 2 2" xfId="5022"/>
    <cellStyle name="_MEASUREMENT SHEET - LIBRARY-CHECKED_REV.ESTIMATE 3" xfId="5023"/>
    <cellStyle name="_MEASUREMENT SHEET - LIBRARY-CHECKED_REV.ESTIMATE_DRAFT BOQ-WITH MEAS-STR-CIVIL-18-01-13" xfId="1958"/>
    <cellStyle name="_MEASUREMENT SHEET - LIBRARY-CHECKED_REV.ESTIMATE_DRAFT BOQ-WITH MEAS-STR-CIVIL-18-01-13 2" xfId="5024"/>
    <cellStyle name="_MEASUREMENT SHEET - LIBRARY-CHECKED_REV.ESTIMATE_Sez_Boq_Superstructure part-FORMATED" xfId="1959"/>
    <cellStyle name="_MEASUREMENT SHEET - LIBRARY-CHECKED_Sez_Boq_Superstructure part-FORMATED" xfId="1961"/>
    <cellStyle name="_MEASUREMENT SHEET - MASONRY-S" xfId="1962"/>
    <cellStyle name="_MEASUREMENT SHEET - MASONRY-S 2" xfId="1963"/>
    <cellStyle name="_MEASUREMENT SHEET - MASONRY-S 2 2" xfId="5025"/>
    <cellStyle name="_MEASUREMENT SHEET - MASONRY-S 3" xfId="5026"/>
    <cellStyle name="_MEASUREMENT SHEET - MASONRY-S_DRAFT BOQ-WITH MEAS-STR-CIVIL-18-01-13" xfId="1608"/>
    <cellStyle name="_MEASUREMENT SHEET - MASONRY-S_DRAFT BOQ-WITH MEAS-STR-CIVIL-18-01-13 2" xfId="5027"/>
    <cellStyle name="_MEASUREMENT SHEET - MASONRY-S_Sez_Boq_Superstructure part-FORMATED" xfId="1435"/>
    <cellStyle name="_MEASUREMENT SHEET - RCC-  (14-5-11) -P" xfId="1964"/>
    <cellStyle name="_MEASUREMENT SHEET - RCC-  (14-5-11) -P 2" xfId="5029"/>
    <cellStyle name="_MEASUREMENT SHEET - RCC-  (14-5-11) -P 3" xfId="5028"/>
    <cellStyle name="_MEASUREMENT SHEET - RCC- Chaitali - CHK" xfId="1965"/>
    <cellStyle name="_MEASUREMENT SHEET - RCC- Chaitali - CHK 2" xfId="5031"/>
    <cellStyle name="_MEASUREMENT SHEET - RCC- Chaitali - CHK 3" xfId="5030"/>
    <cellStyle name="_MEASUREMENT SHEET - RCC- Chaitali - CHK_DRAFT BOQ-WITH MEAS-STR-CIVIL-18-01-13" xfId="1968"/>
    <cellStyle name="_MEASUREMENT SHEET - RCC- Chaitali - CHK_DRAFT BOQ-WITH MEAS-STR-CIVIL-18-01-13 2" xfId="5033"/>
    <cellStyle name="_MEASUREMENT SHEET - RCC- Chaitali - CHK_DRAFT BOQ-WITH MEAS-STR-CIVIL-18-01-13 3" xfId="5032"/>
    <cellStyle name="_MEASUREMENT SHEET - RCC- Neha (14-5-11)" xfId="684"/>
    <cellStyle name="_MEASUREMENT SHEET - RCC- Neha (14-5-11) 2" xfId="5035"/>
    <cellStyle name="_MEASUREMENT SHEET - RCC- Neha (14-5-11) 3" xfId="5034"/>
    <cellStyle name="_MEASUREMENT SHEET - RCC-17-01-2013-NSG" xfId="618"/>
    <cellStyle name="_MEASUREMENT SHEET - RCC-17-01-2013-NSG 2" xfId="5037"/>
    <cellStyle name="_MEASUREMENT SHEET - RCC-17-01-2013-NSG 3" xfId="5036"/>
    <cellStyle name="_MEASUREMENT SHEET -Plaster At Guest House- Chaitali" xfId="1387"/>
    <cellStyle name="_MEASUREMENT SHEET -Plaster At Guest House- Chaitali 2" xfId="5039"/>
    <cellStyle name="_MEASUREMENT SHEET -Plaster At Guest House- Chaitali 3" xfId="5038"/>
    <cellStyle name="_MEASUREMENT SHEET -Plaster At Guest House- Chaitali_DRAFT BOQ-WITH MEAS-STR-CIVIL-18-01-13" xfId="1970"/>
    <cellStyle name="_MEASUREMENT SHEET -Plaster At Guest House- Chaitali_DRAFT BOQ-WITH MEAS-STR-CIVIL-18-01-13 2" xfId="5041"/>
    <cellStyle name="_MEASUREMENT SHEET -Plaster At Guest House- Chaitali_DRAFT BOQ-WITH MEAS-STR-CIVIL-18-01-13 3" xfId="5040"/>
    <cellStyle name="_MEASUREMENT SHEET -ZONAL CANTEEN" xfId="1972"/>
    <cellStyle name="_MEASUREMENT SHEET -ZONAL CANTEEN 2" xfId="1974"/>
    <cellStyle name="_MEASUREMENT SHEET -ZONAL CANTEEN 2 2" xfId="5042"/>
    <cellStyle name="_MEASUREMENT SHEET -ZONAL CANTEEN 3" xfId="5043"/>
    <cellStyle name="_MEASUREMENT SHEET -ZONAL CANTEEN_DRAFT BOQ-WITH MEAS-STR-CIVIL-18-01-13" xfId="1156"/>
    <cellStyle name="_MEASUREMENT SHEET -ZONAL CANTEEN_DRAFT BOQ-WITH MEAS-STR-CIVIL-18-01-13 2" xfId="5044"/>
    <cellStyle name="_MEASUREMENT SHEET -ZONAL CANTEEN_ESTIMATE- RTC CREST ANNEX-20-02-10-SSA" xfId="534"/>
    <cellStyle name="_MEASUREMENT SHEET -ZONAL CANTEEN_ESTIMATE- RTC CREST ANNEX-20-02-10-SSA 2" xfId="1063"/>
    <cellStyle name="_MEASUREMENT SHEET -ZONAL CANTEEN_ESTIMATE- RTC CREST ANNEX-20-02-10-SSA 2 2" xfId="5045"/>
    <cellStyle name="_MEASUREMENT SHEET -ZONAL CANTEEN_ESTIMATE- RTC CREST ANNEX-20-02-10-SSA 3" xfId="5046"/>
    <cellStyle name="_MEASUREMENT SHEET -ZONAL CANTEEN_ESTIMATE- RTC CREST ANNEX-20-02-10-SSA_DRAFT BOQ-WITH MEAS-STR-CIVIL-18-01-13" xfId="1798"/>
    <cellStyle name="_MEASUREMENT SHEET -ZONAL CANTEEN_ESTIMATE- RTC CREST ANNEX-20-02-10-SSA_DRAFT BOQ-WITH MEAS-STR-CIVIL-18-01-13 2" xfId="5047"/>
    <cellStyle name="_MEASUREMENT SHEET -ZONAL CANTEEN_ESTIMATE- RTC CREST ANNEX-20-02-10-SSA_Sez_Boq_Superstructure part-FORMATED" xfId="1976"/>
    <cellStyle name="_MEASUREMENT SHEET -ZONAL CANTEEN_RA_MKT_INTERIOR" xfId="329"/>
    <cellStyle name="_MEASUREMENT SHEET -ZONAL CANTEEN_RA_MKT_INTERIOR 2" xfId="1979"/>
    <cellStyle name="_MEASUREMENT SHEET -ZONAL CANTEEN_RA_MKT_INTERIOR 2 2" xfId="5048"/>
    <cellStyle name="_MEASUREMENT SHEET -ZONAL CANTEEN_RA_MKT_INTERIOR 3" xfId="5049"/>
    <cellStyle name="_MEASUREMENT SHEET -ZONAL CANTEEN_RA_MKT_INTERIOR_DRAFT BOQ-WITH MEAS-STR-CIVIL-18-01-13" xfId="518"/>
    <cellStyle name="_MEASUREMENT SHEET -ZONAL CANTEEN_RA_MKT_INTERIOR_DRAFT BOQ-WITH MEAS-STR-CIVIL-18-01-13 2" xfId="5050"/>
    <cellStyle name="_MEASUREMENT SHEET -ZONAL CANTEEN_RA_MKT_INTERIOR_Sez_Boq_Superstructure part-FORMATED" xfId="1980"/>
    <cellStyle name="_MEASUREMENT SHEET -ZONAL CANTEEN_RA-MKT" xfId="1981"/>
    <cellStyle name="_MEASUREMENT SHEET -ZONAL CANTEEN_RA-MKT 2" xfId="655"/>
    <cellStyle name="_MEASUREMENT SHEET -ZONAL CANTEEN_RA-MKT 2 2" xfId="5051"/>
    <cellStyle name="_MEASUREMENT SHEET -ZONAL CANTEEN_RA-MKT 3" xfId="5052"/>
    <cellStyle name="_MEASUREMENT SHEET -ZONAL CANTEEN_RA-MKT_DRAFT BOQ-WITH MEAS-STR-CIVIL-18-01-13" xfId="1983"/>
    <cellStyle name="_MEASUREMENT SHEET -ZONAL CANTEEN_RA-MKT_DRAFT BOQ-WITH MEAS-STR-CIVIL-18-01-13 2" xfId="5053"/>
    <cellStyle name="_MEASUREMENT SHEET -ZONAL CANTEEN_RA-MKT_Sez_Boq_Superstructure part-FORMATED" xfId="71"/>
    <cellStyle name="_MEASUREMENT SHEET -ZONAL CANTEEN_REV.EST" xfId="912"/>
    <cellStyle name="_MEASUREMENT SHEET -ZONAL CANTEEN_REV.EST 2" xfId="1984"/>
    <cellStyle name="_MEASUREMENT SHEET -ZONAL CANTEEN_REV.EST 2 2" xfId="5054"/>
    <cellStyle name="_MEASUREMENT SHEET -ZONAL CANTEEN_REV.EST 3" xfId="5055"/>
    <cellStyle name="_MEASUREMENT SHEET -ZONAL CANTEEN_REV.EST_DRAFT BOQ-WITH MEAS-STR-CIVIL-18-01-13" xfId="1985"/>
    <cellStyle name="_MEASUREMENT SHEET -ZONAL CANTEEN_REV.EST_DRAFT BOQ-WITH MEAS-STR-CIVIL-18-01-13 2" xfId="5056"/>
    <cellStyle name="_MEASUREMENT SHEET -ZONAL CANTEEN_REV.EST_Sez_Boq_Superstructure part-FORMATED" xfId="1986"/>
    <cellStyle name="_MEASUREMENT SHEET -ZONAL CANTEEN_REV.ESTIMATE" xfId="1987"/>
    <cellStyle name="_MEASUREMENT SHEET -ZONAL CANTEEN_REV.ESTIMATE 2" xfId="1991"/>
    <cellStyle name="_MEASUREMENT SHEET -ZONAL CANTEEN_REV.ESTIMATE 2 2" xfId="5057"/>
    <cellStyle name="_MEASUREMENT SHEET -ZONAL CANTEEN_REV.ESTIMATE 3" xfId="5058"/>
    <cellStyle name="_MEASUREMENT SHEET -ZONAL CANTEEN_REV.ESTIMATE_DRAFT BOQ-WITH MEAS-STR-CIVIL-18-01-13" xfId="68"/>
    <cellStyle name="_MEASUREMENT SHEET -ZONAL CANTEEN_REV.ESTIMATE_DRAFT BOQ-WITH MEAS-STR-CIVIL-18-01-13 2" xfId="5059"/>
    <cellStyle name="_MEASUREMENT SHEET -ZONAL CANTEEN_REV.ESTIMATE_Sez_Boq_Superstructure part-FORMATED" xfId="1993"/>
    <cellStyle name="_MEASUREMENT SHEET -ZONAL CANTEEN_Sez_Boq_Superstructure part-FORMATED" xfId="1994"/>
    <cellStyle name="_MEASUREMENT SHEET -ZONAL CANTEEN-Zone IV" xfId="1996"/>
    <cellStyle name="_MEASUREMENT SHEET -ZONAL CANTEEN-Zone IV 2" xfId="1202"/>
    <cellStyle name="_MEASUREMENT SHEET -ZONAL CANTEEN-Zone IV 2 2" xfId="5060"/>
    <cellStyle name="_MEASUREMENT SHEET -ZONAL CANTEEN-Zone IV 3" xfId="5061"/>
    <cellStyle name="_MEASUREMENT SHEET -ZONAL CANTEEN-Zone IV_DRAFT BOQ-WITH MEAS-STR-CIVIL-18-01-13" xfId="1998"/>
    <cellStyle name="_MEASUREMENT SHEET -ZONAL CANTEEN-Zone IV_DRAFT BOQ-WITH MEAS-STR-CIVIL-18-01-13 2" xfId="5062"/>
    <cellStyle name="_MEASUREMENT SHEET -ZONAL CANTEEN-Zone IV_ESTIMATE- RTC CREST ANNEX-20-02-10-SSA" xfId="1861"/>
    <cellStyle name="_MEASUREMENT SHEET -ZONAL CANTEEN-Zone IV_ESTIMATE- RTC CREST ANNEX-20-02-10-SSA 2" xfId="221"/>
    <cellStyle name="_MEASUREMENT SHEET -ZONAL CANTEEN-Zone IV_ESTIMATE- RTC CREST ANNEX-20-02-10-SSA 2 2" xfId="5063"/>
    <cellStyle name="_MEASUREMENT SHEET -ZONAL CANTEEN-Zone IV_ESTIMATE- RTC CREST ANNEX-20-02-10-SSA 3" xfId="5064"/>
    <cellStyle name="_MEASUREMENT SHEET -ZONAL CANTEEN-Zone IV_ESTIMATE- RTC CREST ANNEX-20-02-10-SSA_DRAFT BOQ-WITH MEAS-STR-CIVIL-18-01-13" xfId="187"/>
    <cellStyle name="_MEASUREMENT SHEET -ZONAL CANTEEN-Zone IV_ESTIMATE- RTC CREST ANNEX-20-02-10-SSA_DRAFT BOQ-WITH MEAS-STR-CIVIL-18-01-13 2" xfId="5065"/>
    <cellStyle name="_MEASUREMENT SHEET -ZONAL CANTEEN-Zone IV_ESTIMATE- RTC CREST ANNEX-20-02-10-SSA_Sez_Boq_Superstructure part-FORMATED" xfId="1077"/>
    <cellStyle name="_MEASUREMENT SHEET -ZONAL CANTEEN-Zone IV_RA_MKT_INTERIOR" xfId="2001"/>
    <cellStyle name="_MEASUREMENT SHEET -ZONAL CANTEEN-Zone IV_RA_MKT_INTERIOR 2" xfId="2002"/>
    <cellStyle name="_MEASUREMENT SHEET -ZONAL CANTEEN-Zone IV_RA_MKT_INTERIOR 2 2" xfId="5066"/>
    <cellStyle name="_MEASUREMENT SHEET -ZONAL CANTEEN-Zone IV_RA_MKT_INTERIOR 3" xfId="5067"/>
    <cellStyle name="_MEASUREMENT SHEET -ZONAL CANTEEN-Zone IV_RA_MKT_INTERIOR_DRAFT BOQ-WITH MEAS-STR-CIVIL-18-01-13" xfId="239"/>
    <cellStyle name="_MEASUREMENT SHEET -ZONAL CANTEEN-Zone IV_RA_MKT_INTERIOR_DRAFT BOQ-WITH MEAS-STR-CIVIL-18-01-13 2" xfId="5068"/>
    <cellStyle name="_MEASUREMENT SHEET -ZONAL CANTEEN-Zone IV_RA_MKT_INTERIOR_Sez_Boq_Superstructure part-FORMATED" xfId="2007"/>
    <cellStyle name="_MEASUREMENT SHEET -ZONAL CANTEEN-Zone IV_RA-MKT" xfId="2009"/>
    <cellStyle name="_MEASUREMENT SHEET -ZONAL CANTEEN-Zone IV_RA-MKT 2" xfId="2010"/>
    <cellStyle name="_MEASUREMENT SHEET -ZONAL CANTEEN-Zone IV_RA-MKT 2 2" xfId="5069"/>
    <cellStyle name="_MEASUREMENT SHEET -ZONAL CANTEEN-Zone IV_RA-MKT 3" xfId="5070"/>
    <cellStyle name="_MEASUREMENT SHEET -ZONAL CANTEEN-Zone IV_RA-MKT_DRAFT BOQ-WITH MEAS-STR-CIVIL-18-01-13" xfId="173"/>
    <cellStyle name="_MEASUREMENT SHEET -ZONAL CANTEEN-Zone IV_RA-MKT_DRAFT BOQ-WITH MEAS-STR-CIVIL-18-01-13 2" xfId="5071"/>
    <cellStyle name="_MEASUREMENT SHEET -ZONAL CANTEEN-Zone IV_RA-MKT_Sez_Boq_Superstructure part-FORMATED" xfId="910"/>
    <cellStyle name="_MEASUREMENT SHEET -ZONAL CANTEEN-Zone IV_REV.EST" xfId="2011"/>
    <cellStyle name="_MEASUREMENT SHEET -ZONAL CANTEEN-Zone IV_REV.EST 2" xfId="2013"/>
    <cellStyle name="_MEASUREMENT SHEET -ZONAL CANTEEN-Zone IV_REV.EST 2 2" xfId="5072"/>
    <cellStyle name="_MEASUREMENT SHEET -ZONAL CANTEEN-Zone IV_REV.EST 3" xfId="5073"/>
    <cellStyle name="_MEASUREMENT SHEET -ZONAL CANTEEN-Zone IV_REV.EST_DRAFT BOQ-WITH MEAS-STR-CIVIL-18-01-13" xfId="1674"/>
    <cellStyle name="_MEASUREMENT SHEET -ZONAL CANTEEN-Zone IV_REV.EST_DRAFT BOQ-WITH MEAS-STR-CIVIL-18-01-13 2" xfId="5074"/>
    <cellStyle name="_MEASUREMENT SHEET -ZONAL CANTEEN-Zone IV_REV.EST_Sez_Boq_Superstructure part-FORMATED" xfId="2014"/>
    <cellStyle name="_MEASUREMENT SHEET -ZONAL CANTEEN-Zone IV_REV.ESTIMATE" xfId="1908"/>
    <cellStyle name="_MEASUREMENT SHEET -ZONAL CANTEEN-Zone IV_REV.ESTIMATE 2" xfId="191"/>
    <cellStyle name="_MEASUREMENT SHEET -ZONAL CANTEEN-Zone IV_REV.ESTIMATE 2 2" xfId="5075"/>
    <cellStyle name="_MEASUREMENT SHEET -ZONAL CANTEEN-Zone IV_REV.ESTIMATE 3" xfId="5076"/>
    <cellStyle name="_MEASUREMENT SHEET -ZONAL CANTEEN-Zone IV_REV.ESTIMATE_DRAFT BOQ-WITH MEAS-STR-CIVIL-18-01-13" xfId="2016"/>
    <cellStyle name="_MEASUREMENT SHEET -ZONAL CANTEEN-Zone IV_REV.ESTIMATE_DRAFT BOQ-WITH MEAS-STR-CIVIL-18-01-13 2" xfId="5077"/>
    <cellStyle name="_MEASUREMENT SHEET -ZONAL CANTEEN-Zone IV_REV.ESTIMATE_Sez_Boq_Superstructure part-FORMATED" xfId="288"/>
    <cellStyle name="_MEASUREMENT SHEET -ZONAL CANTEEN-Zone IV_Sez_Boq_Superstructure part-FORMATED" xfId="2018"/>
    <cellStyle name="_MEASUREMENT SHEET-26-11-09-PD" xfId="2020"/>
    <cellStyle name="_MEASUREMENT SHEET-26-11-09-PD 2" xfId="1647"/>
    <cellStyle name="_MEASUREMENT SHEET-26-11-09-PD 2 2" xfId="5080"/>
    <cellStyle name="_MEASUREMENT SHEET-26-11-09-PD 2 3" xfId="5079"/>
    <cellStyle name="_MEASUREMENT SHEET-26-11-09-PD 3" xfId="5081"/>
    <cellStyle name="_MEASUREMENT SHEET-26-11-09-PD 4" xfId="5078"/>
    <cellStyle name="_MEASUREMENT SHEET-26-11-09-PD_DRAFT BOQ-WITH MEAS-STR-CIVIL-18-01-13" xfId="1735"/>
    <cellStyle name="_MEASUREMENT SHEET-26-11-09-PD_DRAFT BOQ-WITH MEAS-STR-CIVIL-18-01-13 2" xfId="5083"/>
    <cellStyle name="_MEASUREMENT SHEET-26-11-09-PD_DRAFT BOQ-WITH MEAS-STR-CIVIL-18-01-13 3" xfId="5082"/>
    <cellStyle name="_MEASUREMENT-EXTERNAL DEVL" xfId="2022"/>
    <cellStyle name="_MEASUREMENT-EXTERNAL DEVL 2" xfId="1231"/>
    <cellStyle name="_MEASUREMENT-EXTERNAL DEVL 2 2" xfId="5084"/>
    <cellStyle name="_MEASUREMENT-EXTERNAL DEVL 3" xfId="5085"/>
    <cellStyle name="_MES SHEET OF BUA-(neha)-22-9-11" xfId="2028"/>
    <cellStyle name="_MES SHEET OF BUA-(neha)-22-9-11 2" xfId="5087"/>
    <cellStyle name="_MES SHEET OF BUA-(neha)-22-9-11 3" xfId="5086"/>
    <cellStyle name="_ONGC-KOLKATA-PRELIM-EST-06.01.09-AHC" xfId="1388"/>
    <cellStyle name="_ONGC-KOLKATA-PRELIM-EST-06.01.09-AHC 2" xfId="2032"/>
    <cellStyle name="_ONGC-KOLKATA-PRELIM-EST-06.01.09-AHC 2 2" xfId="5088"/>
    <cellStyle name="_ONGC-KOLKATA-PRELIM-EST-06.01.09-AHC 3" xfId="5089"/>
    <cellStyle name="_PAINTING" xfId="2033"/>
    <cellStyle name="_PAINTING 2" xfId="5090"/>
    <cellStyle name="_PRELIMINARY TOTAL ESTIMATE - R2-11.01.11" xfId="422"/>
    <cellStyle name="_PRELIMINARY TOTAL ESTIMATE - R2-11.01.11 2" xfId="5092"/>
    <cellStyle name="_PRELIMINARY TOTAL ESTIMATE - R2-11.01.11 3" xfId="5091"/>
    <cellStyle name="_R.A  deviation item31.01" xfId="2034"/>
    <cellStyle name="_RA-MKT" xfId="2036"/>
    <cellStyle name="_RA-MKT 2" xfId="1271"/>
    <cellStyle name="_RA-MKT 2 2" xfId="5095"/>
    <cellStyle name="_RA-MKT 2 3" xfId="5094"/>
    <cellStyle name="_RA-MKT 3" xfId="5096"/>
    <cellStyle name="_RA-MKT 4" xfId="5093"/>
    <cellStyle name="_RA-MKT_DRAFT BOQ-WITH MEAS-STR-CIVIL-18-01-13" xfId="568"/>
    <cellStyle name="_RA-MKT_DRAFT BOQ-WITH MEAS-STR-CIVIL-18-01-13 2" xfId="5098"/>
    <cellStyle name="_RA-MKT_DRAFT BOQ-WITH MEAS-STR-CIVIL-18-01-13 3" xfId="5097"/>
    <cellStyle name="_RA-MKT_DRAFT-EST-CIVIL-05.11.11" xfId="2038"/>
    <cellStyle name="_RA-MKT_DRAFT-EST-CIVIL-05.11.11 2" xfId="5099"/>
    <cellStyle name="_RA-MKT_DRAFT-EST-CIVIL-05.11.11_DRAFT BOQ-WITH MEAS-STR-CIVIL-18-01-13" xfId="1226"/>
    <cellStyle name="_RA-MKT_DRAFT-EST-CIVIL-05.11.11_DRAFT BOQ-WITH MEAS-STR-CIVIL-18-01-13 2" xfId="5100"/>
    <cellStyle name="_RA-MKT_MEA SHEET OF  MASONARY &amp; PLASTER-REV ON 4-05-11" xfId="2040"/>
    <cellStyle name="_RA-MKT_MEA SHEET OF  MASONARY &amp; PLASTER-REV ON 4-05-11 2" xfId="5102"/>
    <cellStyle name="_RA-MKT_MEA SHEET OF  MASONARY &amp; PLASTER-REV ON 4-05-11 3" xfId="5101"/>
    <cellStyle name="_RA-MKT_MEA SHEET OF  MASONARY &amp; PLASTER-REV ON 4-05-11_DRAFT BOQ-WITH MEAS-STR-CIVIL-18-01-13" xfId="2043"/>
    <cellStyle name="_RA-MKT_MEA SHEET OF  MASONARY &amp; PLASTER-REV ON 4-05-11_DRAFT BOQ-WITH MEAS-STR-CIVIL-18-01-13 2" xfId="5104"/>
    <cellStyle name="_RA-MKT_MEA SHEET OF  MASONARY &amp; PLASTER-REV ON 4-05-11_DRAFT BOQ-WITH MEAS-STR-CIVIL-18-01-13 3" xfId="5103"/>
    <cellStyle name="_RA-MKT_MEAS-RCC...25-5-11-CSR" xfId="1772"/>
    <cellStyle name="_RA-MKT_MEAS-RCC...25-5-11-CSR 2" xfId="5106"/>
    <cellStyle name="_RA-MKT_MEAS-RCC...25-5-11-CSR 3" xfId="5105"/>
    <cellStyle name="_RA-MKT_MEAS-RCC...25-5-11-CSR_DRAFT BOQ-WITH MEAS-STR-CIVIL-18-01-13" xfId="1780"/>
    <cellStyle name="_RA-MKT_MEAS-RCC...25-5-11-CSR_DRAFT BOQ-WITH MEAS-STR-CIVIL-18-01-13 2" xfId="5108"/>
    <cellStyle name="_RA-MKT_MEAS-RCC...25-5-11-CSR_DRAFT BOQ-WITH MEAS-STR-CIVIL-18-01-13 3" xfId="5107"/>
    <cellStyle name="_RA-MKT_MEAS-RCC-5-7-11" xfId="2044"/>
    <cellStyle name="_RA-MKT_MEAS-RCC-5-7-11 2" xfId="5110"/>
    <cellStyle name="_RA-MKT_MEAS-RCC-5-7-11 3" xfId="5109"/>
    <cellStyle name="_RA-MKT_MEAS-RCC-5-7-11_DRAFT BOQ-WITH MEAS-STR-CIVIL-18-01-13" xfId="2047"/>
    <cellStyle name="_RA-MKT_MEAS-RCC-5-7-11_DRAFT BOQ-WITH MEAS-STR-CIVIL-18-01-13 2" xfId="5112"/>
    <cellStyle name="_RA-MKT_MEAS-RCC-5-7-11_DRAFT BOQ-WITH MEAS-STR-CIVIL-18-01-13 3" xfId="5111"/>
    <cellStyle name="_RCC-ROW HOUSE-17.05.08" xfId="1946"/>
    <cellStyle name="_RCC-ROW HOUSE-17.05.08 2" xfId="1893"/>
    <cellStyle name="_RCC-ROW HOUSE-17.05.08 2 2" xfId="5113"/>
    <cellStyle name="_RCC-ROW HOUSE-17.05.08 3" xfId="5114"/>
    <cellStyle name="_RCC-ROW HOUSE-17.05.08_5th FLOOR" xfId="2050"/>
    <cellStyle name="_RCC-ROW HOUSE-17.05.08_5th FLOOR 2" xfId="5115"/>
    <cellStyle name="_RCC-ROW HOUSE-17.05.08_BOQ" xfId="1623"/>
    <cellStyle name="_RCC-ROW HOUSE-17.05.08_BOQ 2" xfId="5116"/>
    <cellStyle name="_RCC-ROW HOUSE-17.05.08_BOQ OF FINISHES FOR residentialL- 21.05.11" xfId="2051"/>
    <cellStyle name="_RCC-ROW HOUSE-17.05.08_BOQ OF FINISHES FOR residentialL- 21.05.11 2" xfId="5117"/>
    <cellStyle name="_RCC-ROW HOUSE-17.05.08_BOQ_DRAFT BOQ-WITH MEAS-STR-CIVIL-18-01-13" xfId="2052"/>
    <cellStyle name="_RCC-ROW HOUSE-17.05.08_BOQ_DRAFT BOQ-WITH MEAS-STR-CIVIL-18-01-13 2" xfId="5118"/>
    <cellStyle name="_RCC-ROW HOUSE-17.05.08_Copy of Copy of MEAS SHEET OF- ARCH-SHIKHA" xfId="1447"/>
    <cellStyle name="_RCC-ROW HOUSE-17.05.08_Copy of Copy of MEAS SHEET OF- ARCH-SHIKHA 2" xfId="5119"/>
    <cellStyle name="_RCC-ROW HOUSE-17.05.08_Copy of MEAS SHEET OF- ARCH-kajal.." xfId="1374"/>
    <cellStyle name="_RCC-ROW HOUSE-17.05.08_Copy of MEAS SHEET OF- ARCH-kajal.. 2" xfId="5120"/>
    <cellStyle name="_RCC-ROW HOUSE-17.05.08_Copy of MEAS SHEET OF- ARCH-SK" xfId="2003"/>
    <cellStyle name="_RCC-ROW HOUSE-17.05.08_Copy of MEAS SHEET OF- ARCH-SK 2" xfId="5121"/>
    <cellStyle name="_RCC-ROW HOUSE-17.05.08_Copy of MEAS SHEET OF- ARCH-SK_DRAFT BOQ-WITH MEAS-STR-CIVIL-18-01-13" xfId="2054"/>
    <cellStyle name="_RCC-ROW HOUSE-17.05.08_Copy of MEAS SHEET OF- ARCH-SK_DRAFT BOQ-WITH MEAS-STR-CIVIL-18-01-13 2" xfId="5122"/>
    <cellStyle name="_RCC-ROW HOUSE-17.05.08_DRAFT BOQ-WITH MEAS-STR-CIVIL-18-01-13" xfId="2055"/>
    <cellStyle name="_RCC-ROW HOUSE-17.05.08_DRAFT BOQ-WITH MEAS-STR-CIVIL-18-01-13 2" xfId="5123"/>
    <cellStyle name="_RCC-ROW HOUSE-17.05.08_ESTIMATE- RTC CREST ANNEX-20-02-10-SSA" xfId="2057"/>
    <cellStyle name="_RCC-ROW HOUSE-17.05.08_ESTIMATE- RTC CREST ANNEX-20-02-10-SSA 2" xfId="2026"/>
    <cellStyle name="_RCC-ROW HOUSE-17.05.08_ESTIMATE- RTC CREST ANNEX-20-02-10-SSA 2 2" xfId="5124"/>
    <cellStyle name="_RCC-ROW HOUSE-17.05.08_ESTIMATE- RTC CREST ANNEX-20-02-10-SSA 3" xfId="5125"/>
    <cellStyle name="_RCC-ROW HOUSE-17.05.08_ESTIMATE- RTC CREST ANNEX-20-02-10-SSA_DRAFT BOQ-WITH MEAS-STR-CIVIL-18-01-13" xfId="2059"/>
    <cellStyle name="_RCC-ROW HOUSE-17.05.08_ESTIMATE- RTC CREST ANNEX-20-02-10-SSA_DRAFT BOQ-WITH MEAS-STR-CIVIL-18-01-13 2" xfId="5126"/>
    <cellStyle name="_RCC-ROW HOUSE-17.05.08_ESTIMATE- RTC CREST ANNEX-20-02-10-SSA_Sez_Boq_Superstructure part-FORMATED" xfId="1340"/>
    <cellStyle name="_RCC-ROW HOUSE-17.05.08_ESTIMATE-15.03.11-OPTION-2" xfId="2062"/>
    <cellStyle name="_RCC-ROW HOUSE-17.05.08_ESTIMATE-15.03.11-OPTION-2 2" xfId="5127"/>
    <cellStyle name="_RCC-ROW HOUSE-17.05.08_ESTIMATE-15.03.11-OPTION-2_DRAFT BOQ-WITH MEAS-STR-CIVIL-18-01-13" xfId="2063"/>
    <cellStyle name="_RCC-ROW HOUSE-17.05.08_ESTIMATE-15.03.11-OPTION-2_DRAFT BOQ-WITH MEAS-STR-CIVIL-18-01-13 2" xfId="5128"/>
    <cellStyle name="_RCC-ROW HOUSE-17.05.08_Final BOQ-SEMINAR HALL" xfId="2065"/>
    <cellStyle name="_RCC-ROW HOUSE-17.05.08_FINAL MEAS SHEET OF-ARCHI-MDP HOSTEL -BL -" xfId="1020"/>
    <cellStyle name="_RCC-ROW HOUSE-17.05.08_MBA COLLAGE-CCBA ARCH" xfId="2066"/>
    <cellStyle name="_RCC-ROW HOUSE-17.05.08_MEAS SHEET OF- ARCH - Lower Ground floor" xfId="2068"/>
    <cellStyle name="_RCC-ROW HOUSE-17.05.08_MEAS SHEET OF- ARCH - Lower Ground floor 2" xfId="5129"/>
    <cellStyle name="_RCC-ROW HOUSE-17.05.08_MEAS SHEET OF- ARCH- Chaitali" xfId="2071"/>
    <cellStyle name="_RCC-ROW HOUSE-17.05.08_MEAS SHEET OF- ARCH- Chaitali 2" xfId="5130"/>
    <cellStyle name="_RCC-ROW HOUSE-17.05.08_MEAS SHEET OF- ARCH- Chaitali_DRAFT BOQ-WITH MEAS-STR-CIVIL-18-01-13" xfId="2073"/>
    <cellStyle name="_RCC-ROW HOUSE-17.05.08_MEAS SHEET OF- ARCH- Chaitali_DRAFT BOQ-WITH MEAS-STR-CIVIL-18-01-13 2" xfId="5131"/>
    <cellStyle name="_RCC-ROW HOUSE-17.05.08_MEAS SHEET OF- ARCH-25-12-2010-heena...." xfId="1590"/>
    <cellStyle name="_RCC-ROW HOUSE-17.05.08_MEAS SHEET OF- ARCH-25-12-2010-heena.... 2" xfId="5132"/>
    <cellStyle name="_RCC-ROW HOUSE-17.05.08_MEAS SHEET OF- ARCH-ANKITA " xfId="2075"/>
    <cellStyle name="_RCC-ROW HOUSE-17.05.08_MEAS SHEET OF- ARCH-ANKITA  2" xfId="5133"/>
    <cellStyle name="_RCC-ROW HOUSE-17.05.08_MEAS SHEET OF- ARCH-kajal.." xfId="1406"/>
    <cellStyle name="_RCC-ROW HOUSE-17.05.08_MEAS SHEET OF- ARCH-kajal.. 2" xfId="5134"/>
    <cellStyle name="_RCC-ROW HOUSE-17.05.08_MEAS SHEET OF- ARCH-kajal.._DRAFT BOQ-WITH MEAS-STR-CIVIL-18-01-13" xfId="2076"/>
    <cellStyle name="_RCC-ROW HOUSE-17.05.08_MEAS SHEET OF- ARCH-kajal.._DRAFT BOQ-WITH MEAS-STR-CIVIL-18-01-13 2" xfId="5135"/>
    <cellStyle name="_RCC-ROW HOUSE-17.05.08_MEAS SHEET OF- ARCH-MP" xfId="2078"/>
    <cellStyle name="_RCC-ROW HOUSE-17.05.08_MEAS SHEET OF- ARCH-MP 2" xfId="5136"/>
    <cellStyle name="_RCC-ROW HOUSE-17.05.08_MEAS SHEET OF- ARCH-MP_DRAFT BOQ-WITH MEAS-STR-CIVIL-18-01-13" xfId="2079"/>
    <cellStyle name="_RCC-ROW HOUSE-17.05.08_MEAS SHEET OF- ARCH-MP_DRAFT BOQ-WITH MEAS-STR-CIVIL-18-01-13 2" xfId="5137"/>
    <cellStyle name="_RCC-ROW HOUSE-17.05.08_MEAS SHEET OF- ARCH-priyanka." xfId="556"/>
    <cellStyle name="_RCC-ROW HOUSE-17.05.08_MEAS SHEET OF- ARCH-priyanka. 2" xfId="5138"/>
    <cellStyle name="_RCC-ROW HOUSE-17.05.08_MEAS SHEET OF- Mitali" xfId="1249"/>
    <cellStyle name="_RCC-ROW HOUSE-17.05.08_MEAS SHEET OF RCC FOR MDP HOSTEL - 06.06.11-JRP" xfId="1776"/>
    <cellStyle name="_RCC-ROW HOUSE-17.05.08_Meas Sheet of-stru-STAFF QUARTER-kajal" xfId="2080"/>
    <cellStyle name="_RCC-ROW HOUSE-17.05.08_Meas Sheet of-stru-STAFF QUARTER-kajal 2" xfId="5139"/>
    <cellStyle name="_RCC-ROW HOUSE-17.05.08_Meas Sheet of-stru-STAFF QUARTER-kajal_DRAFT BOQ-WITH MEAS-STR-CIVIL-18-01-13" xfId="1390"/>
    <cellStyle name="_RCC-ROW HOUSE-17.05.08_Meas Sheet of-stru-STAFF QUARTER-kajal_DRAFT BOQ-WITH MEAS-STR-CIVIL-18-01-13 2" xfId="5140"/>
    <cellStyle name="_RCC-ROW HOUSE-17.05.08_MEAS-FACULTY HOUSE-16.04.10-A" xfId="168"/>
    <cellStyle name="_RCC-ROW HOUSE-17.05.08_MEAS-FACULTY HOUSE-16.04.10-A 2" xfId="5141"/>
    <cellStyle name="_RCC-ROW HOUSE-17.05.08_MEAS-FACULTY HOUSE-16.04.10-A_DRAFT BOQ-WITH MEAS-STR-CIVIL-18-01-13" xfId="1683"/>
    <cellStyle name="_RCC-ROW HOUSE-17.05.08_MEAS-FACULTY HOUSE-16.04.10-A_DRAFT BOQ-WITH MEAS-STR-CIVIL-18-01-13 2" xfId="5142"/>
    <cellStyle name="_RCC-ROW HOUSE-17.05.08_MEAS-FACULTY HOUSE-16.04.10-A_MEAS SHEET OF- ARCH. &amp; R.C.C. (M)" xfId="2081"/>
    <cellStyle name="_RCC-ROW HOUSE-17.05.08_MEAS-FACULTY HOUSE-16.04.10-A_MEAS SHEET OF- ARCH. &amp; R.C.C. (M) 2" xfId="5143"/>
    <cellStyle name="_RCC-ROW HOUSE-17.05.08_MEAS-FACULTY HOUSE-16.04.10-A_Meas Sheet of Structure-Nv-06.11.12" xfId="1592"/>
    <cellStyle name="_RCC-ROW HOUSE-17.05.08_MEAS-FACULTY HOUSE-16.04.10-A_Meas Sheet of Structure-Nv-06.11.12 2" xfId="5144"/>
    <cellStyle name="_RCC-ROW HOUSE-17.05.08_MEAS-SHEET- FINISHING-BL" xfId="1857"/>
    <cellStyle name="_RCC-ROW HOUSE-17.05.08_Measurement" xfId="2082"/>
    <cellStyle name="_RCC-ROW HOUSE-17.05.08_Measurement 2" xfId="5145"/>
    <cellStyle name="_RCC-ROW HOUSE-17.05.08_MEASUREMENT SHEET -Plaster At Guest House- Chaitali" xfId="1915"/>
    <cellStyle name="_RCC-ROW HOUSE-17.05.08_MEASUREMENT SHEET -Plaster At Guest House- Chaitali 2" xfId="5146"/>
    <cellStyle name="_RCC-ROW HOUSE-17.05.08_MEASUREMENT SHEET -Plaster At Guest House- Chaitali_DRAFT BOQ-WITH MEAS-STR-CIVIL-18-01-13" xfId="1488"/>
    <cellStyle name="_RCC-ROW HOUSE-17.05.08_MEASUREMENT SHEET -Plaster At Guest House- Chaitali_DRAFT BOQ-WITH MEAS-STR-CIVIL-18-01-13 2" xfId="5147"/>
    <cellStyle name="_RCC-ROW HOUSE-17.05.08_Miscellaneous work" xfId="994"/>
    <cellStyle name="_RCC-ROW HOUSE-17.05.08_Miscellaneous work 2" xfId="5148"/>
    <cellStyle name="_RCC-ROW HOUSE-17.05.08_PAINTING" xfId="2083"/>
    <cellStyle name="_RCC-ROW HOUSE-17.05.08_RA_MKT_INTERIOR" xfId="207"/>
    <cellStyle name="_RCC-ROW HOUSE-17.05.08_RA_MKT_INTERIOR 2" xfId="250"/>
    <cellStyle name="_RCC-ROW HOUSE-17.05.08_RA_MKT_INTERIOR 2 2" xfId="5149"/>
    <cellStyle name="_RCC-ROW HOUSE-17.05.08_RA_MKT_INTERIOR 3" xfId="5150"/>
    <cellStyle name="_RCC-ROW HOUSE-17.05.08_RA_MKT_INTERIOR_DRAFT BOQ-WITH MEAS-STR-CIVIL-18-01-13" xfId="1024"/>
    <cellStyle name="_RCC-ROW HOUSE-17.05.08_RA_MKT_INTERIOR_DRAFT BOQ-WITH MEAS-STR-CIVIL-18-01-13 2" xfId="5151"/>
    <cellStyle name="_RCC-ROW HOUSE-17.05.08_RA_MKT_INTERIOR_Sez_Boq_Superstructure part-FORMATED" xfId="1973"/>
    <cellStyle name="_RCC-ROW HOUSE-17.05.08_RA-MKT" xfId="333"/>
    <cellStyle name="_RCC-ROW HOUSE-17.05.08_RA-MKT 2" xfId="2084"/>
    <cellStyle name="_RCC-ROW HOUSE-17.05.08_RA-MKT 2 2" xfId="5152"/>
    <cellStyle name="_RCC-ROW HOUSE-17.05.08_RA-MKT 3" xfId="5153"/>
    <cellStyle name="_RCC-ROW HOUSE-17.05.08_RA-MKT_DRAFT BOQ-WITH MEAS-STR-CIVIL-18-01-13" xfId="519"/>
    <cellStyle name="_RCC-ROW HOUSE-17.05.08_RA-MKT_DRAFT BOQ-WITH MEAS-STR-CIVIL-18-01-13 2" xfId="5154"/>
    <cellStyle name="_RCC-ROW HOUSE-17.05.08_RA-MKT_Sez_Boq_Superstructure part-FORMATED" xfId="747"/>
    <cellStyle name="_RCC-ROW HOUSE-17.05.08_REV. BOQ-KNOWLEDGE CENTERl-09-01-10-AP" xfId="1007"/>
    <cellStyle name="_RCC-ROW HOUSE-17.05.08_REV. BOQ-KNOWLEDGE CENTERl-09-01-10-AP 2" xfId="2085"/>
    <cellStyle name="_RCC-ROW HOUSE-17.05.08_REV. BOQ-KNOWLEDGE CENTERl-09-01-10-AP 2 2" xfId="5155"/>
    <cellStyle name="_RCC-ROW HOUSE-17.05.08_REV. BOQ-KNOWLEDGE CENTERl-09-01-10-AP 3" xfId="5156"/>
    <cellStyle name="_RCC-ROW HOUSE-17.05.08_REV. BOQ-KNOWLEDGE CENTERl-09-01-10-AP_DRAFT BOQ-WITH MEAS-STR-CIVIL-18-01-13" xfId="2087"/>
    <cellStyle name="_RCC-ROW HOUSE-17.05.08_REV. BOQ-KNOWLEDGE CENTERl-09-01-10-AP_DRAFT BOQ-WITH MEAS-STR-CIVIL-18-01-13 2" xfId="5157"/>
    <cellStyle name="_RCC-ROW HOUSE-17.05.08_REV. BOQ-KNOWLEDGE CENTERl-09-01-10-AP_Sez_Boq_Superstructure part-FORMATED" xfId="1990"/>
    <cellStyle name="_RCC-ROW HOUSE-17.05.08_REV.EST" xfId="1091"/>
    <cellStyle name="_RCC-ROW HOUSE-17.05.08_REV.EST 2" xfId="2048"/>
    <cellStyle name="_RCC-ROW HOUSE-17.05.08_REV.EST 2 2" xfId="5158"/>
    <cellStyle name="_RCC-ROW HOUSE-17.05.08_REV.EST 3" xfId="5159"/>
    <cellStyle name="_RCC-ROW HOUSE-17.05.08_REV.EST_DRAFT BOQ-WITH MEAS-STR-CIVIL-18-01-13" xfId="2088"/>
    <cellStyle name="_RCC-ROW HOUSE-17.05.08_REV.EST_DRAFT BOQ-WITH MEAS-STR-CIVIL-18-01-13 2" xfId="5160"/>
    <cellStyle name="_RCC-ROW HOUSE-17.05.08_REV.EST_Sez_Boq_Superstructure part-FORMATED" xfId="1863"/>
    <cellStyle name="_RCC-ROW HOUSE-17.05.08_REV.ESTIMATE" xfId="391"/>
    <cellStyle name="_RCC-ROW HOUSE-17.05.08_REV.ESTIMATE 2" xfId="2089"/>
    <cellStyle name="_RCC-ROW HOUSE-17.05.08_REV.ESTIMATE 2 2" xfId="5161"/>
    <cellStyle name="_RCC-ROW HOUSE-17.05.08_REV.ESTIMATE 3" xfId="5162"/>
    <cellStyle name="_RCC-ROW HOUSE-17.05.08_REV.ESTIMATE_DRAFT BOQ-WITH MEAS-STR-CIVIL-18-01-13" xfId="1078"/>
    <cellStyle name="_RCC-ROW HOUSE-17.05.08_REV.ESTIMATE_DRAFT BOQ-WITH MEAS-STR-CIVIL-18-01-13 2" xfId="5163"/>
    <cellStyle name="_RCC-ROW HOUSE-17.05.08_REV.ESTIMATE_Sez_Boq_Superstructure part-FORMATED" xfId="648"/>
    <cellStyle name="_RCC-ROW HOUSE-17.05.08_Sez_Boq_Superstructure part-FORMATED" xfId="2091"/>
    <cellStyle name="_RCC-ROW HOUSE-17.05.08_Steel truss-Dharmendra" xfId="2092"/>
    <cellStyle name="_REV DRAFT FINISHING BOQ WITH MEAS-2-12-09" xfId="1904"/>
    <cellStyle name="_REV DRAFT FINISHING BOQ WITH MEAS-2-12-09 2" xfId="1906"/>
    <cellStyle name="_REV DRAFT FINISHING BOQ WITH MEAS-2-12-09 2 2" xfId="5166"/>
    <cellStyle name="_REV DRAFT FINISHING BOQ WITH MEAS-2-12-09 2 3" xfId="5165"/>
    <cellStyle name="_REV DRAFT FINISHING BOQ WITH MEAS-2-12-09 3" xfId="5167"/>
    <cellStyle name="_REV DRAFT FINISHING BOQ WITH MEAS-2-12-09 4" xfId="5164"/>
    <cellStyle name="_REV DRAFT FINISHING BOQ WITH MEAS-2-12-09_DRAFT BOQ-WITH MEAS-STR-CIVIL-18-01-13" xfId="1911"/>
    <cellStyle name="_REV DRAFT FINISHING BOQ WITH MEAS-2-12-09_DRAFT BOQ-WITH MEAS-STR-CIVIL-18-01-13 2" xfId="5169"/>
    <cellStyle name="_REV DRAFT FINISHING BOQ WITH MEAS-2-12-09_DRAFT BOQ-WITH MEAS-STR-CIVIL-18-01-13 3" xfId="5168"/>
    <cellStyle name="_REV PRELIMINARY ESTIMATE-FIRE STATION-07-07-11" xfId="1528"/>
    <cellStyle name="_REV PRELIMINARY ESTIMATE-FIRE STATION-07-07-11 2" xfId="5170"/>
    <cellStyle name="_REV-BOQ-BLDG-23-16.09.09" xfId="2093"/>
    <cellStyle name="_REV-BOQ-BLDG-23-16.09.09 2" xfId="2094"/>
    <cellStyle name="_REV-BOQ-BLDG-23-16.09.09 2 2" xfId="5173"/>
    <cellStyle name="_REV-BOQ-BLDG-23-16.09.09 2 3" xfId="5172"/>
    <cellStyle name="_REV-BOQ-BLDG-23-16.09.09 3" xfId="5174"/>
    <cellStyle name="_REV-BOQ-BLDG-23-16.09.09 4" xfId="5171"/>
    <cellStyle name="_REV-BOQ-BLDG-23-16.09.09_DRAFT BOQ-WITH MEAS-STR-CIVIL-18-01-13" xfId="1120"/>
    <cellStyle name="_REV-BOQ-BLDG-23-16.09.09_DRAFT BOQ-WITH MEAS-STR-CIVIL-18-01-13 2" xfId="5176"/>
    <cellStyle name="_REV-BOQ-BLDG-23-16.09.09_DRAFT BOQ-WITH MEAS-STR-CIVIL-18-01-13 3" xfId="5175"/>
    <cellStyle name="_REV-BOQ-BLDG-23-16.09.09_Health care" xfId="2095"/>
    <cellStyle name="_REV-BOQ-BLDG-23-16.09.09_Health care 2" xfId="5177"/>
    <cellStyle name="_REV-BOQ-BLDG-23-16.09.09_Health care_DRAFT BOQ-WITH MEAS-STR-CIVIL-18-01-13" xfId="2096"/>
    <cellStyle name="_REV-BOQ-BLDG-23-16.09.09_Health care_DRAFT BOQ-WITH MEAS-STR-CIVIL-18-01-13 2" xfId="5178"/>
    <cellStyle name="_REV-BOQ-BLDG-23-16.09.09_MEAS-FACULTY HOUSE-16.04.10-A" xfId="1472"/>
    <cellStyle name="_REV-BOQ-BLDG-23-16.09.09_MEAS-FACULTY HOUSE-16.04.10-A 2" xfId="5179"/>
    <cellStyle name="_REV-ESTIMATE-BLDG-2-10.04.09" xfId="1507"/>
    <cellStyle name="_REV-ESTIMATE-BLDG-2-10.04.09 2" xfId="1508"/>
    <cellStyle name="_REV-ESTIMATE-BLDG-2-10.04.09 2 2" xfId="5182"/>
    <cellStyle name="_REV-ESTIMATE-BLDG-2-10.04.09 2 3" xfId="5181"/>
    <cellStyle name="_REV-ESTIMATE-BLDG-2-10.04.09 3" xfId="5183"/>
    <cellStyle name="_REV-ESTIMATE-BLDG-2-10.04.09 4" xfId="5180"/>
    <cellStyle name="_REV-ESTIMATE-BLDG-2-10.04.09_DRAFT BOQ-WITH MEAS-STR-CIVIL-18-01-13" xfId="366"/>
    <cellStyle name="_REV-ESTIMATE-BLDG-2-10.04.09_DRAFT BOQ-WITH MEAS-STR-CIVIL-18-01-13 2" xfId="5185"/>
    <cellStyle name="_REV-ESTIMATE-BLDG-2-10.04.09_DRAFT BOQ-WITH MEAS-STR-CIVIL-18-01-13 3" xfId="5184"/>
    <cellStyle name="_REV-ESTIMATE-BLDG-2-10.04.09_ESTIMATE- RTC CREST ANNEX-20-02-10-SSA" xfId="810"/>
    <cellStyle name="_REV-ESTIMATE-BLDG-2-10.04.09_ESTIMATE- RTC CREST ANNEX-20-02-10-SSA 2" xfId="622"/>
    <cellStyle name="_REV-ESTIMATE-BLDG-2-10.04.09_ESTIMATE- RTC CREST ANNEX-20-02-10-SSA 2 2" xfId="5188"/>
    <cellStyle name="_REV-ESTIMATE-BLDG-2-10.04.09_ESTIMATE- RTC CREST ANNEX-20-02-10-SSA 2 3" xfId="5187"/>
    <cellStyle name="_REV-ESTIMATE-BLDG-2-10.04.09_ESTIMATE- RTC CREST ANNEX-20-02-10-SSA 3" xfId="5189"/>
    <cellStyle name="_REV-ESTIMATE-BLDG-2-10.04.09_ESTIMATE- RTC CREST ANNEX-20-02-10-SSA 4" xfId="5186"/>
    <cellStyle name="_REV-ESTIMATE-BLDG-2-10.04.09_ESTIMATE- RTC CREST ANNEX-20-02-10-SSA_DRAFT BOQ-WITH MEAS-STR-CIVIL-18-01-13" xfId="759"/>
    <cellStyle name="_REV-ESTIMATE-BLDG-2-10.04.09_ESTIMATE- RTC CREST ANNEX-20-02-10-SSA_DRAFT BOQ-WITH MEAS-STR-CIVIL-18-01-13 2" xfId="5191"/>
    <cellStyle name="_REV-ESTIMATE-BLDG-2-10.04.09_ESTIMATE- RTC CREST ANNEX-20-02-10-SSA_DRAFT BOQ-WITH MEAS-STR-CIVIL-18-01-13 3" xfId="5190"/>
    <cellStyle name="_REV-ESTIMATE-BLDG-2-10.04.09_RA_MKT_INTERIOR" xfId="241"/>
    <cellStyle name="_REV-ESTIMATE-BLDG-2-10.04.09_RA_MKT_INTERIOR 2" xfId="2097"/>
    <cellStyle name="_REV-ESTIMATE-BLDG-2-10.04.09_RA_MKT_INTERIOR 2 2" xfId="5194"/>
    <cellStyle name="_REV-ESTIMATE-BLDG-2-10.04.09_RA_MKT_INTERIOR 2 3" xfId="5193"/>
    <cellStyle name="_REV-ESTIMATE-BLDG-2-10.04.09_RA_MKT_INTERIOR 3" xfId="5195"/>
    <cellStyle name="_REV-ESTIMATE-BLDG-2-10.04.09_RA_MKT_INTERIOR 4" xfId="5192"/>
    <cellStyle name="_REV-ESTIMATE-BLDG-2-10.04.09_RA_MKT_INTERIOR_DRAFT BOQ-WITH MEAS-STR-CIVIL-18-01-13" xfId="2098"/>
    <cellStyle name="_REV-ESTIMATE-BLDG-2-10.04.09_RA_MKT_INTERIOR_DRAFT BOQ-WITH MEAS-STR-CIVIL-18-01-13 2" xfId="5197"/>
    <cellStyle name="_REV-ESTIMATE-BLDG-2-10.04.09_RA_MKT_INTERIOR_DRAFT BOQ-WITH MEAS-STR-CIVIL-18-01-13 3" xfId="5196"/>
    <cellStyle name="_REV-ESTIMATE-BLDG-2-10.04.09_RA-MKT" xfId="2099"/>
    <cellStyle name="_REV-ESTIMATE-BLDG-2-10.04.09_RA-MKT 2" xfId="1503"/>
    <cellStyle name="_REV-ESTIMATE-BLDG-2-10.04.09_RA-MKT 2 2" xfId="5200"/>
    <cellStyle name="_REV-ESTIMATE-BLDG-2-10.04.09_RA-MKT 2 3" xfId="5199"/>
    <cellStyle name="_REV-ESTIMATE-BLDG-2-10.04.09_RA-MKT 3" xfId="5201"/>
    <cellStyle name="_REV-ESTIMATE-BLDG-2-10.04.09_RA-MKT 4" xfId="5198"/>
    <cellStyle name="_REV-ESTIMATE-BLDG-2-10.04.09_RA-MKT_DRAFT BOQ-WITH MEAS-STR-CIVIL-18-01-13" xfId="2100"/>
    <cellStyle name="_REV-ESTIMATE-BLDG-2-10.04.09_RA-MKT_DRAFT BOQ-WITH MEAS-STR-CIVIL-18-01-13 2" xfId="5203"/>
    <cellStyle name="_REV-ESTIMATE-BLDG-2-10.04.09_RA-MKT_DRAFT BOQ-WITH MEAS-STR-CIVIL-18-01-13 3" xfId="5202"/>
    <cellStyle name="_REV-ESTIMATE-BLDG-2-10.04.09_REV.EST" xfId="2103"/>
    <cellStyle name="_REV-ESTIMATE-BLDG-2-10.04.09_REV.EST 2" xfId="1339"/>
    <cellStyle name="_REV-ESTIMATE-BLDG-2-10.04.09_REV.EST 2 2" xfId="5206"/>
    <cellStyle name="_REV-ESTIMATE-BLDG-2-10.04.09_REV.EST 2 3" xfId="5205"/>
    <cellStyle name="_REV-ESTIMATE-BLDG-2-10.04.09_REV.EST 3" xfId="5207"/>
    <cellStyle name="_REV-ESTIMATE-BLDG-2-10.04.09_REV.EST 4" xfId="5204"/>
    <cellStyle name="_REV-ESTIMATE-BLDG-2-10.04.09_REV.EST_DRAFT BOQ-WITH MEAS-STR-CIVIL-18-01-13" xfId="2104"/>
    <cellStyle name="_REV-ESTIMATE-BLDG-2-10.04.09_REV.EST_DRAFT BOQ-WITH MEAS-STR-CIVIL-18-01-13 2" xfId="5209"/>
    <cellStyle name="_REV-ESTIMATE-BLDG-2-10.04.09_REV.EST_DRAFT BOQ-WITH MEAS-STR-CIVIL-18-01-13 3" xfId="5208"/>
    <cellStyle name="_REV-ESTIMATE-BLDG-2-10.04.09_REV.ESTIMATE" xfId="1142"/>
    <cellStyle name="_REV-ESTIMATE-BLDG-2-10.04.09_REV.ESTIMATE 2" xfId="1115"/>
    <cellStyle name="_REV-ESTIMATE-BLDG-2-10.04.09_REV.ESTIMATE 2 2" xfId="5212"/>
    <cellStyle name="_REV-ESTIMATE-BLDG-2-10.04.09_REV.ESTIMATE 2 3" xfId="5211"/>
    <cellStyle name="_REV-ESTIMATE-BLDG-2-10.04.09_REV.ESTIMATE 3" xfId="5213"/>
    <cellStyle name="_REV-ESTIMATE-BLDG-2-10.04.09_REV.ESTIMATE 4" xfId="5210"/>
    <cellStyle name="_REV-ESTIMATE-BLDG-2-10.04.09_REV.ESTIMATE_DRAFT BOQ-WITH MEAS-STR-CIVIL-18-01-13" xfId="166"/>
    <cellStyle name="_REV-ESTIMATE-BLDG-2-10.04.09_REV.ESTIMATE_DRAFT BOQ-WITH MEAS-STR-CIVIL-18-01-13 2" xfId="5215"/>
    <cellStyle name="_REV-ESTIMATE-BLDG-2-10.04.09_REV.ESTIMATE_DRAFT BOQ-WITH MEAS-STR-CIVIL-18-01-13 3" xfId="5214"/>
    <cellStyle name="_REV-ESTIMATE-BLDG-3-10.04.09" xfId="2107"/>
    <cellStyle name="_REV-ESTIMATE-BLDG-3-10.04.09 2" xfId="1760"/>
    <cellStyle name="_REV-ESTIMATE-BLDG-3-10.04.09 2 2" xfId="5218"/>
    <cellStyle name="_REV-ESTIMATE-BLDG-3-10.04.09 2 3" xfId="5217"/>
    <cellStyle name="_REV-ESTIMATE-BLDG-3-10.04.09 3" xfId="5219"/>
    <cellStyle name="_REV-ESTIMATE-BLDG-3-10.04.09 4" xfId="5216"/>
    <cellStyle name="_REV-ESTIMATE-BLDG-3-10.04.09_DRAFT BOQ-WITH MEAS-STR-CIVIL-18-01-13" xfId="1250"/>
    <cellStyle name="_REV-ESTIMATE-BLDG-3-10.04.09_DRAFT BOQ-WITH MEAS-STR-CIVIL-18-01-13 2" xfId="5221"/>
    <cellStyle name="_REV-ESTIMATE-BLDG-3-10.04.09_DRAFT BOQ-WITH MEAS-STR-CIVIL-18-01-13 3" xfId="5220"/>
    <cellStyle name="_REV-ESTIMATE-BLDG-3-10.04.09_ESTIMATE- RTC CREST ANNEX-20-02-10-SSA" xfId="2109"/>
    <cellStyle name="_REV-ESTIMATE-BLDG-3-10.04.09_ESTIMATE- RTC CREST ANNEX-20-02-10-SSA 2" xfId="1290"/>
    <cellStyle name="_REV-ESTIMATE-BLDG-3-10.04.09_ESTIMATE- RTC CREST ANNEX-20-02-10-SSA 2 2" xfId="5224"/>
    <cellStyle name="_REV-ESTIMATE-BLDG-3-10.04.09_ESTIMATE- RTC CREST ANNEX-20-02-10-SSA 2 3" xfId="5223"/>
    <cellStyle name="_REV-ESTIMATE-BLDG-3-10.04.09_ESTIMATE- RTC CREST ANNEX-20-02-10-SSA 3" xfId="5225"/>
    <cellStyle name="_REV-ESTIMATE-BLDG-3-10.04.09_ESTIMATE- RTC CREST ANNEX-20-02-10-SSA 4" xfId="5222"/>
    <cellStyle name="_REV-ESTIMATE-BLDG-3-10.04.09_ESTIMATE- RTC CREST ANNEX-20-02-10-SSA_DRAFT BOQ-WITH MEAS-STR-CIVIL-18-01-13" xfId="2110"/>
    <cellStyle name="_REV-ESTIMATE-BLDG-3-10.04.09_ESTIMATE- RTC CREST ANNEX-20-02-10-SSA_DRAFT BOQ-WITH MEAS-STR-CIVIL-18-01-13 2" xfId="5227"/>
    <cellStyle name="_REV-ESTIMATE-BLDG-3-10.04.09_ESTIMATE- RTC CREST ANNEX-20-02-10-SSA_DRAFT BOQ-WITH MEAS-STR-CIVIL-18-01-13 3" xfId="5226"/>
    <cellStyle name="_REV-ESTIMATE-BLDG-3-10.04.09_RA_MKT_INTERIOR" xfId="2111"/>
    <cellStyle name="_REV-ESTIMATE-BLDG-3-10.04.09_RA_MKT_INTERIOR 2" xfId="2113"/>
    <cellStyle name="_REV-ESTIMATE-BLDG-3-10.04.09_RA_MKT_INTERIOR 2 2" xfId="5230"/>
    <cellStyle name="_REV-ESTIMATE-BLDG-3-10.04.09_RA_MKT_INTERIOR 2 3" xfId="5229"/>
    <cellStyle name="_REV-ESTIMATE-BLDG-3-10.04.09_RA_MKT_INTERIOR 3" xfId="5231"/>
    <cellStyle name="_REV-ESTIMATE-BLDG-3-10.04.09_RA_MKT_INTERIOR 4" xfId="5228"/>
    <cellStyle name="_REV-ESTIMATE-BLDG-3-10.04.09_RA_MKT_INTERIOR_DRAFT BOQ-WITH MEAS-STR-CIVIL-18-01-13" xfId="2115"/>
    <cellStyle name="_REV-ESTIMATE-BLDG-3-10.04.09_RA_MKT_INTERIOR_DRAFT BOQ-WITH MEAS-STR-CIVIL-18-01-13 2" xfId="5233"/>
    <cellStyle name="_REV-ESTIMATE-BLDG-3-10.04.09_RA_MKT_INTERIOR_DRAFT BOQ-WITH MEAS-STR-CIVIL-18-01-13 3" xfId="5232"/>
    <cellStyle name="_REV-ESTIMATE-BLDG-3-10.04.09_RA-MKT" xfId="430"/>
    <cellStyle name="_REV-ESTIMATE-BLDG-3-10.04.09_RA-MKT 2" xfId="2053"/>
    <cellStyle name="_REV-ESTIMATE-BLDG-3-10.04.09_RA-MKT 2 2" xfId="5236"/>
    <cellStyle name="_REV-ESTIMATE-BLDG-3-10.04.09_RA-MKT 2 3" xfId="5235"/>
    <cellStyle name="_REV-ESTIMATE-BLDG-3-10.04.09_RA-MKT 3" xfId="5237"/>
    <cellStyle name="_REV-ESTIMATE-BLDG-3-10.04.09_RA-MKT 4" xfId="5234"/>
    <cellStyle name="_REV-ESTIMATE-BLDG-3-10.04.09_RA-MKT_DRAFT BOQ-WITH MEAS-STR-CIVIL-18-01-13" xfId="2117"/>
    <cellStyle name="_REV-ESTIMATE-BLDG-3-10.04.09_RA-MKT_DRAFT BOQ-WITH MEAS-STR-CIVIL-18-01-13 2" xfId="5239"/>
    <cellStyle name="_REV-ESTIMATE-BLDG-3-10.04.09_RA-MKT_DRAFT BOQ-WITH MEAS-STR-CIVIL-18-01-13 3" xfId="5238"/>
    <cellStyle name="_REV-ESTIMATE-BLDG-3-10.04.09_REV.EST" xfId="2119"/>
    <cellStyle name="_REV-ESTIMATE-BLDG-3-10.04.09_REV.EST 2" xfId="466"/>
    <cellStyle name="_REV-ESTIMATE-BLDG-3-10.04.09_REV.EST 2 2" xfId="5242"/>
    <cellStyle name="_REV-ESTIMATE-BLDG-3-10.04.09_REV.EST 2 3" xfId="5241"/>
    <cellStyle name="_REV-ESTIMATE-BLDG-3-10.04.09_REV.EST 3" xfId="5243"/>
    <cellStyle name="_REV-ESTIMATE-BLDG-3-10.04.09_REV.EST 4" xfId="5240"/>
    <cellStyle name="_REV-ESTIMATE-BLDG-3-10.04.09_REV.EST_DRAFT BOQ-WITH MEAS-STR-CIVIL-18-01-13" xfId="2121"/>
    <cellStyle name="_REV-ESTIMATE-BLDG-3-10.04.09_REV.EST_DRAFT BOQ-WITH MEAS-STR-CIVIL-18-01-13 2" xfId="5245"/>
    <cellStyle name="_REV-ESTIMATE-BLDG-3-10.04.09_REV.EST_DRAFT BOQ-WITH MEAS-STR-CIVIL-18-01-13 3" xfId="5244"/>
    <cellStyle name="_REV-ESTIMATE-BLDG-3-10.04.09_REV.ESTIMATE" xfId="410"/>
    <cellStyle name="_REV-ESTIMATE-BLDG-3-10.04.09_REV.ESTIMATE 2" xfId="2122"/>
    <cellStyle name="_REV-ESTIMATE-BLDG-3-10.04.09_REV.ESTIMATE 2 2" xfId="5248"/>
    <cellStyle name="_REV-ESTIMATE-BLDG-3-10.04.09_REV.ESTIMATE 2 3" xfId="5247"/>
    <cellStyle name="_REV-ESTIMATE-BLDG-3-10.04.09_REV.ESTIMATE 3" xfId="5249"/>
    <cellStyle name="_REV-ESTIMATE-BLDG-3-10.04.09_REV.ESTIMATE 4" xfId="5246"/>
    <cellStyle name="_REV-ESTIMATE-BLDG-3-10.04.09_REV.ESTIMATE_DRAFT BOQ-WITH MEAS-STR-CIVIL-18-01-13" xfId="2123"/>
    <cellStyle name="_REV-ESTIMATE-BLDG-3-10.04.09_REV.ESTIMATE_DRAFT BOQ-WITH MEAS-STR-CIVIL-18-01-13 2" xfId="5251"/>
    <cellStyle name="_REV-ESTIMATE-BLDG-3-10.04.09_REV.ESTIMATE_DRAFT BOQ-WITH MEAS-STR-CIVIL-18-01-13 3" xfId="5250"/>
    <cellStyle name="_REV-ESTIMATE-BLDG-3-10.04.09-formated" xfId="2124"/>
    <cellStyle name="_REV-ESTIMATE-BLDG-3-10.04.09-formated 2" xfId="247"/>
    <cellStyle name="_REV-ESTIMATE-BLDG-3-10.04.09-formated 2 2" xfId="5254"/>
    <cellStyle name="_REV-ESTIMATE-BLDG-3-10.04.09-formated 2 3" xfId="5253"/>
    <cellStyle name="_REV-ESTIMATE-BLDG-3-10.04.09-formated 3" xfId="5255"/>
    <cellStyle name="_REV-ESTIMATE-BLDG-3-10.04.09-formated 4" xfId="5252"/>
    <cellStyle name="_REV-ESTIMATE-BLDG-3-10.04.09-formated_5th FLOOR" xfId="2127"/>
    <cellStyle name="_REV-ESTIMATE-BLDG-3-10.04.09-formated_5th FLOOR 2" xfId="5257"/>
    <cellStyle name="_REV-ESTIMATE-BLDG-3-10.04.09-formated_5th FLOOR 3" xfId="5256"/>
    <cellStyle name="_REV-ESTIMATE-BLDG-3-10.04.09-formated_BOQ" xfId="471"/>
    <cellStyle name="_REV-ESTIMATE-BLDG-3-10.04.09-formated_BOQ 2" xfId="5259"/>
    <cellStyle name="_REV-ESTIMATE-BLDG-3-10.04.09-formated_BOQ 3" xfId="5258"/>
    <cellStyle name="_REV-ESTIMATE-BLDG-3-10.04.09-formated_BOQ_DRAFT BOQ-WITH MEAS-STR-CIVIL-18-01-13" xfId="593"/>
    <cellStyle name="_REV-ESTIMATE-BLDG-3-10.04.09-formated_BOQ_DRAFT BOQ-WITH MEAS-STR-CIVIL-18-01-13 2" xfId="5261"/>
    <cellStyle name="_REV-ESTIMATE-BLDG-3-10.04.09-formated_BOQ_DRAFT BOQ-WITH MEAS-STR-CIVIL-18-01-13 3" xfId="5260"/>
    <cellStyle name="_REV-ESTIMATE-BLDG-3-10.04.09-formated_Copy of Copy of MEAS SHEET OF- ARCH-SHIKHA" xfId="2128"/>
    <cellStyle name="_REV-ESTIMATE-BLDG-3-10.04.09-formated_Copy of Copy of MEAS SHEET OF- ARCH-SHIKHA 2" xfId="5263"/>
    <cellStyle name="_REV-ESTIMATE-BLDG-3-10.04.09-formated_Copy of Copy of MEAS SHEET OF- ARCH-SHIKHA 3" xfId="5262"/>
    <cellStyle name="_REV-ESTIMATE-BLDG-3-10.04.09-formated_Copy of MEAS SHEET OF- ARCH-kajal.." xfId="2129"/>
    <cellStyle name="_REV-ESTIMATE-BLDG-3-10.04.09-formated_Copy of MEAS SHEET OF- ARCH-kajal.. 2" xfId="5265"/>
    <cellStyle name="_REV-ESTIMATE-BLDG-3-10.04.09-formated_Copy of MEAS SHEET OF- ARCH-kajal.. 3" xfId="5264"/>
    <cellStyle name="_REV-ESTIMATE-BLDG-3-10.04.09-formated_Copy of MEAS SHEET OF- ARCH-SK" xfId="1805"/>
    <cellStyle name="_REV-ESTIMATE-BLDG-3-10.04.09-formated_Copy of MEAS SHEET OF- ARCH-SK 2" xfId="5267"/>
    <cellStyle name="_REV-ESTIMATE-BLDG-3-10.04.09-formated_Copy of MEAS SHEET OF- ARCH-SK 3" xfId="5266"/>
    <cellStyle name="_REV-ESTIMATE-BLDG-3-10.04.09-formated_Copy of MEAS SHEET OF- ARCH-SK_DRAFT BOQ-WITH MEAS-STR-CIVIL-18-01-13" xfId="2130"/>
    <cellStyle name="_REV-ESTIMATE-BLDG-3-10.04.09-formated_Copy of MEAS SHEET OF- ARCH-SK_DRAFT BOQ-WITH MEAS-STR-CIVIL-18-01-13 2" xfId="5269"/>
    <cellStyle name="_REV-ESTIMATE-BLDG-3-10.04.09-formated_Copy of MEAS SHEET OF- ARCH-SK_DRAFT BOQ-WITH MEAS-STR-CIVIL-18-01-13 3" xfId="5268"/>
    <cellStyle name="_REV-ESTIMATE-BLDG-3-10.04.09-formated_DRAFT BOQ-WITH MEAS-STR-CIVIL-18-01-13" xfId="2131"/>
    <cellStyle name="_REV-ESTIMATE-BLDG-3-10.04.09-formated_DRAFT BOQ-WITH MEAS-STR-CIVIL-18-01-13 2" xfId="5271"/>
    <cellStyle name="_REV-ESTIMATE-BLDG-3-10.04.09-formated_DRAFT BOQ-WITH MEAS-STR-CIVIL-18-01-13 3" xfId="5270"/>
    <cellStyle name="_REV-ESTIMATE-BLDG-3-10.04.09-formated_DRAFT-EST-CIVIL-05.11.11" xfId="1847"/>
    <cellStyle name="_REV-ESTIMATE-BLDG-3-10.04.09-formated_DRAFT-EST-CIVIL-05.11.11 2" xfId="5273"/>
    <cellStyle name="_REV-ESTIMATE-BLDG-3-10.04.09-formated_DRAFT-EST-CIVIL-05.11.11 3" xfId="5272"/>
    <cellStyle name="_REV-ESTIMATE-BLDG-3-10.04.09-formated_DRAFT-EST-CIVIL-05.11.11_DRAFT BOQ-WITH MEAS-STR-CIVIL-18-01-13" xfId="2132"/>
    <cellStyle name="_REV-ESTIMATE-BLDG-3-10.04.09-formated_DRAFT-EST-CIVIL-05.11.11_DRAFT BOQ-WITH MEAS-STR-CIVIL-18-01-13 2" xfId="5275"/>
    <cellStyle name="_REV-ESTIMATE-BLDG-3-10.04.09-formated_DRAFT-EST-CIVIL-05.11.11_DRAFT BOQ-WITH MEAS-STR-CIVIL-18-01-13 3" xfId="5274"/>
    <cellStyle name="_REV-ESTIMATE-BLDG-3-10.04.09-formated_ESTIMATE-15.03.11-OPTION-2" xfId="334"/>
    <cellStyle name="_REV-ESTIMATE-BLDG-3-10.04.09-formated_ESTIMATE-15.03.11-OPTION-2 2" xfId="5277"/>
    <cellStyle name="_REV-ESTIMATE-BLDG-3-10.04.09-formated_ESTIMATE-15.03.11-OPTION-2 3" xfId="5276"/>
    <cellStyle name="_REV-ESTIMATE-BLDG-3-10.04.09-formated_ESTIMATE-15.03.11-OPTION-2_DRAFT BOQ-WITH MEAS-STR-CIVIL-18-01-13" xfId="520"/>
    <cellStyle name="_REV-ESTIMATE-BLDG-3-10.04.09-formated_ESTIMATE-15.03.11-OPTION-2_DRAFT BOQ-WITH MEAS-STR-CIVIL-18-01-13 2" xfId="5279"/>
    <cellStyle name="_REV-ESTIMATE-BLDG-3-10.04.09-formated_ESTIMATE-15.03.11-OPTION-2_DRAFT BOQ-WITH MEAS-STR-CIVIL-18-01-13 3" xfId="5278"/>
    <cellStyle name="_REV-ESTIMATE-BLDG-3-10.04.09-formated_Final BOQ-SEMINAR HALL" xfId="2133"/>
    <cellStyle name="_REV-ESTIMATE-BLDG-3-10.04.09-formated_Final BOQ-SEMINAR HALL 2" xfId="5280"/>
    <cellStyle name="_REV-ESTIMATE-BLDG-3-10.04.09-formated_FINAL MEAS SHEET OF-ARCHI-MDP HOSTEL -BL -" xfId="2136"/>
    <cellStyle name="_REV-ESTIMATE-BLDG-3-10.04.09-formated_FINAL MEAS SHEET OF-ARCHI-MDP HOSTEL -BL - 2" xfId="5281"/>
    <cellStyle name="_REV-ESTIMATE-BLDG-3-10.04.09-formated_Health care" xfId="682"/>
    <cellStyle name="_REV-ESTIMATE-BLDG-3-10.04.09-formated_Health care 2" xfId="5282"/>
    <cellStyle name="_REV-ESTIMATE-BLDG-3-10.04.09-formated_Health care_DRAFT BOQ-WITH MEAS-STR-CIVIL-18-01-13" xfId="573"/>
    <cellStyle name="_REV-ESTIMATE-BLDG-3-10.04.09-formated_Health care_DRAFT BOQ-WITH MEAS-STR-CIVIL-18-01-13 2" xfId="5283"/>
    <cellStyle name="_REV-ESTIMATE-BLDG-3-10.04.09-formated_landscape - nsg" xfId="2137"/>
    <cellStyle name="_REV-ESTIMATE-BLDG-3-10.04.09-formated_landscape - nsg 2" xfId="5285"/>
    <cellStyle name="_REV-ESTIMATE-BLDG-3-10.04.09-formated_landscape - nsg 3" xfId="5284"/>
    <cellStyle name="_REV-ESTIMATE-BLDG-3-10.04.09-formated_landscape - nsg_DRAFT BOQ-WITH MEAS-STR-CIVIL-18-01-13" xfId="1597"/>
    <cellStyle name="_REV-ESTIMATE-BLDG-3-10.04.09-formated_landscape - nsg_DRAFT BOQ-WITH MEAS-STR-CIVIL-18-01-13 2" xfId="5287"/>
    <cellStyle name="_REV-ESTIMATE-BLDG-3-10.04.09-formated_landscape - nsg_DRAFT BOQ-WITH MEAS-STR-CIVIL-18-01-13 3" xfId="5286"/>
    <cellStyle name="_REV-ESTIMATE-BLDG-3-10.04.09-formated_MBA COLLAGE-CCBA ARCH" xfId="2140"/>
    <cellStyle name="_REV-ESTIMATE-BLDG-3-10.04.09-formated_MBA COLLAGE-CCBA ARCH 2" xfId="5288"/>
    <cellStyle name="_REV-ESTIMATE-BLDG-3-10.04.09-formated_MEAS SHEET OF- ARCH - Lower Ground floor" xfId="2141"/>
    <cellStyle name="_REV-ESTIMATE-BLDG-3-10.04.09-formated_MEAS SHEET OF- ARCH - Lower Ground floor 2" xfId="5290"/>
    <cellStyle name="_REV-ESTIMATE-BLDG-3-10.04.09-formated_MEAS SHEET OF- ARCH - Lower Ground floor 3" xfId="5289"/>
    <cellStyle name="_REV-ESTIMATE-BLDG-3-10.04.09-formated_MEAS SHEET OF- ARCH- Chaitali" xfId="1936"/>
    <cellStyle name="_REV-ESTIMATE-BLDG-3-10.04.09-formated_MEAS SHEET OF- ARCH- Chaitali 2" xfId="5292"/>
    <cellStyle name="_REV-ESTIMATE-BLDG-3-10.04.09-formated_MEAS SHEET OF- ARCH- Chaitali 3" xfId="5291"/>
    <cellStyle name="_REV-ESTIMATE-BLDG-3-10.04.09-formated_MEAS SHEET OF- ARCH- Chaitali_DRAFT BOQ-WITH MEAS-STR-CIVIL-18-01-13" xfId="842"/>
    <cellStyle name="_REV-ESTIMATE-BLDG-3-10.04.09-formated_MEAS SHEET OF- ARCH- Chaitali_DRAFT BOQ-WITH MEAS-STR-CIVIL-18-01-13 2" xfId="5294"/>
    <cellStyle name="_REV-ESTIMATE-BLDG-3-10.04.09-formated_MEAS SHEET OF- ARCH- Chaitali_DRAFT BOQ-WITH MEAS-STR-CIVIL-18-01-13 3" xfId="5293"/>
    <cellStyle name="_REV-ESTIMATE-BLDG-3-10.04.09-formated_MEAS SHEET OF- ARCH-25-12-2010-heena...." xfId="1859"/>
    <cellStyle name="_REV-ESTIMATE-BLDG-3-10.04.09-formated_MEAS SHEET OF- ARCH-25-12-2010-heena.... 2" xfId="5296"/>
    <cellStyle name="_REV-ESTIMATE-BLDG-3-10.04.09-formated_MEAS SHEET OF- ARCH-25-12-2010-heena.... 3" xfId="5295"/>
    <cellStyle name="_REV-ESTIMATE-BLDG-3-10.04.09-formated_MEAS SHEET OF- ARCH-ANKITA " xfId="583"/>
    <cellStyle name="_REV-ESTIMATE-BLDG-3-10.04.09-formated_MEAS SHEET OF- ARCH-ANKITA  2" xfId="5298"/>
    <cellStyle name="_REV-ESTIMATE-BLDG-3-10.04.09-formated_MEAS SHEET OF- ARCH-ANKITA  3" xfId="5297"/>
    <cellStyle name="_REV-ESTIMATE-BLDG-3-10.04.09-formated_MEAS SHEET OF- ARCH-kajal.." xfId="1628"/>
    <cellStyle name="_REV-ESTIMATE-BLDG-3-10.04.09-formated_MEAS SHEET OF- ARCH-kajal.. 2" xfId="5300"/>
    <cellStyle name="_REV-ESTIMATE-BLDG-3-10.04.09-formated_MEAS SHEET OF- ARCH-kajal.. 3" xfId="5299"/>
    <cellStyle name="_REV-ESTIMATE-BLDG-3-10.04.09-formated_MEAS SHEET OF- ARCH-kajal.._DRAFT BOQ-WITH MEAS-STR-CIVIL-18-01-13" xfId="2142"/>
    <cellStyle name="_REV-ESTIMATE-BLDG-3-10.04.09-formated_MEAS SHEET OF- ARCH-kajal.._DRAFT BOQ-WITH MEAS-STR-CIVIL-18-01-13 2" xfId="5302"/>
    <cellStyle name="_REV-ESTIMATE-BLDG-3-10.04.09-formated_MEAS SHEET OF- ARCH-kajal.._DRAFT BOQ-WITH MEAS-STR-CIVIL-18-01-13 3" xfId="5301"/>
    <cellStyle name="_REV-ESTIMATE-BLDG-3-10.04.09-formated_MEAS SHEET OF- ARCH-MP" xfId="62"/>
    <cellStyle name="_REV-ESTIMATE-BLDG-3-10.04.09-formated_MEAS SHEET OF- ARCH-MP 2" xfId="5304"/>
    <cellStyle name="_REV-ESTIMATE-BLDG-3-10.04.09-formated_MEAS SHEET OF- ARCH-MP 3" xfId="5303"/>
    <cellStyle name="_REV-ESTIMATE-BLDG-3-10.04.09-formated_MEAS SHEET OF- ARCH-MP_DRAFT BOQ-WITH MEAS-STR-CIVIL-18-01-13" xfId="2143"/>
    <cellStyle name="_REV-ESTIMATE-BLDG-3-10.04.09-formated_MEAS SHEET OF- ARCH-MP_DRAFT BOQ-WITH MEAS-STR-CIVIL-18-01-13 2" xfId="5306"/>
    <cellStyle name="_REV-ESTIMATE-BLDG-3-10.04.09-formated_MEAS SHEET OF- ARCH-MP_DRAFT BOQ-WITH MEAS-STR-CIVIL-18-01-13 3" xfId="5305"/>
    <cellStyle name="_REV-ESTIMATE-BLDG-3-10.04.09-formated_MEAS SHEET OF- ARCH-priyanka." xfId="2144"/>
    <cellStyle name="_REV-ESTIMATE-BLDG-3-10.04.09-formated_MEAS SHEET OF- ARCH-priyanka. 2" xfId="5308"/>
    <cellStyle name="_REV-ESTIMATE-BLDG-3-10.04.09-formated_MEAS SHEET OF- ARCH-priyanka. 3" xfId="5307"/>
    <cellStyle name="_REV-ESTIMATE-BLDG-3-10.04.09-formated_MEAS SHEET OF- Mitali" xfId="2145"/>
    <cellStyle name="_REV-ESTIMATE-BLDG-3-10.04.09-formated_MEAS SHEET OF- Mitali 2" xfId="5309"/>
    <cellStyle name="_REV-ESTIMATE-BLDG-3-10.04.09-formated_MEAS SHEET OF RCC FOR MDP HOSTEL - 06.06.11-JRP" xfId="2147"/>
    <cellStyle name="_REV-ESTIMATE-BLDG-3-10.04.09-formated_MEAS SHEET OF RCC FOR MDP HOSTEL - 06.06.11-JRP 2" xfId="5310"/>
    <cellStyle name="_REV-ESTIMATE-BLDG-3-10.04.09-formated_MEAS SHEET OF-R.C.C. (M) (28-01-12)(Foundation) - chk" xfId="2149"/>
    <cellStyle name="_REV-ESTIMATE-BLDG-3-10.04.09-formated_MEAS SHEET OF-R.C.C. (M) (28-01-12)(Foundation) - chk 2" xfId="5311"/>
    <cellStyle name="_REV-ESTIMATE-BLDG-3-10.04.09-formated_MEAS SHEET OF-R.C.C. (M) (28-01-12)(Foundation) - chk_DRAFT BOQ-WITH MEAS-STR-CIVIL-18-01-13" xfId="53"/>
    <cellStyle name="_REV-ESTIMATE-BLDG-3-10.04.09-formated_MEAS SHEET OF-R.C.C. (M) (28-01-12)(Foundation) - chk_DRAFT BOQ-WITH MEAS-STR-CIVIL-18-01-13 2" xfId="5312"/>
    <cellStyle name="_REV-ESTIMATE-BLDG-3-10.04.09-formated_Meas Sheet of-stru-STAFF QUARTER-kajal" xfId="2151"/>
    <cellStyle name="_REV-ESTIMATE-BLDG-3-10.04.09-formated_Meas Sheet of-stru-STAFF QUARTER-kajal 2" xfId="5314"/>
    <cellStyle name="_REV-ESTIMATE-BLDG-3-10.04.09-formated_Meas Sheet of-stru-STAFF QUARTER-kajal 3" xfId="5313"/>
    <cellStyle name="_REV-ESTIMATE-BLDG-3-10.04.09-formated_Meas Sheet of-stru-STAFF QUARTER-kajal_DRAFT BOQ-WITH MEAS-STR-CIVIL-18-01-13" xfId="1351"/>
    <cellStyle name="_REV-ESTIMATE-BLDG-3-10.04.09-formated_Meas Sheet of-stru-STAFF QUARTER-kajal_DRAFT BOQ-WITH MEAS-STR-CIVIL-18-01-13 2" xfId="5316"/>
    <cellStyle name="_REV-ESTIMATE-BLDG-3-10.04.09-formated_Meas Sheet of-stru-STAFF QUARTER-kajal_DRAFT BOQ-WITH MEAS-STR-CIVIL-18-01-13 3" xfId="5315"/>
    <cellStyle name="_REV-ESTIMATE-BLDG-3-10.04.09-formated_MEAS-FACULTY HOUSE-16.04.10-A" xfId="734"/>
    <cellStyle name="_REV-ESTIMATE-BLDG-3-10.04.09-formated_MEAS-FACULTY HOUSE-16.04.10-A 2" xfId="5317"/>
    <cellStyle name="_REV-ESTIMATE-BLDG-3-10.04.09-formated_Measurement" xfId="2155"/>
    <cellStyle name="_REV-ESTIMATE-BLDG-3-10.04.09-formated_Measurement 2" xfId="5319"/>
    <cellStyle name="_REV-ESTIMATE-BLDG-3-10.04.09-formated_Measurement 3" xfId="5318"/>
    <cellStyle name="_REV-ESTIMATE-BLDG-3-10.04.09-formated_MEASUREMENT SHEET -Plaster At Guest House- Chaitali" xfId="1415"/>
    <cellStyle name="_REV-ESTIMATE-BLDG-3-10.04.09-formated_MEASUREMENT SHEET -Plaster At Guest House- Chaitali 2" xfId="5321"/>
    <cellStyle name="_REV-ESTIMATE-BLDG-3-10.04.09-formated_MEASUREMENT SHEET -Plaster At Guest House- Chaitali 3" xfId="5320"/>
    <cellStyle name="_REV-ESTIMATE-BLDG-3-10.04.09-formated_MEASUREMENT SHEET -Plaster At Guest House- Chaitali_DRAFT BOQ-WITH MEAS-STR-CIVIL-18-01-13" xfId="2154"/>
    <cellStyle name="_REV-ESTIMATE-BLDG-3-10.04.09-formated_MEASUREMENT SHEET -Plaster At Guest House- Chaitali_DRAFT BOQ-WITH MEAS-STR-CIVIL-18-01-13 2" xfId="5323"/>
    <cellStyle name="_REV-ESTIMATE-BLDG-3-10.04.09-formated_MEASUREMENT SHEET -Plaster At Guest House- Chaitali_DRAFT BOQ-WITH MEAS-STR-CIVIL-18-01-13 3" xfId="5322"/>
    <cellStyle name="_REV-ESTIMATE-BLDG-3-10.04.09-formated_Miscellaneous work" xfId="2157"/>
    <cellStyle name="_REV-ESTIMATE-BLDG-3-10.04.09-formated_Miscellaneous work 2" xfId="5325"/>
    <cellStyle name="_REV-ESTIMATE-BLDG-3-10.04.09-formated_Miscellaneous work 3" xfId="5324"/>
    <cellStyle name="_REV-ESTIMATE-BLDG-3-10.04.09-formated_Steel truss-Dharmendra" xfId="1539"/>
    <cellStyle name="_REV-ESTIMATE-BLDG-3-10.04.09-formated_Steel truss-Dharmendra 2" xfId="5326"/>
    <cellStyle name="_REVISED DRAFT BOQ-STRU-CIVIL FOR BUILDING A-06.10.08" xfId="2161"/>
    <cellStyle name="_REVISED DRAFT BOQ-STRU-CIVIL FOR BUILDING A-06.10.08 2" xfId="769"/>
    <cellStyle name="_REVISED DRAFT BOQ-STRU-CIVIL FOR BUILDING A-06.10.08 2 2" xfId="5329"/>
    <cellStyle name="_REVISED DRAFT BOQ-STRU-CIVIL FOR BUILDING A-06.10.08 2 3" xfId="5328"/>
    <cellStyle name="_REVISED DRAFT BOQ-STRU-CIVIL FOR BUILDING A-06.10.08 3" xfId="5330"/>
    <cellStyle name="_REVISED DRAFT BOQ-STRU-CIVIL FOR BUILDING A-06.10.08 4" xfId="5327"/>
    <cellStyle name="_REVISED DRAFT BOQ-STRU-CIVIL FOR BUILDING A-06.10.08_DRAFT BOQ-WITH MEAS-STR-CIVIL-18-01-13" xfId="2163"/>
    <cellStyle name="_REVISED DRAFT BOQ-STRU-CIVIL FOR BUILDING A-06.10.08_DRAFT BOQ-WITH MEAS-STR-CIVIL-18-01-13 2" xfId="5332"/>
    <cellStyle name="_REVISED DRAFT BOQ-STRU-CIVIL FOR BUILDING A-06.10.08_DRAFT BOQ-WITH MEAS-STR-CIVIL-18-01-13 3" xfId="5331"/>
    <cellStyle name="_REVISED DRAFT-BOQ-EST-19.03.08" xfId="2072"/>
    <cellStyle name="_REVISED DRAFT-BOQ-EST-19.03.08 2" xfId="2164"/>
    <cellStyle name="_REVISED DRAFT-BOQ-EST-19.03.08 2 2" xfId="5333"/>
    <cellStyle name="_REVISED DRAFT-BOQ-EST-19.03.08 3" xfId="5334"/>
    <cellStyle name="_REVISED DRAFT-BOQ-EST-19.03.08_DRAFT BOQ-WITH MEAS-STR-CIVIL-18-01-13" xfId="2074"/>
    <cellStyle name="_REVISED DRAFT-BOQ-EST-19.03.08_DRAFT BOQ-WITH MEAS-STR-CIVIL-18-01-13 2" xfId="5335"/>
    <cellStyle name="_REVISED DRAFT-BOQ-EST-19.03.08_Sez_Boq_Superstructure part-FORMATED" xfId="2166"/>
    <cellStyle name="_Revised EST-30.08.08 as per all reduction old-ref" xfId="479"/>
    <cellStyle name="_Revised EST-30.08.08 as per all reduction old-ref 2" xfId="1837"/>
    <cellStyle name="_Revised EST-30.08.08 as per all reduction old-ref 2 2" xfId="5336"/>
    <cellStyle name="_Revised EST-30.08.08 as per all reduction old-ref 3" xfId="5337"/>
    <cellStyle name="_Revised EST-30.08.08 as per all reduction old-ref_5th FLOOR" xfId="197"/>
    <cellStyle name="_Revised EST-30.08.08 as per all reduction old-ref_5th FLOOR 2" xfId="5338"/>
    <cellStyle name="_Revised EST-30.08.08 as per all reduction old-ref_BOQ" xfId="1345"/>
    <cellStyle name="_Revised EST-30.08.08 as per all reduction old-ref_BOQ 2" xfId="5339"/>
    <cellStyle name="_Revised EST-30.08.08 as per all reduction old-ref_BOQ OF FINISHES FOR residentialL- 21.05.11" xfId="2167"/>
    <cellStyle name="_Revised EST-30.08.08 as per all reduction old-ref_BOQ OF FINISHES FOR residentialL- 21.05.11 2" xfId="5340"/>
    <cellStyle name="_Revised EST-30.08.08 as per all reduction old-ref_BOQ_DRAFT BOQ-WITH MEAS-STR-CIVIL-18-01-13" xfId="2169"/>
    <cellStyle name="_Revised EST-30.08.08 as per all reduction old-ref_BOQ_DRAFT BOQ-WITH MEAS-STR-CIVIL-18-01-13 2" xfId="5341"/>
    <cellStyle name="_Revised EST-30.08.08 as per all reduction old-ref_Copy of Copy of MEAS SHEET OF- ARCH-SHIKHA" xfId="2171"/>
    <cellStyle name="_Revised EST-30.08.08 as per all reduction old-ref_Copy of Copy of MEAS SHEET OF- ARCH-SHIKHA 2" xfId="5342"/>
    <cellStyle name="_Revised EST-30.08.08 as per all reduction old-ref_Copy of MEAS SHEET OF- ARCH-kajal.." xfId="1606"/>
    <cellStyle name="_Revised EST-30.08.08 as per all reduction old-ref_Copy of MEAS SHEET OF- ARCH-kajal.. 2" xfId="5343"/>
    <cellStyle name="_Revised EST-30.08.08 as per all reduction old-ref_Copy of MEAS SHEET OF- ARCH-SK" xfId="2173"/>
    <cellStyle name="_Revised EST-30.08.08 as per all reduction old-ref_Copy of MEAS SHEET OF- ARCH-SK 2" xfId="5344"/>
    <cellStyle name="_Revised EST-30.08.08 as per all reduction old-ref_Copy of MEAS SHEET OF- ARCH-SK_DRAFT BOQ-WITH MEAS-STR-CIVIL-18-01-13" xfId="2176"/>
    <cellStyle name="_Revised EST-30.08.08 as per all reduction old-ref_Copy of MEAS SHEET OF- ARCH-SK_DRAFT BOQ-WITH MEAS-STR-CIVIL-18-01-13 2" xfId="5345"/>
    <cellStyle name="_Revised EST-30.08.08 as per all reduction old-ref_DRAFT BOQ-WITH MEAS-STR-CIVIL-18-01-13" xfId="2177"/>
    <cellStyle name="_Revised EST-30.08.08 as per all reduction old-ref_DRAFT BOQ-WITH MEAS-STR-CIVIL-18-01-13 2" xfId="5346"/>
    <cellStyle name="_Revised EST-30.08.08 as per all reduction old-ref_ESTIMATE- RTC CREST ANNEX-20-02-10-SSA" xfId="623"/>
    <cellStyle name="_Revised EST-30.08.08 as per all reduction old-ref_ESTIMATE- RTC CREST ANNEX-20-02-10-SSA 2" xfId="2178"/>
    <cellStyle name="_Revised EST-30.08.08 as per all reduction old-ref_ESTIMATE- RTC CREST ANNEX-20-02-10-SSA 2 2" xfId="5347"/>
    <cellStyle name="_Revised EST-30.08.08 as per all reduction old-ref_ESTIMATE- RTC CREST ANNEX-20-02-10-SSA 3" xfId="5348"/>
    <cellStyle name="_Revised EST-30.08.08 as per all reduction old-ref_ESTIMATE- RTC CREST ANNEX-20-02-10-SSA_DRAFT BOQ-WITH MEAS-STR-CIVIL-18-01-13" xfId="2180"/>
    <cellStyle name="_Revised EST-30.08.08 as per all reduction old-ref_ESTIMATE- RTC CREST ANNEX-20-02-10-SSA_DRAFT BOQ-WITH MEAS-STR-CIVIL-18-01-13 2" xfId="5349"/>
    <cellStyle name="_Revised EST-30.08.08 as per all reduction old-ref_ESTIMATE- RTC CREST ANNEX-20-02-10-SSA_Sez_Boq_Superstructure part-FORMATED" xfId="1784"/>
    <cellStyle name="_Revised EST-30.08.08 as per all reduction old-ref_ESTIMATE-15.03.11-OPTION-2" xfId="664"/>
    <cellStyle name="_Revised EST-30.08.08 as per all reduction old-ref_ESTIMATE-15.03.11-OPTION-2 2" xfId="5350"/>
    <cellStyle name="_Revised EST-30.08.08 as per all reduction old-ref_ESTIMATE-15.03.11-OPTION-2_DRAFT BOQ-WITH MEAS-STR-CIVIL-18-01-13" xfId="2182"/>
    <cellStyle name="_Revised EST-30.08.08 as per all reduction old-ref_ESTIMATE-15.03.11-OPTION-2_DRAFT BOQ-WITH MEAS-STR-CIVIL-18-01-13 2" xfId="5351"/>
    <cellStyle name="_Revised EST-30.08.08 as per all reduction old-ref_Final BOQ-SEMINAR HALL" xfId="2184"/>
    <cellStyle name="_Revised EST-30.08.08 as per all reduction old-ref_FINAL MEAS SHEET OF-ARCHI-MDP HOSTEL -BL -" xfId="58"/>
    <cellStyle name="_Revised EST-30.08.08 as per all reduction old-ref_MBA COLLAGE-CCBA ARCH" xfId="2185"/>
    <cellStyle name="_Revised EST-30.08.08 as per all reduction old-ref_MEAS SHEET OF- ARCH - Lower Ground floor" xfId="2186"/>
    <cellStyle name="_Revised EST-30.08.08 as per all reduction old-ref_MEAS SHEET OF- ARCH - Lower Ground floor 2" xfId="5352"/>
    <cellStyle name="_Revised EST-30.08.08 as per all reduction old-ref_MEAS SHEET OF- ARCH- Chaitali" xfId="237"/>
    <cellStyle name="_Revised EST-30.08.08 as per all reduction old-ref_MEAS SHEET OF- ARCH- Chaitali 2" xfId="5353"/>
    <cellStyle name="_Revised EST-30.08.08 as per all reduction old-ref_MEAS SHEET OF- ARCH- Chaitali_DRAFT BOQ-WITH MEAS-STR-CIVIL-18-01-13" xfId="983"/>
    <cellStyle name="_Revised EST-30.08.08 as per all reduction old-ref_MEAS SHEET OF- ARCH- Chaitali_DRAFT BOQ-WITH MEAS-STR-CIVIL-18-01-13 2" xfId="5354"/>
    <cellStyle name="_Revised EST-30.08.08 as per all reduction old-ref_MEAS SHEET OF- ARCH-25-12-2010-heena...." xfId="2188"/>
    <cellStyle name="_Revised EST-30.08.08 as per all reduction old-ref_MEAS SHEET OF- ARCH-25-12-2010-heena.... 2" xfId="5355"/>
    <cellStyle name="_Revised EST-30.08.08 as per all reduction old-ref_MEAS SHEET OF- ARCH-ANKITA " xfId="2191"/>
    <cellStyle name="_Revised EST-30.08.08 as per all reduction old-ref_MEAS SHEET OF- ARCH-ANKITA  2" xfId="5356"/>
    <cellStyle name="_Revised EST-30.08.08 as per all reduction old-ref_MEAS SHEET OF- ARCH-kajal.." xfId="2192"/>
    <cellStyle name="_Revised EST-30.08.08 as per all reduction old-ref_MEAS SHEET OF- ARCH-kajal.. 2" xfId="5357"/>
    <cellStyle name="_Revised EST-30.08.08 as per all reduction old-ref_MEAS SHEET OF- ARCH-kajal.._DRAFT BOQ-WITH MEAS-STR-CIVIL-18-01-13" xfId="2193"/>
    <cellStyle name="_Revised EST-30.08.08 as per all reduction old-ref_MEAS SHEET OF- ARCH-kajal.._DRAFT BOQ-WITH MEAS-STR-CIVIL-18-01-13 2" xfId="5358"/>
    <cellStyle name="_Revised EST-30.08.08 as per all reduction old-ref_MEAS SHEET OF- ARCH-MP" xfId="146"/>
    <cellStyle name="_Revised EST-30.08.08 as per all reduction old-ref_MEAS SHEET OF- ARCH-MP 2" xfId="5359"/>
    <cellStyle name="_Revised EST-30.08.08 as per all reduction old-ref_MEAS SHEET OF- ARCH-MP_DRAFT BOQ-WITH MEAS-STR-CIVIL-18-01-13" xfId="1841"/>
    <cellStyle name="_Revised EST-30.08.08 as per all reduction old-ref_MEAS SHEET OF- ARCH-MP_DRAFT BOQ-WITH MEAS-STR-CIVIL-18-01-13 2" xfId="5360"/>
    <cellStyle name="_Revised EST-30.08.08 as per all reduction old-ref_MEAS SHEET OF- ARCH-priyanka." xfId="2194"/>
    <cellStyle name="_Revised EST-30.08.08 as per all reduction old-ref_MEAS SHEET OF- ARCH-priyanka. 2" xfId="5361"/>
    <cellStyle name="_Revised EST-30.08.08 as per all reduction old-ref_MEAS SHEET OF- Mitali" xfId="2196"/>
    <cellStyle name="_Revised EST-30.08.08 as per all reduction old-ref_MEAS SHEET OF RCC FOR MDP HOSTEL - 06.06.11-JRP" xfId="1118"/>
    <cellStyle name="_Revised EST-30.08.08 as per all reduction old-ref_Meas Sheet of-stru-STAFF QUARTER-kajal" xfId="950"/>
    <cellStyle name="_Revised EST-30.08.08 as per all reduction old-ref_Meas Sheet of-stru-STAFF QUARTER-kajal 2" xfId="5362"/>
    <cellStyle name="_Revised EST-30.08.08 as per all reduction old-ref_Meas Sheet of-stru-STAFF QUARTER-kajal_DRAFT BOQ-WITH MEAS-STR-CIVIL-18-01-13" xfId="2197"/>
    <cellStyle name="_Revised EST-30.08.08 as per all reduction old-ref_Meas Sheet of-stru-STAFF QUARTER-kajal_DRAFT BOQ-WITH MEAS-STR-CIVIL-18-01-13 2" xfId="5363"/>
    <cellStyle name="_Revised EST-30.08.08 as per all reduction old-ref_MEAS-FACULTY HOUSE-16.04.10-A" xfId="1833"/>
    <cellStyle name="_Revised EST-30.08.08 as per all reduction old-ref_MEAS-FACULTY HOUSE-16.04.10-A 2" xfId="5364"/>
    <cellStyle name="_Revised EST-30.08.08 as per all reduction old-ref_MEAS-FACULTY HOUSE-16.04.10-A_DRAFT BOQ-WITH MEAS-STR-CIVIL-18-01-13" xfId="2198"/>
    <cellStyle name="_Revised EST-30.08.08 as per all reduction old-ref_MEAS-FACULTY HOUSE-16.04.10-A_DRAFT BOQ-WITH MEAS-STR-CIVIL-18-01-13 2" xfId="5365"/>
    <cellStyle name="_Revised EST-30.08.08 as per all reduction old-ref_MEAS-FACULTY HOUSE-16.04.10-A_MEAS SHEET OF- ARCH. &amp; R.C.C. (M)" xfId="2200"/>
    <cellStyle name="_Revised EST-30.08.08 as per all reduction old-ref_MEAS-FACULTY HOUSE-16.04.10-A_MEAS SHEET OF- ARCH. &amp; R.C.C. (M) 2" xfId="5366"/>
    <cellStyle name="_Revised EST-30.08.08 as per all reduction old-ref_MEAS-FACULTY HOUSE-16.04.10-A_Meas Sheet of Structure-Nv-06.11.12" xfId="2201"/>
    <cellStyle name="_Revised EST-30.08.08 as per all reduction old-ref_MEAS-FACULTY HOUSE-16.04.10-A_Meas Sheet of Structure-Nv-06.11.12 2" xfId="5367"/>
    <cellStyle name="_Revised EST-30.08.08 as per all reduction old-ref_MEAS-SHEET- FINISHING-BL" xfId="2203"/>
    <cellStyle name="_Revised EST-30.08.08 as per all reduction old-ref_Measurement" xfId="992"/>
    <cellStyle name="_Revised EST-30.08.08 as per all reduction old-ref_Measurement 2" xfId="5368"/>
    <cellStyle name="_Revised EST-30.08.08 as per all reduction old-ref_MEASUREMENT SHEET -Plaster At Guest House- Chaitali" xfId="2206"/>
    <cellStyle name="_Revised EST-30.08.08 as per all reduction old-ref_MEASUREMENT SHEET -Plaster At Guest House- Chaitali 2" xfId="5369"/>
    <cellStyle name="_Revised EST-30.08.08 as per all reduction old-ref_MEASUREMENT SHEET -Plaster At Guest House- Chaitali_DRAFT BOQ-WITH MEAS-STR-CIVIL-18-01-13" xfId="2208"/>
    <cellStyle name="_Revised EST-30.08.08 as per all reduction old-ref_MEASUREMENT SHEET -Plaster At Guest House- Chaitali_DRAFT BOQ-WITH MEAS-STR-CIVIL-18-01-13 2" xfId="5370"/>
    <cellStyle name="_Revised EST-30.08.08 as per all reduction old-ref_Miscellaneous work" xfId="1246"/>
    <cellStyle name="_Revised EST-30.08.08 as per all reduction old-ref_Miscellaneous work 2" xfId="5371"/>
    <cellStyle name="_Revised EST-30.08.08 as per all reduction old-ref_PAINTING" xfId="2209"/>
    <cellStyle name="_Revised EST-30.08.08 as per all reduction old-ref_RA_MKT_INTERIOR" xfId="2211"/>
    <cellStyle name="_Revised EST-30.08.08 as per all reduction old-ref_RA_MKT_INTERIOR 2" xfId="2212"/>
    <cellStyle name="_Revised EST-30.08.08 as per all reduction old-ref_RA_MKT_INTERIOR 2 2" xfId="5372"/>
    <cellStyle name="_Revised EST-30.08.08 as per all reduction old-ref_RA_MKT_INTERIOR 3" xfId="5373"/>
    <cellStyle name="_Revised EST-30.08.08 as per all reduction old-ref_RA_MKT_INTERIOR_DRAFT BOQ-WITH MEAS-STR-CIVIL-18-01-13" xfId="542"/>
    <cellStyle name="_Revised EST-30.08.08 as per all reduction old-ref_RA_MKT_INTERIOR_DRAFT BOQ-WITH MEAS-STR-CIVIL-18-01-13 2" xfId="5374"/>
    <cellStyle name="_Revised EST-30.08.08 as per all reduction old-ref_RA_MKT_INTERIOR_Sez_Boq_Superstructure part-FORMATED" xfId="2213"/>
    <cellStyle name="_Revised EST-30.08.08 as per all reduction old-ref_RA-MKT" xfId="1188"/>
    <cellStyle name="_Revised EST-30.08.08 as per all reduction old-ref_RA-MKT 2" xfId="1256"/>
    <cellStyle name="_Revised EST-30.08.08 as per all reduction old-ref_RA-MKT 2 2" xfId="5375"/>
    <cellStyle name="_Revised EST-30.08.08 as per all reduction old-ref_RA-MKT 3" xfId="5376"/>
    <cellStyle name="_Revised EST-30.08.08 as per all reduction old-ref_RA-MKT_DRAFT BOQ-WITH MEAS-STR-CIVIL-18-01-13" xfId="2216"/>
    <cellStyle name="_Revised EST-30.08.08 as per all reduction old-ref_RA-MKT_DRAFT BOQ-WITH MEAS-STR-CIVIL-18-01-13 2" xfId="5377"/>
    <cellStyle name="_Revised EST-30.08.08 as per all reduction old-ref_RA-MKT_Sez_Boq_Superstructure part-FORMATED" xfId="928"/>
    <cellStyle name="_Revised EST-30.08.08 as per all reduction old-ref_REV. BOQ-KNOWLEDGE CENTERl-09-01-10-AP" xfId="2218"/>
    <cellStyle name="_Revised EST-30.08.08 as per all reduction old-ref_REV. BOQ-KNOWLEDGE CENTERl-09-01-10-AP 2" xfId="425"/>
    <cellStyle name="_Revised EST-30.08.08 as per all reduction old-ref_REV. BOQ-KNOWLEDGE CENTERl-09-01-10-AP 2 2" xfId="5378"/>
    <cellStyle name="_Revised EST-30.08.08 as per all reduction old-ref_REV. BOQ-KNOWLEDGE CENTERl-09-01-10-AP 3" xfId="5379"/>
    <cellStyle name="_Revised EST-30.08.08 as per all reduction old-ref_REV. BOQ-KNOWLEDGE CENTERl-09-01-10-AP_DRAFT BOQ-WITH MEAS-STR-CIVIL-18-01-13" xfId="1116"/>
    <cellStyle name="_Revised EST-30.08.08 as per all reduction old-ref_REV. BOQ-KNOWLEDGE CENTERl-09-01-10-AP_DRAFT BOQ-WITH MEAS-STR-CIVIL-18-01-13 2" xfId="5380"/>
    <cellStyle name="_Revised EST-30.08.08 as per all reduction old-ref_REV. BOQ-KNOWLEDGE CENTERl-09-01-10-AP_Sez_Boq_Superstructure part-FORMATED" xfId="700"/>
    <cellStyle name="_Revised EST-30.08.08 as per all reduction old-ref_REV.EST" xfId="1210"/>
    <cellStyle name="_Revised EST-30.08.08 as per all reduction old-ref_REV.EST 2" xfId="144"/>
    <cellStyle name="_Revised EST-30.08.08 as per all reduction old-ref_REV.EST 2 2" xfId="5381"/>
    <cellStyle name="_Revised EST-30.08.08 as per all reduction old-ref_REV.EST 3" xfId="5382"/>
    <cellStyle name="_Revised EST-30.08.08 as per all reduction old-ref_REV.EST_DRAFT BOQ-WITH MEAS-STR-CIVIL-18-01-13" xfId="2146"/>
    <cellStyle name="_Revised EST-30.08.08 as per all reduction old-ref_REV.EST_DRAFT BOQ-WITH MEAS-STR-CIVIL-18-01-13 2" xfId="5383"/>
    <cellStyle name="_Revised EST-30.08.08 as per all reduction old-ref_REV.EST_Sez_Boq_Superstructure part-FORMATED" xfId="2220"/>
    <cellStyle name="_Revised EST-30.08.08 as per all reduction old-ref_REV.ESTIMATE" xfId="1111"/>
    <cellStyle name="_Revised EST-30.08.08 as per all reduction old-ref_REV.ESTIMATE 2" xfId="2222"/>
    <cellStyle name="_Revised EST-30.08.08 as per all reduction old-ref_REV.ESTIMATE 2 2" xfId="5384"/>
    <cellStyle name="_Revised EST-30.08.08 as per all reduction old-ref_REV.ESTIMATE 3" xfId="5385"/>
    <cellStyle name="_Revised EST-30.08.08 as per all reduction old-ref_REV.ESTIMATE_DRAFT BOQ-WITH MEAS-STR-CIVIL-18-01-13" xfId="337"/>
    <cellStyle name="_Revised EST-30.08.08 as per all reduction old-ref_REV.ESTIMATE_DRAFT BOQ-WITH MEAS-STR-CIVIL-18-01-13 2" xfId="5386"/>
    <cellStyle name="_Revised EST-30.08.08 as per all reduction old-ref_REV.ESTIMATE_Sez_Boq_Superstructure part-FORMATED" xfId="1848"/>
    <cellStyle name="_Revised EST-30.08.08 as per all reduction old-ref_Sez_Boq_Superstructure part-FORMATED" xfId="460"/>
    <cellStyle name="_Revised EST-30.08.08 as per all reduction old-ref_Steel truss-Dharmendra" xfId="2224"/>
    <cellStyle name="_REVISED ESTIMATE CLUB HOUSE INTERIOR FINISHES-14.04.09" xfId="300"/>
    <cellStyle name="_REVISED ESTIMATE CLUB HOUSE INTERIOR FINISHES-14.04.09 2" xfId="1640"/>
    <cellStyle name="_REVISED ESTIMATE CLUB HOUSE INTERIOR FINISHES-14.04.09 2 2" xfId="5389"/>
    <cellStyle name="_REVISED ESTIMATE CLUB HOUSE INTERIOR FINISHES-14.04.09 2 3" xfId="5388"/>
    <cellStyle name="_REVISED ESTIMATE CLUB HOUSE INTERIOR FINISHES-14.04.09 3" xfId="5390"/>
    <cellStyle name="_REVISED ESTIMATE CLUB HOUSE INTERIOR FINISHES-14.04.09 4" xfId="5387"/>
    <cellStyle name="_REVISED ESTIMATE CLUB HOUSE INTERIOR FINISHES-14.04.09_DRAFT BOQ-WITH MEAS-STR-CIVIL-18-01-13" xfId="2226"/>
    <cellStyle name="_REVISED ESTIMATE CLUB HOUSE INTERIOR FINISHES-14.04.09_DRAFT BOQ-WITH MEAS-STR-CIVIL-18-01-13 2" xfId="5392"/>
    <cellStyle name="_REVISED ESTIMATE CLUB HOUSE INTERIOR FINISHES-14.04.09_DRAFT BOQ-WITH MEAS-STR-CIVIL-18-01-13 3" xfId="5391"/>
    <cellStyle name="_RTC Annex - MASONRY-Zone 3" xfId="2227"/>
    <cellStyle name="_RTC Annex - MASONRY-Zone 3 2" xfId="2229"/>
    <cellStyle name="_RTC Annex - MASONRY-Zone 3 2 2" xfId="5393"/>
    <cellStyle name="_RTC Annex - MASONRY-Zone 3 3" xfId="5394"/>
    <cellStyle name="_RTC Annex - MASONRY-Zone 3_DRAFT BOQ-WITH MEAS-STR-CIVIL-18-01-13" xfId="2230"/>
    <cellStyle name="_RTC Annex - MASONRY-Zone 3_DRAFT BOQ-WITH MEAS-STR-CIVIL-18-01-13 2" xfId="5395"/>
    <cellStyle name="_RTC Annex - MASONRY-Zone 3_ESTIMATE- RTC CREST ANNEX-20-02-10-SSA" xfId="2231"/>
    <cellStyle name="_RTC Annex - MASONRY-Zone 3_ESTIMATE- RTC CREST ANNEX-20-02-10-SSA 2" xfId="2232"/>
    <cellStyle name="_RTC Annex - MASONRY-Zone 3_ESTIMATE- RTC CREST ANNEX-20-02-10-SSA 2 2" xfId="5396"/>
    <cellStyle name="_RTC Annex - MASONRY-Zone 3_ESTIMATE- RTC CREST ANNEX-20-02-10-SSA 3" xfId="5397"/>
    <cellStyle name="_RTC Annex - MASONRY-Zone 3_ESTIMATE- RTC CREST ANNEX-20-02-10-SSA_DRAFT BOQ-WITH MEAS-STR-CIVIL-18-01-13" xfId="1939"/>
    <cellStyle name="_RTC Annex - MASONRY-Zone 3_ESTIMATE- RTC CREST ANNEX-20-02-10-SSA_DRAFT BOQ-WITH MEAS-STR-CIVIL-18-01-13 2" xfId="5398"/>
    <cellStyle name="_RTC Annex - MASONRY-Zone 3_ESTIMATE- RTC CREST ANNEX-20-02-10-SSA_Sez_Boq_Superstructure part-FORMATED" xfId="2233"/>
    <cellStyle name="_RTC Annex - MASONRY-Zone 3_RA_MKT_INTERIOR" xfId="1746"/>
    <cellStyle name="_RTC Annex - MASONRY-Zone 3_RA_MKT_INTERIOR 2" xfId="2234"/>
    <cellStyle name="_RTC Annex - MASONRY-Zone 3_RA_MKT_INTERIOR 2 2" xfId="5399"/>
    <cellStyle name="_RTC Annex - MASONRY-Zone 3_RA_MKT_INTERIOR 3" xfId="5400"/>
    <cellStyle name="_RTC Annex - MASONRY-Zone 3_RA_MKT_INTERIOR_DRAFT BOQ-WITH MEAS-STR-CIVIL-18-01-13" xfId="2235"/>
    <cellStyle name="_RTC Annex - MASONRY-Zone 3_RA_MKT_INTERIOR_DRAFT BOQ-WITH MEAS-STR-CIVIL-18-01-13 2" xfId="5401"/>
    <cellStyle name="_RTC Annex - MASONRY-Zone 3_RA_MKT_INTERIOR_Sez_Boq_Superstructure part-FORMATED" xfId="2236"/>
    <cellStyle name="_RTC Annex - MASONRY-Zone 3_RA-MKT" xfId="1562"/>
    <cellStyle name="_RTC Annex - MASONRY-Zone 3_RA-MKT 2" xfId="2239"/>
    <cellStyle name="_RTC Annex - MASONRY-Zone 3_RA-MKT 2 2" xfId="5402"/>
    <cellStyle name="_RTC Annex - MASONRY-Zone 3_RA-MKT 3" xfId="5403"/>
    <cellStyle name="_RTC Annex - MASONRY-Zone 3_RA-MKT_DRAFT BOQ-WITH MEAS-STR-CIVIL-18-01-13" xfId="653"/>
    <cellStyle name="_RTC Annex - MASONRY-Zone 3_RA-MKT_DRAFT BOQ-WITH MEAS-STR-CIVIL-18-01-13 2" xfId="5404"/>
    <cellStyle name="_RTC Annex - MASONRY-Zone 3_RA-MKT_Sez_Boq_Superstructure part-FORMATED" xfId="2241"/>
    <cellStyle name="_RTC Annex - MASONRY-Zone 3_REV.EST" xfId="2242"/>
    <cellStyle name="_RTC Annex - MASONRY-Zone 3_REV.EST 2" xfId="344"/>
    <cellStyle name="_RTC Annex - MASONRY-Zone 3_REV.EST 2 2" xfId="5405"/>
    <cellStyle name="_RTC Annex - MASONRY-Zone 3_REV.EST 3" xfId="5406"/>
    <cellStyle name="_RTC Annex - MASONRY-Zone 3_REV.EST_DRAFT BOQ-WITH MEAS-STR-CIVIL-18-01-13" xfId="1283"/>
    <cellStyle name="_RTC Annex - MASONRY-Zone 3_REV.EST_DRAFT BOQ-WITH MEAS-STR-CIVIL-18-01-13 2" xfId="5407"/>
    <cellStyle name="_RTC Annex - MASONRY-Zone 3_REV.EST_Sez_Boq_Superstructure part-FORMATED" xfId="2244"/>
    <cellStyle name="_RTC Annex - MASONRY-Zone 3_REV.ESTIMATE" xfId="2214"/>
    <cellStyle name="_RTC Annex - MASONRY-Zone 3_REV.ESTIMATE 2" xfId="2246"/>
    <cellStyle name="_RTC Annex - MASONRY-Zone 3_REV.ESTIMATE 2 2" xfId="5408"/>
    <cellStyle name="_RTC Annex - MASONRY-Zone 3_REV.ESTIMATE 3" xfId="5409"/>
    <cellStyle name="_RTC Annex - MASONRY-Zone 3_REV.ESTIMATE_DRAFT BOQ-WITH MEAS-STR-CIVIL-18-01-13" xfId="2015"/>
    <cellStyle name="_RTC Annex - MASONRY-Zone 3_REV.ESTIMATE_DRAFT BOQ-WITH MEAS-STR-CIVIL-18-01-13 2" xfId="5410"/>
    <cellStyle name="_RTC Annex - MASONRY-Zone 3_REV.ESTIMATE_Sez_Boq_Superstructure part-FORMATED" xfId="485"/>
    <cellStyle name="_RTC Annex - MASONRY-Zone 3_Sez_Boq_Superstructure part-FORMATED" xfId="607"/>
    <cellStyle name="_RTC Engg. Hall - MASONRY-Zone 3" xfId="1818"/>
    <cellStyle name="_RTC Engg. Hall - MASONRY-Zone 3 2" xfId="1524"/>
    <cellStyle name="_RTC Engg. Hall - MASONRY-Zone 3 2 2" xfId="5411"/>
    <cellStyle name="_RTC Engg. Hall - MASONRY-Zone 3 3" xfId="5412"/>
    <cellStyle name="_RTC Engg. Hall - MASONRY-Zone 3_DRAFT BOQ-WITH MEAS-STR-CIVIL-18-01-13" xfId="1789"/>
    <cellStyle name="_RTC Engg. Hall - MASONRY-Zone 3_DRAFT BOQ-WITH MEAS-STR-CIVIL-18-01-13 2" xfId="5413"/>
    <cellStyle name="_RTC Engg. Hall - MASONRY-Zone 3_ESTIMATE- RTC CREST ANNEX-20-02-10-SSA" xfId="2248"/>
    <cellStyle name="_RTC Engg. Hall - MASONRY-Zone 3_ESTIMATE- RTC CREST ANNEX-20-02-10-SSA 2" xfId="2249"/>
    <cellStyle name="_RTC Engg. Hall - MASONRY-Zone 3_ESTIMATE- RTC CREST ANNEX-20-02-10-SSA 2 2" xfId="5414"/>
    <cellStyle name="_RTC Engg. Hall - MASONRY-Zone 3_ESTIMATE- RTC CREST ANNEX-20-02-10-SSA 3" xfId="5415"/>
    <cellStyle name="_RTC Engg. Hall - MASONRY-Zone 3_ESTIMATE- RTC CREST ANNEX-20-02-10-SSA_DRAFT BOQ-WITH MEAS-STR-CIVIL-18-01-13" xfId="2250"/>
    <cellStyle name="_RTC Engg. Hall - MASONRY-Zone 3_ESTIMATE- RTC CREST ANNEX-20-02-10-SSA_DRAFT BOQ-WITH MEAS-STR-CIVIL-18-01-13 2" xfId="5416"/>
    <cellStyle name="_RTC Engg. Hall - MASONRY-Zone 3_ESTIMATE- RTC CREST ANNEX-20-02-10-SSA_Sez_Boq_Superstructure part-FORMATED" xfId="2251"/>
    <cellStyle name="_RTC Engg. Hall - MASONRY-Zone 3_RA_MKT_INTERIOR" xfId="261"/>
    <cellStyle name="_RTC Engg. Hall - MASONRY-Zone 3_RA_MKT_INTERIOR 2" xfId="2252"/>
    <cellStyle name="_RTC Engg. Hall - MASONRY-Zone 3_RA_MKT_INTERIOR 2 2" xfId="5417"/>
    <cellStyle name="_RTC Engg. Hall - MASONRY-Zone 3_RA_MKT_INTERIOR 3" xfId="5418"/>
    <cellStyle name="_RTC Engg. Hall - MASONRY-Zone 3_RA_MKT_INTERIOR_DRAFT BOQ-WITH MEAS-STR-CIVIL-18-01-13" xfId="2254"/>
    <cellStyle name="_RTC Engg. Hall - MASONRY-Zone 3_RA_MKT_INTERIOR_DRAFT BOQ-WITH MEAS-STR-CIVIL-18-01-13 2" xfId="5419"/>
    <cellStyle name="_RTC Engg. Hall - MASONRY-Zone 3_RA_MKT_INTERIOR_Sez_Boq_Superstructure part-FORMATED" xfId="1506"/>
    <cellStyle name="_RTC Engg. Hall - MASONRY-Zone 3_RA-MKT" xfId="1125"/>
    <cellStyle name="_RTC Engg. Hall - MASONRY-Zone 3_RA-MKT 2" xfId="1924"/>
    <cellStyle name="_RTC Engg. Hall - MASONRY-Zone 3_RA-MKT 2 2" xfId="5420"/>
    <cellStyle name="_RTC Engg. Hall - MASONRY-Zone 3_RA-MKT 3" xfId="5421"/>
    <cellStyle name="_RTC Engg. Hall - MASONRY-Zone 3_RA-MKT_DRAFT BOQ-WITH MEAS-STR-CIVIL-18-01-13" xfId="2255"/>
    <cellStyle name="_RTC Engg. Hall - MASONRY-Zone 3_RA-MKT_DRAFT BOQ-WITH MEAS-STR-CIVIL-18-01-13 2" xfId="5422"/>
    <cellStyle name="_RTC Engg. Hall - MASONRY-Zone 3_RA-MKT_Sez_Boq_Superstructure part-FORMATED" xfId="2256"/>
    <cellStyle name="_RTC Engg. Hall - MASONRY-Zone 3_REV.EST" xfId="2258"/>
    <cellStyle name="_RTC Engg. Hall - MASONRY-Zone 3_REV.EST 2" xfId="2259"/>
    <cellStyle name="_RTC Engg. Hall - MASONRY-Zone 3_REV.EST 2 2" xfId="5423"/>
    <cellStyle name="_RTC Engg. Hall - MASONRY-Zone 3_REV.EST 3" xfId="5424"/>
    <cellStyle name="_RTC Engg. Hall - MASONRY-Zone 3_REV.EST_DRAFT BOQ-WITH MEAS-STR-CIVIL-18-01-13" xfId="2260"/>
    <cellStyle name="_RTC Engg. Hall - MASONRY-Zone 3_REV.EST_DRAFT BOQ-WITH MEAS-STR-CIVIL-18-01-13 2" xfId="5425"/>
    <cellStyle name="_RTC Engg. Hall - MASONRY-Zone 3_REV.EST_Sez_Boq_Superstructure part-FORMATED" xfId="2262"/>
    <cellStyle name="_RTC Engg. Hall - MASONRY-Zone 3_REV.ESTIMATE" xfId="2263"/>
    <cellStyle name="_RTC Engg. Hall - MASONRY-Zone 3_REV.ESTIMATE 2" xfId="2264"/>
    <cellStyle name="_RTC Engg. Hall - MASONRY-Zone 3_REV.ESTIMATE 2 2" xfId="5426"/>
    <cellStyle name="_RTC Engg. Hall - MASONRY-Zone 3_REV.ESTIMATE 3" xfId="5427"/>
    <cellStyle name="_RTC Engg. Hall - MASONRY-Zone 3_REV.ESTIMATE_DRAFT BOQ-WITH MEAS-STR-CIVIL-18-01-13" xfId="123"/>
    <cellStyle name="_RTC Engg. Hall - MASONRY-Zone 3_REV.ESTIMATE_DRAFT BOQ-WITH MEAS-STR-CIVIL-18-01-13 2" xfId="5428"/>
    <cellStyle name="_RTC Engg. Hall - MASONRY-Zone 3_REV.ESTIMATE_Sez_Boq_Superstructure part-FORMATED" xfId="2265"/>
    <cellStyle name="_RTC Engg. Hall - MASONRY-Zone 3_Sez_Boq_Superstructure part-FORMATED" xfId="2268"/>
    <cellStyle name="_Steel truss-Dharmendra" xfId="1855"/>
    <cellStyle name="_Steel truss-Dharmendra 2" xfId="5429"/>
    <cellStyle name="_SUMMARY OF ZONE-IV - 17.09.08" xfId="1616"/>
    <cellStyle name="_SUMMARY OF ZONE-IV - 17.09.08 2" xfId="1361"/>
    <cellStyle name="_SUMMARY OF ZONE-IV - 17.09.08 2 2" xfId="5432"/>
    <cellStyle name="_SUMMARY OF ZONE-IV - 17.09.08 2 3" xfId="5431"/>
    <cellStyle name="_SUMMARY OF ZONE-IV - 17.09.08 3" xfId="5433"/>
    <cellStyle name="_SUMMARY OF ZONE-IV - 17.09.08 4" xfId="5430"/>
    <cellStyle name="_SUMMARY OF ZONE-IV - 17.09.08_DRAFT BOQ-WITH MEAS-STR-CIVIL-18-01-13" xfId="2269"/>
    <cellStyle name="_SUMMARY OF ZONE-IV - 17.09.08_DRAFT BOQ-WITH MEAS-STR-CIVIL-18-01-13 2" xfId="5435"/>
    <cellStyle name="_SUMMARY OF ZONE-IV - 17.09.08_DRAFT BOQ-WITH MEAS-STR-CIVIL-18-01-13 3" xfId="5434"/>
    <cellStyle name="_SUMMARY OF ZONE-IV - 17.09.08_ESTIMATE- RTC CREST ANNEX-20-02-10-SSA" xfId="2271"/>
    <cellStyle name="_SUMMARY OF ZONE-IV - 17.09.08_ESTIMATE- RTC CREST ANNEX-20-02-10-SSA 2" xfId="2272"/>
    <cellStyle name="_SUMMARY OF ZONE-IV - 17.09.08_ESTIMATE- RTC CREST ANNEX-20-02-10-SSA 2 2" xfId="5438"/>
    <cellStyle name="_SUMMARY OF ZONE-IV - 17.09.08_ESTIMATE- RTC CREST ANNEX-20-02-10-SSA 2 3" xfId="5437"/>
    <cellStyle name="_SUMMARY OF ZONE-IV - 17.09.08_ESTIMATE- RTC CREST ANNEX-20-02-10-SSA 3" xfId="5439"/>
    <cellStyle name="_SUMMARY OF ZONE-IV - 17.09.08_ESTIMATE- RTC CREST ANNEX-20-02-10-SSA 4" xfId="5436"/>
    <cellStyle name="_SUMMARY OF ZONE-IV - 17.09.08_ESTIMATE- RTC CREST ANNEX-20-02-10-SSA_DRAFT BOQ-WITH MEAS-STR-CIVIL-18-01-13" xfId="2273"/>
    <cellStyle name="_SUMMARY OF ZONE-IV - 17.09.08_ESTIMATE- RTC CREST ANNEX-20-02-10-SSA_DRAFT BOQ-WITH MEAS-STR-CIVIL-18-01-13 2" xfId="5441"/>
    <cellStyle name="_SUMMARY OF ZONE-IV - 17.09.08_ESTIMATE- RTC CREST ANNEX-20-02-10-SSA_DRAFT BOQ-WITH MEAS-STR-CIVIL-18-01-13 3" xfId="5440"/>
    <cellStyle name="_SUMMARY OF ZONE-IV - 17.09.08_RA_MKT_INTERIOR" xfId="2274"/>
    <cellStyle name="_SUMMARY OF ZONE-IV - 17.09.08_RA_MKT_INTERIOR 2" xfId="2275"/>
    <cellStyle name="_SUMMARY OF ZONE-IV - 17.09.08_RA_MKT_INTERIOR 2 2" xfId="5444"/>
    <cellStyle name="_SUMMARY OF ZONE-IV - 17.09.08_RA_MKT_INTERIOR 2 3" xfId="5443"/>
    <cellStyle name="_SUMMARY OF ZONE-IV - 17.09.08_RA_MKT_INTERIOR 3" xfId="5445"/>
    <cellStyle name="_SUMMARY OF ZONE-IV - 17.09.08_RA_MKT_INTERIOR 4" xfId="5442"/>
    <cellStyle name="_SUMMARY OF ZONE-IV - 17.09.08_RA_MKT_INTERIOR_DRAFT BOQ-WITH MEAS-STR-CIVIL-18-01-13" xfId="2277"/>
    <cellStyle name="_SUMMARY OF ZONE-IV - 17.09.08_RA_MKT_INTERIOR_DRAFT BOQ-WITH MEAS-STR-CIVIL-18-01-13 2" xfId="5447"/>
    <cellStyle name="_SUMMARY OF ZONE-IV - 17.09.08_RA_MKT_INTERIOR_DRAFT BOQ-WITH MEAS-STR-CIVIL-18-01-13 3" xfId="5446"/>
    <cellStyle name="_SUMMARY OF ZONE-IV - 17.09.08_RA-MKT" xfId="2279"/>
    <cellStyle name="_SUMMARY OF ZONE-IV - 17.09.08_RA-MKT 2" xfId="1607"/>
    <cellStyle name="_SUMMARY OF ZONE-IV - 17.09.08_RA-MKT 2 2" xfId="5450"/>
    <cellStyle name="_SUMMARY OF ZONE-IV - 17.09.08_RA-MKT 2 3" xfId="5449"/>
    <cellStyle name="_SUMMARY OF ZONE-IV - 17.09.08_RA-MKT 3" xfId="5451"/>
    <cellStyle name="_SUMMARY OF ZONE-IV - 17.09.08_RA-MKT 4" xfId="5448"/>
    <cellStyle name="_SUMMARY OF ZONE-IV - 17.09.08_RA-MKT_DRAFT BOQ-WITH MEAS-STR-CIVIL-18-01-13" xfId="152"/>
    <cellStyle name="_SUMMARY OF ZONE-IV - 17.09.08_RA-MKT_DRAFT BOQ-WITH MEAS-STR-CIVIL-18-01-13 2" xfId="5453"/>
    <cellStyle name="_SUMMARY OF ZONE-IV - 17.09.08_RA-MKT_DRAFT BOQ-WITH MEAS-STR-CIVIL-18-01-13 3" xfId="5452"/>
    <cellStyle name="_SUMMARY OF ZONE-IV - 17.09.08_REV.EST" xfId="2281"/>
    <cellStyle name="_SUMMARY OF ZONE-IV - 17.09.08_REV.EST 2" xfId="2284"/>
    <cellStyle name="_SUMMARY OF ZONE-IV - 17.09.08_REV.EST 2 2" xfId="5456"/>
    <cellStyle name="_SUMMARY OF ZONE-IV - 17.09.08_REV.EST 2 3" xfId="5455"/>
    <cellStyle name="_SUMMARY OF ZONE-IV - 17.09.08_REV.EST 3" xfId="5457"/>
    <cellStyle name="_SUMMARY OF ZONE-IV - 17.09.08_REV.EST 4" xfId="5454"/>
    <cellStyle name="_SUMMARY OF ZONE-IV - 17.09.08_REV.EST_DRAFT BOQ-WITH MEAS-STR-CIVIL-18-01-13" xfId="1845"/>
    <cellStyle name="_SUMMARY OF ZONE-IV - 17.09.08_REV.EST_DRAFT BOQ-WITH MEAS-STR-CIVIL-18-01-13 2" xfId="5459"/>
    <cellStyle name="_SUMMARY OF ZONE-IV - 17.09.08_REV.EST_DRAFT BOQ-WITH MEAS-STR-CIVIL-18-01-13 3" xfId="5458"/>
    <cellStyle name="_SUMMARY OF ZONE-IV - 17.09.08_REV.ESTIMATE" xfId="2285"/>
    <cellStyle name="_SUMMARY OF ZONE-IV - 17.09.08_REV.ESTIMATE 2" xfId="2286"/>
    <cellStyle name="_SUMMARY OF ZONE-IV - 17.09.08_REV.ESTIMATE 2 2" xfId="5462"/>
    <cellStyle name="_SUMMARY OF ZONE-IV - 17.09.08_REV.ESTIMATE 2 3" xfId="5461"/>
    <cellStyle name="_SUMMARY OF ZONE-IV - 17.09.08_REV.ESTIMATE 3" xfId="5463"/>
    <cellStyle name="_SUMMARY OF ZONE-IV - 17.09.08_REV.ESTIMATE 4" xfId="5460"/>
    <cellStyle name="_SUMMARY OF ZONE-IV - 17.09.08_REV.ESTIMATE_DRAFT BOQ-WITH MEAS-STR-CIVIL-18-01-13" xfId="2288"/>
    <cellStyle name="_SUMMARY OF ZONE-IV - 17.09.08_REV.ESTIMATE_DRAFT BOQ-WITH MEAS-STR-CIVIL-18-01-13 2" xfId="5465"/>
    <cellStyle name="_SUMMARY OF ZONE-IV - 17.09.08_REV.ESTIMATE_DRAFT BOQ-WITH MEAS-STR-CIVIL-18-01-13 3" xfId="5464"/>
    <cellStyle name="_SUMMARY-ZONE-I" xfId="786"/>
    <cellStyle name="_SUMMARY-ZONE-I 2" xfId="790"/>
    <cellStyle name="_SUMMARY-ZONE-I 2 2" xfId="5466"/>
    <cellStyle name="_SUMMARY-ZONE-I 3" xfId="5467"/>
    <cellStyle name="_SUMMARY-ZONE-I_DRAFT BOQ-WITH MEAS-STR-CIVIL-18-01-13" xfId="792"/>
    <cellStyle name="_SUMMARY-ZONE-I_DRAFT BOQ-WITH MEAS-STR-CIVIL-18-01-13 2" xfId="5468"/>
    <cellStyle name="_SUMMARY-ZONE-I_ESTIMATE- RTC CREST ANNEX-20-02-10-SSA" xfId="698"/>
    <cellStyle name="_SUMMARY-ZONE-I_ESTIMATE- RTC CREST ANNEX-20-02-10-SSA 2" xfId="1785"/>
    <cellStyle name="_SUMMARY-ZONE-I_ESTIMATE- RTC CREST ANNEX-20-02-10-SSA 2 2" xfId="5469"/>
    <cellStyle name="_SUMMARY-ZONE-I_ESTIMATE- RTC CREST ANNEX-20-02-10-SSA 3" xfId="5470"/>
    <cellStyle name="_SUMMARY-ZONE-I_ESTIMATE- RTC CREST ANNEX-20-02-10-SSA_DRAFT BOQ-WITH MEAS-STR-CIVIL-18-01-13" xfId="2019"/>
    <cellStyle name="_SUMMARY-ZONE-I_ESTIMATE- RTC CREST ANNEX-20-02-10-SSA_DRAFT BOQ-WITH MEAS-STR-CIVIL-18-01-13 2" xfId="5471"/>
    <cellStyle name="_SUMMARY-ZONE-I_ESTIMATE- RTC CREST ANNEX-20-02-10-SSA_Sez_Boq_Superstructure part-FORMATED" xfId="2289"/>
    <cellStyle name="_SUMMARY-ZONE-I_RA_MKT_INTERIOR" xfId="1002"/>
    <cellStyle name="_SUMMARY-ZONE-I_RA_MKT_INTERIOR 2" xfId="461"/>
    <cellStyle name="_SUMMARY-ZONE-I_RA_MKT_INTERIOR 2 2" xfId="5472"/>
    <cellStyle name="_SUMMARY-ZONE-I_RA_MKT_INTERIOR 3" xfId="5473"/>
    <cellStyle name="_SUMMARY-ZONE-I_RA_MKT_INTERIOR_DRAFT BOQ-WITH MEAS-STR-CIVIL-18-01-13" xfId="1326"/>
    <cellStyle name="_SUMMARY-ZONE-I_RA_MKT_INTERIOR_DRAFT BOQ-WITH MEAS-STR-CIVIL-18-01-13 2" xfId="5474"/>
    <cellStyle name="_SUMMARY-ZONE-I_RA_MKT_INTERIOR_Sez_Boq_Superstructure part-FORMATED" xfId="1043"/>
    <cellStyle name="_SUMMARY-ZONE-I_RA-MKT" xfId="2293"/>
    <cellStyle name="_SUMMARY-ZONE-I_RA-MKT 2" xfId="2294"/>
    <cellStyle name="_SUMMARY-ZONE-I_RA-MKT 2 2" xfId="5475"/>
    <cellStyle name="_SUMMARY-ZONE-I_RA-MKT 3" xfId="5476"/>
    <cellStyle name="_SUMMARY-ZONE-I_RA-MKT_DRAFT BOQ-WITH MEAS-STR-CIVIL-18-01-13" xfId="2297"/>
    <cellStyle name="_SUMMARY-ZONE-I_RA-MKT_DRAFT BOQ-WITH MEAS-STR-CIVIL-18-01-13 2" xfId="5477"/>
    <cellStyle name="_SUMMARY-ZONE-I_RA-MKT_Sez_Boq_Superstructure part-FORMATED" xfId="2045"/>
    <cellStyle name="_SUMMARY-ZONE-I_REV.EST" xfId="2039"/>
    <cellStyle name="_SUMMARY-ZONE-I_REV.EST 2" xfId="2298"/>
    <cellStyle name="_SUMMARY-ZONE-I_REV.EST 2 2" xfId="5478"/>
    <cellStyle name="_SUMMARY-ZONE-I_REV.EST 3" xfId="5479"/>
    <cellStyle name="_SUMMARY-ZONE-I_REV.EST_DRAFT BOQ-WITH MEAS-STR-CIVIL-18-01-13" xfId="2041"/>
    <cellStyle name="_SUMMARY-ZONE-I_REV.EST_DRAFT BOQ-WITH MEAS-STR-CIVIL-18-01-13 2" xfId="5480"/>
    <cellStyle name="_SUMMARY-ZONE-I_REV.EST_Sez_Boq_Superstructure part-FORMATED" xfId="2300"/>
    <cellStyle name="_SUMMARY-ZONE-I_REV.ESTIMATE" xfId="2303"/>
    <cellStyle name="_SUMMARY-ZONE-I_REV.ESTIMATE 2" xfId="2278"/>
    <cellStyle name="_SUMMARY-ZONE-I_REV.ESTIMATE 2 2" xfId="5481"/>
    <cellStyle name="_SUMMARY-ZONE-I_REV.ESTIMATE 3" xfId="5482"/>
    <cellStyle name="_SUMMARY-ZONE-I_REV.ESTIMATE_DRAFT BOQ-WITH MEAS-STR-CIVIL-18-01-13" xfId="1456"/>
    <cellStyle name="_SUMMARY-ZONE-I_REV.ESTIMATE_DRAFT BOQ-WITH MEAS-STR-CIVIL-18-01-13 2" xfId="5483"/>
    <cellStyle name="_SUMMARY-ZONE-I_REV.ESTIMATE_Sez_Boq_Superstructure part-FORMATED" xfId="966"/>
    <cellStyle name="_SUMMARY-ZONE-I_Sez_Boq_Superstructure part-FORMATED" xfId="149"/>
    <cellStyle name="_SUMMARY-ZONE-IV" xfId="107"/>
    <cellStyle name="_SUMMARY-ZONE-IV 2" xfId="2305"/>
    <cellStyle name="_SUMMARY-ZONE-IV 2 2" xfId="5484"/>
    <cellStyle name="_SUMMARY-ZONE-IV 3" xfId="5485"/>
    <cellStyle name="_SUMMARY-ZONE-IV_DRAFT BOQ-WITH MEAS-STR-CIVIL-18-01-13" xfId="1399"/>
    <cellStyle name="_SUMMARY-ZONE-IV_DRAFT BOQ-WITH MEAS-STR-CIVIL-18-01-13 2" xfId="5486"/>
    <cellStyle name="_SUMMARY-ZONE-IV_ESTIMATE- RTC CREST ANNEX-20-02-10-SSA" xfId="2306"/>
    <cellStyle name="_SUMMARY-ZONE-IV_ESTIMATE- RTC CREST ANNEX-20-02-10-SSA 2" xfId="2307"/>
    <cellStyle name="_SUMMARY-ZONE-IV_ESTIMATE- RTC CREST ANNEX-20-02-10-SSA 2 2" xfId="5487"/>
    <cellStyle name="_SUMMARY-ZONE-IV_ESTIMATE- RTC CREST ANNEX-20-02-10-SSA 3" xfId="5488"/>
    <cellStyle name="_SUMMARY-ZONE-IV_ESTIMATE- RTC CREST ANNEX-20-02-10-SSA_DRAFT BOQ-WITH MEAS-STR-CIVIL-18-01-13" xfId="2308"/>
    <cellStyle name="_SUMMARY-ZONE-IV_ESTIMATE- RTC CREST ANNEX-20-02-10-SSA_DRAFT BOQ-WITH MEAS-STR-CIVIL-18-01-13 2" xfId="5489"/>
    <cellStyle name="_SUMMARY-ZONE-IV_ESTIMATE- RTC CREST ANNEX-20-02-10-SSA_Sez_Boq_Superstructure part-FORMATED" xfId="2310"/>
    <cellStyle name="_SUMMARY-ZONE-IV_RA_MKT_INTERIOR" xfId="2311"/>
    <cellStyle name="_SUMMARY-ZONE-IV_RA_MKT_INTERIOR 2" xfId="1511"/>
    <cellStyle name="_SUMMARY-ZONE-IV_RA_MKT_INTERIOR 2 2" xfId="5490"/>
    <cellStyle name="_SUMMARY-ZONE-IV_RA_MKT_INTERIOR 3" xfId="5491"/>
    <cellStyle name="_SUMMARY-ZONE-IV_RA_MKT_INTERIOR_DRAFT BOQ-WITH MEAS-STR-CIVIL-18-01-13" xfId="2312"/>
    <cellStyle name="_SUMMARY-ZONE-IV_RA_MKT_INTERIOR_DRAFT BOQ-WITH MEAS-STR-CIVIL-18-01-13 2" xfId="5492"/>
    <cellStyle name="_SUMMARY-ZONE-IV_RA_MKT_INTERIOR_Sez_Boq_Superstructure part-FORMATED" xfId="2202"/>
    <cellStyle name="_SUMMARY-ZONE-IV_RA-MKT" xfId="2314"/>
    <cellStyle name="_SUMMARY-ZONE-IV_RA-MKT 2" xfId="2315"/>
    <cellStyle name="_SUMMARY-ZONE-IV_RA-MKT 2 2" xfId="5493"/>
    <cellStyle name="_SUMMARY-ZONE-IV_RA-MKT 3" xfId="5494"/>
    <cellStyle name="_SUMMARY-ZONE-IV_RA-MKT_DRAFT BOQ-WITH MEAS-STR-CIVIL-18-01-13" xfId="2266"/>
    <cellStyle name="_SUMMARY-ZONE-IV_RA-MKT_DRAFT BOQ-WITH MEAS-STR-CIVIL-18-01-13 2" xfId="5495"/>
    <cellStyle name="_SUMMARY-ZONE-IV_RA-MKT_Sez_Boq_Superstructure part-FORMATED" xfId="2317"/>
    <cellStyle name="_SUMMARY-ZONE-IV_REV.EST" xfId="2319"/>
    <cellStyle name="_SUMMARY-ZONE-IV_REV.EST 2" xfId="2320"/>
    <cellStyle name="_SUMMARY-ZONE-IV_REV.EST 2 2" xfId="5496"/>
    <cellStyle name="_SUMMARY-ZONE-IV_REV.EST 3" xfId="5497"/>
    <cellStyle name="_SUMMARY-ZONE-IV_REV.EST_DRAFT BOQ-WITH MEAS-STR-CIVIL-18-01-13" xfId="2323"/>
    <cellStyle name="_SUMMARY-ZONE-IV_REV.EST_DRAFT BOQ-WITH MEAS-STR-CIVIL-18-01-13 2" xfId="5498"/>
    <cellStyle name="_SUMMARY-ZONE-IV_REV.EST_Sez_Boq_Superstructure part-FORMATED" xfId="1705"/>
    <cellStyle name="_SUMMARY-ZONE-IV_REV.ESTIMATE" xfId="1371"/>
    <cellStyle name="_SUMMARY-ZONE-IV_REV.ESTIMATE 2" xfId="1966"/>
    <cellStyle name="_SUMMARY-ZONE-IV_REV.ESTIMATE 2 2" xfId="5499"/>
    <cellStyle name="_SUMMARY-ZONE-IV_REV.ESTIMATE 3" xfId="5500"/>
    <cellStyle name="_SUMMARY-ZONE-IV_REV.ESTIMATE_DRAFT BOQ-WITH MEAS-STR-CIVIL-18-01-13" xfId="2324"/>
    <cellStyle name="_SUMMARY-ZONE-IV_REV.ESTIMATE_DRAFT BOQ-WITH MEAS-STR-CIVIL-18-01-13 2" xfId="5501"/>
    <cellStyle name="_SUMMARY-ZONE-IV_REV.ESTIMATE_Sez_Boq_Superstructure part-FORMATED" xfId="1532"/>
    <cellStyle name="_SUMMARY-ZONE-IV_Sez_Boq_Superstructure part-FORMATED" xfId="2325"/>
    <cellStyle name="•W€_Electrical" xfId="2328"/>
    <cellStyle name="•W_Electrical" xfId="978"/>
    <cellStyle name="0,0_x000a__x000a_NA_x000a__x000a_" xfId="5502"/>
    <cellStyle name="0,0_x005f_x000a__x005f_x000a_NA_x005f_x000a__x005f_x000a_" xfId="1547"/>
    <cellStyle name="20% - Accent1 2" xfId="268"/>
    <cellStyle name="20% - Accent1 2 2" xfId="506"/>
    <cellStyle name="20% - Accent1 2 2 2" xfId="2329"/>
    <cellStyle name="20% - Accent1 2 2 2 2" xfId="5503"/>
    <cellStyle name="20% - Accent1 2 2_DRAFT BOQ-WITH MEAS-STR-CIVIL-18-01-13" xfId="2330"/>
    <cellStyle name="20% - Accent1 2 3" xfId="2332"/>
    <cellStyle name="20% - Accent1 2 3 2" xfId="5504"/>
    <cellStyle name="20% - Accent1 2_DRAFT BOQ-WITH MEAS-STR-CIVIL-18-01-13" xfId="889"/>
    <cellStyle name="20% - Accent1 3" xfId="1189"/>
    <cellStyle name="20% - Accent1 3 2" xfId="1257"/>
    <cellStyle name="20% - Accent1 3 2 2" xfId="2333"/>
    <cellStyle name="20% - Accent1 3 2 2 2" xfId="5505"/>
    <cellStyle name="20% - Accent1 3 2 3" xfId="5506"/>
    <cellStyle name="20% - Accent1 3 2_DRAFT BOQ-WITH MEAS-STR-CIVIL-18-01-13" xfId="1405"/>
    <cellStyle name="20% - Accent1 3 3" xfId="1243"/>
    <cellStyle name="20% - Accent1 3 3 2" xfId="5507"/>
    <cellStyle name="20% - Accent1 3_DRAFT BOQ-WITH MEAS-STR-CIVIL-18-01-13" xfId="2217"/>
    <cellStyle name="20% - Accent1 4" xfId="2334"/>
    <cellStyle name="20% - Accent1 4 2" xfId="2335"/>
    <cellStyle name="20% - Accent1 4 2 2" xfId="5508"/>
    <cellStyle name="20% - Accent1 4 3" xfId="5509"/>
    <cellStyle name="20% - Accent1 4_DRAFT BOQ-WITH MEAS-STR-CIVIL-18-01-13" xfId="1044"/>
    <cellStyle name="20% - Accent1 5" xfId="345"/>
    <cellStyle name="20% - Accent1 5 2" xfId="5510"/>
    <cellStyle name="20% - Accent2 2" xfId="2337"/>
    <cellStyle name="20% - Accent2 2 10" xfId="5512"/>
    <cellStyle name="20% - Accent2 2 10 2" xfId="11393"/>
    <cellStyle name="20% - Accent2 2 11" xfId="5511"/>
    <cellStyle name="20% - Accent2 2 11 2" xfId="11392"/>
    <cellStyle name="20% - Accent2 2 12" xfId="10876"/>
    <cellStyle name="20% - Accent2 2 2" xfId="2338"/>
    <cellStyle name="20% - Accent2 2 2 2" xfId="1957"/>
    <cellStyle name="20% - Accent2 2 2 2 2" xfId="5513"/>
    <cellStyle name="20% - Accent2 2 2_DRAFT BOQ-WITH MEAS-STR-CIVIL-18-01-13" xfId="2339"/>
    <cellStyle name="20% - Accent2 2 3" xfId="2340"/>
    <cellStyle name="20% - Accent2 2 3 2" xfId="5514"/>
    <cellStyle name="20% - Accent2 2 4" xfId="619"/>
    <cellStyle name="20% - Accent2 2 4 2" xfId="5515"/>
    <cellStyle name="20% - Accent2 2 4 2 2" xfId="11394"/>
    <cellStyle name="20% - Accent2 2 4 3" xfId="10684"/>
    <cellStyle name="20% - Accent2 2 5" xfId="1650"/>
    <cellStyle name="20% - Accent2 2 5 2" xfId="5516"/>
    <cellStyle name="20% - Accent2 2 5 2 2" xfId="11395"/>
    <cellStyle name="20% - Accent2 2 5 3" xfId="10806"/>
    <cellStyle name="20% - Accent2 2 6" xfId="2341"/>
    <cellStyle name="20% - Accent2 2 6 2" xfId="5517"/>
    <cellStyle name="20% - Accent2 2 6 2 2" xfId="11396"/>
    <cellStyle name="20% - Accent2 2 6 3" xfId="10877"/>
    <cellStyle name="20% - Accent2 2 7" xfId="5518"/>
    <cellStyle name="20% - Accent2 2 7 2" xfId="11397"/>
    <cellStyle name="20% - Accent2 2 8" xfId="5519"/>
    <cellStyle name="20% - Accent2 2 8 2" xfId="11398"/>
    <cellStyle name="20% - Accent2 2 9" xfId="5520"/>
    <cellStyle name="20% - Accent2 2 9 2" xfId="11399"/>
    <cellStyle name="20% - Accent2 2_DRAFT BOQ-WITH MEAS-STR-CIVIL-18-01-13" xfId="202"/>
    <cellStyle name="20% - Accent2 3" xfId="2342"/>
    <cellStyle name="20% - Accent2 3 2" xfId="502"/>
    <cellStyle name="20% - Accent2 3 2 2" xfId="2344"/>
    <cellStyle name="20% - Accent2 3 2 2 2" xfId="5521"/>
    <cellStyle name="20% - Accent2 3 2 3" xfId="5522"/>
    <cellStyle name="20% - Accent2 3 2_DRAFT BOQ-WITH MEAS-STR-CIVIL-18-01-13" xfId="2346"/>
    <cellStyle name="20% - Accent2 3 3" xfId="2321"/>
    <cellStyle name="20% - Accent2 3 3 2" xfId="5523"/>
    <cellStyle name="20% - Accent2 3_DRAFT BOQ-WITH MEAS-STR-CIVIL-18-01-13" xfId="2348"/>
    <cellStyle name="20% - Accent2 4" xfId="2349"/>
    <cellStyle name="20% - Accent2 4 2" xfId="708"/>
    <cellStyle name="20% - Accent2 4 2 2" xfId="5524"/>
    <cellStyle name="20% - Accent2 4 3" xfId="5525"/>
    <cellStyle name="20% - Accent2 4_DRAFT BOQ-WITH MEAS-STR-CIVIL-18-01-13" xfId="2350"/>
    <cellStyle name="20% - Accent2 5" xfId="1796"/>
    <cellStyle name="20% - Accent2 5 2" xfId="5526"/>
    <cellStyle name="20% - Accent3 2" xfId="2351"/>
    <cellStyle name="20% - Accent3 2 10" xfId="5528"/>
    <cellStyle name="20% - Accent3 2 10 2" xfId="11401"/>
    <cellStyle name="20% - Accent3 2 11" xfId="5527"/>
    <cellStyle name="20% - Accent3 2 11 2" xfId="11400"/>
    <cellStyle name="20% - Accent3 2 12" xfId="10878"/>
    <cellStyle name="20% - Accent3 2 2" xfId="2353"/>
    <cellStyle name="20% - Accent3 2 2 2" xfId="2354"/>
    <cellStyle name="20% - Accent3 2 2 2 2" xfId="5529"/>
    <cellStyle name="20% - Accent3 2 2_DRAFT BOQ-WITH MEAS-STR-CIVIL-18-01-13" xfId="2356"/>
    <cellStyle name="20% - Accent3 2 3" xfId="2358"/>
    <cellStyle name="20% - Accent3 2 3 2" xfId="5530"/>
    <cellStyle name="20% - Accent3 2 4" xfId="2361"/>
    <cellStyle name="20% - Accent3 2 4 2" xfId="5531"/>
    <cellStyle name="20% - Accent3 2 4 2 2" xfId="11402"/>
    <cellStyle name="20% - Accent3 2 4 3" xfId="10879"/>
    <cellStyle name="20% - Accent3 2 5" xfId="2363"/>
    <cellStyle name="20% - Accent3 2 5 2" xfId="5532"/>
    <cellStyle name="20% - Accent3 2 5 2 2" xfId="11403"/>
    <cellStyle name="20% - Accent3 2 5 3" xfId="10880"/>
    <cellStyle name="20% - Accent3 2 6" xfId="115"/>
    <cellStyle name="20% - Accent3 2 6 2" xfId="5533"/>
    <cellStyle name="20% - Accent3 2 6 2 2" xfId="11404"/>
    <cellStyle name="20% - Accent3 2 6 3" xfId="10639"/>
    <cellStyle name="20% - Accent3 2 7" xfId="5534"/>
    <cellStyle name="20% - Accent3 2 7 2" xfId="11405"/>
    <cellStyle name="20% - Accent3 2 8" xfId="5535"/>
    <cellStyle name="20% - Accent3 2 8 2" xfId="11406"/>
    <cellStyle name="20% - Accent3 2 9" xfId="5536"/>
    <cellStyle name="20% - Accent3 2 9 2" xfId="11407"/>
    <cellStyle name="20% - Accent3 2_DRAFT BOQ-WITH MEAS-STR-CIVIL-18-01-13" xfId="2364"/>
    <cellStyle name="20% - Accent3 3" xfId="2366"/>
    <cellStyle name="20% - Accent3 3 2" xfId="693"/>
    <cellStyle name="20% - Accent3 3 2 2" xfId="2367"/>
    <cellStyle name="20% - Accent3 3 2 2 2" xfId="5537"/>
    <cellStyle name="20% - Accent3 3 2 3" xfId="5538"/>
    <cellStyle name="20% - Accent3 3 2_DRAFT BOQ-WITH MEAS-STR-CIVIL-18-01-13" xfId="1295"/>
    <cellStyle name="20% - Accent3 3 3" xfId="2368"/>
    <cellStyle name="20% - Accent3 3 3 2" xfId="5539"/>
    <cellStyle name="20% - Accent3 3_DRAFT BOQ-WITH MEAS-STR-CIVIL-18-01-13" xfId="1463"/>
    <cellStyle name="20% - Accent3 4" xfId="1553"/>
    <cellStyle name="20% - Accent3 4 2" xfId="2370"/>
    <cellStyle name="20% - Accent3 4 2 2" xfId="5540"/>
    <cellStyle name="20% - Accent3 4 3" xfId="5541"/>
    <cellStyle name="20% - Accent3 4_DRAFT BOQ-WITH MEAS-STR-CIVIL-18-01-13" xfId="196"/>
    <cellStyle name="20% - Accent3 5" xfId="2371"/>
    <cellStyle name="20% - Accent3 5 2" xfId="5542"/>
    <cellStyle name="20% - Accent4 2" xfId="1977"/>
    <cellStyle name="20% - Accent4 2 2" xfId="2372"/>
    <cellStyle name="20% - Accent4 2 2 2" xfId="2373"/>
    <cellStyle name="20% - Accent4 2 2 2 2" xfId="5543"/>
    <cellStyle name="20% - Accent4 2 2_DRAFT BOQ-WITH MEAS-STR-CIVIL-18-01-13" xfId="2375"/>
    <cellStyle name="20% - Accent4 2 3" xfId="1727"/>
    <cellStyle name="20% - Accent4 2 3 2" xfId="5544"/>
    <cellStyle name="20% - Accent4 2_DRAFT BOQ-WITH MEAS-STR-CIVIL-18-01-13" xfId="2376"/>
    <cellStyle name="20% - Accent4 3" xfId="1799"/>
    <cellStyle name="20% - Accent4 3 2" xfId="1867"/>
    <cellStyle name="20% - Accent4 3 2 2" xfId="2377"/>
    <cellStyle name="20% - Accent4 3 2 2 2" xfId="5545"/>
    <cellStyle name="20% - Accent4 3 2 3" xfId="5546"/>
    <cellStyle name="20% - Accent4 3 2_DRAFT BOQ-WITH MEAS-STR-CIVIL-18-01-13" xfId="2379"/>
    <cellStyle name="20% - Accent4 3 3" xfId="1102"/>
    <cellStyle name="20% - Accent4 3 3 2" xfId="5547"/>
    <cellStyle name="20% - Accent4 3_DRAFT BOQ-WITH MEAS-STR-CIVIL-18-01-13" xfId="2380"/>
    <cellStyle name="20% - Accent4 4" xfId="1183"/>
    <cellStyle name="20% - Accent4 4 2" xfId="2381"/>
    <cellStyle name="20% - Accent4 4 2 2" xfId="5548"/>
    <cellStyle name="20% - Accent4 4 3" xfId="5549"/>
    <cellStyle name="20% - Accent4 4_DRAFT BOQ-WITH MEAS-STR-CIVIL-18-01-13" xfId="1187"/>
    <cellStyle name="20% - Accent4 5" xfId="640"/>
    <cellStyle name="20% - Accent4 5 2" xfId="5550"/>
    <cellStyle name="20% - Accent5 2" xfId="2267"/>
    <cellStyle name="20% - Accent5 2 2" xfId="2382"/>
    <cellStyle name="20% - Accent5 2 2 2" xfId="2384"/>
    <cellStyle name="20% - Accent5 2 2 2 2" xfId="5551"/>
    <cellStyle name="20% - Accent5 2 2_DRAFT BOQ-WITH MEAS-STR-CIVIL-18-01-13" xfId="245"/>
    <cellStyle name="20% - Accent5 2 3" xfId="2385"/>
    <cellStyle name="20% - Accent5 2 3 2" xfId="5552"/>
    <cellStyle name="20% - Accent5 2_DRAFT BOQ-WITH MEAS-STR-CIVIL-18-01-13" xfId="2387"/>
    <cellStyle name="20% - Accent5 3" xfId="491"/>
    <cellStyle name="20% - Accent5 3 2" xfId="178"/>
    <cellStyle name="20% - Accent5 3 2 2" xfId="2336"/>
    <cellStyle name="20% - Accent5 3 2 2 2" xfId="5553"/>
    <cellStyle name="20% - Accent5 3 2 3" xfId="5554"/>
    <cellStyle name="20% - Accent5 3 2_DRAFT BOQ-WITH MEAS-STR-CIVIL-18-01-13" xfId="1483"/>
    <cellStyle name="20% - Accent5 3 3" xfId="199"/>
    <cellStyle name="20% - Accent5 3 3 2" xfId="5555"/>
    <cellStyle name="20% - Accent5 3_DRAFT BOQ-WITH MEAS-STR-CIVIL-18-01-13" xfId="2388"/>
    <cellStyle name="20% - Accent5 4" xfId="562"/>
    <cellStyle name="20% - Accent5 4 2" xfId="1997"/>
    <cellStyle name="20% - Accent5 4 2 2" xfId="5556"/>
    <cellStyle name="20% - Accent5 4 3" xfId="5557"/>
    <cellStyle name="20% - Accent5 4_DRAFT BOQ-WITH MEAS-STR-CIVIL-18-01-13" xfId="624"/>
    <cellStyle name="20% - Accent5 5" xfId="2390"/>
    <cellStyle name="20% - Accent5 5 2" xfId="5558"/>
    <cellStyle name="20% - Accent6 2" xfId="2392"/>
    <cellStyle name="20% - Accent6 2 10" xfId="5560"/>
    <cellStyle name="20% - Accent6 2 10 2" xfId="11409"/>
    <cellStyle name="20% - Accent6 2 11" xfId="5559"/>
    <cellStyle name="20% - Accent6 2 11 2" xfId="11408"/>
    <cellStyle name="20% - Accent6 2 12" xfId="10885"/>
    <cellStyle name="20% - Accent6 2 2" xfId="957"/>
    <cellStyle name="20% - Accent6 2 2 2" xfId="2394"/>
    <cellStyle name="20% - Accent6 2 2 2 2" xfId="5561"/>
    <cellStyle name="20% - Accent6 2 2_DRAFT BOQ-WITH MEAS-STR-CIVIL-18-01-13" xfId="960"/>
    <cellStyle name="20% - Accent6 2 3" xfId="2396"/>
    <cellStyle name="20% - Accent6 2 3 2" xfId="5562"/>
    <cellStyle name="20% - Accent6 2 4" xfId="2397"/>
    <cellStyle name="20% - Accent6 2 4 2" xfId="5563"/>
    <cellStyle name="20% - Accent6 2 4 2 2" xfId="11410"/>
    <cellStyle name="20% - Accent6 2 4 3" xfId="10886"/>
    <cellStyle name="20% - Accent6 2 5" xfId="2398"/>
    <cellStyle name="20% - Accent6 2 5 2" xfId="5564"/>
    <cellStyle name="20% - Accent6 2 5 2 2" xfId="11411"/>
    <cellStyle name="20% - Accent6 2 5 3" xfId="10887"/>
    <cellStyle name="20% - Accent6 2 6" xfId="2400"/>
    <cellStyle name="20% - Accent6 2 6 2" xfId="5565"/>
    <cellStyle name="20% - Accent6 2 6 2 2" xfId="11412"/>
    <cellStyle name="20% - Accent6 2 6 3" xfId="10888"/>
    <cellStyle name="20% - Accent6 2 7" xfId="5566"/>
    <cellStyle name="20% - Accent6 2 7 2" xfId="11413"/>
    <cellStyle name="20% - Accent6 2 8" xfId="5567"/>
    <cellStyle name="20% - Accent6 2 8 2" xfId="11414"/>
    <cellStyle name="20% - Accent6 2 9" xfId="5568"/>
    <cellStyle name="20% - Accent6 2 9 2" xfId="11415"/>
    <cellStyle name="20% - Accent6 2_DRAFT BOQ-WITH MEAS-STR-CIVIL-18-01-13" xfId="2403"/>
    <cellStyle name="20% - Accent6 3" xfId="2404"/>
    <cellStyle name="20% - Accent6 3 2" xfId="835"/>
    <cellStyle name="20% - Accent6 3 2 2" xfId="2405"/>
    <cellStyle name="20% - Accent6 3 2 2 2" xfId="5569"/>
    <cellStyle name="20% - Accent6 3 2 3" xfId="5570"/>
    <cellStyle name="20% - Accent6 3 2_DRAFT BOQ-WITH MEAS-STR-CIVIL-18-01-13" xfId="1585"/>
    <cellStyle name="20% - Accent6 3 3" xfId="2406"/>
    <cellStyle name="20% - Accent6 3 3 2" xfId="5571"/>
    <cellStyle name="20% - Accent6 3_DRAFT BOQ-WITH MEAS-STR-CIVIL-18-01-13" xfId="2210"/>
    <cellStyle name="20% - Accent6 4" xfId="1303"/>
    <cellStyle name="20% - Accent6 4 2" xfId="1822"/>
    <cellStyle name="20% - Accent6 4 2 2" xfId="5572"/>
    <cellStyle name="20% - Accent6 4 3" xfId="5573"/>
    <cellStyle name="20% - Accent6 4_DRAFT BOQ-WITH MEAS-STR-CIVIL-18-01-13" xfId="215"/>
    <cellStyle name="20% - Accent6 5" xfId="2407"/>
    <cellStyle name="20% - Accent6 5 2" xfId="5574"/>
    <cellStyle name="40% - Accent1 2" xfId="2195"/>
    <cellStyle name="40% - Accent1 2 2" xfId="229"/>
    <cellStyle name="40% - Accent1 2 2 2" xfId="794"/>
    <cellStyle name="40% - Accent1 2 2 2 2" xfId="5575"/>
    <cellStyle name="40% - Accent1 2 2_DRAFT BOQ-WITH MEAS-STR-CIVIL-18-01-13" xfId="503"/>
    <cellStyle name="40% - Accent1 2 3" xfId="970"/>
    <cellStyle name="40% - Accent1 2 3 2" xfId="5576"/>
    <cellStyle name="40% - Accent1 2_DRAFT BOQ-WITH MEAS-STR-CIVIL-18-01-13" xfId="1707"/>
    <cellStyle name="40% - Accent1 3" xfId="2409"/>
    <cellStyle name="40% - Accent1 3 2" xfId="1421"/>
    <cellStyle name="40% - Accent1 3 2 2" xfId="2410"/>
    <cellStyle name="40% - Accent1 3 2 2 2" xfId="5577"/>
    <cellStyle name="40% - Accent1 3 2 3" xfId="5578"/>
    <cellStyle name="40% - Accent1 3 2_DRAFT BOQ-WITH MEAS-STR-CIVIL-18-01-13" xfId="1423"/>
    <cellStyle name="40% - Accent1 3 3" xfId="627"/>
    <cellStyle name="40% - Accent1 3 3 2" xfId="5579"/>
    <cellStyle name="40% - Accent1 3_DRAFT BOQ-WITH MEAS-STR-CIVIL-18-01-13" xfId="2412"/>
    <cellStyle name="40% - Accent1 4" xfId="504"/>
    <cellStyle name="40% - Accent1 4 2" xfId="2345"/>
    <cellStyle name="40% - Accent1 4 2 2" xfId="5581"/>
    <cellStyle name="40% - Accent1 4 3" xfId="2170"/>
    <cellStyle name="40% - Accent1 4 3 2" xfId="5582"/>
    <cellStyle name="40% - Accent1 4 3 2 2" xfId="11417"/>
    <cellStyle name="40% - Accent1 4 3 3" xfId="10857"/>
    <cellStyle name="40% - Accent1 4 4" xfId="679"/>
    <cellStyle name="40% - Accent1 4 4 2" xfId="5583"/>
    <cellStyle name="40% - Accent1 4 4 2 2" xfId="11418"/>
    <cellStyle name="40% - Accent1 4 4 3" xfId="10694"/>
    <cellStyle name="40% - Accent1 4 5" xfId="602"/>
    <cellStyle name="40% - Accent1 4 5 2" xfId="5584"/>
    <cellStyle name="40% - Accent1 4 5 2 2" xfId="11419"/>
    <cellStyle name="40% - Accent1 4 5 3" xfId="10681"/>
    <cellStyle name="40% - Accent1 4 6" xfId="5585"/>
    <cellStyle name="40% - Accent1 4 6 2" xfId="11420"/>
    <cellStyle name="40% - Accent1 4 7" xfId="5580"/>
    <cellStyle name="40% - Accent1 4 7 2" xfId="11416"/>
    <cellStyle name="40% - Accent1 4 8" xfId="10675"/>
    <cellStyle name="40% - Accent1 4_DRAFT BOQ-WITH MEAS-STR-CIVIL-18-01-13" xfId="2347"/>
    <cellStyle name="40% - Accent1 5" xfId="2322"/>
    <cellStyle name="40% - Accent1 5 2" xfId="5586"/>
    <cellStyle name="40% - Accent2 2" xfId="2414"/>
    <cellStyle name="40% - Accent2 2 2" xfId="1814"/>
    <cellStyle name="40% - Accent2 2 2 2" xfId="1982"/>
    <cellStyle name="40% - Accent2 2 2 2 2" xfId="5587"/>
    <cellStyle name="40% - Accent2 2 2_DRAFT BOQ-WITH MEAS-STR-CIVIL-18-01-13" xfId="88"/>
    <cellStyle name="40% - Accent2 2 3" xfId="2415"/>
    <cellStyle name="40% - Accent2 2 3 2" xfId="5588"/>
    <cellStyle name="40% - Accent2 2_DRAFT BOQ-WITH MEAS-STR-CIVIL-18-01-13" xfId="2416"/>
    <cellStyle name="40% - Accent2 3" xfId="1770"/>
    <cellStyle name="40% - Accent2 3 2" xfId="2237"/>
    <cellStyle name="40% - Accent2 3 2 2" xfId="1632"/>
    <cellStyle name="40% - Accent2 3 2 2 2" xfId="5589"/>
    <cellStyle name="40% - Accent2 3 2 3" xfId="5590"/>
    <cellStyle name="40% - Accent2 3 2_DRAFT BOQ-WITH MEAS-STR-CIVIL-18-01-13" xfId="2067"/>
    <cellStyle name="40% - Accent2 3 3" xfId="922"/>
    <cellStyle name="40% - Accent2 3 3 2" xfId="5591"/>
    <cellStyle name="40% - Accent2 3_DRAFT BOQ-WITH MEAS-STR-CIVIL-18-01-13" xfId="2419"/>
    <cellStyle name="40% - Accent2 4" xfId="709"/>
    <cellStyle name="40% - Accent2 4 2" xfId="1008"/>
    <cellStyle name="40% - Accent2 4 2 2" xfId="5592"/>
    <cellStyle name="40% - Accent2 4 3" xfId="5593"/>
    <cellStyle name="40% - Accent2 4_DRAFT BOQ-WITH MEAS-STR-CIVIL-18-01-13" xfId="1947"/>
    <cellStyle name="40% - Accent2 5" xfId="976"/>
    <cellStyle name="40% - Accent2 5 2" xfId="5594"/>
    <cellStyle name="40% - Accent3 2" xfId="2159"/>
    <cellStyle name="40% - Accent3 2 2" xfId="768"/>
    <cellStyle name="40% - Accent3 2 2 2" xfId="1364"/>
    <cellStyle name="40% - Accent3 2 2 2 2" xfId="5595"/>
    <cellStyle name="40% - Accent3 2 2_DRAFT BOQ-WITH MEAS-STR-CIVIL-18-01-13" xfId="776"/>
    <cellStyle name="40% - Accent3 2 3" xfId="284"/>
    <cellStyle name="40% - Accent3 2 3 2" xfId="5596"/>
    <cellStyle name="40% - Accent3 2_DRAFT BOQ-WITH MEAS-STR-CIVIL-18-01-13" xfId="2162"/>
    <cellStyle name="40% - Accent3 3" xfId="2421"/>
    <cellStyle name="40% - Accent3 3 2" xfId="2417"/>
    <cellStyle name="40% - Accent3 3 2 2" xfId="275"/>
    <cellStyle name="40% - Accent3 3 2 2 2" xfId="5597"/>
    <cellStyle name="40% - Accent3 3 2 3" xfId="5598"/>
    <cellStyle name="40% - Accent3 3 2_DRAFT BOQ-WITH MEAS-STR-CIVIL-18-01-13" xfId="2257"/>
    <cellStyle name="40% - Accent3 3 3" xfId="2422"/>
    <cellStyle name="40% - Accent3 3 3 2" xfId="5599"/>
    <cellStyle name="40% - Accent3 3_DRAFT BOQ-WITH MEAS-STR-CIVIL-18-01-13" xfId="2423"/>
    <cellStyle name="40% - Accent3 4" xfId="2426"/>
    <cellStyle name="40% - Accent3 4 2" xfId="1061"/>
    <cellStyle name="40% - Accent3 4 2 2" xfId="5600"/>
    <cellStyle name="40% - Accent3 4 3" xfId="5601"/>
    <cellStyle name="40% - Accent3 4_DRAFT BOQ-WITH MEAS-STR-CIVIL-18-01-13" xfId="2427"/>
    <cellStyle name="40% - Accent3 5" xfId="1512"/>
    <cellStyle name="40% - Accent3 5 2" xfId="5602"/>
    <cellStyle name="40% - Accent4 2" xfId="2429"/>
    <cellStyle name="40% - Accent4 2 2" xfId="2430"/>
    <cellStyle name="40% - Accent4 2 2 2" xfId="2432"/>
    <cellStyle name="40% - Accent4 2 2 2 2" xfId="5603"/>
    <cellStyle name="40% - Accent4 2 2_DRAFT BOQ-WITH MEAS-STR-CIVIL-18-01-13" xfId="2433"/>
    <cellStyle name="40% - Accent4 2 3" xfId="1758"/>
    <cellStyle name="40% - Accent4 2 3 2" xfId="5604"/>
    <cellStyle name="40% - Accent4 2_DRAFT BOQ-WITH MEAS-STR-CIVIL-18-01-13" xfId="2435"/>
    <cellStyle name="40% - Accent4 3" xfId="2436"/>
    <cellStyle name="40% - Accent4 3 2" xfId="2437"/>
    <cellStyle name="40% - Accent4 3 2 2" xfId="65"/>
    <cellStyle name="40% - Accent4 3 2 2 2" xfId="5605"/>
    <cellStyle name="40% - Accent4 3 2 3" xfId="5606"/>
    <cellStyle name="40% - Accent4 3 2_DRAFT BOQ-WITH MEAS-STR-CIVIL-18-01-13" xfId="2438"/>
    <cellStyle name="40% - Accent4 3 3" xfId="2389"/>
    <cellStyle name="40% - Accent4 3 3 2" xfId="5607"/>
    <cellStyle name="40% - Accent4 3_DRAFT BOQ-WITH MEAS-STR-CIVIL-18-01-13" xfId="536"/>
    <cellStyle name="40% - Accent4 4" xfId="2282"/>
    <cellStyle name="40% - Accent4 4 2" xfId="726"/>
    <cellStyle name="40% - Accent4 4 2 2" xfId="5608"/>
    <cellStyle name="40% - Accent4 4 3" xfId="5609"/>
    <cellStyle name="40% - Accent4 4_DRAFT BOQ-WITH MEAS-STR-CIVIL-18-01-13" xfId="2439"/>
    <cellStyle name="40% - Accent4 5" xfId="2440"/>
    <cellStyle name="40% - Accent4 5 2" xfId="5610"/>
    <cellStyle name="40% - Accent5 2" xfId="2442"/>
    <cellStyle name="40% - Accent5 2 2" xfId="1874"/>
    <cellStyle name="40% - Accent5 2 2 2" xfId="2444"/>
    <cellStyle name="40% - Accent5 2 2 2 2" xfId="5611"/>
    <cellStyle name="40% - Accent5 2 2_DRAFT BOQ-WITH MEAS-STR-CIVIL-18-01-13" xfId="1877"/>
    <cellStyle name="40% - Accent5 2 3" xfId="2445"/>
    <cellStyle name="40% - Accent5 2 3 2" xfId="5612"/>
    <cellStyle name="40% - Accent5 2_DRAFT BOQ-WITH MEAS-STR-CIVIL-18-01-13" xfId="2446"/>
    <cellStyle name="40% - Accent5 3" xfId="2447"/>
    <cellStyle name="40% - Accent5 3 2" xfId="1558"/>
    <cellStyle name="40% - Accent5 3 2 2" xfId="2004"/>
    <cellStyle name="40% - Accent5 3 2 2 2" xfId="5613"/>
    <cellStyle name="40% - Accent5 3 2 3" xfId="5614"/>
    <cellStyle name="40% - Accent5 3 2_DRAFT BOQ-WITH MEAS-STR-CIVIL-18-01-13" xfId="2448"/>
    <cellStyle name="40% - Accent5 3 3" xfId="2449"/>
    <cellStyle name="40% - Accent5 3 3 2" xfId="5615"/>
    <cellStyle name="40% - Accent5 3_DRAFT BOQ-WITH MEAS-STR-CIVIL-18-01-13" xfId="2450"/>
    <cellStyle name="40% - Accent5 4" xfId="2451"/>
    <cellStyle name="40% - Accent5 4 2" xfId="2452"/>
    <cellStyle name="40% - Accent5 4 2 2" xfId="5616"/>
    <cellStyle name="40% - Accent5 4 3" xfId="5617"/>
    <cellStyle name="40% - Accent5 4_DRAFT BOQ-WITH MEAS-STR-CIVIL-18-01-13" xfId="2454"/>
    <cellStyle name="40% - Accent5 5" xfId="1449"/>
    <cellStyle name="40% - Accent5 5 2" xfId="5618"/>
    <cellStyle name="40% - Accent6 2" xfId="392"/>
    <cellStyle name="40% - Accent6 2 2" xfId="2090"/>
    <cellStyle name="40% - Accent6 2 2 2" xfId="603"/>
    <cellStyle name="40% - Accent6 2 2 2 2" xfId="5619"/>
    <cellStyle name="40% - Accent6 2 2_DRAFT BOQ-WITH MEAS-STR-CIVIL-18-01-13" xfId="2456"/>
    <cellStyle name="40% - Accent6 2 3" xfId="359"/>
    <cellStyle name="40% - Accent6 2 3 2" xfId="5620"/>
    <cellStyle name="40% - Accent6 2_DRAFT BOQ-WITH MEAS-STR-CIVIL-18-01-13" xfId="1079"/>
    <cellStyle name="40% - Accent6 3" xfId="2457"/>
    <cellStyle name="40% - Accent6 3 2" xfId="167"/>
    <cellStyle name="40% - Accent6 3 2 2" xfId="2458"/>
    <cellStyle name="40% - Accent6 3 2 2 2" xfId="5621"/>
    <cellStyle name="40% - Accent6 3 2 3" xfId="5622"/>
    <cellStyle name="40% - Accent6 3 2_DRAFT BOQ-WITH MEAS-STR-CIVIL-18-01-13" xfId="1681"/>
    <cellStyle name="40% - Accent6 3 3" xfId="175"/>
    <cellStyle name="40% - Accent6 3 3 2" xfId="5623"/>
    <cellStyle name="40% - Accent6 3_DRAFT BOQ-WITH MEAS-STR-CIVIL-18-01-13" xfId="2462"/>
    <cellStyle name="40% - Accent6 4" xfId="2431"/>
    <cellStyle name="40% - Accent6 4 2" xfId="2464"/>
    <cellStyle name="40% - Accent6 4 2 2" xfId="5624"/>
    <cellStyle name="40% - Accent6 4 3" xfId="5625"/>
    <cellStyle name="40% - Accent6 4_DRAFT BOQ-WITH MEAS-STR-CIVIL-18-01-13" xfId="2465"/>
    <cellStyle name="40% - Accent6 5" xfId="720"/>
    <cellStyle name="40% - Accent6 5 2" xfId="5626"/>
    <cellStyle name="60% - Accent1 2" xfId="2466"/>
    <cellStyle name="60% - Accent1 2 2" xfId="641"/>
    <cellStyle name="60% - Accent1 2 2 2" xfId="2467"/>
    <cellStyle name="60% - Accent1 2 2 2 2" xfId="5627"/>
    <cellStyle name="60% - Accent1 2 2_DRAFT BOQ-WITH MEAS-STR-CIVIL-18-01-13" xfId="2468"/>
    <cellStyle name="60% - Accent1 2 3" xfId="395"/>
    <cellStyle name="60% - Accent1 2 3 2" xfId="5628"/>
    <cellStyle name="60% - Accent1 2_DRAFT BOQ-WITH MEAS-STR-CIVIL-18-01-13" xfId="242"/>
    <cellStyle name="60% - Accent1 3" xfId="2309"/>
    <cellStyle name="60% - Accent1 3 2" xfId="2391"/>
    <cellStyle name="60% - Accent1 3 2 2" xfId="2424"/>
    <cellStyle name="60% - Accent1 3 2 2 2" xfId="5629"/>
    <cellStyle name="60% - Accent1 3 2 3" xfId="5630"/>
    <cellStyle name="60% - Accent1 3 2_DRAFT BOQ-WITH MEAS-STR-CIVIL-18-01-13" xfId="2470"/>
    <cellStyle name="60% - Accent1 3 3" xfId="1039"/>
    <cellStyle name="60% - Accent1 3 3 2" xfId="5631"/>
    <cellStyle name="60% - Accent1 3_DRAFT BOQ-WITH MEAS-STR-CIVIL-18-01-13" xfId="2471"/>
    <cellStyle name="60% - Accent1 4" xfId="2472"/>
    <cellStyle name="60% - Accent1 4 2" xfId="2408"/>
    <cellStyle name="60% - Accent1 4 2 2" xfId="5632"/>
    <cellStyle name="60% - Accent1 4 3" xfId="5633"/>
    <cellStyle name="60% - Accent1 4_DRAFT BOQ-WITH MEAS-STR-CIVIL-18-01-13" xfId="136"/>
    <cellStyle name="60% - Accent1 5" xfId="2411"/>
    <cellStyle name="60% - Accent1 5 2" xfId="5634"/>
    <cellStyle name="60% - Accent2 2" xfId="2473"/>
    <cellStyle name="60% - Accent2 2 2" xfId="1223"/>
    <cellStyle name="60% - Accent2 2 2 2" xfId="2474"/>
    <cellStyle name="60% - Accent2 2 2 2 2" xfId="5635"/>
    <cellStyle name="60% - Accent2 2 2_DRAFT BOQ-WITH MEAS-STR-CIVIL-18-01-13" xfId="2475"/>
    <cellStyle name="60% - Accent2 2 3" xfId="2476"/>
    <cellStyle name="60% - Accent2 2 3 2" xfId="5636"/>
    <cellStyle name="60% - Accent2 2_DRAFT BOQ-WITH MEAS-STR-CIVIL-18-01-13" xfId="2477"/>
    <cellStyle name="60% - Accent2 3" xfId="2478"/>
    <cellStyle name="60% - Accent2 3 2" xfId="2479"/>
    <cellStyle name="60% - Accent2 3 2 2" xfId="2183"/>
    <cellStyle name="60% - Accent2 3 2 2 2" xfId="5637"/>
    <cellStyle name="60% - Accent2 3 2 3" xfId="5638"/>
    <cellStyle name="60% - Accent2 3 2_DRAFT BOQ-WITH MEAS-STR-CIVIL-18-01-13" xfId="2480"/>
    <cellStyle name="60% - Accent2 3 3" xfId="742"/>
    <cellStyle name="60% - Accent2 3 3 2" xfId="5639"/>
    <cellStyle name="60% - Accent2 3_DRAFT BOQ-WITH MEAS-STR-CIVIL-18-01-13" xfId="1335"/>
    <cellStyle name="60% - Accent2 4" xfId="1383"/>
    <cellStyle name="60% - Accent2 4 2" xfId="2481"/>
    <cellStyle name="60% - Accent2 4 2 2" xfId="5640"/>
    <cellStyle name="60% - Accent2 4 3" xfId="5641"/>
    <cellStyle name="60% - Accent2 4_DRAFT BOQ-WITH MEAS-STR-CIVIL-18-01-13" xfId="2482"/>
    <cellStyle name="60% - Accent2 5" xfId="1377"/>
    <cellStyle name="60% - Accent2 5 2" xfId="5642"/>
    <cellStyle name="60% - Accent3 2" xfId="155"/>
    <cellStyle name="60% - Accent3 2 2" xfId="1439"/>
    <cellStyle name="60% - Accent3 2 2 2" xfId="1884"/>
    <cellStyle name="60% - Accent3 2 2 2 2" xfId="5643"/>
    <cellStyle name="60% - Accent3 2 2_DRAFT BOQ-WITH MEAS-STR-CIVIL-18-01-13" xfId="999"/>
    <cellStyle name="60% - Accent3 2 3" xfId="90"/>
    <cellStyle name="60% - Accent3 2 3 2" xfId="5644"/>
    <cellStyle name="60% - Accent3 2_DRAFT BOQ-WITH MEAS-STR-CIVIL-18-01-13" xfId="1626"/>
    <cellStyle name="60% - Accent3 3" xfId="278"/>
    <cellStyle name="60% - Accent3 3 2" xfId="2483"/>
    <cellStyle name="60% - Accent3 3 2 2" xfId="1569"/>
    <cellStyle name="60% - Accent3 3 2 2 2" xfId="5645"/>
    <cellStyle name="60% - Accent3 3 2 3" xfId="5646"/>
    <cellStyle name="60% - Accent3 3 2_DRAFT BOQ-WITH MEAS-STR-CIVIL-18-01-13" xfId="2484"/>
    <cellStyle name="60% - Accent3 3 3" xfId="509"/>
    <cellStyle name="60% - Accent3 3 3 2" xfId="5647"/>
    <cellStyle name="60% - Accent3 3_DRAFT BOQ-WITH MEAS-STR-CIVIL-18-01-13" xfId="2318"/>
    <cellStyle name="60% - Accent3 4" xfId="2486"/>
    <cellStyle name="60% - Accent3 4 2" xfId="480"/>
    <cellStyle name="60% - Accent3 4 2 2" xfId="5648"/>
    <cellStyle name="60% - Accent3 4 3" xfId="5649"/>
    <cellStyle name="60% - Accent3 4_DRAFT BOQ-WITH MEAS-STR-CIVIL-18-01-13" xfId="2487"/>
    <cellStyle name="60% - Accent3 5" xfId="2029"/>
    <cellStyle name="60% - Accent3 5 2" xfId="5650"/>
    <cellStyle name="60% - Accent4 2" xfId="1176"/>
    <cellStyle name="60% - Accent4 2 2" xfId="2243"/>
    <cellStyle name="60% - Accent4 2 2 2" xfId="346"/>
    <cellStyle name="60% - Accent4 2 2 2 2" xfId="5652"/>
    <cellStyle name="60% - Accent4 2 2_DRAFT BOQ-WITH MEAS-STR-CIVIL-18-01-13" xfId="1284"/>
    <cellStyle name="60% - Accent4 2 3" xfId="753"/>
    <cellStyle name="60% - Accent4 2 3 2" xfId="5653"/>
    <cellStyle name="60% - Accent4 2 4" xfId="5654"/>
    <cellStyle name="60% - Accent4 2 5" xfId="5655"/>
    <cellStyle name="60% - Accent4 2 6" xfId="5656"/>
    <cellStyle name="60% - Accent4 2 7" xfId="5657"/>
    <cellStyle name="60% - Accent4 2 8" xfId="5658"/>
    <cellStyle name="60% - Accent4 2 9" xfId="5651"/>
    <cellStyle name="60% - Accent4 2_DRAFT BOQ-WITH MEAS-STR-CIVIL-18-01-13" xfId="1723"/>
    <cellStyle name="60% - Accent4 3" xfId="2489"/>
    <cellStyle name="60% - Accent4 3 2" xfId="2490"/>
    <cellStyle name="60% - Accent4 3 2 2" xfId="2491"/>
    <cellStyle name="60% - Accent4 3 2 2 2" xfId="5659"/>
    <cellStyle name="60% - Accent4 3 2 3" xfId="5660"/>
    <cellStyle name="60% - Accent4 3 2_DRAFT BOQ-WITH MEAS-STR-CIVIL-18-01-13" xfId="2102"/>
    <cellStyle name="60% - Accent4 3 3" xfId="2492"/>
    <cellStyle name="60% - Accent4 3 3 2" xfId="5661"/>
    <cellStyle name="60% - Accent4 3_DRAFT BOQ-WITH MEAS-STR-CIVIL-18-01-13" xfId="2494"/>
    <cellStyle name="60% - Accent4 4" xfId="2112"/>
    <cellStyle name="60% - Accent4 4 2" xfId="2114"/>
    <cellStyle name="60% - Accent4 4 2 2" xfId="5662"/>
    <cellStyle name="60% - Accent4 4 3" xfId="5663"/>
    <cellStyle name="60% - Accent4 4_DRAFT BOQ-WITH MEAS-STR-CIVIL-18-01-13" xfId="2116"/>
    <cellStyle name="60% - Accent4 5" xfId="2496"/>
    <cellStyle name="60% - Accent4 5 2" xfId="5664"/>
    <cellStyle name="60% - Accent5 2" xfId="2021"/>
    <cellStyle name="60% - Accent5 2 2" xfId="1648"/>
    <cellStyle name="60% - Accent5 2 2 2" xfId="1124"/>
    <cellStyle name="60% - Accent5 2 2 2 2" xfId="5665"/>
    <cellStyle name="60% - Accent5 2 2_DRAFT BOQ-WITH MEAS-STR-CIVIL-18-01-13" xfId="377"/>
    <cellStyle name="60% - Accent5 2 3" xfId="2498"/>
    <cellStyle name="60% - Accent5 2 3 2" xfId="5666"/>
    <cellStyle name="60% - Accent5 2_DRAFT BOQ-WITH MEAS-STR-CIVIL-18-01-13" xfId="1736"/>
    <cellStyle name="60% - Accent5 3" xfId="2253"/>
    <cellStyle name="60% - Accent5 3 2" xfId="2499"/>
    <cellStyle name="60% - Accent5 3 2 2" xfId="2503"/>
    <cellStyle name="60% - Accent5 3 2 2 2" xfId="5667"/>
    <cellStyle name="60% - Accent5 3 2 3" xfId="5668"/>
    <cellStyle name="60% - Accent5 3 2_DRAFT BOQ-WITH MEAS-STR-CIVIL-18-01-13" xfId="2505"/>
    <cellStyle name="60% - Accent5 3 3" xfId="2507"/>
    <cellStyle name="60% - Accent5 3 3 2" xfId="5669"/>
    <cellStyle name="60% - Accent5 3_DRAFT BOQ-WITH MEAS-STR-CIVIL-18-01-13" xfId="1462"/>
    <cellStyle name="60% - Accent5 4" xfId="598"/>
    <cellStyle name="60% - Accent5 4 2" xfId="496"/>
    <cellStyle name="60% - Accent5 4 2 2" xfId="5670"/>
    <cellStyle name="60% - Accent5 4 3" xfId="5671"/>
    <cellStyle name="60% - Accent5 4_DRAFT BOQ-WITH MEAS-STR-CIVIL-18-01-13" xfId="2508"/>
    <cellStyle name="60% - Accent5 5" xfId="2509"/>
    <cellStyle name="60% - Accent5 5 2" xfId="5672"/>
    <cellStyle name="60% - Accent6 2" xfId="2510"/>
    <cellStyle name="60% - Accent6 2 2" xfId="1099"/>
    <cellStyle name="60% - Accent6 2 2 2" xfId="2512"/>
    <cellStyle name="60% - Accent6 2 2 2 2" xfId="5673"/>
    <cellStyle name="60% - Accent6 2 2_DRAFT BOQ-WITH MEAS-STR-CIVIL-18-01-13" xfId="2513"/>
    <cellStyle name="60% - Accent6 2 3" xfId="1133"/>
    <cellStyle name="60% - Accent6 2 3 2" xfId="5674"/>
    <cellStyle name="60% - Accent6 2_DRAFT BOQ-WITH MEAS-STR-CIVIL-18-01-13" xfId="2515"/>
    <cellStyle name="60% - Accent6 3" xfId="381"/>
    <cellStyle name="60% - Accent6 3 2" xfId="2516"/>
    <cellStyle name="60% - Accent6 3 2 2" xfId="1851"/>
    <cellStyle name="60% - Accent6 3 2 2 2" xfId="5675"/>
    <cellStyle name="60% - Accent6 3 2 3" xfId="5676"/>
    <cellStyle name="60% - Accent6 3 2_DRAFT BOQ-WITH MEAS-STR-CIVIL-18-01-13" xfId="905"/>
    <cellStyle name="60% - Accent6 3 3" xfId="2517"/>
    <cellStyle name="60% - Accent6 3 3 2" xfId="5677"/>
    <cellStyle name="60% - Accent6 3_DRAFT BOQ-WITH MEAS-STR-CIVIL-18-01-13" xfId="883"/>
    <cellStyle name="60% - Accent6 4" xfId="1764"/>
    <cellStyle name="60% - Accent6 4 2" xfId="730"/>
    <cellStyle name="60% - Accent6 4 2 2" xfId="5678"/>
    <cellStyle name="60% - Accent6 4 3" xfId="5679"/>
    <cellStyle name="60% - Accent6 4_DRAFT BOQ-WITH MEAS-STR-CIVIL-18-01-13" xfId="2521"/>
    <cellStyle name="60% - Accent6 5" xfId="2522"/>
    <cellStyle name="60% - Accent6 5 2" xfId="5680"/>
    <cellStyle name="75" xfId="2523"/>
    <cellStyle name="A" xfId="1206"/>
    <cellStyle name="Accent1 2" xfId="2459"/>
    <cellStyle name="Accent1 2 2" xfId="1480"/>
    <cellStyle name="Accent1 2 2 2" xfId="1491"/>
    <cellStyle name="Accent1 2 2 2 2" xfId="5681"/>
    <cellStyle name="Accent1 2 2_DRAFT BOQ-WITH MEAS-STR-CIVIL-18-01-13" xfId="1497"/>
    <cellStyle name="Accent1 2 3" xfId="2168"/>
    <cellStyle name="Accent1 2 3 2" xfId="5682"/>
    <cellStyle name="Accent1 2_DRAFT BOQ-WITH MEAS-STR-CIVIL-18-01-13" xfId="2524"/>
    <cellStyle name="Accent1 3" xfId="550"/>
    <cellStyle name="Accent1 3 2" xfId="1534"/>
    <cellStyle name="Accent1 3 2 2" xfId="2525"/>
    <cellStyle name="Accent1 3 2 2 2" xfId="5683"/>
    <cellStyle name="Accent1 3 2 3" xfId="5684"/>
    <cellStyle name="Accent1 3 2_DRAFT BOQ-WITH MEAS-STR-CIVIL-18-01-13" xfId="2401"/>
    <cellStyle name="Accent1 3 3" xfId="2526"/>
    <cellStyle name="Accent1 3 3 2" xfId="5685"/>
    <cellStyle name="Accent1 3_DRAFT BOQ-WITH MEAS-STR-CIVIL-18-01-13" xfId="553"/>
    <cellStyle name="Accent1 4" xfId="2527"/>
    <cellStyle name="Accent1 4 2" xfId="113"/>
    <cellStyle name="Accent1 4 2 2" xfId="5686"/>
    <cellStyle name="Accent1 4 3" xfId="5687"/>
    <cellStyle name="Accent1 4_DRAFT BOQ-WITH MEAS-STR-CIVIL-18-01-13" xfId="432"/>
    <cellStyle name="Accent1 5" xfId="2528"/>
    <cellStyle name="Accent1 5 2" xfId="5688"/>
    <cellStyle name="Accent2 2" xfId="2529"/>
    <cellStyle name="Accent2 2 2" xfId="1871"/>
    <cellStyle name="Accent2 2 2 2" xfId="2531"/>
    <cellStyle name="Accent2 2 2 2 2" xfId="5689"/>
    <cellStyle name="Accent2 2 2_DRAFT BOQ-WITH MEAS-STR-CIVIL-18-01-13" xfId="2535"/>
    <cellStyle name="Accent2 2 3" xfId="1154"/>
    <cellStyle name="Accent2 2 3 2" xfId="5690"/>
    <cellStyle name="Accent2 2_DRAFT BOQ-WITH MEAS-STR-CIVIL-18-01-13" xfId="2532"/>
    <cellStyle name="Accent2 3" xfId="2536"/>
    <cellStyle name="Accent2 3 2" xfId="34"/>
    <cellStyle name="Accent2 3 2 2" xfId="2538"/>
    <cellStyle name="Accent2 3 2 2 2" xfId="5691"/>
    <cellStyle name="Accent2 3 2 3" xfId="5692"/>
    <cellStyle name="Accent2 3 2_DRAFT BOQ-WITH MEAS-STR-CIVIL-18-01-13" xfId="1060"/>
    <cellStyle name="Accent2 3 3" xfId="2301"/>
    <cellStyle name="Accent2 3 3 2" xfId="5693"/>
    <cellStyle name="Accent2 3_DRAFT BOQ-WITH MEAS-STR-CIVIL-18-01-13" xfId="2540"/>
    <cellStyle name="Accent2 4" xfId="1658"/>
    <cellStyle name="Accent2 4 2" xfId="855"/>
    <cellStyle name="Accent2 4 2 2" xfId="5694"/>
    <cellStyle name="Accent2 4 3" xfId="5695"/>
    <cellStyle name="Accent2 4_DRAFT BOQ-WITH MEAS-STR-CIVIL-18-01-13" xfId="446"/>
    <cellStyle name="Accent2 5" xfId="2118"/>
    <cellStyle name="Accent2 5 2" xfId="5696"/>
    <cellStyle name="Accent3 2" xfId="1636"/>
    <cellStyle name="Accent3 2 2" xfId="2541"/>
    <cellStyle name="Accent3 2 2 2" xfId="2542"/>
    <cellStyle name="Accent3 2 2 2 2" xfId="5697"/>
    <cellStyle name="Accent3 2 2_DRAFT BOQ-WITH MEAS-STR-CIVIL-18-01-13" xfId="1971"/>
    <cellStyle name="Accent3 2 3" xfId="2042"/>
    <cellStyle name="Accent3 2 3 2" xfId="5698"/>
    <cellStyle name="Accent3 2_DRAFT BOQ-WITH MEAS-STR-CIVIL-18-01-13" xfId="2543"/>
    <cellStyle name="Accent3 3" xfId="1413"/>
    <cellStyle name="Accent3 3 2" xfId="2056"/>
    <cellStyle name="Accent3 3 2 2" xfId="2023"/>
    <cellStyle name="Accent3 3 2 2 2" xfId="5699"/>
    <cellStyle name="Accent3 3 2 3" xfId="5700"/>
    <cellStyle name="Accent3 3 2_DRAFT BOQ-WITH MEAS-STR-CIVIL-18-01-13" xfId="2058"/>
    <cellStyle name="Accent3 3 3" xfId="1885"/>
    <cellStyle name="Accent3 3 3 2" xfId="5701"/>
    <cellStyle name="Accent3 3_DRAFT BOQ-WITH MEAS-STR-CIVIL-18-01-13" xfId="2152"/>
    <cellStyle name="Accent3 4" xfId="51"/>
    <cellStyle name="Accent3 4 2" xfId="1320"/>
    <cellStyle name="Accent3 4 2 2" xfId="5702"/>
    <cellStyle name="Accent3 4 3" xfId="5703"/>
    <cellStyle name="Accent3 4_DRAFT BOQ-WITH MEAS-STR-CIVIL-18-01-13" xfId="59"/>
    <cellStyle name="Accent3 5" xfId="1239"/>
    <cellStyle name="Accent3 5 2" xfId="5704"/>
    <cellStyle name="Accent4 2" xfId="2544"/>
    <cellStyle name="Accent4 2 2" xfId="2545"/>
    <cellStyle name="Accent4 2 2 2" xfId="2546"/>
    <cellStyle name="Accent4 2 2 2 2" xfId="5705"/>
    <cellStyle name="Accent4 2 2_DRAFT BOQ-WITH MEAS-STR-CIVIL-18-01-13" xfId="2547"/>
    <cellStyle name="Accent4 2 3" xfId="1950"/>
    <cellStyle name="Accent4 2 3 2" xfId="5706"/>
    <cellStyle name="Accent4 2_DRAFT BOQ-WITH MEAS-STR-CIVIL-18-01-13" xfId="2549"/>
    <cellStyle name="Accent4 3" xfId="830"/>
    <cellStyle name="Accent4 3 2" xfId="475"/>
    <cellStyle name="Accent4 3 2 2" xfId="1529"/>
    <cellStyle name="Accent4 3 2 2 2" xfId="5707"/>
    <cellStyle name="Accent4 3 2 3" xfId="5708"/>
    <cellStyle name="Accent4 3 2_DRAFT BOQ-WITH MEAS-STR-CIVIL-18-01-13" xfId="2550"/>
    <cellStyle name="Accent4 3 3" xfId="1570"/>
    <cellStyle name="Accent4 3 3 2" xfId="5709"/>
    <cellStyle name="Accent4 3_DRAFT BOQ-WITH MEAS-STR-CIVIL-18-01-13" xfId="839"/>
    <cellStyle name="Accent4 4" xfId="467"/>
    <cellStyle name="Accent4 4 2" xfId="2399"/>
    <cellStyle name="Accent4 4 2 2" xfId="5710"/>
    <cellStyle name="Accent4 4 3" xfId="5711"/>
    <cellStyle name="Accent4 4_DRAFT BOQ-WITH MEAS-STR-CIVIL-18-01-13" xfId="474"/>
    <cellStyle name="Accent4 5" xfId="2551"/>
    <cellStyle name="Accent4 5 2" xfId="5712"/>
    <cellStyle name="Accent5 2" xfId="1742"/>
    <cellStyle name="Accent5 2 2" xfId="2365"/>
    <cellStyle name="Accent5 2 2 2" xfId="2552"/>
    <cellStyle name="Accent5 2 2 2 2" xfId="5713"/>
    <cellStyle name="Accent5 2 2_DRAFT BOQ-WITH MEAS-STR-CIVIL-18-01-13" xfId="2553"/>
    <cellStyle name="Accent5 2 3" xfId="1236"/>
    <cellStyle name="Accent5 2 3 2" xfId="5714"/>
    <cellStyle name="Accent5 2_DRAFT BOQ-WITH MEAS-STR-CIVIL-18-01-13" xfId="2555"/>
    <cellStyle name="Accent5 3" xfId="2556"/>
    <cellStyle name="Accent5 3 2" xfId="2172"/>
    <cellStyle name="Accent5 3 2 2" xfId="79"/>
    <cellStyle name="Accent5 3 2 2 2" xfId="5715"/>
    <cellStyle name="Accent5 3 2 3" xfId="5716"/>
    <cellStyle name="Accent5 3 2_DRAFT BOQ-WITH MEAS-STR-CIVIL-18-01-13" xfId="2175"/>
    <cellStyle name="Accent5 3 3" xfId="1838"/>
    <cellStyle name="Accent5 3 3 2" xfId="5717"/>
    <cellStyle name="Accent5 3_DRAFT BOQ-WITH MEAS-STR-CIVIL-18-01-13" xfId="2502"/>
    <cellStyle name="Accent5 4" xfId="1014"/>
    <cellStyle name="Accent5 4 2" xfId="2557"/>
    <cellStyle name="Accent5 4 2 2" xfId="5718"/>
    <cellStyle name="Accent5 4 3" xfId="5719"/>
    <cellStyle name="Accent5 4_DRAFT BOQ-WITH MEAS-STR-CIVIL-18-01-13" xfId="2559"/>
    <cellStyle name="Accent5 5" xfId="2560"/>
    <cellStyle name="Accent5 5 2" xfId="5720"/>
    <cellStyle name="Accent6 2" xfId="2561"/>
    <cellStyle name="Accent6 2 2" xfId="2562"/>
    <cellStyle name="Accent6 2 2 2" xfId="2205"/>
    <cellStyle name="Accent6 2 2 2 2" xfId="5721"/>
    <cellStyle name="Accent6 2 2_DRAFT BOQ-WITH MEAS-STR-CIVIL-18-01-13" xfId="255"/>
    <cellStyle name="Accent6 2 3" xfId="2563"/>
    <cellStyle name="Accent6 2 3 2" xfId="5722"/>
    <cellStyle name="Accent6 2_DRAFT BOQ-WITH MEAS-STR-CIVIL-18-01-13" xfId="2564"/>
    <cellStyle name="Accent6 3" xfId="1988"/>
    <cellStyle name="Accent6 3 2" xfId="1992"/>
    <cellStyle name="Accent6 3 2 2" xfId="1925"/>
    <cellStyle name="Accent6 3 2 2 2" xfId="5723"/>
    <cellStyle name="Accent6 3 2 3" xfId="5724"/>
    <cellStyle name="Accent6 3 2_DRAFT BOQ-WITH MEAS-STR-CIVIL-18-01-13" xfId="2565"/>
    <cellStyle name="Accent6 3 3" xfId="2566"/>
    <cellStyle name="Accent6 3 3 2" xfId="5725"/>
    <cellStyle name="Accent6 3_DRAFT BOQ-WITH MEAS-STR-CIVIL-18-01-13" xfId="69"/>
    <cellStyle name="Accent6 4" xfId="1481"/>
    <cellStyle name="Accent6 4 2" xfId="2189"/>
    <cellStyle name="Accent6 4 2 2" xfId="5726"/>
    <cellStyle name="Accent6 4 3" xfId="5727"/>
    <cellStyle name="Accent6 4_DRAFT BOQ-WITH MEAS-STR-CIVIL-18-01-13" xfId="2568"/>
    <cellStyle name="Accent6 5" xfId="2570"/>
    <cellStyle name="Accent6 5 2" xfId="5728"/>
    <cellStyle name="ÅëÈ­ [0]_±âÅ¸" xfId="581"/>
    <cellStyle name="ÅëÈ­_±âÅ¸" xfId="2571"/>
    <cellStyle name="Arial1 - Style1" xfId="2572"/>
    <cellStyle name="Arial1 - Style2" xfId="2573"/>
    <cellStyle name="Arial10" xfId="512"/>
    <cellStyle name="ÄÞ¸¶ [0]_±âÅ¸" xfId="320"/>
    <cellStyle name="ÄÞ¸¶_±âÅ¸" xfId="100"/>
    <cellStyle name="b1x" xfId="2574"/>
    <cellStyle name="Bad 2" xfId="1437"/>
    <cellStyle name="Bad 2 2" xfId="1883"/>
    <cellStyle name="Bad 2 2 2" xfId="1542"/>
    <cellStyle name="Bad 2 2 2 2" xfId="5729"/>
    <cellStyle name="Bad 2 2_DRAFT BOQ-WITH MEAS-STR-CIVIL-18-01-13" xfId="1889"/>
    <cellStyle name="Bad 2 3" xfId="2533"/>
    <cellStyle name="Bad 2 3 2" xfId="5730"/>
    <cellStyle name="Bad 2_DRAFT BOQ-WITH MEAS-STR-CIVIL-18-01-13" xfId="997"/>
    <cellStyle name="Bad 3" xfId="2575"/>
    <cellStyle name="Bad 3 2" xfId="2576"/>
    <cellStyle name="Bad 3 2 2" xfId="2577"/>
    <cellStyle name="Bad 3 2 2 2" xfId="5731"/>
    <cellStyle name="Bad 3 2 3" xfId="5732"/>
    <cellStyle name="Bad 3 2_DRAFT BOQ-WITH MEAS-STR-CIVIL-18-01-13" xfId="2578"/>
    <cellStyle name="Bad 3 3" xfId="2580"/>
    <cellStyle name="Bad 3 3 2" xfId="5733"/>
    <cellStyle name="Bad 3_DRAFT BOQ-WITH MEAS-STR-CIVIL-18-01-13" xfId="2581"/>
    <cellStyle name="Bad 4" xfId="2582"/>
    <cellStyle name="Bad 4 2" xfId="2583"/>
    <cellStyle name="Bad 4 2 2" xfId="5734"/>
    <cellStyle name="Bad 4 3" xfId="5735"/>
    <cellStyle name="Bad 4_DRAFT BOQ-WITH MEAS-STR-CIVIL-18-01-13" xfId="2585"/>
    <cellStyle name="Bad 5" xfId="2463"/>
    <cellStyle name="Bad 5 2" xfId="5736"/>
    <cellStyle name="Body" xfId="2587"/>
    <cellStyle name="Ç¥ÁØ_¿¬°£´©°è¿¹»ó" xfId="2588"/>
    <cellStyle name="Calc Currency (0)" xfId="2590"/>
    <cellStyle name="Calc Currency (0) 2" xfId="368"/>
    <cellStyle name="Calc Currency (2)" xfId="2591"/>
    <cellStyle name="Calc Percent (0)" xfId="531"/>
    <cellStyle name="Calc Percent (1)" xfId="2592"/>
    <cellStyle name="Calc Percent (1) 2" xfId="5737"/>
    <cellStyle name="Calc Percent (2)" xfId="2360"/>
    <cellStyle name="Calc Percent (2) 2" xfId="5738"/>
    <cellStyle name="Calc Units (0)" xfId="2593"/>
    <cellStyle name="Calc Units (1)" xfId="2594"/>
    <cellStyle name="Calc Units (2)" xfId="2596"/>
    <cellStyle name="Calculation 2" xfId="2597"/>
    <cellStyle name="Calculation 2 2" xfId="97"/>
    <cellStyle name="Calculation 2 2 2" xfId="2598"/>
    <cellStyle name="Calculation 2 2 2 2" xfId="2599"/>
    <cellStyle name="Calculation 2 2 2 2 2" xfId="5739"/>
    <cellStyle name="Calculation 2 2 2 2 2 2" xfId="7703"/>
    <cellStyle name="Calculation 2 2 2 2 2 2 2" xfId="9818"/>
    <cellStyle name="Calculation 2 2 2 2 2 2 2 2" xfId="14475"/>
    <cellStyle name="Calculation 2 2 2 2 2 2 3" xfId="9045"/>
    <cellStyle name="Calculation 2 2 2 2 2 2 3 2" xfId="13730"/>
    <cellStyle name="Calculation 2 2 2 2 2 3" xfId="9500"/>
    <cellStyle name="Calculation 2 2 2 2 2 3 2" xfId="14173"/>
    <cellStyle name="Calculation 2 2 2 2 2 4" xfId="9491"/>
    <cellStyle name="Calculation 2 2 2 2 2 4 2" xfId="14164"/>
    <cellStyle name="Calculation 2 2 2 2 3" xfId="5740"/>
    <cellStyle name="Calculation 2 2 2 2 3 2" xfId="7704"/>
    <cellStyle name="Calculation 2 2 2 2 3 2 2" xfId="9819"/>
    <cellStyle name="Calculation 2 2 2 2 3 2 2 2" xfId="14476"/>
    <cellStyle name="Calculation 2 2 2 2 3 2 3" xfId="9044"/>
    <cellStyle name="Calculation 2 2 2 2 3 2 3 2" xfId="13729"/>
    <cellStyle name="Calculation 2 2 2 2 3 3" xfId="9501"/>
    <cellStyle name="Calculation 2 2 2 2 3 3 2" xfId="14174"/>
    <cellStyle name="Calculation 2 2 2 2 3 4" xfId="9490"/>
    <cellStyle name="Calculation 2 2 2 2 3 4 2" xfId="14163"/>
    <cellStyle name="Calculation 2 2 2 2 4" xfId="7702"/>
    <cellStyle name="Calculation 2 2 2 2 4 2" xfId="9817"/>
    <cellStyle name="Calculation 2 2 2 2 4 2 2" xfId="14474"/>
    <cellStyle name="Calculation 2 2 2 2 4 3" xfId="9046"/>
    <cellStyle name="Calculation 2 2 2 2 4 3 2" xfId="13731"/>
    <cellStyle name="Calculation 2 2 2 2 5" xfId="9499"/>
    <cellStyle name="Calculation 2 2 2 2 5 2" xfId="14172"/>
    <cellStyle name="Calculation 2 2 2 2 6" xfId="9492"/>
    <cellStyle name="Calculation 2 2 2 2 6 2" xfId="14165"/>
    <cellStyle name="Calculation 2 2 2 3" xfId="2600"/>
    <cellStyle name="Calculation 2 2 2 3 2" xfId="5741"/>
    <cellStyle name="Calculation 2 2 2 3 2 2" xfId="7706"/>
    <cellStyle name="Calculation 2 2 2 3 2 2 2" xfId="9821"/>
    <cellStyle name="Calculation 2 2 2 3 2 2 2 2" xfId="14478"/>
    <cellStyle name="Calculation 2 2 2 3 2 2 3" xfId="9042"/>
    <cellStyle name="Calculation 2 2 2 3 2 2 3 2" xfId="13727"/>
    <cellStyle name="Calculation 2 2 2 3 2 3" xfId="9503"/>
    <cellStyle name="Calculation 2 2 2 3 2 3 2" xfId="14176"/>
    <cellStyle name="Calculation 2 2 2 3 2 4" xfId="9488"/>
    <cellStyle name="Calculation 2 2 2 3 2 4 2" xfId="14161"/>
    <cellStyle name="Calculation 2 2 2 3 3" xfId="5742"/>
    <cellStyle name="Calculation 2 2 2 3 3 2" xfId="7707"/>
    <cellStyle name="Calculation 2 2 2 3 3 2 2" xfId="9822"/>
    <cellStyle name="Calculation 2 2 2 3 3 2 2 2" xfId="14479"/>
    <cellStyle name="Calculation 2 2 2 3 3 2 3" xfId="9041"/>
    <cellStyle name="Calculation 2 2 2 3 3 2 3 2" xfId="13726"/>
    <cellStyle name="Calculation 2 2 2 3 3 3" xfId="9504"/>
    <cellStyle name="Calculation 2 2 2 3 3 3 2" xfId="14177"/>
    <cellStyle name="Calculation 2 2 2 3 3 4" xfId="9487"/>
    <cellStyle name="Calculation 2 2 2 3 3 4 2" xfId="14160"/>
    <cellStyle name="Calculation 2 2 2 3 4" xfId="7705"/>
    <cellStyle name="Calculation 2 2 2 3 4 2" xfId="9820"/>
    <cellStyle name="Calculation 2 2 2 3 4 2 2" xfId="14477"/>
    <cellStyle name="Calculation 2 2 2 3 4 3" xfId="9043"/>
    <cellStyle name="Calculation 2 2 2 3 4 3 2" xfId="13728"/>
    <cellStyle name="Calculation 2 2 2 3 5" xfId="9502"/>
    <cellStyle name="Calculation 2 2 2 3 5 2" xfId="14175"/>
    <cellStyle name="Calculation 2 2 2 3 6" xfId="9489"/>
    <cellStyle name="Calculation 2 2 2 3 6 2" xfId="14162"/>
    <cellStyle name="Calculation 2 2 2 4" xfId="5743"/>
    <cellStyle name="Calculation 2 2 2 4 2" xfId="7708"/>
    <cellStyle name="Calculation 2 2 2 4 2 2" xfId="9823"/>
    <cellStyle name="Calculation 2 2 2 4 2 2 2" xfId="14480"/>
    <cellStyle name="Calculation 2 2 2 4 2 3" xfId="9040"/>
    <cellStyle name="Calculation 2 2 2 4 2 3 2" xfId="13725"/>
    <cellStyle name="Calculation 2 2 2 4 3" xfId="9505"/>
    <cellStyle name="Calculation 2 2 2 4 3 2" xfId="14178"/>
    <cellStyle name="Calculation 2 2 2 4 4" xfId="9486"/>
    <cellStyle name="Calculation 2 2 2 4 4 2" xfId="14159"/>
    <cellStyle name="Calculation 2 2 2 5" xfId="5744"/>
    <cellStyle name="Calculation 2 2 2 5 2" xfId="7709"/>
    <cellStyle name="Calculation 2 2 2 5 2 2" xfId="9824"/>
    <cellStyle name="Calculation 2 2 2 5 2 2 2" xfId="14481"/>
    <cellStyle name="Calculation 2 2 2 5 2 3" xfId="9039"/>
    <cellStyle name="Calculation 2 2 2 5 2 3 2" xfId="13724"/>
    <cellStyle name="Calculation 2 2 2 5 3" xfId="9506"/>
    <cellStyle name="Calculation 2 2 2 5 3 2" xfId="14179"/>
    <cellStyle name="Calculation 2 2 2 5 4" xfId="9485"/>
    <cellStyle name="Calculation 2 2 2 5 4 2" xfId="14158"/>
    <cellStyle name="Calculation 2 2 2 6" xfId="7701"/>
    <cellStyle name="Calculation 2 2 2 6 2" xfId="9816"/>
    <cellStyle name="Calculation 2 2 2 6 2 2" xfId="14473"/>
    <cellStyle name="Calculation 2 2 2 6 3" xfId="9047"/>
    <cellStyle name="Calculation 2 2 2 6 3 2" xfId="13732"/>
    <cellStyle name="Calculation 2 2 2 7" xfId="9498"/>
    <cellStyle name="Calculation 2 2 2 7 2" xfId="14171"/>
    <cellStyle name="Calculation 2 2 2 8" xfId="9493"/>
    <cellStyle name="Calculation 2 2 2 8 2" xfId="14166"/>
    <cellStyle name="Calculation 2 2 3" xfId="2601"/>
    <cellStyle name="Calculation 2 2 3 2" xfId="5745"/>
    <cellStyle name="Calculation 2 2 3 2 2" xfId="7711"/>
    <cellStyle name="Calculation 2 2 3 2 2 2" xfId="9826"/>
    <cellStyle name="Calculation 2 2 3 2 2 2 2" xfId="14483"/>
    <cellStyle name="Calculation 2 2 3 2 2 3" xfId="9037"/>
    <cellStyle name="Calculation 2 2 3 2 2 3 2" xfId="13722"/>
    <cellStyle name="Calculation 2 2 3 2 3" xfId="9508"/>
    <cellStyle name="Calculation 2 2 3 2 3 2" xfId="14181"/>
    <cellStyle name="Calculation 2 2 3 2 4" xfId="9483"/>
    <cellStyle name="Calculation 2 2 3 2 4 2" xfId="14156"/>
    <cellStyle name="Calculation 2 2 3 3" xfId="7710"/>
    <cellStyle name="Calculation 2 2 3 3 2" xfId="9825"/>
    <cellStyle name="Calculation 2 2 3 3 2 2" xfId="14482"/>
    <cellStyle name="Calculation 2 2 3 3 3" xfId="9038"/>
    <cellStyle name="Calculation 2 2 3 3 3 2" xfId="13723"/>
    <cellStyle name="Calculation 2 2 3 4" xfId="9507"/>
    <cellStyle name="Calculation 2 2 3 4 2" xfId="14180"/>
    <cellStyle name="Calculation 2 2 3 5" xfId="9484"/>
    <cellStyle name="Calculation 2 2 3 5 2" xfId="14157"/>
    <cellStyle name="Calculation 2 2 4" xfId="2602"/>
    <cellStyle name="Calculation 2 2 4 2" xfId="5746"/>
    <cellStyle name="Calculation 2 2 4 2 2" xfId="7713"/>
    <cellStyle name="Calculation 2 2 4 2 2 2" xfId="9828"/>
    <cellStyle name="Calculation 2 2 4 2 2 2 2" xfId="14485"/>
    <cellStyle name="Calculation 2 2 4 2 2 3" xfId="9035"/>
    <cellStyle name="Calculation 2 2 4 2 2 3 2" xfId="13720"/>
    <cellStyle name="Calculation 2 2 4 2 3" xfId="9510"/>
    <cellStyle name="Calculation 2 2 4 2 3 2" xfId="14183"/>
    <cellStyle name="Calculation 2 2 4 2 4" xfId="9481"/>
    <cellStyle name="Calculation 2 2 4 2 4 2" xfId="14154"/>
    <cellStyle name="Calculation 2 2 4 3" xfId="7712"/>
    <cellStyle name="Calculation 2 2 4 3 2" xfId="9827"/>
    <cellStyle name="Calculation 2 2 4 3 2 2" xfId="14484"/>
    <cellStyle name="Calculation 2 2 4 3 3" xfId="9036"/>
    <cellStyle name="Calculation 2 2 4 3 3 2" xfId="13721"/>
    <cellStyle name="Calculation 2 2 4 4" xfId="9509"/>
    <cellStyle name="Calculation 2 2 4 4 2" xfId="14182"/>
    <cellStyle name="Calculation 2 2 4 5" xfId="9482"/>
    <cellStyle name="Calculation 2 2 4 5 2" xfId="14155"/>
    <cellStyle name="Calculation 2 2 5" xfId="5747"/>
    <cellStyle name="Calculation 2 2 5 2" xfId="7714"/>
    <cellStyle name="Calculation 2 2 5 2 2" xfId="9829"/>
    <cellStyle name="Calculation 2 2 5 2 2 2" xfId="14486"/>
    <cellStyle name="Calculation 2 2 5 2 3" xfId="9034"/>
    <cellStyle name="Calculation 2 2 5 2 3 2" xfId="13719"/>
    <cellStyle name="Calculation 2 2 5 3" xfId="9511"/>
    <cellStyle name="Calculation 2 2 5 3 2" xfId="14184"/>
    <cellStyle name="Calculation 2 2 5 4" xfId="9480"/>
    <cellStyle name="Calculation 2 2 5 4 2" xfId="14153"/>
    <cellStyle name="Calculation 2 2 6" xfId="7700"/>
    <cellStyle name="Calculation 2 2 6 2" xfId="9815"/>
    <cellStyle name="Calculation 2 2 6 2 2" xfId="14472"/>
    <cellStyle name="Calculation 2 2 6 3" xfId="9048"/>
    <cellStyle name="Calculation 2 2 6 3 2" xfId="13733"/>
    <cellStyle name="Calculation 2 2 7" xfId="9497"/>
    <cellStyle name="Calculation 2 2 7 2" xfId="14170"/>
    <cellStyle name="Calculation 2 2 8" xfId="9494"/>
    <cellStyle name="Calculation 2 2 8 2" xfId="14167"/>
    <cellStyle name="Calculation 2 2_DRAFT BOQ-WITH MEAS-STR-CIVIL-18-01-13" xfId="661"/>
    <cellStyle name="Calculation 2 3" xfId="2603"/>
    <cellStyle name="Calculation 2 3 2" xfId="2604"/>
    <cellStyle name="Calculation 2 3 2 2" xfId="5748"/>
    <cellStyle name="Calculation 2 3 2 2 2" xfId="7717"/>
    <cellStyle name="Calculation 2 3 2 2 2 2" xfId="9832"/>
    <cellStyle name="Calculation 2 3 2 2 2 2 2" xfId="14489"/>
    <cellStyle name="Calculation 2 3 2 2 2 3" xfId="9031"/>
    <cellStyle name="Calculation 2 3 2 2 2 3 2" xfId="13716"/>
    <cellStyle name="Calculation 2 3 2 2 3" xfId="9514"/>
    <cellStyle name="Calculation 2 3 2 2 3 2" xfId="14187"/>
    <cellStyle name="Calculation 2 3 2 2 4" xfId="9477"/>
    <cellStyle name="Calculation 2 3 2 2 4 2" xfId="14150"/>
    <cellStyle name="Calculation 2 3 2 3" xfId="5749"/>
    <cellStyle name="Calculation 2 3 2 3 2" xfId="7718"/>
    <cellStyle name="Calculation 2 3 2 3 2 2" xfId="9833"/>
    <cellStyle name="Calculation 2 3 2 3 2 2 2" xfId="14490"/>
    <cellStyle name="Calculation 2 3 2 3 2 3" xfId="9030"/>
    <cellStyle name="Calculation 2 3 2 3 2 3 2" xfId="13715"/>
    <cellStyle name="Calculation 2 3 2 3 3" xfId="9515"/>
    <cellStyle name="Calculation 2 3 2 3 3 2" xfId="14188"/>
    <cellStyle name="Calculation 2 3 2 3 4" xfId="9476"/>
    <cellStyle name="Calculation 2 3 2 3 4 2" xfId="14149"/>
    <cellStyle name="Calculation 2 3 2 4" xfId="7716"/>
    <cellStyle name="Calculation 2 3 2 4 2" xfId="9831"/>
    <cellStyle name="Calculation 2 3 2 4 2 2" xfId="14488"/>
    <cellStyle name="Calculation 2 3 2 4 3" xfId="9032"/>
    <cellStyle name="Calculation 2 3 2 4 3 2" xfId="13717"/>
    <cellStyle name="Calculation 2 3 2 5" xfId="9513"/>
    <cellStyle name="Calculation 2 3 2 5 2" xfId="14186"/>
    <cellStyle name="Calculation 2 3 2 6" xfId="9478"/>
    <cellStyle name="Calculation 2 3 2 6 2" xfId="14151"/>
    <cellStyle name="Calculation 2 3 3" xfId="218"/>
    <cellStyle name="Calculation 2 3 3 2" xfId="5750"/>
    <cellStyle name="Calculation 2 3 3 2 2" xfId="7720"/>
    <cellStyle name="Calculation 2 3 3 2 2 2" xfId="9835"/>
    <cellStyle name="Calculation 2 3 3 2 2 2 2" xfId="14492"/>
    <cellStyle name="Calculation 2 3 3 2 2 3" xfId="9028"/>
    <cellStyle name="Calculation 2 3 3 2 2 3 2" xfId="13713"/>
    <cellStyle name="Calculation 2 3 3 2 3" xfId="9517"/>
    <cellStyle name="Calculation 2 3 3 2 3 2" xfId="14190"/>
    <cellStyle name="Calculation 2 3 3 2 4" xfId="9474"/>
    <cellStyle name="Calculation 2 3 3 2 4 2" xfId="14147"/>
    <cellStyle name="Calculation 2 3 3 3" xfId="5751"/>
    <cellStyle name="Calculation 2 3 3 3 2" xfId="7721"/>
    <cellStyle name="Calculation 2 3 3 3 2 2" xfId="9836"/>
    <cellStyle name="Calculation 2 3 3 3 2 2 2" xfId="14493"/>
    <cellStyle name="Calculation 2 3 3 3 2 3" xfId="9027"/>
    <cellStyle name="Calculation 2 3 3 3 2 3 2" xfId="13712"/>
    <cellStyle name="Calculation 2 3 3 3 3" xfId="9518"/>
    <cellStyle name="Calculation 2 3 3 3 3 2" xfId="14191"/>
    <cellStyle name="Calculation 2 3 3 3 4" xfId="9473"/>
    <cellStyle name="Calculation 2 3 3 3 4 2" xfId="14146"/>
    <cellStyle name="Calculation 2 3 3 4" xfId="7719"/>
    <cellStyle name="Calculation 2 3 3 4 2" xfId="9834"/>
    <cellStyle name="Calculation 2 3 3 4 2 2" xfId="14491"/>
    <cellStyle name="Calculation 2 3 3 4 3" xfId="9029"/>
    <cellStyle name="Calculation 2 3 3 4 3 2" xfId="13714"/>
    <cellStyle name="Calculation 2 3 3 5" xfId="9516"/>
    <cellStyle name="Calculation 2 3 3 5 2" xfId="14189"/>
    <cellStyle name="Calculation 2 3 3 6" xfId="9475"/>
    <cellStyle name="Calculation 2 3 3 6 2" xfId="14148"/>
    <cellStyle name="Calculation 2 3 4" xfId="5752"/>
    <cellStyle name="Calculation 2 3 4 2" xfId="7722"/>
    <cellStyle name="Calculation 2 3 4 2 2" xfId="9837"/>
    <cellStyle name="Calculation 2 3 4 2 2 2" xfId="14494"/>
    <cellStyle name="Calculation 2 3 4 2 3" xfId="9026"/>
    <cellStyle name="Calculation 2 3 4 2 3 2" xfId="13711"/>
    <cellStyle name="Calculation 2 3 4 3" xfId="9519"/>
    <cellStyle name="Calculation 2 3 4 3 2" xfId="14192"/>
    <cellStyle name="Calculation 2 3 4 4" xfId="9472"/>
    <cellStyle name="Calculation 2 3 4 4 2" xfId="14145"/>
    <cellStyle name="Calculation 2 3 5" xfId="5753"/>
    <cellStyle name="Calculation 2 3 5 2" xfId="7723"/>
    <cellStyle name="Calculation 2 3 5 2 2" xfId="9838"/>
    <cellStyle name="Calculation 2 3 5 2 2 2" xfId="14495"/>
    <cellStyle name="Calculation 2 3 5 2 3" xfId="9025"/>
    <cellStyle name="Calculation 2 3 5 2 3 2" xfId="13710"/>
    <cellStyle name="Calculation 2 3 5 3" xfId="9520"/>
    <cellStyle name="Calculation 2 3 5 3 2" xfId="14193"/>
    <cellStyle name="Calculation 2 3 5 4" xfId="9471"/>
    <cellStyle name="Calculation 2 3 5 4 2" xfId="14144"/>
    <cellStyle name="Calculation 2 3 6" xfId="7715"/>
    <cellStyle name="Calculation 2 3 6 2" xfId="9830"/>
    <cellStyle name="Calculation 2 3 6 2 2" xfId="14487"/>
    <cellStyle name="Calculation 2 3 6 3" xfId="9033"/>
    <cellStyle name="Calculation 2 3 6 3 2" xfId="13718"/>
    <cellStyle name="Calculation 2 3 7" xfId="9512"/>
    <cellStyle name="Calculation 2 3 7 2" xfId="14185"/>
    <cellStyle name="Calculation 2 3 8" xfId="9479"/>
    <cellStyle name="Calculation 2 3 8 2" xfId="14152"/>
    <cellStyle name="Calculation 2 4" xfId="228"/>
    <cellStyle name="Calculation 2 4 2" xfId="5754"/>
    <cellStyle name="Calculation 2 4 2 2" xfId="7725"/>
    <cellStyle name="Calculation 2 4 2 2 2" xfId="9840"/>
    <cellStyle name="Calculation 2 4 2 2 2 2" xfId="14497"/>
    <cellStyle name="Calculation 2 4 2 2 3" xfId="9023"/>
    <cellStyle name="Calculation 2 4 2 2 3 2" xfId="13708"/>
    <cellStyle name="Calculation 2 4 2 3" xfId="9522"/>
    <cellStyle name="Calculation 2 4 2 3 2" xfId="14195"/>
    <cellStyle name="Calculation 2 4 2 4" xfId="9469"/>
    <cellStyle name="Calculation 2 4 2 4 2" xfId="14142"/>
    <cellStyle name="Calculation 2 4 3" xfId="7724"/>
    <cellStyle name="Calculation 2 4 3 2" xfId="9839"/>
    <cellStyle name="Calculation 2 4 3 2 2" xfId="14496"/>
    <cellStyle name="Calculation 2 4 3 3" xfId="9024"/>
    <cellStyle name="Calculation 2 4 3 3 2" xfId="13709"/>
    <cellStyle name="Calculation 2 4 4" xfId="9521"/>
    <cellStyle name="Calculation 2 4 4 2" xfId="14194"/>
    <cellStyle name="Calculation 2 4 5" xfId="9470"/>
    <cellStyle name="Calculation 2 4 5 2" xfId="14143"/>
    <cellStyle name="Calculation 2 5" xfId="969"/>
    <cellStyle name="Calculation 2 5 2" xfId="5755"/>
    <cellStyle name="Calculation 2 5 2 2" xfId="7727"/>
    <cellStyle name="Calculation 2 5 2 2 2" xfId="9842"/>
    <cellStyle name="Calculation 2 5 2 2 2 2" xfId="14499"/>
    <cellStyle name="Calculation 2 5 2 2 3" xfId="9021"/>
    <cellStyle name="Calculation 2 5 2 2 3 2" xfId="13706"/>
    <cellStyle name="Calculation 2 5 2 3" xfId="9524"/>
    <cellStyle name="Calculation 2 5 2 3 2" xfId="14197"/>
    <cellStyle name="Calculation 2 5 2 4" xfId="9467"/>
    <cellStyle name="Calculation 2 5 2 4 2" xfId="14140"/>
    <cellStyle name="Calculation 2 5 3" xfId="7726"/>
    <cellStyle name="Calculation 2 5 3 2" xfId="9841"/>
    <cellStyle name="Calculation 2 5 3 2 2" xfId="14498"/>
    <cellStyle name="Calculation 2 5 3 3" xfId="9022"/>
    <cellStyle name="Calculation 2 5 3 3 2" xfId="13707"/>
    <cellStyle name="Calculation 2 5 4" xfId="9523"/>
    <cellStyle name="Calculation 2 5 4 2" xfId="14196"/>
    <cellStyle name="Calculation 2 5 5" xfId="9468"/>
    <cellStyle name="Calculation 2 5 5 2" xfId="14141"/>
    <cellStyle name="Calculation 2 6" xfId="5756"/>
    <cellStyle name="Calculation 2 6 2" xfId="7728"/>
    <cellStyle name="Calculation 2 6 2 2" xfId="9843"/>
    <cellStyle name="Calculation 2 6 2 2 2" xfId="14500"/>
    <cellStyle name="Calculation 2 6 2 3" xfId="9020"/>
    <cellStyle name="Calculation 2 6 2 3 2" xfId="13705"/>
    <cellStyle name="Calculation 2 6 3" xfId="9525"/>
    <cellStyle name="Calculation 2 6 3 2" xfId="14198"/>
    <cellStyle name="Calculation 2 6 4" xfId="9466"/>
    <cellStyle name="Calculation 2 6 4 2" xfId="14139"/>
    <cellStyle name="Calculation 2 7" xfId="7699"/>
    <cellStyle name="Calculation 2 7 2" xfId="9814"/>
    <cellStyle name="Calculation 2 7 2 2" xfId="14471"/>
    <cellStyle name="Calculation 2 7 3" xfId="9049"/>
    <cellStyle name="Calculation 2 7 3 2" xfId="13734"/>
    <cellStyle name="Calculation 2 8" xfId="9496"/>
    <cellStyle name="Calculation 2 8 2" xfId="14169"/>
    <cellStyle name="Calculation 2 9" xfId="9495"/>
    <cellStyle name="Calculation 2 9 2" xfId="14168"/>
    <cellStyle name="Calculation 2_DRAFT BOQ-WITH MEAS-STR-CIVIL-18-01-13" xfId="951"/>
    <cellStyle name="Calculation 3" xfId="2605"/>
    <cellStyle name="Calculation 3 10" xfId="2606"/>
    <cellStyle name="Calculation 3 10 2" xfId="5757"/>
    <cellStyle name="Calculation 3 10 2 2" xfId="7731"/>
    <cellStyle name="Calculation 3 10 2 2 2" xfId="9846"/>
    <cellStyle name="Calculation 3 10 2 2 2 2" xfId="14503"/>
    <cellStyle name="Calculation 3 10 2 2 3" xfId="9017"/>
    <cellStyle name="Calculation 3 10 2 2 3 2" xfId="13702"/>
    <cellStyle name="Calculation 3 10 2 3" xfId="9528"/>
    <cellStyle name="Calculation 3 10 2 3 2" xfId="14201"/>
    <cellStyle name="Calculation 3 10 2 4" xfId="9463"/>
    <cellStyle name="Calculation 3 10 2 4 2" xfId="14136"/>
    <cellStyle name="Calculation 3 10 3" xfId="7730"/>
    <cellStyle name="Calculation 3 10 3 2" xfId="9845"/>
    <cellStyle name="Calculation 3 10 3 2 2" xfId="14502"/>
    <cellStyle name="Calculation 3 10 3 3" xfId="9018"/>
    <cellStyle name="Calculation 3 10 3 3 2" xfId="13703"/>
    <cellStyle name="Calculation 3 10 4" xfId="9527"/>
    <cellStyle name="Calculation 3 10 4 2" xfId="14200"/>
    <cellStyle name="Calculation 3 10 5" xfId="9464"/>
    <cellStyle name="Calculation 3 10 5 2" xfId="14137"/>
    <cellStyle name="Calculation 3 11" xfId="5758"/>
    <cellStyle name="Calculation 3 11 2" xfId="7732"/>
    <cellStyle name="Calculation 3 11 2 2" xfId="9847"/>
    <cellStyle name="Calculation 3 11 2 2 2" xfId="14504"/>
    <cellStyle name="Calculation 3 11 2 3" xfId="9016"/>
    <cellStyle name="Calculation 3 11 2 3 2" xfId="13701"/>
    <cellStyle name="Calculation 3 11 3" xfId="9529"/>
    <cellStyle name="Calculation 3 11 3 2" xfId="14202"/>
    <cellStyle name="Calculation 3 11 4" xfId="9462"/>
    <cellStyle name="Calculation 3 11 4 2" xfId="14135"/>
    <cellStyle name="Calculation 3 12" xfId="7729"/>
    <cellStyle name="Calculation 3 12 2" xfId="9844"/>
    <cellStyle name="Calculation 3 12 2 2" xfId="14501"/>
    <cellStyle name="Calculation 3 12 3" xfId="9019"/>
    <cellStyle name="Calculation 3 12 3 2" xfId="13704"/>
    <cellStyle name="Calculation 3 13" xfId="9526"/>
    <cellStyle name="Calculation 3 13 2" xfId="14199"/>
    <cellStyle name="Calculation 3 14" xfId="9465"/>
    <cellStyle name="Calculation 3 14 2" xfId="14138"/>
    <cellStyle name="Calculation 3 2" xfId="696"/>
    <cellStyle name="Calculation 3 2 2" xfId="1782"/>
    <cellStyle name="Calculation 3 2 2 2" xfId="2607"/>
    <cellStyle name="Calculation 3 2 2 2 2" xfId="5759"/>
    <cellStyle name="Calculation 3 2 2 2 2 2" xfId="7736"/>
    <cellStyle name="Calculation 3 2 2 2 2 2 2" xfId="9851"/>
    <cellStyle name="Calculation 3 2 2 2 2 2 2 2" xfId="14508"/>
    <cellStyle name="Calculation 3 2 2 2 2 2 3" xfId="9012"/>
    <cellStyle name="Calculation 3 2 2 2 2 2 3 2" xfId="13697"/>
    <cellStyle name="Calculation 3 2 2 2 2 3" xfId="9533"/>
    <cellStyle name="Calculation 3 2 2 2 2 3 2" xfId="14206"/>
    <cellStyle name="Calculation 3 2 2 2 2 4" xfId="9458"/>
    <cellStyle name="Calculation 3 2 2 2 2 4 2" xfId="14131"/>
    <cellStyle name="Calculation 3 2 2 2 3" xfId="5760"/>
    <cellStyle name="Calculation 3 2 2 2 3 2" xfId="7737"/>
    <cellStyle name="Calculation 3 2 2 2 3 2 2" xfId="9852"/>
    <cellStyle name="Calculation 3 2 2 2 3 2 2 2" xfId="14509"/>
    <cellStyle name="Calculation 3 2 2 2 3 2 3" xfId="9011"/>
    <cellStyle name="Calculation 3 2 2 2 3 2 3 2" xfId="13696"/>
    <cellStyle name="Calculation 3 2 2 2 3 3" xfId="9534"/>
    <cellStyle name="Calculation 3 2 2 2 3 3 2" xfId="14207"/>
    <cellStyle name="Calculation 3 2 2 2 3 4" xfId="9457"/>
    <cellStyle name="Calculation 3 2 2 2 3 4 2" xfId="14130"/>
    <cellStyle name="Calculation 3 2 2 2 4" xfId="7735"/>
    <cellStyle name="Calculation 3 2 2 2 4 2" xfId="9850"/>
    <cellStyle name="Calculation 3 2 2 2 4 2 2" xfId="14507"/>
    <cellStyle name="Calculation 3 2 2 2 4 3" xfId="9013"/>
    <cellStyle name="Calculation 3 2 2 2 4 3 2" xfId="13698"/>
    <cellStyle name="Calculation 3 2 2 2 5" xfId="9532"/>
    <cellStyle name="Calculation 3 2 2 2 5 2" xfId="14205"/>
    <cellStyle name="Calculation 3 2 2 2 6" xfId="9459"/>
    <cellStyle name="Calculation 3 2 2 2 6 2" xfId="14132"/>
    <cellStyle name="Calculation 3 2 2 3" xfId="2609"/>
    <cellStyle name="Calculation 3 2 2 3 2" xfId="5761"/>
    <cellStyle name="Calculation 3 2 2 3 2 2" xfId="7739"/>
    <cellStyle name="Calculation 3 2 2 3 2 2 2" xfId="9854"/>
    <cellStyle name="Calculation 3 2 2 3 2 2 2 2" xfId="14511"/>
    <cellStyle name="Calculation 3 2 2 3 2 2 3" xfId="9009"/>
    <cellStyle name="Calculation 3 2 2 3 2 2 3 2" xfId="13694"/>
    <cellStyle name="Calculation 3 2 2 3 2 3" xfId="9536"/>
    <cellStyle name="Calculation 3 2 2 3 2 3 2" xfId="14209"/>
    <cellStyle name="Calculation 3 2 2 3 2 4" xfId="9455"/>
    <cellStyle name="Calculation 3 2 2 3 2 4 2" xfId="14128"/>
    <cellStyle name="Calculation 3 2 2 3 3" xfId="5762"/>
    <cellStyle name="Calculation 3 2 2 3 3 2" xfId="7740"/>
    <cellStyle name="Calculation 3 2 2 3 3 2 2" xfId="9855"/>
    <cellStyle name="Calculation 3 2 2 3 3 2 2 2" xfId="14512"/>
    <cellStyle name="Calculation 3 2 2 3 3 2 3" xfId="9008"/>
    <cellStyle name="Calculation 3 2 2 3 3 2 3 2" xfId="13693"/>
    <cellStyle name="Calculation 3 2 2 3 3 3" xfId="9537"/>
    <cellStyle name="Calculation 3 2 2 3 3 3 2" xfId="14210"/>
    <cellStyle name="Calculation 3 2 2 3 3 4" xfId="9454"/>
    <cellStyle name="Calculation 3 2 2 3 3 4 2" xfId="14127"/>
    <cellStyle name="Calculation 3 2 2 3 4" xfId="7738"/>
    <cellStyle name="Calculation 3 2 2 3 4 2" xfId="9853"/>
    <cellStyle name="Calculation 3 2 2 3 4 2 2" xfId="14510"/>
    <cellStyle name="Calculation 3 2 2 3 4 3" xfId="9010"/>
    <cellStyle name="Calculation 3 2 2 3 4 3 2" xfId="13695"/>
    <cellStyle name="Calculation 3 2 2 3 5" xfId="9535"/>
    <cellStyle name="Calculation 3 2 2 3 5 2" xfId="14208"/>
    <cellStyle name="Calculation 3 2 2 3 6" xfId="9456"/>
    <cellStyle name="Calculation 3 2 2 3 6 2" xfId="14129"/>
    <cellStyle name="Calculation 3 2 2 4" xfId="5763"/>
    <cellStyle name="Calculation 3 2 2 4 2" xfId="7741"/>
    <cellStyle name="Calculation 3 2 2 4 2 2" xfId="9856"/>
    <cellStyle name="Calculation 3 2 2 4 2 2 2" xfId="14513"/>
    <cellStyle name="Calculation 3 2 2 4 2 3" xfId="9007"/>
    <cellStyle name="Calculation 3 2 2 4 2 3 2" xfId="13692"/>
    <cellStyle name="Calculation 3 2 2 4 3" xfId="9538"/>
    <cellStyle name="Calculation 3 2 2 4 3 2" xfId="14211"/>
    <cellStyle name="Calculation 3 2 2 4 4" xfId="9453"/>
    <cellStyle name="Calculation 3 2 2 4 4 2" xfId="14126"/>
    <cellStyle name="Calculation 3 2 2 5" xfId="5764"/>
    <cellStyle name="Calculation 3 2 2 5 2" xfId="7742"/>
    <cellStyle name="Calculation 3 2 2 5 2 2" xfId="9857"/>
    <cellStyle name="Calculation 3 2 2 5 2 2 2" xfId="14514"/>
    <cellStyle name="Calculation 3 2 2 5 2 3" xfId="9006"/>
    <cellStyle name="Calculation 3 2 2 5 2 3 2" xfId="13691"/>
    <cellStyle name="Calculation 3 2 2 5 3" xfId="9539"/>
    <cellStyle name="Calculation 3 2 2 5 3 2" xfId="14212"/>
    <cellStyle name="Calculation 3 2 2 5 4" xfId="9452"/>
    <cellStyle name="Calculation 3 2 2 5 4 2" xfId="14125"/>
    <cellStyle name="Calculation 3 2 2 6" xfId="7734"/>
    <cellStyle name="Calculation 3 2 2 6 2" xfId="9849"/>
    <cellStyle name="Calculation 3 2 2 6 2 2" xfId="14506"/>
    <cellStyle name="Calculation 3 2 2 6 3" xfId="9014"/>
    <cellStyle name="Calculation 3 2 2 6 3 2" xfId="13699"/>
    <cellStyle name="Calculation 3 2 2 7" xfId="9531"/>
    <cellStyle name="Calculation 3 2 2 7 2" xfId="14204"/>
    <cellStyle name="Calculation 3 2 2 8" xfId="9460"/>
    <cellStyle name="Calculation 3 2 2 8 2" xfId="14133"/>
    <cellStyle name="Calculation 3 2 3" xfId="2610"/>
    <cellStyle name="Calculation 3 2 3 2" xfId="5765"/>
    <cellStyle name="Calculation 3 2 3 2 2" xfId="7744"/>
    <cellStyle name="Calculation 3 2 3 2 2 2" xfId="9859"/>
    <cellStyle name="Calculation 3 2 3 2 2 2 2" xfId="14516"/>
    <cellStyle name="Calculation 3 2 3 2 2 3" xfId="9004"/>
    <cellStyle name="Calculation 3 2 3 2 2 3 2" xfId="13689"/>
    <cellStyle name="Calculation 3 2 3 2 3" xfId="9541"/>
    <cellStyle name="Calculation 3 2 3 2 3 2" xfId="14214"/>
    <cellStyle name="Calculation 3 2 3 2 4" xfId="9450"/>
    <cellStyle name="Calculation 3 2 3 2 4 2" xfId="14123"/>
    <cellStyle name="Calculation 3 2 3 3" xfId="5766"/>
    <cellStyle name="Calculation 3 2 3 3 2" xfId="7745"/>
    <cellStyle name="Calculation 3 2 3 3 2 2" xfId="9860"/>
    <cellStyle name="Calculation 3 2 3 3 2 2 2" xfId="14517"/>
    <cellStyle name="Calculation 3 2 3 3 2 3" xfId="9003"/>
    <cellStyle name="Calculation 3 2 3 3 2 3 2" xfId="13688"/>
    <cellStyle name="Calculation 3 2 3 3 3" xfId="9542"/>
    <cellStyle name="Calculation 3 2 3 3 3 2" xfId="14215"/>
    <cellStyle name="Calculation 3 2 3 3 4" xfId="9449"/>
    <cellStyle name="Calculation 3 2 3 3 4 2" xfId="14122"/>
    <cellStyle name="Calculation 3 2 3 4" xfId="7743"/>
    <cellStyle name="Calculation 3 2 3 4 2" xfId="9858"/>
    <cellStyle name="Calculation 3 2 3 4 2 2" xfId="14515"/>
    <cellStyle name="Calculation 3 2 3 4 3" xfId="9005"/>
    <cellStyle name="Calculation 3 2 3 4 3 2" xfId="13690"/>
    <cellStyle name="Calculation 3 2 3 5" xfId="9540"/>
    <cellStyle name="Calculation 3 2 3 5 2" xfId="14213"/>
    <cellStyle name="Calculation 3 2 3 6" xfId="9451"/>
    <cellStyle name="Calculation 3 2 3 6 2" xfId="14124"/>
    <cellStyle name="Calculation 3 2 4" xfId="805"/>
    <cellStyle name="Calculation 3 2 4 2" xfId="5767"/>
    <cellStyle name="Calculation 3 2 4 2 2" xfId="7747"/>
    <cellStyle name="Calculation 3 2 4 2 2 2" xfId="9862"/>
    <cellStyle name="Calculation 3 2 4 2 2 2 2" xfId="14519"/>
    <cellStyle name="Calculation 3 2 4 2 2 3" xfId="9001"/>
    <cellStyle name="Calculation 3 2 4 2 2 3 2" xfId="13686"/>
    <cellStyle name="Calculation 3 2 4 2 3" xfId="9544"/>
    <cellStyle name="Calculation 3 2 4 2 3 2" xfId="14217"/>
    <cellStyle name="Calculation 3 2 4 2 4" xfId="9447"/>
    <cellStyle name="Calculation 3 2 4 2 4 2" xfId="14120"/>
    <cellStyle name="Calculation 3 2 4 3" xfId="5768"/>
    <cellStyle name="Calculation 3 2 4 3 2" xfId="7748"/>
    <cellStyle name="Calculation 3 2 4 3 2 2" xfId="9863"/>
    <cellStyle name="Calculation 3 2 4 3 2 2 2" xfId="14520"/>
    <cellStyle name="Calculation 3 2 4 3 2 3" xfId="9000"/>
    <cellStyle name="Calculation 3 2 4 3 2 3 2" xfId="13685"/>
    <cellStyle name="Calculation 3 2 4 3 3" xfId="9545"/>
    <cellStyle name="Calculation 3 2 4 3 3 2" xfId="14218"/>
    <cellStyle name="Calculation 3 2 4 3 4" xfId="9446"/>
    <cellStyle name="Calculation 3 2 4 3 4 2" xfId="14119"/>
    <cellStyle name="Calculation 3 2 4 4" xfId="7746"/>
    <cellStyle name="Calculation 3 2 4 4 2" xfId="9861"/>
    <cellStyle name="Calculation 3 2 4 4 2 2" xfId="14518"/>
    <cellStyle name="Calculation 3 2 4 4 3" xfId="9002"/>
    <cellStyle name="Calculation 3 2 4 4 3 2" xfId="13687"/>
    <cellStyle name="Calculation 3 2 4 5" xfId="9543"/>
    <cellStyle name="Calculation 3 2 4 5 2" xfId="14216"/>
    <cellStyle name="Calculation 3 2 4 6" xfId="9448"/>
    <cellStyle name="Calculation 3 2 4 6 2" xfId="14121"/>
    <cellStyle name="Calculation 3 2 5" xfId="5769"/>
    <cellStyle name="Calculation 3 2 5 2" xfId="7749"/>
    <cellStyle name="Calculation 3 2 5 2 2" xfId="9864"/>
    <cellStyle name="Calculation 3 2 5 2 2 2" xfId="14521"/>
    <cellStyle name="Calculation 3 2 5 2 3" xfId="8999"/>
    <cellStyle name="Calculation 3 2 5 2 3 2" xfId="13684"/>
    <cellStyle name="Calculation 3 2 5 3" xfId="9546"/>
    <cellStyle name="Calculation 3 2 5 3 2" xfId="14219"/>
    <cellStyle name="Calculation 3 2 5 4" xfId="9445"/>
    <cellStyle name="Calculation 3 2 5 4 2" xfId="14118"/>
    <cellStyle name="Calculation 3 2 6" xfId="5770"/>
    <cellStyle name="Calculation 3 2 6 2" xfId="7750"/>
    <cellStyle name="Calculation 3 2 6 2 2" xfId="9865"/>
    <cellStyle name="Calculation 3 2 6 2 2 2" xfId="14522"/>
    <cellStyle name="Calculation 3 2 6 2 3" xfId="8998"/>
    <cellStyle name="Calculation 3 2 6 2 3 2" xfId="13683"/>
    <cellStyle name="Calculation 3 2 6 3" xfId="9547"/>
    <cellStyle name="Calculation 3 2 6 3 2" xfId="14220"/>
    <cellStyle name="Calculation 3 2 6 4" xfId="9444"/>
    <cellStyle name="Calculation 3 2 6 4 2" xfId="14117"/>
    <cellStyle name="Calculation 3 2 7" xfId="7733"/>
    <cellStyle name="Calculation 3 2 7 2" xfId="9848"/>
    <cellStyle name="Calculation 3 2 7 2 2" xfId="14505"/>
    <cellStyle name="Calculation 3 2 7 3" xfId="9015"/>
    <cellStyle name="Calculation 3 2 7 3 2" xfId="13700"/>
    <cellStyle name="Calculation 3 2 8" xfId="9530"/>
    <cellStyle name="Calculation 3 2 8 2" xfId="14203"/>
    <cellStyle name="Calculation 3 2 9" xfId="9461"/>
    <cellStyle name="Calculation 3 2 9 2" xfId="14134"/>
    <cellStyle name="Calculation 3 2_DRAFT BOQ-WITH MEAS-STR-CIVIL-18-01-13" xfId="2017"/>
    <cellStyle name="Calculation 3 3" xfId="1317"/>
    <cellStyle name="Calculation 3 3 2" xfId="2611"/>
    <cellStyle name="Calculation 3 3 2 2" xfId="5771"/>
    <cellStyle name="Calculation 3 3 2 2 2" xfId="7753"/>
    <cellStyle name="Calculation 3 3 2 2 2 2" xfId="9868"/>
    <cellStyle name="Calculation 3 3 2 2 2 2 2" xfId="14525"/>
    <cellStyle name="Calculation 3 3 2 2 2 3" xfId="8995"/>
    <cellStyle name="Calculation 3 3 2 2 2 3 2" xfId="13680"/>
    <cellStyle name="Calculation 3 3 2 2 3" xfId="9550"/>
    <cellStyle name="Calculation 3 3 2 2 3 2" xfId="14223"/>
    <cellStyle name="Calculation 3 3 2 2 4" xfId="9441"/>
    <cellStyle name="Calculation 3 3 2 2 4 2" xfId="14114"/>
    <cellStyle name="Calculation 3 3 2 3" xfId="5772"/>
    <cellStyle name="Calculation 3 3 2 3 2" xfId="7754"/>
    <cellStyle name="Calculation 3 3 2 3 2 2" xfId="9869"/>
    <cellStyle name="Calculation 3 3 2 3 2 2 2" xfId="14526"/>
    <cellStyle name="Calculation 3 3 2 3 2 3" xfId="8994"/>
    <cellStyle name="Calculation 3 3 2 3 2 3 2" xfId="13679"/>
    <cellStyle name="Calculation 3 3 2 3 3" xfId="9551"/>
    <cellStyle name="Calculation 3 3 2 3 3 2" xfId="14224"/>
    <cellStyle name="Calculation 3 3 2 3 4" xfId="9440"/>
    <cellStyle name="Calculation 3 3 2 3 4 2" xfId="14113"/>
    <cellStyle name="Calculation 3 3 2 4" xfId="7752"/>
    <cellStyle name="Calculation 3 3 2 4 2" xfId="9867"/>
    <cellStyle name="Calculation 3 3 2 4 2 2" xfId="14524"/>
    <cellStyle name="Calculation 3 3 2 4 3" xfId="8996"/>
    <cellStyle name="Calculation 3 3 2 4 3 2" xfId="13681"/>
    <cellStyle name="Calculation 3 3 2 5" xfId="9549"/>
    <cellStyle name="Calculation 3 3 2 5 2" xfId="14222"/>
    <cellStyle name="Calculation 3 3 2 6" xfId="9442"/>
    <cellStyle name="Calculation 3 3 2 6 2" xfId="14115"/>
    <cellStyle name="Calculation 3 3 3" xfId="1259"/>
    <cellStyle name="Calculation 3 3 3 2" xfId="5773"/>
    <cellStyle name="Calculation 3 3 3 2 2" xfId="7756"/>
    <cellStyle name="Calculation 3 3 3 2 2 2" xfId="9871"/>
    <cellStyle name="Calculation 3 3 3 2 2 2 2" xfId="14528"/>
    <cellStyle name="Calculation 3 3 3 2 2 3" xfId="8992"/>
    <cellStyle name="Calculation 3 3 3 2 2 3 2" xfId="13677"/>
    <cellStyle name="Calculation 3 3 3 2 3" xfId="9553"/>
    <cellStyle name="Calculation 3 3 3 2 3 2" xfId="14226"/>
    <cellStyle name="Calculation 3 3 3 2 4" xfId="9438"/>
    <cellStyle name="Calculation 3 3 3 2 4 2" xfId="14111"/>
    <cellStyle name="Calculation 3 3 3 3" xfId="5774"/>
    <cellStyle name="Calculation 3 3 3 3 2" xfId="7757"/>
    <cellStyle name="Calculation 3 3 3 3 2 2" xfId="9872"/>
    <cellStyle name="Calculation 3 3 3 3 2 2 2" xfId="14529"/>
    <cellStyle name="Calculation 3 3 3 3 2 3" xfId="8991"/>
    <cellStyle name="Calculation 3 3 3 3 2 3 2" xfId="13676"/>
    <cellStyle name="Calculation 3 3 3 3 3" xfId="9554"/>
    <cellStyle name="Calculation 3 3 3 3 3 2" xfId="14227"/>
    <cellStyle name="Calculation 3 3 3 3 4" xfId="9437"/>
    <cellStyle name="Calculation 3 3 3 3 4 2" xfId="14110"/>
    <cellStyle name="Calculation 3 3 3 4" xfId="7755"/>
    <cellStyle name="Calculation 3 3 3 4 2" xfId="9870"/>
    <cellStyle name="Calculation 3 3 3 4 2 2" xfId="14527"/>
    <cellStyle name="Calculation 3 3 3 4 3" xfId="8993"/>
    <cellStyle name="Calculation 3 3 3 4 3 2" xfId="13678"/>
    <cellStyle name="Calculation 3 3 3 5" xfId="9552"/>
    <cellStyle name="Calculation 3 3 3 5 2" xfId="14225"/>
    <cellStyle name="Calculation 3 3 3 6" xfId="9439"/>
    <cellStyle name="Calculation 3 3 3 6 2" xfId="14112"/>
    <cellStyle name="Calculation 3 3 4" xfId="5775"/>
    <cellStyle name="Calculation 3 3 4 2" xfId="7758"/>
    <cellStyle name="Calculation 3 3 4 2 2" xfId="9873"/>
    <cellStyle name="Calculation 3 3 4 2 2 2" xfId="14530"/>
    <cellStyle name="Calculation 3 3 4 2 3" xfId="8990"/>
    <cellStyle name="Calculation 3 3 4 2 3 2" xfId="13675"/>
    <cellStyle name="Calculation 3 3 4 3" xfId="9555"/>
    <cellStyle name="Calculation 3 3 4 3 2" xfId="14228"/>
    <cellStyle name="Calculation 3 3 4 4" xfId="9436"/>
    <cellStyle name="Calculation 3 3 4 4 2" xfId="14109"/>
    <cellStyle name="Calculation 3 3 5" xfId="5776"/>
    <cellStyle name="Calculation 3 3 5 2" xfId="7759"/>
    <cellStyle name="Calculation 3 3 5 2 2" xfId="9874"/>
    <cellStyle name="Calculation 3 3 5 2 2 2" xfId="14531"/>
    <cellStyle name="Calculation 3 3 5 2 3" xfId="8989"/>
    <cellStyle name="Calculation 3 3 5 2 3 2" xfId="13674"/>
    <cellStyle name="Calculation 3 3 5 3" xfId="9556"/>
    <cellStyle name="Calculation 3 3 5 3 2" xfId="14229"/>
    <cellStyle name="Calculation 3 3 5 4" xfId="9435"/>
    <cellStyle name="Calculation 3 3 5 4 2" xfId="14108"/>
    <cellStyle name="Calculation 3 3 6" xfId="7751"/>
    <cellStyle name="Calculation 3 3 6 2" xfId="9866"/>
    <cellStyle name="Calculation 3 3 6 2 2" xfId="14523"/>
    <cellStyle name="Calculation 3 3 6 3" xfId="8997"/>
    <cellStyle name="Calculation 3 3 6 3 2" xfId="13682"/>
    <cellStyle name="Calculation 3 3 7" xfId="9548"/>
    <cellStyle name="Calculation 3 3 7 2" xfId="14221"/>
    <cellStyle name="Calculation 3 3 8" xfId="9443"/>
    <cellStyle name="Calculation 3 3 8 2" xfId="14116"/>
    <cellStyle name="Calculation 3 4" xfId="1419"/>
    <cellStyle name="Calculation 3 4 2" xfId="5777"/>
    <cellStyle name="Calculation 3 4 2 2" xfId="7761"/>
    <cellStyle name="Calculation 3 4 2 2 2" xfId="9876"/>
    <cellStyle name="Calculation 3 4 2 2 2 2" xfId="14533"/>
    <cellStyle name="Calculation 3 4 2 2 3" xfId="8987"/>
    <cellStyle name="Calculation 3 4 2 2 3 2" xfId="13672"/>
    <cellStyle name="Calculation 3 4 2 3" xfId="9558"/>
    <cellStyle name="Calculation 3 4 2 3 2" xfId="14231"/>
    <cellStyle name="Calculation 3 4 2 4" xfId="9433"/>
    <cellStyle name="Calculation 3 4 2 4 2" xfId="14106"/>
    <cellStyle name="Calculation 3 4 3" xfId="7760"/>
    <cellStyle name="Calculation 3 4 3 2" xfId="9875"/>
    <cellStyle name="Calculation 3 4 3 2 2" xfId="14532"/>
    <cellStyle name="Calculation 3 4 3 3" xfId="8988"/>
    <cellStyle name="Calculation 3 4 3 3 2" xfId="13673"/>
    <cellStyle name="Calculation 3 4 4" xfId="9557"/>
    <cellStyle name="Calculation 3 4 4 2" xfId="14230"/>
    <cellStyle name="Calculation 3 4 5" xfId="9434"/>
    <cellStyle name="Calculation 3 4 5 2" xfId="14107"/>
    <cellStyle name="Calculation 3 5" xfId="625"/>
    <cellStyle name="Calculation 3 5 2" xfId="5778"/>
    <cellStyle name="Calculation 3 5 2 2" xfId="7763"/>
    <cellStyle name="Calculation 3 5 2 2 2" xfId="9878"/>
    <cellStyle name="Calculation 3 5 2 2 2 2" xfId="14535"/>
    <cellStyle name="Calculation 3 5 2 2 3" xfId="8985"/>
    <cellStyle name="Calculation 3 5 2 2 3 2" xfId="13670"/>
    <cellStyle name="Calculation 3 5 2 3" xfId="9560"/>
    <cellStyle name="Calculation 3 5 2 3 2" xfId="14233"/>
    <cellStyle name="Calculation 3 5 2 4" xfId="9431"/>
    <cellStyle name="Calculation 3 5 2 4 2" xfId="14104"/>
    <cellStyle name="Calculation 3 5 3" xfId="7762"/>
    <cellStyle name="Calculation 3 5 3 2" xfId="9877"/>
    <cellStyle name="Calculation 3 5 3 2 2" xfId="14534"/>
    <cellStyle name="Calculation 3 5 3 3" xfId="8986"/>
    <cellStyle name="Calculation 3 5 3 3 2" xfId="13671"/>
    <cellStyle name="Calculation 3 5 4" xfId="9559"/>
    <cellStyle name="Calculation 3 5 4 2" xfId="14232"/>
    <cellStyle name="Calculation 3 5 5" xfId="9432"/>
    <cellStyle name="Calculation 3 5 5 2" xfId="14105"/>
    <cellStyle name="Calculation 3 6" xfId="2614"/>
    <cellStyle name="Calculation 3 6 2" xfId="5779"/>
    <cellStyle name="Calculation 3 6 2 2" xfId="7765"/>
    <cellStyle name="Calculation 3 6 2 2 2" xfId="9880"/>
    <cellStyle name="Calculation 3 6 2 2 2 2" xfId="14537"/>
    <cellStyle name="Calculation 3 6 2 2 3" xfId="8983"/>
    <cellStyle name="Calculation 3 6 2 2 3 2" xfId="13668"/>
    <cellStyle name="Calculation 3 6 2 3" xfId="9562"/>
    <cellStyle name="Calculation 3 6 2 3 2" xfId="14235"/>
    <cellStyle name="Calculation 3 6 2 4" xfId="9429"/>
    <cellStyle name="Calculation 3 6 2 4 2" xfId="14102"/>
    <cellStyle name="Calculation 3 6 3" xfId="7764"/>
    <cellStyle name="Calculation 3 6 3 2" xfId="9879"/>
    <cellStyle name="Calculation 3 6 3 2 2" xfId="14536"/>
    <cellStyle name="Calculation 3 6 3 3" xfId="8984"/>
    <cellStyle name="Calculation 3 6 3 3 2" xfId="13669"/>
    <cellStyle name="Calculation 3 6 4" xfId="9561"/>
    <cellStyle name="Calculation 3 6 4 2" xfId="14234"/>
    <cellStyle name="Calculation 3 6 5" xfId="9430"/>
    <cellStyle name="Calculation 3 6 5 2" xfId="14103"/>
    <cellStyle name="Calculation 3 7" xfId="2618"/>
    <cellStyle name="Calculation 3 7 2" xfId="5780"/>
    <cellStyle name="Calculation 3 7 2 2" xfId="7767"/>
    <cellStyle name="Calculation 3 7 2 2 2" xfId="9882"/>
    <cellStyle name="Calculation 3 7 2 2 2 2" xfId="14539"/>
    <cellStyle name="Calculation 3 7 2 2 3" xfId="8981"/>
    <cellStyle name="Calculation 3 7 2 2 3 2" xfId="13666"/>
    <cellStyle name="Calculation 3 7 2 3" xfId="9564"/>
    <cellStyle name="Calculation 3 7 2 3 2" xfId="14237"/>
    <cellStyle name="Calculation 3 7 2 4" xfId="9427"/>
    <cellStyle name="Calculation 3 7 2 4 2" xfId="14100"/>
    <cellStyle name="Calculation 3 7 3" xfId="7766"/>
    <cellStyle name="Calculation 3 7 3 2" xfId="9881"/>
    <cellStyle name="Calculation 3 7 3 2 2" xfId="14538"/>
    <cellStyle name="Calculation 3 7 3 3" xfId="8982"/>
    <cellStyle name="Calculation 3 7 3 3 2" xfId="13667"/>
    <cellStyle name="Calculation 3 7 4" xfId="9563"/>
    <cellStyle name="Calculation 3 7 4 2" xfId="14236"/>
    <cellStyle name="Calculation 3 7 5" xfId="9428"/>
    <cellStyle name="Calculation 3 7 5 2" xfId="14101"/>
    <cellStyle name="Calculation 3 8" xfId="2622"/>
    <cellStyle name="Calculation 3 8 2" xfId="5781"/>
    <cellStyle name="Calculation 3 8 2 2" xfId="7769"/>
    <cellStyle name="Calculation 3 8 2 2 2" xfId="9884"/>
    <cellStyle name="Calculation 3 8 2 2 2 2" xfId="14541"/>
    <cellStyle name="Calculation 3 8 2 2 3" xfId="8979"/>
    <cellStyle name="Calculation 3 8 2 2 3 2" xfId="13664"/>
    <cellStyle name="Calculation 3 8 2 3" xfId="9566"/>
    <cellStyle name="Calculation 3 8 2 3 2" xfId="14239"/>
    <cellStyle name="Calculation 3 8 2 4" xfId="9425"/>
    <cellStyle name="Calculation 3 8 2 4 2" xfId="14098"/>
    <cellStyle name="Calculation 3 8 3" xfId="7768"/>
    <cellStyle name="Calculation 3 8 3 2" xfId="9883"/>
    <cellStyle name="Calculation 3 8 3 2 2" xfId="14540"/>
    <cellStyle name="Calculation 3 8 3 3" xfId="8980"/>
    <cellStyle name="Calculation 3 8 3 3 2" xfId="13665"/>
    <cellStyle name="Calculation 3 8 4" xfId="9565"/>
    <cellStyle name="Calculation 3 8 4 2" xfId="14238"/>
    <cellStyle name="Calculation 3 8 5" xfId="9426"/>
    <cellStyle name="Calculation 3 8 5 2" xfId="14099"/>
    <cellStyle name="Calculation 3 9" xfId="1887"/>
    <cellStyle name="Calculation 3 9 2" xfId="5782"/>
    <cellStyle name="Calculation 3 9 2 2" xfId="7771"/>
    <cellStyle name="Calculation 3 9 2 2 2" xfId="9886"/>
    <cellStyle name="Calculation 3 9 2 2 2 2" xfId="14543"/>
    <cellStyle name="Calculation 3 9 2 2 3" xfId="8977"/>
    <cellStyle name="Calculation 3 9 2 2 3 2" xfId="13662"/>
    <cellStyle name="Calculation 3 9 2 3" xfId="9568"/>
    <cellStyle name="Calculation 3 9 2 3 2" xfId="14241"/>
    <cellStyle name="Calculation 3 9 2 4" xfId="9423"/>
    <cellStyle name="Calculation 3 9 2 4 2" xfId="14096"/>
    <cellStyle name="Calculation 3 9 3" xfId="7770"/>
    <cellStyle name="Calculation 3 9 3 2" xfId="9885"/>
    <cellStyle name="Calculation 3 9 3 2 2" xfId="14542"/>
    <cellStyle name="Calculation 3 9 3 3" xfId="8978"/>
    <cellStyle name="Calculation 3 9 3 3 2" xfId="13663"/>
    <cellStyle name="Calculation 3 9 4" xfId="9567"/>
    <cellStyle name="Calculation 3 9 4 2" xfId="14240"/>
    <cellStyle name="Calculation 3 9 5" xfId="9424"/>
    <cellStyle name="Calculation 3 9 5 2" xfId="14097"/>
    <cellStyle name="Calculation 3_DRAFT BOQ-WITH MEAS-STR-CIVIL-18-01-13" xfId="2623"/>
    <cellStyle name="Calculation 4" xfId="2624"/>
    <cellStyle name="Calculation 4 2" xfId="2625"/>
    <cellStyle name="Calculation 4 2 2" xfId="2035"/>
    <cellStyle name="Calculation 4 2 2 2" xfId="5783"/>
    <cellStyle name="Calculation 4 2 2 2 2" xfId="7775"/>
    <cellStyle name="Calculation 4 2 2 2 2 2" xfId="9890"/>
    <cellStyle name="Calculation 4 2 2 2 2 2 2" xfId="14547"/>
    <cellStyle name="Calculation 4 2 2 2 2 3" xfId="8973"/>
    <cellStyle name="Calculation 4 2 2 2 2 3 2" xfId="13658"/>
    <cellStyle name="Calculation 4 2 2 2 3" xfId="9572"/>
    <cellStyle name="Calculation 4 2 2 2 3 2" xfId="14245"/>
    <cellStyle name="Calculation 4 2 2 2 4" xfId="9419"/>
    <cellStyle name="Calculation 4 2 2 2 4 2" xfId="14092"/>
    <cellStyle name="Calculation 4 2 2 3" xfId="5784"/>
    <cellStyle name="Calculation 4 2 2 3 2" xfId="7776"/>
    <cellStyle name="Calculation 4 2 2 3 2 2" xfId="9891"/>
    <cellStyle name="Calculation 4 2 2 3 2 2 2" xfId="14548"/>
    <cellStyle name="Calculation 4 2 2 3 2 3" xfId="8972"/>
    <cellStyle name="Calculation 4 2 2 3 2 3 2" xfId="13657"/>
    <cellStyle name="Calculation 4 2 2 3 3" xfId="9573"/>
    <cellStyle name="Calculation 4 2 2 3 3 2" xfId="14246"/>
    <cellStyle name="Calculation 4 2 2 3 4" xfId="9418"/>
    <cellStyle name="Calculation 4 2 2 3 4 2" xfId="14091"/>
    <cellStyle name="Calculation 4 2 2 4" xfId="7774"/>
    <cellStyle name="Calculation 4 2 2 4 2" xfId="9889"/>
    <cellStyle name="Calculation 4 2 2 4 2 2" xfId="14546"/>
    <cellStyle name="Calculation 4 2 2 4 3" xfId="8974"/>
    <cellStyle name="Calculation 4 2 2 4 3 2" xfId="13659"/>
    <cellStyle name="Calculation 4 2 2 5" xfId="9571"/>
    <cellStyle name="Calculation 4 2 2 5 2" xfId="14244"/>
    <cellStyle name="Calculation 4 2 2 6" xfId="9420"/>
    <cellStyle name="Calculation 4 2 2 6 2" xfId="14093"/>
    <cellStyle name="Calculation 4 2 3" xfId="578"/>
    <cellStyle name="Calculation 4 2 3 2" xfId="5785"/>
    <cellStyle name="Calculation 4 2 3 2 2" xfId="7778"/>
    <cellStyle name="Calculation 4 2 3 2 2 2" xfId="9893"/>
    <cellStyle name="Calculation 4 2 3 2 2 2 2" xfId="14550"/>
    <cellStyle name="Calculation 4 2 3 2 2 3" xfId="8970"/>
    <cellStyle name="Calculation 4 2 3 2 2 3 2" xfId="13655"/>
    <cellStyle name="Calculation 4 2 3 2 3" xfId="9575"/>
    <cellStyle name="Calculation 4 2 3 2 3 2" xfId="14248"/>
    <cellStyle name="Calculation 4 2 3 2 4" xfId="9416"/>
    <cellStyle name="Calculation 4 2 3 2 4 2" xfId="14089"/>
    <cellStyle name="Calculation 4 2 3 3" xfId="5786"/>
    <cellStyle name="Calculation 4 2 3 3 2" xfId="7779"/>
    <cellStyle name="Calculation 4 2 3 3 2 2" xfId="9894"/>
    <cellStyle name="Calculation 4 2 3 3 2 2 2" xfId="14551"/>
    <cellStyle name="Calculation 4 2 3 3 2 3" xfId="8969"/>
    <cellStyle name="Calculation 4 2 3 3 2 3 2" xfId="13654"/>
    <cellStyle name="Calculation 4 2 3 3 3" xfId="9576"/>
    <cellStyle name="Calculation 4 2 3 3 3 2" xfId="14249"/>
    <cellStyle name="Calculation 4 2 3 3 4" xfId="9415"/>
    <cellStyle name="Calculation 4 2 3 3 4 2" xfId="14088"/>
    <cellStyle name="Calculation 4 2 3 4" xfId="7777"/>
    <cellStyle name="Calculation 4 2 3 4 2" xfId="9892"/>
    <cellStyle name="Calculation 4 2 3 4 2 2" xfId="14549"/>
    <cellStyle name="Calculation 4 2 3 4 3" xfId="8971"/>
    <cellStyle name="Calculation 4 2 3 4 3 2" xfId="13656"/>
    <cellStyle name="Calculation 4 2 3 5" xfId="9574"/>
    <cellStyle name="Calculation 4 2 3 5 2" xfId="14247"/>
    <cellStyle name="Calculation 4 2 3 6" xfId="9417"/>
    <cellStyle name="Calculation 4 2 3 6 2" xfId="14090"/>
    <cellStyle name="Calculation 4 2 4" xfId="5787"/>
    <cellStyle name="Calculation 4 2 4 2" xfId="7780"/>
    <cellStyle name="Calculation 4 2 4 2 2" xfId="9895"/>
    <cellStyle name="Calculation 4 2 4 2 2 2" xfId="14552"/>
    <cellStyle name="Calculation 4 2 4 2 3" xfId="8968"/>
    <cellStyle name="Calculation 4 2 4 2 3 2" xfId="13653"/>
    <cellStyle name="Calculation 4 2 4 3" xfId="9577"/>
    <cellStyle name="Calculation 4 2 4 3 2" xfId="14250"/>
    <cellStyle name="Calculation 4 2 4 4" xfId="9414"/>
    <cellStyle name="Calculation 4 2 4 4 2" xfId="14087"/>
    <cellStyle name="Calculation 4 2 5" xfId="5788"/>
    <cellStyle name="Calculation 4 2 5 2" xfId="7781"/>
    <cellStyle name="Calculation 4 2 5 2 2" xfId="9896"/>
    <cellStyle name="Calculation 4 2 5 2 2 2" xfId="14553"/>
    <cellStyle name="Calculation 4 2 5 2 3" xfId="8967"/>
    <cellStyle name="Calculation 4 2 5 2 3 2" xfId="13652"/>
    <cellStyle name="Calculation 4 2 5 3" xfId="9578"/>
    <cellStyle name="Calculation 4 2 5 3 2" xfId="14251"/>
    <cellStyle name="Calculation 4 2 5 4" xfId="9413"/>
    <cellStyle name="Calculation 4 2 5 4 2" xfId="14086"/>
    <cellStyle name="Calculation 4 2 6" xfId="7773"/>
    <cellStyle name="Calculation 4 2 6 2" xfId="9888"/>
    <cellStyle name="Calculation 4 2 6 2 2" xfId="14545"/>
    <cellStyle name="Calculation 4 2 6 3" xfId="8975"/>
    <cellStyle name="Calculation 4 2 6 3 2" xfId="13660"/>
    <cellStyle name="Calculation 4 2 7" xfId="9570"/>
    <cellStyle name="Calculation 4 2 7 2" xfId="14243"/>
    <cellStyle name="Calculation 4 2 8" xfId="9421"/>
    <cellStyle name="Calculation 4 2 8 2" xfId="14094"/>
    <cellStyle name="Calculation 4 3" xfId="2287"/>
    <cellStyle name="Calculation 4 3 2" xfId="5789"/>
    <cellStyle name="Calculation 4 3 2 2" xfId="7783"/>
    <cellStyle name="Calculation 4 3 2 2 2" xfId="9898"/>
    <cellStyle name="Calculation 4 3 2 2 2 2" xfId="14555"/>
    <cellStyle name="Calculation 4 3 2 2 3" xfId="8965"/>
    <cellStyle name="Calculation 4 3 2 2 3 2" xfId="13650"/>
    <cellStyle name="Calculation 4 3 2 3" xfId="9580"/>
    <cellStyle name="Calculation 4 3 2 3 2" xfId="14253"/>
    <cellStyle name="Calculation 4 3 2 4" xfId="9411"/>
    <cellStyle name="Calculation 4 3 2 4 2" xfId="14084"/>
    <cellStyle name="Calculation 4 3 3" xfId="5790"/>
    <cellStyle name="Calculation 4 3 3 2" xfId="7784"/>
    <cellStyle name="Calculation 4 3 3 2 2" xfId="9899"/>
    <cellStyle name="Calculation 4 3 3 2 2 2" xfId="14556"/>
    <cellStyle name="Calculation 4 3 3 2 3" xfId="8964"/>
    <cellStyle name="Calculation 4 3 3 2 3 2" xfId="13649"/>
    <cellStyle name="Calculation 4 3 3 3" xfId="9581"/>
    <cellStyle name="Calculation 4 3 3 3 2" xfId="14254"/>
    <cellStyle name="Calculation 4 3 3 4" xfId="9410"/>
    <cellStyle name="Calculation 4 3 3 4 2" xfId="14083"/>
    <cellStyle name="Calculation 4 3 4" xfId="7782"/>
    <cellStyle name="Calculation 4 3 4 2" xfId="9897"/>
    <cellStyle name="Calculation 4 3 4 2 2" xfId="14554"/>
    <cellStyle name="Calculation 4 3 4 3" xfId="8966"/>
    <cellStyle name="Calculation 4 3 4 3 2" xfId="13651"/>
    <cellStyle name="Calculation 4 3 5" xfId="9579"/>
    <cellStyle name="Calculation 4 3 5 2" xfId="14252"/>
    <cellStyle name="Calculation 4 3 6" xfId="9412"/>
    <cellStyle name="Calculation 4 3 6 2" xfId="14085"/>
    <cellStyle name="Calculation 4 4" xfId="2343"/>
    <cellStyle name="Calculation 4 4 2" xfId="5791"/>
    <cellStyle name="Calculation 4 4 2 2" xfId="7786"/>
    <cellStyle name="Calculation 4 4 2 2 2" xfId="9901"/>
    <cellStyle name="Calculation 4 4 2 2 2 2" xfId="14558"/>
    <cellStyle name="Calculation 4 4 2 2 3" xfId="8962"/>
    <cellStyle name="Calculation 4 4 2 2 3 2" xfId="13647"/>
    <cellStyle name="Calculation 4 4 2 3" xfId="9583"/>
    <cellStyle name="Calculation 4 4 2 3 2" xfId="14256"/>
    <cellStyle name="Calculation 4 4 2 4" xfId="9408"/>
    <cellStyle name="Calculation 4 4 2 4 2" xfId="14081"/>
    <cellStyle name="Calculation 4 4 3" xfId="5792"/>
    <cellStyle name="Calculation 4 4 3 2" xfId="7787"/>
    <cellStyle name="Calculation 4 4 3 2 2" xfId="9902"/>
    <cellStyle name="Calculation 4 4 3 2 2 2" xfId="14559"/>
    <cellStyle name="Calculation 4 4 3 2 3" xfId="8961"/>
    <cellStyle name="Calculation 4 4 3 2 3 2" xfId="13646"/>
    <cellStyle name="Calculation 4 4 3 3" xfId="9584"/>
    <cellStyle name="Calculation 4 4 3 3 2" xfId="14257"/>
    <cellStyle name="Calculation 4 4 3 4" xfId="9407"/>
    <cellStyle name="Calculation 4 4 3 4 2" xfId="14080"/>
    <cellStyle name="Calculation 4 4 4" xfId="7785"/>
    <cellStyle name="Calculation 4 4 4 2" xfId="9900"/>
    <cellStyle name="Calculation 4 4 4 2 2" xfId="14557"/>
    <cellStyle name="Calculation 4 4 4 3" xfId="8963"/>
    <cellStyle name="Calculation 4 4 4 3 2" xfId="13648"/>
    <cellStyle name="Calculation 4 4 5" xfId="9582"/>
    <cellStyle name="Calculation 4 4 5 2" xfId="14255"/>
    <cellStyle name="Calculation 4 4 6" xfId="9409"/>
    <cellStyle name="Calculation 4 4 6 2" xfId="14082"/>
    <cellStyle name="Calculation 4 5" xfId="5793"/>
    <cellStyle name="Calculation 4 5 2" xfId="7788"/>
    <cellStyle name="Calculation 4 5 2 2" xfId="9903"/>
    <cellStyle name="Calculation 4 5 2 2 2" xfId="14560"/>
    <cellStyle name="Calculation 4 5 2 3" xfId="8960"/>
    <cellStyle name="Calculation 4 5 2 3 2" xfId="13645"/>
    <cellStyle name="Calculation 4 5 3" xfId="9585"/>
    <cellStyle name="Calculation 4 5 3 2" xfId="14258"/>
    <cellStyle name="Calculation 4 5 4" xfId="9406"/>
    <cellStyle name="Calculation 4 5 4 2" xfId="14079"/>
    <cellStyle name="Calculation 4 6" xfId="5794"/>
    <cellStyle name="Calculation 4 6 2" xfId="7789"/>
    <cellStyle name="Calculation 4 6 2 2" xfId="9904"/>
    <cellStyle name="Calculation 4 6 2 2 2" xfId="14561"/>
    <cellStyle name="Calculation 4 6 2 3" xfId="8959"/>
    <cellStyle name="Calculation 4 6 2 3 2" xfId="13644"/>
    <cellStyle name="Calculation 4 6 3" xfId="9586"/>
    <cellStyle name="Calculation 4 6 3 2" xfId="14259"/>
    <cellStyle name="Calculation 4 6 4" xfId="9405"/>
    <cellStyle name="Calculation 4 6 4 2" xfId="14078"/>
    <cellStyle name="Calculation 4 7" xfId="7772"/>
    <cellStyle name="Calculation 4 7 2" xfId="9887"/>
    <cellStyle name="Calculation 4 7 2 2" xfId="14544"/>
    <cellStyle name="Calculation 4 7 3" xfId="8976"/>
    <cellStyle name="Calculation 4 7 3 2" xfId="13661"/>
    <cellStyle name="Calculation 4 8" xfId="9569"/>
    <cellStyle name="Calculation 4 8 2" xfId="14242"/>
    <cellStyle name="Calculation 4 9" xfId="9422"/>
    <cellStyle name="Calculation 4 9 2" xfId="14095"/>
    <cellStyle name="Calculation 4_DRAFT BOQ-WITH MEAS-STR-CIVIL-18-01-13" xfId="2627"/>
    <cellStyle name="Calculation 5" xfId="569"/>
    <cellStyle name="Calculation 5 2" xfId="1577"/>
    <cellStyle name="Calculation 5 2 2" xfId="5795"/>
    <cellStyle name="Calculation 5 2 2 2" xfId="7792"/>
    <cellStyle name="Calculation 5 2 2 2 2" xfId="9907"/>
    <cellStyle name="Calculation 5 2 2 2 2 2" xfId="14564"/>
    <cellStyle name="Calculation 5 2 2 2 3" xfId="8956"/>
    <cellStyle name="Calculation 5 2 2 2 3 2" xfId="13641"/>
    <cellStyle name="Calculation 5 2 2 3" xfId="9589"/>
    <cellStyle name="Calculation 5 2 2 3 2" xfId="14262"/>
    <cellStyle name="Calculation 5 2 2 4" xfId="9402"/>
    <cellStyle name="Calculation 5 2 2 4 2" xfId="14075"/>
    <cellStyle name="Calculation 5 2 3" xfId="5796"/>
    <cellStyle name="Calculation 5 2 3 2" xfId="7793"/>
    <cellStyle name="Calculation 5 2 3 2 2" xfId="9908"/>
    <cellStyle name="Calculation 5 2 3 2 2 2" xfId="14565"/>
    <cellStyle name="Calculation 5 2 3 2 3" xfId="8955"/>
    <cellStyle name="Calculation 5 2 3 2 3 2" xfId="13640"/>
    <cellStyle name="Calculation 5 2 3 3" xfId="9590"/>
    <cellStyle name="Calculation 5 2 3 3 2" xfId="14263"/>
    <cellStyle name="Calculation 5 2 3 4" xfId="9401"/>
    <cellStyle name="Calculation 5 2 3 4 2" xfId="14074"/>
    <cellStyle name="Calculation 5 2 4" xfId="7791"/>
    <cellStyle name="Calculation 5 2 4 2" xfId="9906"/>
    <cellStyle name="Calculation 5 2 4 2 2" xfId="14563"/>
    <cellStyle name="Calculation 5 2 4 3" xfId="8957"/>
    <cellStyle name="Calculation 5 2 4 3 2" xfId="13642"/>
    <cellStyle name="Calculation 5 2 5" xfId="9588"/>
    <cellStyle name="Calculation 5 2 5 2" xfId="14261"/>
    <cellStyle name="Calculation 5 2 6" xfId="9403"/>
    <cellStyle name="Calculation 5 2 6 2" xfId="14076"/>
    <cellStyle name="Calculation 5 3" xfId="398"/>
    <cellStyle name="Calculation 5 3 2" xfId="5797"/>
    <cellStyle name="Calculation 5 3 2 2" xfId="7795"/>
    <cellStyle name="Calculation 5 3 2 2 2" xfId="9910"/>
    <cellStyle name="Calculation 5 3 2 2 2 2" xfId="14567"/>
    <cellStyle name="Calculation 5 3 2 2 3" xfId="8953"/>
    <cellStyle name="Calculation 5 3 2 2 3 2" xfId="13638"/>
    <cellStyle name="Calculation 5 3 2 3" xfId="9592"/>
    <cellStyle name="Calculation 5 3 2 3 2" xfId="14265"/>
    <cellStyle name="Calculation 5 3 2 4" xfId="9399"/>
    <cellStyle name="Calculation 5 3 2 4 2" xfId="14072"/>
    <cellStyle name="Calculation 5 3 3" xfId="5798"/>
    <cellStyle name="Calculation 5 3 3 2" xfId="7796"/>
    <cellStyle name="Calculation 5 3 3 2 2" xfId="9911"/>
    <cellStyle name="Calculation 5 3 3 2 2 2" xfId="14568"/>
    <cellStyle name="Calculation 5 3 3 2 3" xfId="8952"/>
    <cellStyle name="Calculation 5 3 3 2 3 2" xfId="13637"/>
    <cellStyle name="Calculation 5 3 3 3" xfId="9593"/>
    <cellStyle name="Calculation 5 3 3 3 2" xfId="14266"/>
    <cellStyle name="Calculation 5 3 3 4" xfId="9398"/>
    <cellStyle name="Calculation 5 3 3 4 2" xfId="14071"/>
    <cellStyle name="Calculation 5 3 4" xfId="7794"/>
    <cellStyle name="Calculation 5 3 4 2" xfId="9909"/>
    <cellStyle name="Calculation 5 3 4 2 2" xfId="14566"/>
    <cellStyle name="Calculation 5 3 4 3" xfId="8954"/>
    <cellStyle name="Calculation 5 3 4 3 2" xfId="13639"/>
    <cellStyle name="Calculation 5 3 5" xfId="9591"/>
    <cellStyle name="Calculation 5 3 5 2" xfId="14264"/>
    <cellStyle name="Calculation 5 3 6" xfId="9400"/>
    <cellStyle name="Calculation 5 3 6 2" xfId="14073"/>
    <cellStyle name="Calculation 5 4" xfId="5799"/>
    <cellStyle name="Calculation 5 4 2" xfId="7797"/>
    <cellStyle name="Calculation 5 4 2 2" xfId="9912"/>
    <cellStyle name="Calculation 5 4 2 2 2" xfId="14569"/>
    <cellStyle name="Calculation 5 4 2 3" xfId="8951"/>
    <cellStyle name="Calculation 5 4 2 3 2" xfId="13636"/>
    <cellStyle name="Calculation 5 4 3" xfId="9594"/>
    <cellStyle name="Calculation 5 4 3 2" xfId="14267"/>
    <cellStyle name="Calculation 5 4 4" xfId="9397"/>
    <cellStyle name="Calculation 5 4 4 2" xfId="14070"/>
    <cellStyle name="Calculation 5 5" xfId="5800"/>
    <cellStyle name="Calculation 5 5 2" xfId="7798"/>
    <cellStyle name="Calculation 5 5 2 2" xfId="9913"/>
    <cellStyle name="Calculation 5 5 2 2 2" xfId="14570"/>
    <cellStyle name="Calculation 5 5 2 3" xfId="8950"/>
    <cellStyle name="Calculation 5 5 2 3 2" xfId="13635"/>
    <cellStyle name="Calculation 5 5 3" xfId="9595"/>
    <cellStyle name="Calculation 5 5 3 2" xfId="14268"/>
    <cellStyle name="Calculation 5 5 4" xfId="9396"/>
    <cellStyle name="Calculation 5 5 4 2" xfId="14069"/>
    <cellStyle name="Calculation 5 6" xfId="7790"/>
    <cellStyle name="Calculation 5 6 2" xfId="9905"/>
    <cellStyle name="Calculation 5 6 2 2" xfId="14562"/>
    <cellStyle name="Calculation 5 6 3" xfId="8958"/>
    <cellStyle name="Calculation 5 6 3 2" xfId="13643"/>
    <cellStyle name="Calculation 5 7" xfId="9587"/>
    <cellStyle name="Calculation 5 7 2" xfId="14260"/>
    <cellStyle name="Calculation 5 8" xfId="9404"/>
    <cellStyle name="Calculation 5 8 2" xfId="14077"/>
    <cellStyle name="category" xfId="2628"/>
    <cellStyle name="Check Cell 2" xfId="2629"/>
    <cellStyle name="Check Cell 2 2" xfId="2215"/>
    <cellStyle name="Check Cell 2 2 2" xfId="2630"/>
    <cellStyle name="Check Cell 2 2 2 2" xfId="5801"/>
    <cellStyle name="Check Cell 2 2_DRAFT BOQ-WITH MEAS-STR-CIVIL-18-01-13" xfId="2077"/>
    <cellStyle name="Check Cell 2 3" xfId="1960"/>
    <cellStyle name="Check Cell 2 3 2" xfId="5802"/>
    <cellStyle name="Check Cell 2_DRAFT BOQ-WITH MEAS-STR-CIVIL-18-01-13" xfId="389"/>
    <cellStyle name="Check Cell 3" xfId="2631"/>
    <cellStyle name="Check Cell 3 2" xfId="2632"/>
    <cellStyle name="Check Cell 3 2 2" xfId="2633"/>
    <cellStyle name="Check Cell 3 2 2 2" xfId="5803"/>
    <cellStyle name="Check Cell 3 2 3" xfId="5804"/>
    <cellStyle name="Check Cell 3 2_DRAFT BOQ-WITH MEAS-STR-CIVIL-18-01-13" xfId="1731"/>
    <cellStyle name="Check Cell 3 3" xfId="2634"/>
    <cellStyle name="Check Cell 3 3 2" xfId="5805"/>
    <cellStyle name="Check Cell 3_DRAFT BOQ-WITH MEAS-STR-CIVIL-18-01-13" xfId="2012"/>
    <cellStyle name="Check Cell 4" xfId="2635"/>
    <cellStyle name="Check Cell 4 2" xfId="2637"/>
    <cellStyle name="Check Cell 4 2 2" xfId="5806"/>
    <cellStyle name="Check Cell 4 3" xfId="5807"/>
    <cellStyle name="Check Cell 4_DRAFT BOQ-WITH MEAS-STR-CIVIL-18-01-13" xfId="2638"/>
    <cellStyle name="Check Cell 5" xfId="2640"/>
    <cellStyle name="Check Cell 5 2" xfId="5808"/>
    <cellStyle name="Column centered" xfId="2641"/>
    <cellStyle name="Column centered 2" xfId="5809"/>
    <cellStyle name="Column centered 2 2" xfId="9597"/>
    <cellStyle name="Column centered 3" xfId="9596"/>
    <cellStyle name="Column text left" xfId="1309"/>
    <cellStyle name="Column text left 2" xfId="5810"/>
    <cellStyle name="Column text left 2 2" xfId="9599"/>
    <cellStyle name="Column text left 3" xfId="9598"/>
    <cellStyle name="Comma" xfId="1" builtinId="3"/>
    <cellStyle name="Comma  - Style1" xfId="1215"/>
    <cellStyle name="Comma  - Style2" xfId="2642"/>
    <cellStyle name="Comma  - Style3" xfId="2643"/>
    <cellStyle name="Comma  - Style4" xfId="2644"/>
    <cellStyle name="Comma  - Style5" xfId="2645"/>
    <cellStyle name="Comma  - Style6" xfId="2646"/>
    <cellStyle name="Comma  - Style7" xfId="2647"/>
    <cellStyle name="Comma  - Style8" xfId="2648"/>
    <cellStyle name="Comma [0] 2" xfId="2650"/>
    <cellStyle name="Comma [0] 2 2" xfId="687"/>
    <cellStyle name="Comma [0] 2 2 2" xfId="2651"/>
    <cellStyle name="Comma [0] 2 2 2 2" xfId="5812"/>
    <cellStyle name="Comma [0] 2 2 2 2 2" xfId="11422"/>
    <cellStyle name="Comma [0] 2 2 2 3" xfId="10915"/>
    <cellStyle name="Comma [0] 2 2 3" xfId="2652"/>
    <cellStyle name="Comma [0] 2 2 3 2" xfId="5813"/>
    <cellStyle name="Comma [0] 2 2 3 2 2" xfId="11423"/>
    <cellStyle name="Comma [0] 2 2 3 3" xfId="10916"/>
    <cellStyle name="Comma [0] 2 2 4" xfId="2653"/>
    <cellStyle name="Comma [0] 2 2 4 2" xfId="5814"/>
    <cellStyle name="Comma [0] 2 2 4 2 2" xfId="11424"/>
    <cellStyle name="Comma [0] 2 2 4 3" xfId="10917"/>
    <cellStyle name="Comma [0] 2 2 5" xfId="5815"/>
    <cellStyle name="Comma [0] 2 2 5 2" xfId="11425"/>
    <cellStyle name="Comma [0] 2 2 6" xfId="5811"/>
    <cellStyle name="Comma [0] 2 2 6 2" xfId="11421"/>
    <cellStyle name="Comma [0] 2 2 7" xfId="10695"/>
    <cellStyle name="Comma [00]" xfId="2654"/>
    <cellStyle name="Comma 10" xfId="29"/>
    <cellStyle name="Comma 10 10" xfId="565"/>
    <cellStyle name="Comma 10 10 2" xfId="5818"/>
    <cellStyle name="Comma 10 10 2 2" xfId="7800"/>
    <cellStyle name="Comma 10 10 2 2 2" xfId="12823"/>
    <cellStyle name="Comma 10 10 2 3" xfId="11427"/>
    <cellStyle name="Comma 10 10 3" xfId="7799"/>
    <cellStyle name="Comma 10 10 3 2" xfId="12822"/>
    <cellStyle name="Comma 10 10 4" xfId="5817"/>
    <cellStyle name="Comma 10 10 4 2" xfId="11426"/>
    <cellStyle name="Comma 10 10 5" xfId="10678"/>
    <cellStyle name="Comma 10 11" xfId="15242"/>
    <cellStyle name="Comma 10 12" xfId="10619"/>
    <cellStyle name="Comma 10 13" xfId="15288"/>
    <cellStyle name="Comma 10 2" xfId="56"/>
    <cellStyle name="Comma 10 2 10" xfId="5820"/>
    <cellStyle name="Comma 10 2 10 2" xfId="7802"/>
    <cellStyle name="Comma 10 2 10 2 2" xfId="12825"/>
    <cellStyle name="Comma 10 2 10 3" xfId="11429"/>
    <cellStyle name="Comma 10 2 11" xfId="7801"/>
    <cellStyle name="Comma 10 2 11 2" xfId="12824"/>
    <cellStyle name="Comma 10 2 12" xfId="5819"/>
    <cellStyle name="Comma 10 2 12 2" xfId="11428"/>
    <cellStyle name="Comma 10 2 13" xfId="10632"/>
    <cellStyle name="Comma 10 2 2" xfId="2660"/>
    <cellStyle name="Comma 10 2 2 2" xfId="2661"/>
    <cellStyle name="Comma 10 2 2 2 2" xfId="633"/>
    <cellStyle name="Comma 10 2 2 2 2 2" xfId="5823"/>
    <cellStyle name="Comma 10 2 2 2 3" xfId="5824"/>
    <cellStyle name="Comma 10 2 2 2 4" xfId="8925"/>
    <cellStyle name="Comma 10 2 2 2 4 2" xfId="13611"/>
    <cellStyle name="Comma 10 2 2 2 5" xfId="8941"/>
    <cellStyle name="Comma 10 2 2 2 5 2" xfId="13626"/>
    <cellStyle name="Comma 10 2 2 2 6" xfId="5822"/>
    <cellStyle name="Comma 10 2 2 2 7" xfId="3496"/>
    <cellStyle name="Comma 10 2 2 2 7 2" xfId="11361"/>
    <cellStyle name="Comma 10 2 2 3" xfId="895"/>
    <cellStyle name="Comma 10 2 2 3 2" xfId="5825"/>
    <cellStyle name="Comma 10 2 2 4" xfId="5826"/>
    <cellStyle name="Comma 10 2 2 5" xfId="5821"/>
    <cellStyle name="Comma 10 2 2 6" xfId="7690"/>
    <cellStyle name="Comma 10 2 2 6 2" xfId="12814"/>
    <cellStyle name="Comma 10 2 2 7" xfId="3449"/>
    <cellStyle name="Comma 10 2 2 7 2" xfId="11342"/>
    <cellStyle name="Comma 10 2 3" xfId="2225"/>
    <cellStyle name="Comma 10 2 3 10" xfId="10864"/>
    <cellStyle name="Comma 10 2 3 2" xfId="2662"/>
    <cellStyle name="Comma 10 2 3 2 2" xfId="5829"/>
    <cellStyle name="Comma 10 2 3 2 3" xfId="5830"/>
    <cellStyle name="Comma 10 2 3 2 3 2" xfId="7805"/>
    <cellStyle name="Comma 10 2 3 2 3 2 2" xfId="12828"/>
    <cellStyle name="Comma 10 2 3 2 3 3" xfId="11432"/>
    <cellStyle name="Comma 10 2 3 2 4" xfId="7804"/>
    <cellStyle name="Comma 10 2 3 2 4 2" xfId="12827"/>
    <cellStyle name="Comma 10 2 3 2 5" xfId="5828"/>
    <cellStyle name="Comma 10 2 3 2 5 2" xfId="11431"/>
    <cellStyle name="Comma 10 2 3 2 6" xfId="10919"/>
    <cellStyle name="Comma 10 2 3 3" xfId="2663"/>
    <cellStyle name="Comma 10 2 3 3 2" xfId="5832"/>
    <cellStyle name="Comma 10 2 3 3 2 2" xfId="7807"/>
    <cellStyle name="Comma 10 2 3 3 2 2 2" xfId="12830"/>
    <cellStyle name="Comma 10 2 3 3 2 3" xfId="11434"/>
    <cellStyle name="Comma 10 2 3 3 3" xfId="7806"/>
    <cellStyle name="Comma 10 2 3 3 3 2" xfId="12829"/>
    <cellStyle name="Comma 10 2 3 3 4" xfId="5831"/>
    <cellStyle name="Comma 10 2 3 3 4 2" xfId="11433"/>
    <cellStyle name="Comma 10 2 3 3 5" xfId="10920"/>
    <cellStyle name="Comma 10 2 3 4" xfId="2664"/>
    <cellStyle name="Comma 10 2 3 4 2" xfId="5834"/>
    <cellStyle name="Comma 10 2 3 4 2 2" xfId="7809"/>
    <cellStyle name="Comma 10 2 3 4 2 2 2" xfId="12832"/>
    <cellStyle name="Comma 10 2 3 4 2 3" xfId="11436"/>
    <cellStyle name="Comma 10 2 3 4 3" xfId="7808"/>
    <cellStyle name="Comma 10 2 3 4 3 2" xfId="12831"/>
    <cellStyle name="Comma 10 2 3 4 4" xfId="5833"/>
    <cellStyle name="Comma 10 2 3 4 4 2" xfId="11435"/>
    <cellStyle name="Comma 10 2 3 4 5" xfId="10921"/>
    <cellStyle name="Comma 10 2 3 5" xfId="5835"/>
    <cellStyle name="Comma 10 2 3 5 2" xfId="7810"/>
    <cellStyle name="Comma 10 2 3 5 2 2" xfId="12833"/>
    <cellStyle name="Comma 10 2 3 5 3" xfId="11437"/>
    <cellStyle name="Comma 10 2 3 6" xfId="5836"/>
    <cellStyle name="Comma 10 2 3 7" xfId="5837"/>
    <cellStyle name="Comma 10 2 3 7 2" xfId="7811"/>
    <cellStyle name="Comma 10 2 3 7 2 2" xfId="12834"/>
    <cellStyle name="Comma 10 2 3 7 3" xfId="11438"/>
    <cellStyle name="Comma 10 2 3 8" xfId="7803"/>
    <cellStyle name="Comma 10 2 3 8 2" xfId="12826"/>
    <cellStyle name="Comma 10 2 3 9" xfId="5827"/>
    <cellStyle name="Comma 10 2 3 9 2" xfId="11430"/>
    <cellStyle name="Comma 10 2 4" xfId="850"/>
    <cellStyle name="Comma 10 2 4 2" xfId="5839"/>
    <cellStyle name="Comma 10 2 4 3" xfId="5840"/>
    <cellStyle name="Comma 10 2 4 3 2" xfId="7813"/>
    <cellStyle name="Comma 10 2 4 3 2 2" xfId="12836"/>
    <cellStyle name="Comma 10 2 4 3 3" xfId="11440"/>
    <cellStyle name="Comma 10 2 4 4" xfId="7812"/>
    <cellStyle name="Comma 10 2 4 4 2" xfId="12835"/>
    <cellStyle name="Comma 10 2 4 5" xfId="5838"/>
    <cellStyle name="Comma 10 2 4 5 2" xfId="11439"/>
    <cellStyle name="Comma 10 2 4 6" xfId="10716"/>
    <cellStyle name="Comma 10 2 5" xfId="2665"/>
    <cellStyle name="Comma 10 2 5 2" xfId="5842"/>
    <cellStyle name="Comma 10 2 5 2 2" xfId="7815"/>
    <cellStyle name="Comma 10 2 5 2 2 2" xfId="12838"/>
    <cellStyle name="Comma 10 2 5 2 3" xfId="11442"/>
    <cellStyle name="Comma 10 2 5 2 4" xfId="15284"/>
    <cellStyle name="Comma 10 2 5 3" xfId="7814"/>
    <cellStyle name="Comma 10 2 5 3 2" xfId="12837"/>
    <cellStyle name="Comma 10 2 5 4" xfId="5841"/>
    <cellStyle name="Comma 10 2 5 4 2" xfId="11441"/>
    <cellStyle name="Comma 10 2 5 5" xfId="10922"/>
    <cellStyle name="Comma 10 2 6" xfId="2374"/>
    <cellStyle name="Comma 10 2 6 2" xfId="5844"/>
    <cellStyle name="Comma 10 2 6 2 2" xfId="7817"/>
    <cellStyle name="Comma 10 2 6 2 2 2" xfId="12840"/>
    <cellStyle name="Comma 10 2 6 2 3" xfId="11444"/>
    <cellStyle name="Comma 10 2 6 3" xfId="7816"/>
    <cellStyle name="Comma 10 2 6 3 2" xfId="12839"/>
    <cellStyle name="Comma 10 2 6 4" xfId="5843"/>
    <cellStyle name="Comma 10 2 6 4 2" xfId="11443"/>
    <cellStyle name="Comma 10 2 6 5" xfId="10882"/>
    <cellStyle name="Comma 10 2 7" xfId="2658"/>
    <cellStyle name="Comma 10 2 7 2" xfId="7818"/>
    <cellStyle name="Comma 10 2 7 2 2" xfId="12841"/>
    <cellStyle name="Comma 10 2 7 3" xfId="5845"/>
    <cellStyle name="Comma 10 2 7 3 2" xfId="11445"/>
    <cellStyle name="Comma 10 2 7 4" xfId="10918"/>
    <cellStyle name="Comma 10 2 8" xfId="5846"/>
    <cellStyle name="Comma 10 2 8 2" xfId="7819"/>
    <cellStyle name="Comma 10 2 8 2 2" xfId="12842"/>
    <cellStyle name="Comma 10 2 8 3" xfId="11446"/>
    <cellStyle name="Comma 10 2 9" xfId="5847"/>
    <cellStyle name="Comma 10 3" xfId="1220"/>
    <cellStyle name="Comma 10 3 10" xfId="3443"/>
    <cellStyle name="Comma 10 3 10 2" xfId="11338"/>
    <cellStyle name="Comma 10 3 11" xfId="10759"/>
    <cellStyle name="Comma 10 3 2" xfId="2666"/>
    <cellStyle name="Comma 10 3 2 2" xfId="5850"/>
    <cellStyle name="Comma 10 3 2 3" xfId="5851"/>
    <cellStyle name="Comma 10 3 2 3 2" xfId="7822"/>
    <cellStyle name="Comma 10 3 2 3 2 2" xfId="12845"/>
    <cellStyle name="Comma 10 3 2 3 3" xfId="11449"/>
    <cellStyle name="Comma 10 3 2 4" xfId="7821"/>
    <cellStyle name="Comma 10 3 2 4 2" xfId="12844"/>
    <cellStyle name="Comma 10 3 2 5" xfId="8921"/>
    <cellStyle name="Comma 10 3 2 5 2" xfId="13607"/>
    <cellStyle name="Comma 10 3 2 6" xfId="8937"/>
    <cellStyle name="Comma 10 3 2 6 2" xfId="13622"/>
    <cellStyle name="Comma 10 3 2 7" xfId="5849"/>
    <cellStyle name="Comma 10 3 2 7 2" xfId="11448"/>
    <cellStyle name="Comma 10 3 2 8" xfId="3492"/>
    <cellStyle name="Comma 10 3 2 8 2" xfId="11357"/>
    <cellStyle name="Comma 10 3 2 9" xfId="10923"/>
    <cellStyle name="Comma 10 3 3" xfId="2667"/>
    <cellStyle name="Comma 10 3 3 2" xfId="5853"/>
    <cellStyle name="Comma 10 3 3 2 2" xfId="7824"/>
    <cellStyle name="Comma 10 3 3 2 2 2" xfId="12847"/>
    <cellStyle name="Comma 10 3 3 2 3" xfId="11451"/>
    <cellStyle name="Comma 10 3 3 3" xfId="7823"/>
    <cellStyle name="Comma 10 3 3 3 2" xfId="12846"/>
    <cellStyle name="Comma 10 3 3 4" xfId="5852"/>
    <cellStyle name="Comma 10 3 3 4 2" xfId="11450"/>
    <cellStyle name="Comma 10 3 3 5" xfId="10924"/>
    <cellStyle name="Comma 10 3 4" xfId="2299"/>
    <cellStyle name="Comma 10 3 4 2" xfId="5855"/>
    <cellStyle name="Comma 10 3 4 2 2" xfId="7826"/>
    <cellStyle name="Comma 10 3 4 2 2 2" xfId="12849"/>
    <cellStyle name="Comma 10 3 4 2 3" xfId="11453"/>
    <cellStyle name="Comma 10 3 4 3" xfId="7825"/>
    <cellStyle name="Comma 10 3 4 3 2" xfId="12848"/>
    <cellStyle name="Comma 10 3 4 4" xfId="5854"/>
    <cellStyle name="Comma 10 3 4 4 2" xfId="11452"/>
    <cellStyle name="Comma 10 3 4 5" xfId="10871"/>
    <cellStyle name="Comma 10 3 5" xfId="5856"/>
    <cellStyle name="Comma 10 3 5 2" xfId="7827"/>
    <cellStyle name="Comma 10 3 5 2 2" xfId="12850"/>
    <cellStyle name="Comma 10 3 5 3" xfId="11454"/>
    <cellStyle name="Comma 10 3 6" xfId="5857"/>
    <cellStyle name="Comma 10 3 7" xfId="5858"/>
    <cellStyle name="Comma 10 3 7 2" xfId="7828"/>
    <cellStyle name="Comma 10 3 7 2 2" xfId="12851"/>
    <cellStyle name="Comma 10 3 7 3" xfId="11455"/>
    <cellStyle name="Comma 10 3 8" xfId="5848"/>
    <cellStyle name="Comma 10 3 8 2" xfId="7820"/>
    <cellStyle name="Comma 10 3 8 2 2" xfId="12843"/>
    <cellStyle name="Comma 10 3 8 3" xfId="11447"/>
    <cellStyle name="Comma 10 3 9" xfId="7686"/>
    <cellStyle name="Comma 10 3 9 2" xfId="12810"/>
    <cellStyle name="Comma 10 4" xfId="2669"/>
    <cellStyle name="Comma 10 4 10" xfId="10926"/>
    <cellStyle name="Comma 10 4 2" xfId="642"/>
    <cellStyle name="Comma 10 4 2 2" xfId="5861"/>
    <cellStyle name="Comma 10 4 2 3" xfId="5862"/>
    <cellStyle name="Comma 10 4 2 3 2" xfId="7831"/>
    <cellStyle name="Comma 10 4 2 3 2 2" xfId="12854"/>
    <cellStyle name="Comma 10 4 2 3 3" xfId="11458"/>
    <cellStyle name="Comma 10 4 2 4" xfId="7830"/>
    <cellStyle name="Comma 10 4 2 4 2" xfId="12853"/>
    <cellStyle name="Comma 10 4 2 5" xfId="5860"/>
    <cellStyle name="Comma 10 4 2 5 2" xfId="11457"/>
    <cellStyle name="Comma 10 4 2 6" xfId="10687"/>
    <cellStyle name="Comma 10 4 3" xfId="2670"/>
    <cellStyle name="Comma 10 4 3 2" xfId="5864"/>
    <cellStyle name="Comma 10 4 3 2 2" xfId="7833"/>
    <cellStyle name="Comma 10 4 3 2 2 2" xfId="12856"/>
    <cellStyle name="Comma 10 4 3 2 3" xfId="11460"/>
    <cellStyle name="Comma 10 4 3 3" xfId="7832"/>
    <cellStyle name="Comma 10 4 3 3 2" xfId="12855"/>
    <cellStyle name="Comma 10 4 3 4" xfId="5863"/>
    <cellStyle name="Comma 10 4 3 4 2" xfId="11459"/>
    <cellStyle name="Comma 10 4 3 5" xfId="10927"/>
    <cellStyle name="Comma 10 4 4" xfId="2671"/>
    <cellStyle name="Comma 10 4 4 2" xfId="5866"/>
    <cellStyle name="Comma 10 4 4 2 2" xfId="7835"/>
    <cellStyle name="Comma 10 4 4 2 2 2" xfId="12858"/>
    <cellStyle name="Comma 10 4 4 2 3" xfId="11462"/>
    <cellStyle name="Comma 10 4 4 3" xfId="7834"/>
    <cellStyle name="Comma 10 4 4 3 2" xfId="12857"/>
    <cellStyle name="Comma 10 4 4 4" xfId="5865"/>
    <cellStyle name="Comma 10 4 4 4 2" xfId="11461"/>
    <cellStyle name="Comma 10 4 4 5" xfId="10928"/>
    <cellStyle name="Comma 10 4 5" xfId="5867"/>
    <cellStyle name="Comma 10 4 5 2" xfId="7836"/>
    <cellStyle name="Comma 10 4 5 2 2" xfId="12859"/>
    <cellStyle name="Comma 10 4 5 3" xfId="11463"/>
    <cellStyle name="Comma 10 4 6" xfId="5868"/>
    <cellStyle name="Comma 10 4 7" xfId="5869"/>
    <cellStyle name="Comma 10 4 7 2" xfId="7837"/>
    <cellStyle name="Comma 10 4 7 2 2" xfId="12860"/>
    <cellStyle name="Comma 10 4 7 3" xfId="11464"/>
    <cellStyle name="Comma 10 4 8" xfId="7829"/>
    <cellStyle name="Comma 10 4 8 2" xfId="12852"/>
    <cellStyle name="Comma 10 4 9" xfId="5859"/>
    <cellStyle name="Comma 10 4 9 2" xfId="11456"/>
    <cellStyle name="Comma 10 5" xfId="2656"/>
    <cellStyle name="Comma 10 5 2" xfId="5871"/>
    <cellStyle name="Comma 10 5 3" xfId="7838"/>
    <cellStyle name="Comma 10 5 3 2" xfId="12861"/>
    <cellStyle name="Comma 10 5 4" xfId="5870"/>
    <cellStyle name="Comma 10 5 4 2" xfId="11465"/>
    <cellStyle name="Comma 10 6" xfId="3426"/>
    <cellStyle name="Comma 10 6 2" xfId="5872"/>
    <cellStyle name="Comma 10 6 3" xfId="11330"/>
    <cellStyle name="Comma 10 7" xfId="7676"/>
    <cellStyle name="Comma 10 7 2" xfId="8912"/>
    <cellStyle name="Comma 10 7 2 2" xfId="13601"/>
    <cellStyle name="Comma 10 7 3" xfId="12806"/>
    <cellStyle name="Comma 10 8" xfId="5816"/>
    <cellStyle name="Comma 10 9" xfId="3509"/>
    <cellStyle name="Comma 10 9 2" xfId="11372"/>
    <cellStyle name="Comma 100" xfId="5873"/>
    <cellStyle name="Comma 100 2" xfId="7839"/>
    <cellStyle name="Comma 100 2 2" xfId="12862"/>
    <cellStyle name="Comma 100 3" xfId="11466"/>
    <cellStyle name="Comma 101" xfId="5874"/>
    <cellStyle name="Comma 101 2" xfId="7840"/>
    <cellStyle name="Comma 101 2 2" xfId="12863"/>
    <cellStyle name="Comma 101 3" xfId="11467"/>
    <cellStyle name="Comma 102" xfId="5875"/>
    <cellStyle name="Comma 102 2" xfId="7841"/>
    <cellStyle name="Comma 102 2 2" xfId="12864"/>
    <cellStyle name="Comma 102 3" xfId="11468"/>
    <cellStyle name="Comma 103" xfId="5876"/>
    <cellStyle name="Comma 103 2" xfId="7842"/>
    <cellStyle name="Comma 103 2 2" xfId="12865"/>
    <cellStyle name="Comma 103 3" xfId="11469"/>
    <cellStyle name="Comma 104" xfId="5877"/>
    <cellStyle name="Comma 104 2" xfId="7843"/>
    <cellStyle name="Comma 104 2 2" xfId="12866"/>
    <cellStyle name="Comma 104 3" xfId="11470"/>
    <cellStyle name="Comma 105" xfId="5878"/>
    <cellStyle name="Comma 105 2" xfId="7844"/>
    <cellStyle name="Comma 105 2 2" xfId="12867"/>
    <cellStyle name="Comma 105 3" xfId="11471"/>
    <cellStyle name="Comma 106" xfId="5879"/>
    <cellStyle name="Comma 106 2" xfId="7845"/>
    <cellStyle name="Comma 106 2 2" xfId="12868"/>
    <cellStyle name="Comma 106 3" xfId="11472"/>
    <cellStyle name="Comma 107" xfId="5880"/>
    <cellStyle name="Comma 107 2" xfId="7846"/>
    <cellStyle name="Comma 107 2 2" xfId="12869"/>
    <cellStyle name="Comma 107 3" xfId="11473"/>
    <cellStyle name="Comma 108" xfId="5881"/>
    <cellStyle name="Comma 108 2" xfId="7847"/>
    <cellStyle name="Comma 108 2 2" xfId="12870"/>
    <cellStyle name="Comma 108 3" xfId="11474"/>
    <cellStyle name="Comma 109" xfId="5882"/>
    <cellStyle name="Comma 109 2" xfId="7848"/>
    <cellStyle name="Comma 109 2 2" xfId="12871"/>
    <cellStyle name="Comma 109 3" xfId="11475"/>
    <cellStyle name="Comma 11" xfId="2673"/>
    <cellStyle name="Comma 11 2" xfId="2675"/>
    <cellStyle name="Comma 11 2 10" xfId="10929"/>
    <cellStyle name="Comma 11 2 2" xfId="2676"/>
    <cellStyle name="Comma 11 2 2 2" xfId="5886"/>
    <cellStyle name="Comma 11 2 2 2 2" xfId="7851"/>
    <cellStyle name="Comma 11 2 2 2 2 2" xfId="12874"/>
    <cellStyle name="Comma 11 2 2 2 3" xfId="11478"/>
    <cellStyle name="Comma 11 2 2 3" xfId="7850"/>
    <cellStyle name="Comma 11 2 2 3 2" xfId="12873"/>
    <cellStyle name="Comma 11 2 2 4" xfId="8922"/>
    <cellStyle name="Comma 11 2 2 4 2" xfId="13608"/>
    <cellStyle name="Comma 11 2 2 5" xfId="8938"/>
    <cellStyle name="Comma 11 2 2 5 2" xfId="13623"/>
    <cellStyle name="Comma 11 2 2 6" xfId="5885"/>
    <cellStyle name="Comma 11 2 2 6 2" xfId="11477"/>
    <cellStyle name="Comma 11 2 2 7" xfId="3493"/>
    <cellStyle name="Comma 11 2 2 7 2" xfId="11358"/>
    <cellStyle name="Comma 11 2 2 8" xfId="10930"/>
    <cellStyle name="Comma 11 2 3" xfId="1304"/>
    <cellStyle name="Comma 11 2 3 2" xfId="5888"/>
    <cellStyle name="Comma 11 2 3 2 2" xfId="7853"/>
    <cellStyle name="Comma 11 2 3 2 2 2" xfId="12876"/>
    <cellStyle name="Comma 11 2 3 2 3" xfId="11480"/>
    <cellStyle name="Comma 11 2 3 3" xfId="7852"/>
    <cellStyle name="Comma 11 2 3 3 2" xfId="12875"/>
    <cellStyle name="Comma 11 2 3 4" xfId="5887"/>
    <cellStyle name="Comma 11 2 3 4 2" xfId="11479"/>
    <cellStyle name="Comma 11 2 3 5" xfId="10776"/>
    <cellStyle name="Comma 11 2 4" xfId="2679"/>
    <cellStyle name="Comma 11 2 4 2" xfId="5890"/>
    <cellStyle name="Comma 11 2 4 2 2" xfId="7855"/>
    <cellStyle name="Comma 11 2 4 2 2 2" xfId="12878"/>
    <cellStyle name="Comma 11 2 4 2 3" xfId="11482"/>
    <cellStyle name="Comma 11 2 4 3" xfId="7854"/>
    <cellStyle name="Comma 11 2 4 3 2" xfId="12877"/>
    <cellStyle name="Comma 11 2 4 4" xfId="5889"/>
    <cellStyle name="Comma 11 2 4 4 2" xfId="11481"/>
    <cellStyle name="Comma 11 2 4 5" xfId="10933"/>
    <cellStyle name="Comma 11 2 5" xfId="5891"/>
    <cellStyle name="Comma 11 2 5 2" xfId="7856"/>
    <cellStyle name="Comma 11 2 5 2 2" xfId="12879"/>
    <cellStyle name="Comma 11 2 5 3" xfId="11483"/>
    <cellStyle name="Comma 11 2 6" xfId="5892"/>
    <cellStyle name="Comma 11 2 6 2" xfId="7857"/>
    <cellStyle name="Comma 11 2 6 2 2" xfId="12880"/>
    <cellStyle name="Comma 11 2 6 3" xfId="11484"/>
    <cellStyle name="Comma 11 2 7" xfId="5884"/>
    <cellStyle name="Comma 11 2 7 2" xfId="7849"/>
    <cellStyle name="Comma 11 2 7 2 2" xfId="12872"/>
    <cellStyle name="Comma 11 2 7 3" xfId="11476"/>
    <cellStyle name="Comma 11 2 8" xfId="7687"/>
    <cellStyle name="Comma 11 2 8 2" xfId="12811"/>
    <cellStyle name="Comma 11 2 9" xfId="3446"/>
    <cellStyle name="Comma 11 2 9 2" xfId="11339"/>
    <cellStyle name="Comma 11 3" xfId="2680"/>
    <cellStyle name="Comma 11 3 2" xfId="2681"/>
    <cellStyle name="Comma 11 3 2 2" xfId="5894"/>
    <cellStyle name="Comma 11 3 2 2 2" xfId="11486"/>
    <cellStyle name="Comma 11 3 2 3" xfId="10935"/>
    <cellStyle name="Comma 11 3 3" xfId="2682"/>
    <cellStyle name="Comma 11 3 3 2" xfId="5895"/>
    <cellStyle name="Comma 11 3 3 2 2" xfId="11487"/>
    <cellStyle name="Comma 11 3 3 3" xfId="10936"/>
    <cellStyle name="Comma 11 3 4" xfId="1298"/>
    <cellStyle name="Comma 11 3 4 2" xfId="5896"/>
    <cellStyle name="Comma 11 3 4 2 2" xfId="11488"/>
    <cellStyle name="Comma 11 3 4 3" xfId="10775"/>
    <cellStyle name="Comma 11 3 5" xfId="5897"/>
    <cellStyle name="Comma 11 3 5 2" xfId="11489"/>
    <cellStyle name="Comma 11 3 6" xfId="5893"/>
    <cellStyle name="Comma 11 3 6 2" xfId="11485"/>
    <cellStyle name="Comma 11 3 7" xfId="10934"/>
    <cellStyle name="Comma 11 4" xfId="2165"/>
    <cellStyle name="Comma 11 4 2" xfId="1633"/>
    <cellStyle name="Comma 11 4 2 2" xfId="3494"/>
    <cellStyle name="Comma 11 4 2 2 2" xfId="8923"/>
    <cellStyle name="Comma 11 4 2 2 2 2" xfId="13609"/>
    <cellStyle name="Comma 11 4 2 2 3" xfId="8939"/>
    <cellStyle name="Comma 11 4 2 2 3 2" xfId="13624"/>
    <cellStyle name="Comma 11 4 2 2 4" xfId="5899"/>
    <cellStyle name="Comma 11 4 2 2 4 2" xfId="11491"/>
    <cellStyle name="Comma 11 4 2 2 5" xfId="11359"/>
    <cellStyle name="Comma 11 4 2 3" xfId="7688"/>
    <cellStyle name="Comma 11 4 2 3 2" xfId="12812"/>
    <cellStyle name="Comma 11 4 2 4" xfId="3447"/>
    <cellStyle name="Comma 11 4 2 4 2" xfId="11340"/>
    <cellStyle name="Comma 11 4 2 5" xfId="10805"/>
    <cellStyle name="Comma 11 4 3" xfId="2683"/>
    <cellStyle name="Comma 11 4 3 2" xfId="5900"/>
    <cellStyle name="Comma 11 4 3 2 2" xfId="11492"/>
    <cellStyle name="Comma 11 4 3 3" xfId="10937"/>
    <cellStyle name="Comma 11 4 4" xfId="1432"/>
    <cellStyle name="Comma 11 4 4 2" xfId="5901"/>
    <cellStyle name="Comma 11 4 4 2 2" xfId="11493"/>
    <cellStyle name="Comma 11 4 4 3" xfId="10789"/>
    <cellStyle name="Comma 11 4 5" xfId="5902"/>
    <cellStyle name="Comma 11 4 5 2" xfId="11494"/>
    <cellStyle name="Comma 11 4 6" xfId="5898"/>
    <cellStyle name="Comma 11 4 6 2" xfId="11490"/>
    <cellStyle name="Comma 11 4 7" xfId="10856"/>
    <cellStyle name="Comma 11 5" xfId="5883"/>
    <cellStyle name="Comma 11 6" xfId="3440"/>
    <cellStyle name="Comma 110" xfId="5903"/>
    <cellStyle name="Comma 110 2" xfId="7858"/>
    <cellStyle name="Comma 110 2 2" xfId="12881"/>
    <cellStyle name="Comma 110 3" xfId="11495"/>
    <cellStyle name="Comma 111" xfId="5904"/>
    <cellStyle name="Comma 111 2" xfId="7859"/>
    <cellStyle name="Comma 111 2 2" xfId="12882"/>
    <cellStyle name="Comma 111 3" xfId="11496"/>
    <cellStyle name="Comma 112" xfId="5905"/>
    <cellStyle name="Comma 112 2" xfId="7860"/>
    <cellStyle name="Comma 112 2 2" xfId="12883"/>
    <cellStyle name="Comma 112 3" xfId="11497"/>
    <cellStyle name="Comma 113" xfId="5906"/>
    <cellStyle name="Comma 113 2" xfId="7861"/>
    <cellStyle name="Comma 113 2 2" xfId="12884"/>
    <cellStyle name="Comma 113 3" xfId="11498"/>
    <cellStyle name="Comma 114" xfId="5907"/>
    <cellStyle name="Comma 114 2" xfId="7862"/>
    <cellStyle name="Comma 114 2 2" xfId="12885"/>
    <cellStyle name="Comma 114 3" xfId="11499"/>
    <cellStyle name="Comma 115" xfId="5908"/>
    <cellStyle name="Comma 115 2" xfId="7863"/>
    <cellStyle name="Comma 115 2 2" xfId="12886"/>
    <cellStyle name="Comma 115 3" xfId="11500"/>
    <cellStyle name="Comma 116" xfId="5909"/>
    <cellStyle name="Comma 116 2" xfId="7864"/>
    <cellStyle name="Comma 116 2 2" xfId="12887"/>
    <cellStyle name="Comma 116 3" xfId="11501"/>
    <cellStyle name="Comma 117" xfId="5910"/>
    <cellStyle name="Comma 117 2" xfId="7865"/>
    <cellStyle name="Comma 117 2 2" xfId="12888"/>
    <cellStyle name="Comma 117 3" xfId="11502"/>
    <cellStyle name="Comma 118" xfId="5911"/>
    <cellStyle name="Comma 118 2" xfId="7866"/>
    <cellStyle name="Comma 118 2 2" xfId="12889"/>
    <cellStyle name="Comma 118 3" xfId="11503"/>
    <cellStyle name="Comma 119" xfId="5912"/>
    <cellStyle name="Comma 119 2" xfId="7867"/>
    <cellStyle name="Comma 119 2 2" xfId="12890"/>
    <cellStyle name="Comma 119 3" xfId="11504"/>
    <cellStyle name="Comma 12" xfId="1109"/>
    <cellStyle name="Comma 12 2" xfId="2684"/>
    <cellStyle name="Comma 12 2 2" xfId="2685"/>
    <cellStyle name="Comma 12 2 2 2" xfId="5914"/>
    <cellStyle name="Comma 12 2 2 2 2" xfId="11506"/>
    <cellStyle name="Comma 12 2 2 3" xfId="10939"/>
    <cellStyle name="Comma 12 2 3" xfId="2686"/>
    <cellStyle name="Comma 12 2 3 2" xfId="5915"/>
    <cellStyle name="Comma 12 2 3 2 2" xfId="11507"/>
    <cellStyle name="Comma 12 2 3 3" xfId="10940"/>
    <cellStyle name="Comma 12 2 4" xfId="2687"/>
    <cellStyle name="Comma 12 2 4 2" xfId="5916"/>
    <cellStyle name="Comma 12 2 4 2 2" xfId="11508"/>
    <cellStyle name="Comma 12 2 4 3" xfId="10941"/>
    <cellStyle name="Comma 12 2 5" xfId="5917"/>
    <cellStyle name="Comma 12 2 5 2" xfId="11509"/>
    <cellStyle name="Comma 12 2 6" xfId="5913"/>
    <cellStyle name="Comma 12 2 6 2" xfId="11505"/>
    <cellStyle name="Comma 12 2 7" xfId="10938"/>
    <cellStyle name="Comma 120" xfId="5918"/>
    <cellStyle name="Comma 120 2" xfId="7868"/>
    <cellStyle name="Comma 120 2 2" xfId="12891"/>
    <cellStyle name="Comma 120 3" xfId="11510"/>
    <cellStyle name="Comma 121" xfId="5919"/>
    <cellStyle name="Comma 121 2" xfId="7869"/>
    <cellStyle name="Comma 121 2 2" xfId="12892"/>
    <cellStyle name="Comma 121 3" xfId="11511"/>
    <cellStyle name="Comma 122" xfId="5920"/>
    <cellStyle name="Comma 122 2" xfId="7870"/>
    <cellStyle name="Comma 122 2 2" xfId="12893"/>
    <cellStyle name="Comma 122 3" xfId="11512"/>
    <cellStyle name="Comma 123" xfId="5921"/>
    <cellStyle name="Comma 123 2" xfId="7871"/>
    <cellStyle name="Comma 123 2 2" xfId="12894"/>
    <cellStyle name="Comma 123 3" xfId="11513"/>
    <cellStyle name="Comma 124" xfId="5922"/>
    <cellStyle name="Comma 124 2" xfId="7872"/>
    <cellStyle name="Comma 124 2 2" xfId="12895"/>
    <cellStyle name="Comma 124 3" xfId="11514"/>
    <cellStyle name="Comma 125" xfId="5923"/>
    <cellStyle name="Comma 125 2" xfId="7873"/>
    <cellStyle name="Comma 125 2 2" xfId="12896"/>
    <cellStyle name="Comma 125 3" xfId="11515"/>
    <cellStyle name="Comma 126" xfId="5924"/>
    <cellStyle name="Comma 126 2" xfId="7874"/>
    <cellStyle name="Comma 126 2 2" xfId="12897"/>
    <cellStyle name="Comma 126 3" xfId="11516"/>
    <cellStyle name="Comma 127" xfId="5925"/>
    <cellStyle name="Comma 127 2" xfId="7875"/>
    <cellStyle name="Comma 127 2 2" xfId="12898"/>
    <cellStyle name="Comma 127 3" xfId="11517"/>
    <cellStyle name="Comma 128" xfId="5926"/>
    <cellStyle name="Comma 128 2" xfId="7876"/>
    <cellStyle name="Comma 128 2 2" xfId="12899"/>
    <cellStyle name="Comma 128 3" xfId="11518"/>
    <cellStyle name="Comma 129" xfId="5927"/>
    <cellStyle name="Comma 129 2" xfId="7877"/>
    <cellStyle name="Comma 129 2 2" xfId="12900"/>
    <cellStyle name="Comma 129 3" xfId="11519"/>
    <cellStyle name="Comma 13" xfId="2688"/>
    <cellStyle name="Comma 13 2" xfId="2689"/>
    <cellStyle name="Comma 13 2 10" xfId="10942"/>
    <cellStyle name="Comma 13 2 2" xfId="315"/>
    <cellStyle name="Comma 13 2 2 2" xfId="5930"/>
    <cellStyle name="Comma 13 2 2 2 2" xfId="7880"/>
    <cellStyle name="Comma 13 2 2 2 2 2" xfId="12903"/>
    <cellStyle name="Comma 13 2 2 2 3" xfId="11522"/>
    <cellStyle name="Comma 13 2 2 3" xfId="7879"/>
    <cellStyle name="Comma 13 2 2 3 2" xfId="12902"/>
    <cellStyle name="Comma 13 2 2 4" xfId="5929"/>
    <cellStyle name="Comma 13 2 2 4 2" xfId="11521"/>
    <cellStyle name="Comma 13 2 2 5" xfId="10663"/>
    <cellStyle name="Comma 13 2 3" xfId="2690"/>
    <cellStyle name="Comma 13 2 4" xfId="481"/>
    <cellStyle name="Comma 13 2 4 2" xfId="5932"/>
    <cellStyle name="Comma 13 2 4 2 2" xfId="7882"/>
    <cellStyle name="Comma 13 2 4 2 2 2" xfId="12905"/>
    <cellStyle name="Comma 13 2 4 2 3" xfId="11524"/>
    <cellStyle name="Comma 13 2 4 3" xfId="7881"/>
    <cellStyle name="Comma 13 2 4 3 2" xfId="12904"/>
    <cellStyle name="Comma 13 2 4 4" xfId="5931"/>
    <cellStyle name="Comma 13 2 4 4 2" xfId="11523"/>
    <cellStyle name="Comma 13 2 4 5" xfId="10672"/>
    <cellStyle name="Comma 13 2 5" xfId="2691"/>
    <cellStyle name="Comma 13 2 5 2" xfId="5934"/>
    <cellStyle name="Comma 13 2 5 2 2" xfId="7884"/>
    <cellStyle name="Comma 13 2 5 2 2 2" xfId="12907"/>
    <cellStyle name="Comma 13 2 5 2 3" xfId="11526"/>
    <cellStyle name="Comma 13 2 5 3" xfId="7883"/>
    <cellStyle name="Comma 13 2 5 3 2" xfId="12906"/>
    <cellStyle name="Comma 13 2 5 4" xfId="5933"/>
    <cellStyle name="Comma 13 2 5 4 2" xfId="11525"/>
    <cellStyle name="Comma 13 2 5 5" xfId="10943"/>
    <cellStyle name="Comma 13 2 6" xfId="5935"/>
    <cellStyle name="Comma 13 2 6 2" xfId="7885"/>
    <cellStyle name="Comma 13 2 6 2 2" xfId="12908"/>
    <cellStyle name="Comma 13 2 6 3" xfId="11527"/>
    <cellStyle name="Comma 13 2 7" xfId="5936"/>
    <cellStyle name="Comma 13 2 7 2" xfId="7886"/>
    <cellStyle name="Comma 13 2 7 2 2" xfId="12909"/>
    <cellStyle name="Comma 13 2 7 3" xfId="11528"/>
    <cellStyle name="Comma 13 2 8" xfId="7878"/>
    <cellStyle name="Comma 13 2 8 2" xfId="12901"/>
    <cellStyle name="Comma 13 2 9" xfId="5928"/>
    <cellStyle name="Comma 13 2 9 2" xfId="11520"/>
    <cellStyle name="Comma 130" xfId="5937"/>
    <cellStyle name="Comma 130 2" xfId="7887"/>
    <cellStyle name="Comma 130 2 2" xfId="12910"/>
    <cellStyle name="Comma 130 3" xfId="11529"/>
    <cellStyle name="Comma 131" xfId="5938"/>
    <cellStyle name="Comma 131 2" xfId="7888"/>
    <cellStyle name="Comma 131 2 2" xfId="12911"/>
    <cellStyle name="Comma 131 3" xfId="11530"/>
    <cellStyle name="Comma 132" xfId="5939"/>
    <cellStyle name="Comma 132 2" xfId="7889"/>
    <cellStyle name="Comma 132 2 2" xfId="12912"/>
    <cellStyle name="Comma 132 3" xfId="11531"/>
    <cellStyle name="Comma 133" xfId="5940"/>
    <cellStyle name="Comma 133 2" xfId="7890"/>
    <cellStyle name="Comma 133 2 2" xfId="12913"/>
    <cellStyle name="Comma 133 3" xfId="11532"/>
    <cellStyle name="Comma 134" xfId="5941"/>
    <cellStyle name="Comma 134 2" xfId="7891"/>
    <cellStyle name="Comma 134 2 2" xfId="12914"/>
    <cellStyle name="Comma 134 3" xfId="11533"/>
    <cellStyle name="Comma 135" xfId="5942"/>
    <cellStyle name="Comma 135 2" xfId="7892"/>
    <cellStyle name="Comma 135 2 2" xfId="12915"/>
    <cellStyle name="Comma 135 3" xfId="11534"/>
    <cellStyle name="Comma 136" xfId="5943"/>
    <cellStyle name="Comma 136 2" xfId="7893"/>
    <cellStyle name="Comma 136 2 2" xfId="12916"/>
    <cellStyle name="Comma 136 3" xfId="11535"/>
    <cellStyle name="Comma 137" xfId="5944"/>
    <cellStyle name="Comma 137 2" xfId="7894"/>
    <cellStyle name="Comma 137 2 2" xfId="12917"/>
    <cellStyle name="Comma 137 3" xfId="11536"/>
    <cellStyle name="Comma 138" xfId="5945"/>
    <cellStyle name="Comma 138 2" xfId="7895"/>
    <cellStyle name="Comma 138 2 2" xfId="12918"/>
    <cellStyle name="Comma 138 3" xfId="11537"/>
    <cellStyle name="Comma 139" xfId="5946"/>
    <cellStyle name="Comma 139 2" xfId="7896"/>
    <cellStyle name="Comma 139 2 2" xfId="12919"/>
    <cellStyle name="Comma 139 3" xfId="11538"/>
    <cellStyle name="Comma 14" xfId="2692"/>
    <cellStyle name="Comma 14 2" xfId="2694"/>
    <cellStyle name="Comma 14 2 2" xfId="2695"/>
    <cellStyle name="Comma 14 2 2 2" xfId="5949"/>
    <cellStyle name="Comma 14 2 2 2 2" xfId="7899"/>
    <cellStyle name="Comma 14 2 2 2 2 2" xfId="12922"/>
    <cellStyle name="Comma 14 2 2 2 3" xfId="11541"/>
    <cellStyle name="Comma 14 2 2 3" xfId="7898"/>
    <cellStyle name="Comma 14 2 2 3 2" xfId="12921"/>
    <cellStyle name="Comma 14 2 2 4" xfId="5948"/>
    <cellStyle name="Comma 14 2 2 4 2" xfId="11540"/>
    <cellStyle name="Comma 14 2 2 5" xfId="10945"/>
    <cellStyle name="Comma 14 2 3" xfId="296"/>
    <cellStyle name="Comma 14 2 3 2" xfId="5951"/>
    <cellStyle name="Comma 14 2 3 2 2" xfId="7901"/>
    <cellStyle name="Comma 14 2 3 2 2 2" xfId="12924"/>
    <cellStyle name="Comma 14 2 3 2 3" xfId="11543"/>
    <cellStyle name="Comma 14 2 3 3" xfId="7900"/>
    <cellStyle name="Comma 14 2 3 3 2" xfId="12923"/>
    <cellStyle name="Comma 14 2 3 4" xfId="5950"/>
    <cellStyle name="Comma 14 2 3 4 2" xfId="11542"/>
    <cellStyle name="Comma 14 2 3 5" xfId="10662"/>
    <cellStyle name="Comma 14 2 4" xfId="2697"/>
    <cellStyle name="Comma 14 2 4 2" xfId="5953"/>
    <cellStyle name="Comma 14 2 4 2 2" xfId="7903"/>
    <cellStyle name="Comma 14 2 4 2 2 2" xfId="12926"/>
    <cellStyle name="Comma 14 2 4 2 3" xfId="11545"/>
    <cellStyle name="Comma 14 2 4 3" xfId="7902"/>
    <cellStyle name="Comma 14 2 4 3 2" xfId="12925"/>
    <cellStyle name="Comma 14 2 4 4" xfId="5952"/>
    <cellStyle name="Comma 14 2 4 4 2" xfId="11544"/>
    <cellStyle name="Comma 14 2 4 5" xfId="10947"/>
    <cellStyle name="Comma 14 2 5" xfId="5954"/>
    <cellStyle name="Comma 14 2 5 2" xfId="7904"/>
    <cellStyle name="Comma 14 2 5 2 2" xfId="12927"/>
    <cellStyle name="Comma 14 2 5 3" xfId="11546"/>
    <cellStyle name="Comma 14 2 6" xfId="5955"/>
    <cellStyle name="Comma 14 2 6 2" xfId="7905"/>
    <cellStyle name="Comma 14 2 6 2 2" xfId="12928"/>
    <cellStyle name="Comma 14 2 6 3" xfId="11547"/>
    <cellStyle name="Comma 14 2 7" xfId="7897"/>
    <cellStyle name="Comma 14 2 7 2" xfId="12920"/>
    <cellStyle name="Comma 14 2 8" xfId="5947"/>
    <cellStyle name="Comma 14 2 8 2" xfId="11539"/>
    <cellStyle name="Comma 14 2 9" xfId="10944"/>
    <cellStyle name="Comma 14 3" xfId="2698"/>
    <cellStyle name="Comma 14 3 2" xfId="2699"/>
    <cellStyle name="Comma 14 3 2 2" xfId="5958"/>
    <cellStyle name="Comma 14 3 2 2 2" xfId="7908"/>
    <cellStyle name="Comma 14 3 2 2 2 2" xfId="12931"/>
    <cellStyle name="Comma 14 3 2 2 3" xfId="11550"/>
    <cellStyle name="Comma 14 3 2 3" xfId="7907"/>
    <cellStyle name="Comma 14 3 2 3 2" xfId="12930"/>
    <cellStyle name="Comma 14 3 2 4" xfId="5957"/>
    <cellStyle name="Comma 14 3 2 4 2" xfId="11549"/>
    <cellStyle name="Comma 14 3 2 5" xfId="10949"/>
    <cellStyle name="Comma 14 3 3" xfId="2701"/>
    <cellStyle name="Comma 14 3 3 2" xfId="5960"/>
    <cellStyle name="Comma 14 3 3 2 2" xfId="7910"/>
    <cellStyle name="Comma 14 3 3 2 2 2" xfId="12933"/>
    <cellStyle name="Comma 14 3 3 2 3" xfId="11552"/>
    <cellStyle name="Comma 14 3 3 3" xfId="7909"/>
    <cellStyle name="Comma 14 3 3 3 2" xfId="12932"/>
    <cellStyle name="Comma 14 3 3 4" xfId="5959"/>
    <cellStyle name="Comma 14 3 3 4 2" xfId="11551"/>
    <cellStyle name="Comma 14 3 3 5" xfId="10950"/>
    <cellStyle name="Comma 14 3 4" xfId="2703"/>
    <cellStyle name="Comma 14 3 4 2" xfId="5962"/>
    <cellStyle name="Comma 14 3 4 2 2" xfId="7912"/>
    <cellStyle name="Comma 14 3 4 2 2 2" xfId="12935"/>
    <cellStyle name="Comma 14 3 4 2 3" xfId="11554"/>
    <cellStyle name="Comma 14 3 4 3" xfId="7911"/>
    <cellStyle name="Comma 14 3 4 3 2" xfId="12934"/>
    <cellStyle name="Comma 14 3 4 4" xfId="5961"/>
    <cellStyle name="Comma 14 3 4 4 2" xfId="11553"/>
    <cellStyle name="Comma 14 3 4 5" xfId="10951"/>
    <cellStyle name="Comma 14 3 5" xfId="5963"/>
    <cellStyle name="Comma 14 3 5 2" xfId="7913"/>
    <cellStyle name="Comma 14 3 5 2 2" xfId="12936"/>
    <cellStyle name="Comma 14 3 5 3" xfId="11555"/>
    <cellStyle name="Comma 14 3 6" xfId="5964"/>
    <cellStyle name="Comma 14 3 6 2" xfId="7914"/>
    <cellStyle name="Comma 14 3 6 2 2" xfId="12937"/>
    <cellStyle name="Comma 14 3 6 3" xfId="11556"/>
    <cellStyle name="Comma 14 3 7" xfId="7906"/>
    <cellStyle name="Comma 14 3 7 2" xfId="12929"/>
    <cellStyle name="Comma 14 3 8" xfId="5956"/>
    <cellStyle name="Comma 14 3 8 2" xfId="11548"/>
    <cellStyle name="Comma 14 3 9" xfId="10948"/>
    <cellStyle name="Comma 14 4" xfId="5965"/>
    <cellStyle name="Comma 14 4 2" xfId="7915"/>
    <cellStyle name="Comma 14 4 2 2" xfId="12938"/>
    <cellStyle name="Comma 14 4 3" xfId="11557"/>
    <cellStyle name="Comma 14 5" xfId="5966"/>
    <cellStyle name="Comma 14 5 2" xfId="7916"/>
    <cellStyle name="Comma 14 5 2 2" xfId="12939"/>
    <cellStyle name="Comma 14 5 3" xfId="11558"/>
    <cellStyle name="Comma 140" xfId="5967"/>
    <cellStyle name="Comma 140 2" xfId="7917"/>
    <cellStyle name="Comma 140 2 2" xfId="12940"/>
    <cellStyle name="Comma 140 3" xfId="11559"/>
    <cellStyle name="Comma 141" xfId="5968"/>
    <cellStyle name="Comma 141 2" xfId="7918"/>
    <cellStyle name="Comma 141 2 2" xfId="12941"/>
    <cellStyle name="Comma 141 3" xfId="11560"/>
    <cellStyle name="Comma 142" xfId="5969"/>
    <cellStyle name="Comma 142 2" xfId="7919"/>
    <cellStyle name="Comma 142 2 2" xfId="12942"/>
    <cellStyle name="Comma 142 3" xfId="11561"/>
    <cellStyle name="Comma 143" xfId="5970"/>
    <cellStyle name="Comma 143 2" xfId="7920"/>
    <cellStyle name="Comma 143 2 2" xfId="12943"/>
    <cellStyle name="Comma 143 3" xfId="11562"/>
    <cellStyle name="Comma 144" xfId="5971"/>
    <cellStyle name="Comma 144 2" xfId="7921"/>
    <cellStyle name="Comma 144 2 2" xfId="12944"/>
    <cellStyle name="Comma 144 3" xfId="11563"/>
    <cellStyle name="Comma 145" xfId="5972"/>
    <cellStyle name="Comma 145 2" xfId="7922"/>
    <cellStyle name="Comma 145 2 2" xfId="12945"/>
    <cellStyle name="Comma 145 3" xfId="11564"/>
    <cellStyle name="Comma 146" xfId="5973"/>
    <cellStyle name="Comma 146 2" xfId="7923"/>
    <cellStyle name="Comma 146 2 2" xfId="12946"/>
    <cellStyle name="Comma 146 3" xfId="11565"/>
    <cellStyle name="Comma 147" xfId="5974"/>
    <cellStyle name="Comma 147 2" xfId="7924"/>
    <cellStyle name="Comma 147 2 2" xfId="12947"/>
    <cellStyle name="Comma 147 3" xfId="11566"/>
    <cellStyle name="Comma 148" xfId="5975"/>
    <cellStyle name="Comma 148 2" xfId="7925"/>
    <cellStyle name="Comma 148 2 2" xfId="12948"/>
    <cellStyle name="Comma 148 3" xfId="11567"/>
    <cellStyle name="Comma 149" xfId="5976"/>
    <cellStyle name="Comma 149 2" xfId="7926"/>
    <cellStyle name="Comma 149 2 2" xfId="12949"/>
    <cellStyle name="Comma 149 3" xfId="11568"/>
    <cellStyle name="Comma 15" xfId="1929"/>
    <cellStyle name="Comma 15 2" xfId="1275"/>
    <cellStyle name="Comma 15 2 2" xfId="2705"/>
    <cellStyle name="Comma 15 2 2 2" xfId="5980"/>
    <cellStyle name="Comma 15 2 2 2 2" xfId="7928"/>
    <cellStyle name="Comma 15 2 2 2 2 2" xfId="12951"/>
    <cellStyle name="Comma 15 2 2 2 3" xfId="11570"/>
    <cellStyle name="Comma 15 2 2 3" xfId="5981"/>
    <cellStyle name="Comma 15 2 2 4" xfId="7927"/>
    <cellStyle name="Comma 15 2 2 4 2" xfId="12950"/>
    <cellStyle name="Comma 15 2 2 5" xfId="5979"/>
    <cellStyle name="Comma 15 2 2 5 2" xfId="11569"/>
    <cellStyle name="Comma 15 2 2 6" xfId="10953"/>
    <cellStyle name="Comma 15 2 3" xfId="5982"/>
    <cellStyle name="Comma 15 2 4" xfId="5983"/>
    <cellStyle name="Comma 15 2 4 2" xfId="7929"/>
    <cellStyle name="Comma 15 2 4 2 2" xfId="12952"/>
    <cellStyle name="Comma 15 2 4 3" xfId="11571"/>
    <cellStyle name="Comma 15 2 5" xfId="8931"/>
    <cellStyle name="Comma 15 2 5 2" xfId="13617"/>
    <cellStyle name="Comma 15 2 6" xfId="8947"/>
    <cellStyle name="Comma 15 2 6 2" xfId="13632"/>
    <cellStyle name="Comma 15 2 7" xfId="5978"/>
    <cellStyle name="Comma 15 2 8" xfId="3502"/>
    <cellStyle name="Comma 15 2 8 2" xfId="11367"/>
    <cellStyle name="Comma 15 3" xfId="273"/>
    <cellStyle name="Comma 15 3 2" xfId="5985"/>
    <cellStyle name="Comma 15 3 2 2" xfId="5986"/>
    <cellStyle name="Comma 15 3 2 2 2" xfId="7932"/>
    <cellStyle name="Comma 15 3 2 2 2 2" xfId="12955"/>
    <cellStyle name="Comma 15 3 2 2 3" xfId="11574"/>
    <cellStyle name="Comma 15 3 2 3" xfId="7931"/>
    <cellStyle name="Comma 15 3 2 3 2" xfId="12954"/>
    <cellStyle name="Comma 15 3 2 4" xfId="11573"/>
    <cellStyle name="Comma 15 3 3" xfId="5987"/>
    <cellStyle name="Comma 15 3 3 2" xfId="7933"/>
    <cellStyle name="Comma 15 3 3 2 2" xfId="12956"/>
    <cellStyle name="Comma 15 3 3 3" xfId="11575"/>
    <cellStyle name="Comma 15 3 4" xfId="7930"/>
    <cellStyle name="Comma 15 3 4 2" xfId="12953"/>
    <cellStyle name="Comma 15 3 5" xfId="5984"/>
    <cellStyle name="Comma 15 3 5 2" xfId="11572"/>
    <cellStyle name="Comma 15 3 6" xfId="10659"/>
    <cellStyle name="Comma 15 4" xfId="5977"/>
    <cellStyle name="Comma 15 5" xfId="3467"/>
    <cellStyle name="Comma 15 5 2" xfId="11348"/>
    <cellStyle name="Comma 150" xfId="5988"/>
    <cellStyle name="Comma 150 2" xfId="7934"/>
    <cellStyle name="Comma 150 2 2" xfId="12957"/>
    <cellStyle name="Comma 150 3" xfId="11576"/>
    <cellStyle name="Comma 151" xfId="5989"/>
    <cellStyle name="Comma 151 2" xfId="7935"/>
    <cellStyle name="Comma 151 2 2" xfId="12958"/>
    <cellStyle name="Comma 151 3" xfId="11577"/>
    <cellStyle name="Comma 152" xfId="5990"/>
    <cellStyle name="Comma 152 2" xfId="7936"/>
    <cellStyle name="Comma 152 2 2" xfId="12959"/>
    <cellStyle name="Comma 152 3" xfId="11578"/>
    <cellStyle name="Comma 153" xfId="5991"/>
    <cellStyle name="Comma 153 2" xfId="7937"/>
    <cellStyle name="Comma 153 2 2" xfId="12960"/>
    <cellStyle name="Comma 153 3" xfId="11579"/>
    <cellStyle name="Comma 154" xfId="5992"/>
    <cellStyle name="Comma 154 2" xfId="7938"/>
    <cellStyle name="Comma 154 2 2" xfId="12961"/>
    <cellStyle name="Comma 154 3" xfId="11580"/>
    <cellStyle name="Comma 155" xfId="5993"/>
    <cellStyle name="Comma 155 2" xfId="7939"/>
    <cellStyle name="Comma 155 2 2" xfId="12962"/>
    <cellStyle name="Comma 155 3" xfId="11581"/>
    <cellStyle name="Comma 156" xfId="5994"/>
    <cellStyle name="Comma 156 2" xfId="7940"/>
    <cellStyle name="Comma 156 2 2" xfId="12963"/>
    <cellStyle name="Comma 156 3" xfId="11582"/>
    <cellStyle name="Comma 157" xfId="5995"/>
    <cellStyle name="Comma 157 2" xfId="7941"/>
    <cellStyle name="Comma 157 2 2" xfId="12964"/>
    <cellStyle name="Comma 157 3" xfId="11583"/>
    <cellStyle name="Comma 158" xfId="5996"/>
    <cellStyle name="Comma 158 2" xfId="7942"/>
    <cellStyle name="Comma 158 2 2" xfId="12965"/>
    <cellStyle name="Comma 158 3" xfId="11584"/>
    <cellStyle name="Comma 159" xfId="5997"/>
    <cellStyle name="Comma 159 2" xfId="7943"/>
    <cellStyle name="Comma 159 2 2" xfId="12966"/>
    <cellStyle name="Comma 159 3" xfId="11585"/>
    <cellStyle name="Comma 16" xfId="2520"/>
    <cellStyle name="Comma 16 2" xfId="880"/>
    <cellStyle name="Comma 16 2 2" xfId="2707"/>
    <cellStyle name="Comma 16 2 2 2" xfId="6000"/>
    <cellStyle name="Comma 16 2 2 2 2" xfId="7946"/>
    <cellStyle name="Comma 16 2 2 2 2 2" xfId="12969"/>
    <cellStyle name="Comma 16 2 2 2 3" xfId="11588"/>
    <cellStyle name="Comma 16 2 2 3" xfId="7945"/>
    <cellStyle name="Comma 16 2 2 3 2" xfId="12968"/>
    <cellStyle name="Comma 16 2 2 4" xfId="5999"/>
    <cellStyle name="Comma 16 2 2 4 2" xfId="11587"/>
    <cellStyle name="Comma 16 2 2 5" xfId="10955"/>
    <cellStyle name="Comma 16 2 3" xfId="2710"/>
    <cellStyle name="Comma 16 2 3 2" xfId="6002"/>
    <cellStyle name="Comma 16 2 3 2 2" xfId="7948"/>
    <cellStyle name="Comma 16 2 3 2 2 2" xfId="12971"/>
    <cellStyle name="Comma 16 2 3 2 3" xfId="11590"/>
    <cellStyle name="Comma 16 2 3 3" xfId="7947"/>
    <cellStyle name="Comma 16 2 3 3 2" xfId="12970"/>
    <cellStyle name="Comma 16 2 3 4" xfId="6001"/>
    <cellStyle name="Comma 16 2 3 4 2" xfId="11589"/>
    <cellStyle name="Comma 16 2 3 5" xfId="10957"/>
    <cellStyle name="Comma 16 2 4" xfId="732"/>
    <cellStyle name="Comma 16 2 4 2" xfId="6004"/>
    <cellStyle name="Comma 16 2 4 2 2" xfId="7950"/>
    <cellStyle name="Comma 16 2 4 2 2 2" xfId="12973"/>
    <cellStyle name="Comma 16 2 4 2 3" xfId="11592"/>
    <cellStyle name="Comma 16 2 4 3" xfId="7949"/>
    <cellStyle name="Comma 16 2 4 3 2" xfId="12972"/>
    <cellStyle name="Comma 16 2 4 4" xfId="6003"/>
    <cellStyle name="Comma 16 2 4 4 2" xfId="11591"/>
    <cellStyle name="Comma 16 2 4 5" xfId="10702"/>
    <cellStyle name="Comma 16 2 5" xfId="6005"/>
    <cellStyle name="Comma 16 2 5 2" xfId="7951"/>
    <cellStyle name="Comma 16 2 5 2 2" xfId="12974"/>
    <cellStyle name="Comma 16 2 5 3" xfId="11593"/>
    <cellStyle name="Comma 16 2 6" xfId="6006"/>
    <cellStyle name="Comma 16 2 6 2" xfId="7952"/>
    <cellStyle name="Comma 16 2 6 2 2" xfId="12975"/>
    <cellStyle name="Comma 16 2 6 3" xfId="11594"/>
    <cellStyle name="Comma 16 2 7" xfId="7944"/>
    <cellStyle name="Comma 16 2 7 2" xfId="12967"/>
    <cellStyle name="Comma 16 2 8" xfId="5998"/>
    <cellStyle name="Comma 16 2 8 2" xfId="11586"/>
    <cellStyle name="Comma 16 2 9" xfId="10723"/>
    <cellStyle name="Comma 16 3" xfId="293"/>
    <cellStyle name="Comma 16 3 2" xfId="226"/>
    <cellStyle name="Comma 16 3 2 2" xfId="6009"/>
    <cellStyle name="Comma 16 3 2 2 2" xfId="7955"/>
    <cellStyle name="Comma 16 3 2 2 2 2" xfId="12978"/>
    <cellStyle name="Comma 16 3 2 2 3" xfId="11597"/>
    <cellStyle name="Comma 16 3 2 3" xfId="7954"/>
    <cellStyle name="Comma 16 3 2 3 2" xfId="12977"/>
    <cellStyle name="Comma 16 3 2 4" xfId="6008"/>
    <cellStyle name="Comma 16 3 2 4 2" xfId="11596"/>
    <cellStyle name="Comma 16 3 2 5" xfId="10655"/>
    <cellStyle name="Comma 16 3 3" xfId="2711"/>
    <cellStyle name="Comma 16 3 3 2" xfId="6011"/>
    <cellStyle name="Comma 16 3 3 2 2" xfId="7957"/>
    <cellStyle name="Comma 16 3 3 2 2 2" xfId="12980"/>
    <cellStyle name="Comma 16 3 3 2 3" xfId="11599"/>
    <cellStyle name="Comma 16 3 3 3" xfId="7956"/>
    <cellStyle name="Comma 16 3 3 3 2" xfId="12979"/>
    <cellStyle name="Comma 16 3 3 4" xfId="6010"/>
    <cellStyle name="Comma 16 3 3 4 2" xfId="11598"/>
    <cellStyle name="Comma 16 3 3 5" xfId="10958"/>
    <cellStyle name="Comma 16 3 4" xfId="2712"/>
    <cellStyle name="Comma 16 3 4 2" xfId="6013"/>
    <cellStyle name="Comma 16 3 4 2 2" xfId="7959"/>
    <cellStyle name="Comma 16 3 4 2 2 2" xfId="12982"/>
    <cellStyle name="Comma 16 3 4 2 3" xfId="11601"/>
    <cellStyle name="Comma 16 3 4 3" xfId="7958"/>
    <cellStyle name="Comma 16 3 4 3 2" xfId="12981"/>
    <cellStyle name="Comma 16 3 4 4" xfId="6012"/>
    <cellStyle name="Comma 16 3 4 4 2" xfId="11600"/>
    <cellStyle name="Comma 16 3 4 5" xfId="10959"/>
    <cellStyle name="Comma 16 3 5" xfId="6014"/>
    <cellStyle name="Comma 16 3 5 2" xfId="7960"/>
    <cellStyle name="Comma 16 3 5 2 2" xfId="12983"/>
    <cellStyle name="Comma 16 3 5 3" xfId="11602"/>
    <cellStyle name="Comma 16 3 6" xfId="6015"/>
    <cellStyle name="Comma 16 3 6 2" xfId="7961"/>
    <cellStyle name="Comma 16 3 6 2 2" xfId="12984"/>
    <cellStyle name="Comma 16 3 6 3" xfId="11603"/>
    <cellStyle name="Comma 16 3 7" xfId="7953"/>
    <cellStyle name="Comma 16 3 7 2" xfId="12976"/>
    <cellStyle name="Comma 16 3 8" xfId="6007"/>
    <cellStyle name="Comma 16 3 8 2" xfId="11595"/>
    <cellStyle name="Comma 16 3 9" xfId="10660"/>
    <cellStyle name="Comma 160" xfId="6016"/>
    <cellStyle name="Comma 160 2" xfId="7962"/>
    <cellStyle name="Comma 160 2 2" xfId="12985"/>
    <cellStyle name="Comma 160 3" xfId="11604"/>
    <cellStyle name="Comma 161" xfId="6017"/>
    <cellStyle name="Comma 161 2" xfId="7963"/>
    <cellStyle name="Comma 161 2 2" xfId="12986"/>
    <cellStyle name="Comma 161 3" xfId="11605"/>
    <cellStyle name="Comma 162" xfId="6018"/>
    <cellStyle name="Comma 163" xfId="7657"/>
    <cellStyle name="Comma 163 2" xfId="8898"/>
    <cellStyle name="Comma 163 2 2" xfId="13587"/>
    <cellStyle name="Comma 163 3" xfId="12792"/>
    <cellStyle name="Comma 164" xfId="7659"/>
    <cellStyle name="Comma 164 2" xfId="8899"/>
    <cellStyle name="Comma 164 2 2" xfId="13588"/>
    <cellStyle name="Comma 164 3" xfId="12793"/>
    <cellStyle name="Comma 165" xfId="7670"/>
    <cellStyle name="Comma 165 2" xfId="8909"/>
    <cellStyle name="Comma 165 2 2" xfId="13598"/>
    <cellStyle name="Comma 165 3" xfId="12803"/>
    <cellStyle name="Comma 166" xfId="7671"/>
    <cellStyle name="Comma 166 2" xfId="8910"/>
    <cellStyle name="Comma 166 2 2" xfId="13599"/>
    <cellStyle name="Comma 166 3" xfId="12804"/>
    <cellStyle name="Comma 167" xfId="7673"/>
    <cellStyle name="Comma 167 2" xfId="8911"/>
    <cellStyle name="Comma 167 2 2" xfId="13600"/>
    <cellStyle name="Comma 167 3" xfId="12805"/>
    <cellStyle name="Comma 168" xfId="7677"/>
    <cellStyle name="Comma 168 2" xfId="8913"/>
    <cellStyle name="Comma 168 2 2" xfId="13602"/>
    <cellStyle name="Comma 168 3" xfId="12807"/>
    <cellStyle name="Comma 169" xfId="7679"/>
    <cellStyle name="Comma 169 2" xfId="8914"/>
    <cellStyle name="Comma 169 2 2" xfId="13603"/>
    <cellStyle name="Comma 169 3" xfId="12808"/>
    <cellStyle name="Comma 17" xfId="2716"/>
    <cellStyle name="Comma 17 2" xfId="1140"/>
    <cellStyle name="Comma 17 2 2" xfId="1113"/>
    <cellStyle name="Comma 17 2 2 2" xfId="6021"/>
    <cellStyle name="Comma 17 2 2 2 2" xfId="7966"/>
    <cellStyle name="Comma 17 2 2 2 2 2" xfId="12989"/>
    <cellStyle name="Comma 17 2 2 2 3" xfId="11608"/>
    <cellStyle name="Comma 17 2 2 3" xfId="7965"/>
    <cellStyle name="Comma 17 2 2 3 2" xfId="12988"/>
    <cellStyle name="Comma 17 2 2 4" xfId="6020"/>
    <cellStyle name="Comma 17 2 2 4 2" xfId="11607"/>
    <cellStyle name="Comma 17 2 2 5" xfId="10748"/>
    <cellStyle name="Comma 17 2 3" xfId="2718"/>
    <cellStyle name="Comma 17 2 3 2" xfId="6023"/>
    <cellStyle name="Comma 17 2 3 2 2" xfId="7968"/>
    <cellStyle name="Comma 17 2 3 2 2 2" xfId="12991"/>
    <cellStyle name="Comma 17 2 3 2 3" xfId="11610"/>
    <cellStyle name="Comma 17 2 3 3" xfId="7967"/>
    <cellStyle name="Comma 17 2 3 3 2" xfId="12990"/>
    <cellStyle name="Comma 17 2 3 4" xfId="6022"/>
    <cellStyle name="Comma 17 2 3 4 2" xfId="11609"/>
    <cellStyle name="Comma 17 2 3 5" xfId="10962"/>
    <cellStyle name="Comma 17 2 4" xfId="142"/>
    <cellStyle name="Comma 17 2 4 2" xfId="6025"/>
    <cellStyle name="Comma 17 2 4 2 2" xfId="7970"/>
    <cellStyle name="Comma 17 2 4 2 2 2" xfId="12993"/>
    <cellStyle name="Comma 17 2 4 2 3" xfId="11612"/>
    <cellStyle name="Comma 17 2 4 3" xfId="7969"/>
    <cellStyle name="Comma 17 2 4 3 2" xfId="12992"/>
    <cellStyle name="Comma 17 2 4 4" xfId="6024"/>
    <cellStyle name="Comma 17 2 4 4 2" xfId="11611"/>
    <cellStyle name="Comma 17 2 4 5" xfId="10645"/>
    <cellStyle name="Comma 17 2 5" xfId="6026"/>
    <cellStyle name="Comma 17 2 5 2" xfId="7971"/>
    <cellStyle name="Comma 17 2 5 2 2" xfId="12994"/>
    <cellStyle name="Comma 17 2 5 3" xfId="11613"/>
    <cellStyle name="Comma 17 2 6" xfId="6027"/>
    <cellStyle name="Comma 17 2 6 2" xfId="7972"/>
    <cellStyle name="Comma 17 2 6 2 2" xfId="12995"/>
    <cellStyle name="Comma 17 2 6 3" xfId="11614"/>
    <cellStyle name="Comma 17 2 7" xfId="7964"/>
    <cellStyle name="Comma 17 2 7 2" xfId="12987"/>
    <cellStyle name="Comma 17 2 8" xfId="6019"/>
    <cellStyle name="Comma 17 2 8 2" xfId="11606"/>
    <cellStyle name="Comma 17 2 9" xfId="10752"/>
    <cellStyle name="Comma 17 3" xfId="2720"/>
    <cellStyle name="Comma 17 3 2" xfId="2668"/>
    <cellStyle name="Comma 17 3 2 2" xfId="6030"/>
    <cellStyle name="Comma 17 3 2 2 2" xfId="7975"/>
    <cellStyle name="Comma 17 3 2 2 2 2" xfId="12998"/>
    <cellStyle name="Comma 17 3 2 2 3" xfId="11617"/>
    <cellStyle name="Comma 17 3 2 3" xfId="7974"/>
    <cellStyle name="Comma 17 3 2 3 2" xfId="12997"/>
    <cellStyle name="Comma 17 3 2 4" xfId="6029"/>
    <cellStyle name="Comma 17 3 2 4 2" xfId="11616"/>
    <cellStyle name="Comma 17 3 2 5" xfId="10925"/>
    <cellStyle name="Comma 17 3 3" xfId="2721"/>
    <cellStyle name="Comma 17 3 3 2" xfId="6032"/>
    <cellStyle name="Comma 17 3 3 2 2" xfId="7977"/>
    <cellStyle name="Comma 17 3 3 2 2 2" xfId="13000"/>
    <cellStyle name="Comma 17 3 3 2 3" xfId="11619"/>
    <cellStyle name="Comma 17 3 3 3" xfId="7976"/>
    <cellStyle name="Comma 17 3 3 3 2" xfId="12999"/>
    <cellStyle name="Comma 17 3 3 4" xfId="6031"/>
    <cellStyle name="Comma 17 3 3 4 2" xfId="11618"/>
    <cellStyle name="Comma 17 3 3 5" xfId="10965"/>
    <cellStyle name="Comma 17 3 4" xfId="2722"/>
    <cellStyle name="Comma 17 3 4 2" xfId="6034"/>
    <cellStyle name="Comma 17 3 4 2 2" xfId="7979"/>
    <cellStyle name="Comma 17 3 4 2 2 2" xfId="13002"/>
    <cellStyle name="Comma 17 3 4 2 3" xfId="11621"/>
    <cellStyle name="Comma 17 3 4 3" xfId="7978"/>
    <cellStyle name="Comma 17 3 4 3 2" xfId="13001"/>
    <cellStyle name="Comma 17 3 4 4" xfId="6033"/>
    <cellStyle name="Comma 17 3 4 4 2" xfId="11620"/>
    <cellStyle name="Comma 17 3 4 5" xfId="10966"/>
    <cellStyle name="Comma 17 3 5" xfId="6035"/>
    <cellStyle name="Comma 17 3 5 2" xfId="7980"/>
    <cellStyle name="Comma 17 3 5 2 2" xfId="13003"/>
    <cellStyle name="Comma 17 3 5 3" xfId="11622"/>
    <cellStyle name="Comma 17 3 6" xfId="6036"/>
    <cellStyle name="Comma 17 3 6 2" xfId="7981"/>
    <cellStyle name="Comma 17 3 6 2 2" xfId="13004"/>
    <cellStyle name="Comma 17 3 6 3" xfId="11623"/>
    <cellStyle name="Comma 17 3 7" xfId="7973"/>
    <cellStyle name="Comma 17 3 7 2" xfId="12996"/>
    <cellStyle name="Comma 17 3 8" xfId="6028"/>
    <cellStyle name="Comma 17 3 8 2" xfId="11615"/>
    <cellStyle name="Comma 17 3 9" xfId="10964"/>
    <cellStyle name="Comma 170" xfId="7680"/>
    <cellStyle name="Comma 170 2" xfId="8915"/>
    <cellStyle name="Comma 170 2 2" xfId="13604"/>
    <cellStyle name="Comma 170 3" xfId="12809"/>
    <cellStyle name="Comma 171" xfId="7682"/>
    <cellStyle name="Comma 172" xfId="7630"/>
    <cellStyle name="Comma 172 2" xfId="12769"/>
    <cellStyle name="Comma 172 3" xfId="15287"/>
    <cellStyle name="Comma 173" xfId="15240"/>
    <cellStyle name="Comma 174" xfId="10606"/>
    <cellStyle name="Comma 175" xfId="15256"/>
    <cellStyle name="Comma 176" xfId="15294"/>
    <cellStyle name="Comma 18" xfId="2725"/>
    <cellStyle name="Comma 18 2" xfId="2727"/>
    <cellStyle name="Comma 18 2 2" xfId="2728"/>
    <cellStyle name="Comma 18 2 2 2" xfId="6039"/>
    <cellStyle name="Comma 18 2 2 2 2" xfId="7984"/>
    <cellStyle name="Comma 18 2 2 2 2 2" xfId="13007"/>
    <cellStyle name="Comma 18 2 2 2 3" xfId="11626"/>
    <cellStyle name="Comma 18 2 2 3" xfId="7983"/>
    <cellStyle name="Comma 18 2 2 3 2" xfId="13006"/>
    <cellStyle name="Comma 18 2 2 4" xfId="6038"/>
    <cellStyle name="Comma 18 2 2 4 2" xfId="11625"/>
    <cellStyle name="Comma 18 2 2 5" xfId="10971"/>
    <cellStyle name="Comma 18 2 3" xfId="1625"/>
    <cellStyle name="Comma 18 2 3 2" xfId="6041"/>
    <cellStyle name="Comma 18 2 3 2 2" xfId="7986"/>
    <cellStyle name="Comma 18 2 3 2 2 2" xfId="13009"/>
    <cellStyle name="Comma 18 2 3 2 3" xfId="11628"/>
    <cellStyle name="Comma 18 2 3 3" xfId="7985"/>
    <cellStyle name="Comma 18 2 3 3 2" xfId="13008"/>
    <cellStyle name="Comma 18 2 3 4" xfId="6040"/>
    <cellStyle name="Comma 18 2 3 4 2" xfId="11627"/>
    <cellStyle name="Comma 18 2 3 5" xfId="10804"/>
    <cellStyle name="Comma 18 2 4" xfId="2729"/>
    <cellStyle name="Comma 18 2 4 2" xfId="6043"/>
    <cellStyle name="Comma 18 2 4 2 2" xfId="7988"/>
    <cellStyle name="Comma 18 2 4 2 2 2" xfId="13011"/>
    <cellStyle name="Comma 18 2 4 2 3" xfId="11630"/>
    <cellStyle name="Comma 18 2 4 3" xfId="7987"/>
    <cellStyle name="Comma 18 2 4 3 2" xfId="13010"/>
    <cellStyle name="Comma 18 2 4 4" xfId="6042"/>
    <cellStyle name="Comma 18 2 4 4 2" xfId="11629"/>
    <cellStyle name="Comma 18 2 4 5" xfId="10972"/>
    <cellStyle name="Comma 18 2 5" xfId="6044"/>
    <cellStyle name="Comma 18 2 5 2" xfId="7989"/>
    <cellStyle name="Comma 18 2 5 2 2" xfId="13012"/>
    <cellStyle name="Comma 18 2 5 3" xfId="11631"/>
    <cellStyle name="Comma 18 2 6" xfId="6045"/>
    <cellStyle name="Comma 18 2 6 2" xfId="7990"/>
    <cellStyle name="Comma 18 2 6 2 2" xfId="13013"/>
    <cellStyle name="Comma 18 2 6 3" xfId="11632"/>
    <cellStyle name="Comma 18 2 7" xfId="7982"/>
    <cellStyle name="Comma 18 2 7 2" xfId="13005"/>
    <cellStyle name="Comma 18 2 8" xfId="6037"/>
    <cellStyle name="Comma 18 2 8 2" xfId="11624"/>
    <cellStyle name="Comma 18 2 9" xfId="10970"/>
    <cellStyle name="Comma 18 3" xfId="2731"/>
    <cellStyle name="Comma 18 3 2" xfId="770"/>
    <cellStyle name="Comma 18 3 2 2" xfId="6048"/>
    <cellStyle name="Comma 18 3 2 2 2" xfId="7993"/>
    <cellStyle name="Comma 18 3 2 2 2 2" xfId="13016"/>
    <cellStyle name="Comma 18 3 2 2 3" xfId="11635"/>
    <cellStyle name="Comma 18 3 2 3" xfId="7992"/>
    <cellStyle name="Comma 18 3 2 3 2" xfId="13015"/>
    <cellStyle name="Comma 18 3 2 4" xfId="6047"/>
    <cellStyle name="Comma 18 3 2 4 2" xfId="11634"/>
    <cellStyle name="Comma 18 3 2 5" xfId="10708"/>
    <cellStyle name="Comma 18 3 3" xfId="2732"/>
    <cellStyle name="Comma 18 3 3 2" xfId="6050"/>
    <cellStyle name="Comma 18 3 3 2 2" xfId="7995"/>
    <cellStyle name="Comma 18 3 3 2 2 2" xfId="13018"/>
    <cellStyle name="Comma 18 3 3 2 3" xfId="11637"/>
    <cellStyle name="Comma 18 3 3 3" xfId="7994"/>
    <cellStyle name="Comma 18 3 3 3 2" xfId="13017"/>
    <cellStyle name="Comma 18 3 3 4" xfId="6049"/>
    <cellStyle name="Comma 18 3 3 4 2" xfId="11636"/>
    <cellStyle name="Comma 18 3 3 5" xfId="10975"/>
    <cellStyle name="Comma 18 3 4" xfId="2733"/>
    <cellStyle name="Comma 18 3 4 2" xfId="6052"/>
    <cellStyle name="Comma 18 3 4 2 2" xfId="7997"/>
    <cellStyle name="Comma 18 3 4 2 2 2" xfId="13020"/>
    <cellStyle name="Comma 18 3 4 2 3" xfId="11639"/>
    <cellStyle name="Comma 18 3 4 3" xfId="7996"/>
    <cellStyle name="Comma 18 3 4 3 2" xfId="13019"/>
    <cellStyle name="Comma 18 3 4 4" xfId="6051"/>
    <cellStyle name="Comma 18 3 4 4 2" xfId="11638"/>
    <cellStyle name="Comma 18 3 4 5" xfId="10976"/>
    <cellStyle name="Comma 18 3 5" xfId="6053"/>
    <cellStyle name="Comma 18 3 5 2" xfId="7998"/>
    <cellStyle name="Comma 18 3 5 2 2" xfId="13021"/>
    <cellStyle name="Comma 18 3 5 3" xfId="11640"/>
    <cellStyle name="Comma 18 3 6" xfId="6054"/>
    <cellStyle name="Comma 18 3 6 2" xfId="7999"/>
    <cellStyle name="Comma 18 3 6 2 2" xfId="13022"/>
    <cellStyle name="Comma 18 3 6 3" xfId="11641"/>
    <cellStyle name="Comma 18 3 7" xfId="7991"/>
    <cellStyle name="Comma 18 3 7 2" xfId="13014"/>
    <cellStyle name="Comma 18 3 8" xfId="6046"/>
    <cellStyle name="Comma 18 3 8 2" xfId="11633"/>
    <cellStyle name="Comma 18 3 9" xfId="10974"/>
    <cellStyle name="Comma 19" xfId="756"/>
    <cellStyle name="Comma 19 2" xfId="2735"/>
    <cellStyle name="Comma 19 2 2" xfId="2737"/>
    <cellStyle name="Comma 19 2 2 2" xfId="6057"/>
    <cellStyle name="Comma 19 2 2 2 2" xfId="8002"/>
    <cellStyle name="Comma 19 2 2 2 2 2" xfId="13025"/>
    <cellStyle name="Comma 19 2 2 2 3" xfId="11644"/>
    <cellStyle name="Comma 19 2 2 3" xfId="8001"/>
    <cellStyle name="Comma 19 2 2 3 2" xfId="13024"/>
    <cellStyle name="Comma 19 2 2 4" xfId="6056"/>
    <cellStyle name="Comma 19 2 2 4 2" xfId="11643"/>
    <cellStyle name="Comma 19 2 2 5" xfId="10980"/>
    <cellStyle name="Comma 19 2 3" xfId="1513"/>
    <cellStyle name="Comma 19 2 3 2" xfId="6059"/>
    <cellStyle name="Comma 19 2 3 2 2" xfId="8004"/>
    <cellStyle name="Comma 19 2 3 2 2 2" xfId="13027"/>
    <cellStyle name="Comma 19 2 3 2 3" xfId="11646"/>
    <cellStyle name="Comma 19 2 3 3" xfId="8003"/>
    <cellStyle name="Comma 19 2 3 3 2" xfId="13026"/>
    <cellStyle name="Comma 19 2 3 4" xfId="6058"/>
    <cellStyle name="Comma 19 2 3 4 2" xfId="11645"/>
    <cellStyle name="Comma 19 2 3 5" xfId="10797"/>
    <cellStyle name="Comma 19 2 4" xfId="2461"/>
    <cellStyle name="Comma 19 2 4 2" xfId="6061"/>
    <cellStyle name="Comma 19 2 4 2 2" xfId="8006"/>
    <cellStyle name="Comma 19 2 4 2 2 2" xfId="13029"/>
    <cellStyle name="Comma 19 2 4 2 3" xfId="11648"/>
    <cellStyle name="Comma 19 2 4 3" xfId="8005"/>
    <cellStyle name="Comma 19 2 4 3 2" xfId="13028"/>
    <cellStyle name="Comma 19 2 4 4" xfId="6060"/>
    <cellStyle name="Comma 19 2 4 4 2" xfId="11647"/>
    <cellStyle name="Comma 19 2 4 5" xfId="10894"/>
    <cellStyle name="Comma 19 2 5" xfId="6062"/>
    <cellStyle name="Comma 19 2 5 2" xfId="8007"/>
    <cellStyle name="Comma 19 2 5 2 2" xfId="13030"/>
    <cellStyle name="Comma 19 2 5 3" xfId="11649"/>
    <cellStyle name="Comma 19 2 6" xfId="6063"/>
    <cellStyle name="Comma 19 2 6 2" xfId="8008"/>
    <cellStyle name="Comma 19 2 6 2 2" xfId="13031"/>
    <cellStyle name="Comma 19 2 6 3" xfId="11650"/>
    <cellStyle name="Comma 19 2 7" xfId="8000"/>
    <cellStyle name="Comma 19 2 7 2" xfId="13023"/>
    <cellStyle name="Comma 19 2 8" xfId="6055"/>
    <cellStyle name="Comma 19 2 8 2" xfId="11642"/>
    <cellStyle name="Comma 19 2 9" xfId="10978"/>
    <cellStyle name="Comma 2" xfId="2"/>
    <cellStyle name="Comma 2 10" xfId="746"/>
    <cellStyle name="Comma 2 11" xfId="2738"/>
    <cellStyle name="Comma 2 11 2" xfId="2179"/>
    <cellStyle name="Comma 2 11 2 2" xfId="6066"/>
    <cellStyle name="Comma 2 11 2 2 2" xfId="8010"/>
    <cellStyle name="Comma 2 11 2 2 2 2" xfId="13033"/>
    <cellStyle name="Comma 2 11 2 2 3" xfId="11652"/>
    <cellStyle name="Comma 2 11 2 3" xfId="6067"/>
    <cellStyle name="Comma 2 11 2 4" xfId="8009"/>
    <cellStyle name="Comma 2 11 2 4 2" xfId="13032"/>
    <cellStyle name="Comma 2 11 2 5" xfId="6065"/>
    <cellStyle name="Comma 2 11 2 5 2" xfId="11651"/>
    <cellStyle name="Comma 2 11 2 6" xfId="10858"/>
    <cellStyle name="Comma 2 11 3" xfId="6068"/>
    <cellStyle name="Comma 2 11 4" xfId="6069"/>
    <cellStyle name="Comma 2 11 4 2" xfId="8011"/>
    <cellStyle name="Comma 2 11 4 2 2" xfId="13034"/>
    <cellStyle name="Comma 2 11 4 3" xfId="11653"/>
    <cellStyle name="Comma 2 12" xfId="2739"/>
    <cellStyle name="Comma 2 12 2" xfId="6070"/>
    <cellStyle name="Comma 2 12 3" xfId="6071"/>
    <cellStyle name="Comma 2 13" xfId="1319"/>
    <cellStyle name="Comma 2 14" xfId="6072"/>
    <cellStyle name="Comma 2 14 2" xfId="6073"/>
    <cellStyle name="Comma 2 14 2 2" xfId="8012"/>
    <cellStyle name="Comma 2 14 2 2 2" xfId="13035"/>
    <cellStyle name="Comma 2 14 2 3" xfId="11654"/>
    <cellStyle name="Comma 2 15" xfId="6074"/>
    <cellStyle name="Comma 2 15 2" xfId="8013"/>
    <cellStyle name="Comma 2 15 2 2" xfId="13036"/>
    <cellStyle name="Comma 2 15 3" xfId="11655"/>
    <cellStyle name="Comma 2 16" xfId="6075"/>
    <cellStyle name="Comma 2 16 2" xfId="2070"/>
    <cellStyle name="Comma 2 17" xfId="6064"/>
    <cellStyle name="Comma 2 18" xfId="3436"/>
    <cellStyle name="Comma 2 19" xfId="15265"/>
    <cellStyle name="Comma 2 2" xfId="3"/>
    <cellStyle name="Comma 2 2 2" xfId="9"/>
    <cellStyle name="Comma 2 2 2 10" xfId="3491"/>
    <cellStyle name="Comma 2 2 2 10 2" xfId="11356"/>
    <cellStyle name="Comma 2 2 2 11" xfId="15243"/>
    <cellStyle name="Comma 2 2 2 12" xfId="10609"/>
    <cellStyle name="Comma 2 2 2 2" xfId="13"/>
    <cellStyle name="Comma 2 2 2 2 10" xfId="7668"/>
    <cellStyle name="Comma 2 2 2 2 10 2" xfId="8907"/>
    <cellStyle name="Comma 2 2 2 2 10 2 2" xfId="13596"/>
    <cellStyle name="Comma 2 2 2 2 10 3" xfId="12801"/>
    <cellStyle name="Comma 2 2 2 2 11" xfId="8014"/>
    <cellStyle name="Comma 2 2 2 2 11 2" xfId="13037"/>
    <cellStyle name="Comma 2 2 2 2 12" xfId="6078"/>
    <cellStyle name="Comma 2 2 2 2 12 2" xfId="11656"/>
    <cellStyle name="Comma 2 2 2 2 13" xfId="3513"/>
    <cellStyle name="Comma 2 2 2 2 13 2" xfId="11376"/>
    <cellStyle name="Comma 2 2 2 2 14" xfId="15244"/>
    <cellStyle name="Comma 2 2 2 2 15" xfId="10613"/>
    <cellStyle name="Comma 2 2 2 2 2" xfId="45"/>
    <cellStyle name="Comma 2 2 2 2 2 10" xfId="6079"/>
    <cellStyle name="Comma 2 2 2 2 2 10 2" xfId="11657"/>
    <cellStyle name="Comma 2 2 2 2 2 11" xfId="10626"/>
    <cellStyle name="Comma 2 2 2 2 2 2" xfId="2569"/>
    <cellStyle name="Comma 2 2 2 2 2 2 2" xfId="159"/>
    <cellStyle name="Comma 2 2 2 2 2 2 2 2" xfId="6082"/>
    <cellStyle name="Comma 2 2 2 2 2 2 2 2 2" xfId="8018"/>
    <cellStyle name="Comma 2 2 2 2 2 2 2 2 2 2" xfId="13041"/>
    <cellStyle name="Comma 2 2 2 2 2 2 2 2 3" xfId="11660"/>
    <cellStyle name="Comma 2 2 2 2 2 2 2 3" xfId="8017"/>
    <cellStyle name="Comma 2 2 2 2 2 2 2 3 2" xfId="13040"/>
    <cellStyle name="Comma 2 2 2 2 2 2 2 4" xfId="6081"/>
    <cellStyle name="Comma 2 2 2 2 2 2 2 4 2" xfId="11659"/>
    <cellStyle name="Comma 2 2 2 2 2 2 2 5" xfId="10646"/>
    <cellStyle name="Comma 2 2 2 2 2 2 3" xfId="1825"/>
    <cellStyle name="Comma 2 2 2 2 2 2 3 2" xfId="6084"/>
    <cellStyle name="Comma 2 2 2 2 2 2 3 2 2" xfId="8020"/>
    <cellStyle name="Comma 2 2 2 2 2 2 3 2 2 2" xfId="13043"/>
    <cellStyle name="Comma 2 2 2 2 2 2 3 2 3" xfId="11662"/>
    <cellStyle name="Comma 2 2 2 2 2 2 3 3" xfId="8019"/>
    <cellStyle name="Comma 2 2 2 2 2 2 3 3 2" xfId="13042"/>
    <cellStyle name="Comma 2 2 2 2 2 2 3 4" xfId="6083"/>
    <cellStyle name="Comma 2 2 2 2 2 2 3 4 2" xfId="11661"/>
    <cellStyle name="Comma 2 2 2 2 2 2 3 5" xfId="10827"/>
    <cellStyle name="Comma 2 2 2 2 2 2 4" xfId="2742"/>
    <cellStyle name="Comma 2 2 2 2 2 2 4 2" xfId="6086"/>
    <cellStyle name="Comma 2 2 2 2 2 2 4 2 2" xfId="8022"/>
    <cellStyle name="Comma 2 2 2 2 2 2 4 2 2 2" xfId="13045"/>
    <cellStyle name="Comma 2 2 2 2 2 2 4 2 3" xfId="11664"/>
    <cellStyle name="Comma 2 2 2 2 2 2 4 3" xfId="8021"/>
    <cellStyle name="Comma 2 2 2 2 2 2 4 3 2" xfId="13044"/>
    <cellStyle name="Comma 2 2 2 2 2 2 4 4" xfId="6085"/>
    <cellStyle name="Comma 2 2 2 2 2 2 4 4 2" xfId="11663"/>
    <cellStyle name="Comma 2 2 2 2 2 2 4 5" xfId="10981"/>
    <cellStyle name="Comma 2 2 2 2 2 2 5" xfId="6087"/>
    <cellStyle name="Comma 2 2 2 2 2 2 5 2" xfId="8023"/>
    <cellStyle name="Comma 2 2 2 2 2 2 5 2 2" xfId="13046"/>
    <cellStyle name="Comma 2 2 2 2 2 2 5 3" xfId="11665"/>
    <cellStyle name="Comma 2 2 2 2 2 2 6" xfId="6088"/>
    <cellStyle name="Comma 2 2 2 2 2 2 6 2" xfId="8024"/>
    <cellStyle name="Comma 2 2 2 2 2 2 6 2 2" xfId="13047"/>
    <cellStyle name="Comma 2 2 2 2 2 2 6 3" xfId="11666"/>
    <cellStyle name="Comma 2 2 2 2 2 2 7" xfId="8016"/>
    <cellStyle name="Comma 2 2 2 2 2 2 7 2" xfId="13039"/>
    <cellStyle name="Comma 2 2 2 2 2 2 8" xfId="6080"/>
    <cellStyle name="Comma 2 2 2 2 2 2 8 2" xfId="11658"/>
    <cellStyle name="Comma 2 2 2 2 2 2 9" xfId="10901"/>
    <cellStyle name="Comma 2 2 2 2 2 3" xfId="2743"/>
    <cellStyle name="Comma 2 2 2 2 2 3 2" xfId="2744"/>
    <cellStyle name="Comma 2 2 2 2 2 3 2 2" xfId="6091"/>
    <cellStyle name="Comma 2 2 2 2 2 3 2 2 2" xfId="8027"/>
    <cellStyle name="Comma 2 2 2 2 2 3 2 2 2 2" xfId="13050"/>
    <cellStyle name="Comma 2 2 2 2 2 3 2 2 3" xfId="11669"/>
    <cellStyle name="Comma 2 2 2 2 2 3 2 3" xfId="8026"/>
    <cellStyle name="Comma 2 2 2 2 2 3 2 3 2" xfId="13049"/>
    <cellStyle name="Comma 2 2 2 2 2 3 2 4" xfId="6090"/>
    <cellStyle name="Comma 2 2 2 2 2 3 2 4 2" xfId="11668"/>
    <cellStyle name="Comma 2 2 2 2 2 3 2 5" xfId="10983"/>
    <cellStyle name="Comma 2 2 2 2 2 3 3" xfId="2745"/>
    <cellStyle name="Comma 2 2 2 2 2 3 3 2" xfId="6093"/>
    <cellStyle name="Comma 2 2 2 2 2 3 3 2 2" xfId="8029"/>
    <cellStyle name="Comma 2 2 2 2 2 3 3 2 2 2" xfId="13052"/>
    <cellStyle name="Comma 2 2 2 2 2 3 3 2 3" xfId="11671"/>
    <cellStyle name="Comma 2 2 2 2 2 3 3 3" xfId="8028"/>
    <cellStyle name="Comma 2 2 2 2 2 3 3 3 2" xfId="13051"/>
    <cellStyle name="Comma 2 2 2 2 2 3 3 4" xfId="6092"/>
    <cellStyle name="Comma 2 2 2 2 2 3 3 4 2" xfId="11670"/>
    <cellStyle name="Comma 2 2 2 2 2 3 3 5" xfId="10984"/>
    <cellStyle name="Comma 2 2 2 2 2 3 4" xfId="2207"/>
    <cellStyle name="Comma 2 2 2 2 2 3 4 2" xfId="6095"/>
    <cellStyle name="Comma 2 2 2 2 2 3 4 2 2" xfId="8031"/>
    <cellStyle name="Comma 2 2 2 2 2 3 4 2 2 2" xfId="13054"/>
    <cellStyle name="Comma 2 2 2 2 2 3 4 2 3" xfId="11673"/>
    <cellStyle name="Comma 2 2 2 2 2 3 4 3" xfId="8030"/>
    <cellStyle name="Comma 2 2 2 2 2 3 4 3 2" xfId="13053"/>
    <cellStyle name="Comma 2 2 2 2 2 3 4 4" xfId="6094"/>
    <cellStyle name="Comma 2 2 2 2 2 3 4 4 2" xfId="11672"/>
    <cellStyle name="Comma 2 2 2 2 2 3 4 5" xfId="10862"/>
    <cellStyle name="Comma 2 2 2 2 2 3 5" xfId="6096"/>
    <cellStyle name="Comma 2 2 2 2 2 3 5 2" xfId="8032"/>
    <cellStyle name="Comma 2 2 2 2 2 3 5 2 2" xfId="13055"/>
    <cellStyle name="Comma 2 2 2 2 2 3 5 3" xfId="11674"/>
    <cellStyle name="Comma 2 2 2 2 2 3 6" xfId="6097"/>
    <cellStyle name="Comma 2 2 2 2 2 3 6 2" xfId="8033"/>
    <cellStyle name="Comma 2 2 2 2 2 3 6 2 2" xfId="13056"/>
    <cellStyle name="Comma 2 2 2 2 2 3 6 3" xfId="11675"/>
    <cellStyle name="Comma 2 2 2 2 2 3 7" xfId="8025"/>
    <cellStyle name="Comma 2 2 2 2 2 3 7 2" xfId="13048"/>
    <cellStyle name="Comma 2 2 2 2 2 3 8" xfId="6089"/>
    <cellStyle name="Comma 2 2 2 2 2 3 8 2" xfId="11667"/>
    <cellStyle name="Comma 2 2 2 2 2 3 9" xfId="10982"/>
    <cellStyle name="Comma 2 2 2 2 2 4" xfId="2746"/>
    <cellStyle name="Comma 2 2 2 2 2 4 2" xfId="6099"/>
    <cellStyle name="Comma 2 2 2 2 2 4 2 2" xfId="8035"/>
    <cellStyle name="Comma 2 2 2 2 2 4 2 2 2" xfId="13058"/>
    <cellStyle name="Comma 2 2 2 2 2 4 2 3" xfId="11677"/>
    <cellStyle name="Comma 2 2 2 2 2 4 3" xfId="8034"/>
    <cellStyle name="Comma 2 2 2 2 2 4 3 2" xfId="13057"/>
    <cellStyle name="Comma 2 2 2 2 2 4 4" xfId="6098"/>
    <cellStyle name="Comma 2 2 2 2 2 4 4 2" xfId="11676"/>
    <cellStyle name="Comma 2 2 2 2 2 4 5" xfId="10985"/>
    <cellStyle name="Comma 2 2 2 2 2 5" xfId="1224"/>
    <cellStyle name="Comma 2 2 2 2 2 5 2" xfId="6101"/>
    <cellStyle name="Comma 2 2 2 2 2 5 2 2" xfId="8037"/>
    <cellStyle name="Comma 2 2 2 2 2 5 2 2 2" xfId="13060"/>
    <cellStyle name="Comma 2 2 2 2 2 5 2 3" xfId="11679"/>
    <cellStyle name="Comma 2 2 2 2 2 5 3" xfId="8036"/>
    <cellStyle name="Comma 2 2 2 2 2 5 3 2" xfId="13059"/>
    <cellStyle name="Comma 2 2 2 2 2 5 4" xfId="6100"/>
    <cellStyle name="Comma 2 2 2 2 2 5 4 2" xfId="11678"/>
    <cellStyle name="Comma 2 2 2 2 2 5 5" xfId="10760"/>
    <cellStyle name="Comma 2 2 2 2 2 6" xfId="2747"/>
    <cellStyle name="Comma 2 2 2 2 2 6 2" xfId="6103"/>
    <cellStyle name="Comma 2 2 2 2 2 6 2 2" xfId="8039"/>
    <cellStyle name="Comma 2 2 2 2 2 6 2 2 2" xfId="13062"/>
    <cellStyle name="Comma 2 2 2 2 2 6 2 3" xfId="11681"/>
    <cellStyle name="Comma 2 2 2 2 2 6 3" xfId="8038"/>
    <cellStyle name="Comma 2 2 2 2 2 6 3 2" xfId="13061"/>
    <cellStyle name="Comma 2 2 2 2 2 6 4" xfId="6102"/>
    <cellStyle name="Comma 2 2 2 2 2 6 4 2" xfId="11680"/>
    <cellStyle name="Comma 2 2 2 2 2 6 5" xfId="10986"/>
    <cellStyle name="Comma 2 2 2 2 2 7" xfId="6104"/>
    <cellStyle name="Comma 2 2 2 2 2 7 2" xfId="8040"/>
    <cellStyle name="Comma 2 2 2 2 2 7 2 2" xfId="13063"/>
    <cellStyle name="Comma 2 2 2 2 2 7 3" xfId="11682"/>
    <cellStyle name="Comma 2 2 2 2 2 8" xfId="6105"/>
    <cellStyle name="Comma 2 2 2 2 2 8 2" xfId="8041"/>
    <cellStyle name="Comma 2 2 2 2 2 8 2 2" xfId="13064"/>
    <cellStyle name="Comma 2 2 2 2 2 8 3" xfId="11683"/>
    <cellStyle name="Comma 2 2 2 2 2 9" xfId="8015"/>
    <cellStyle name="Comma 2 2 2 2 2 9 2" xfId="13038"/>
    <cellStyle name="Comma 2 2 2 2 3" xfId="2748"/>
    <cellStyle name="Comma 2 2 2 2 3 2" xfId="2749"/>
    <cellStyle name="Comma 2 2 2 2 3 2 2" xfId="6108"/>
    <cellStyle name="Comma 2 2 2 2 3 2 2 2" xfId="8044"/>
    <cellStyle name="Comma 2 2 2 2 3 2 2 2 2" xfId="13067"/>
    <cellStyle name="Comma 2 2 2 2 3 2 2 3" xfId="11686"/>
    <cellStyle name="Comma 2 2 2 2 3 2 3" xfId="8043"/>
    <cellStyle name="Comma 2 2 2 2 3 2 3 2" xfId="13066"/>
    <cellStyle name="Comma 2 2 2 2 3 2 4" xfId="6107"/>
    <cellStyle name="Comma 2 2 2 2 3 2 4 2" xfId="11685"/>
    <cellStyle name="Comma 2 2 2 2 3 2 5" xfId="10988"/>
    <cellStyle name="Comma 2 2 2 2 3 3" xfId="2750"/>
    <cellStyle name="Comma 2 2 2 2 3 3 2" xfId="6110"/>
    <cellStyle name="Comma 2 2 2 2 3 3 2 2" xfId="8046"/>
    <cellStyle name="Comma 2 2 2 2 3 3 2 2 2" xfId="13069"/>
    <cellStyle name="Comma 2 2 2 2 3 3 2 3" xfId="11688"/>
    <cellStyle name="Comma 2 2 2 2 3 3 3" xfId="8045"/>
    <cellStyle name="Comma 2 2 2 2 3 3 3 2" xfId="13068"/>
    <cellStyle name="Comma 2 2 2 2 3 3 4" xfId="6109"/>
    <cellStyle name="Comma 2 2 2 2 3 3 4 2" xfId="11687"/>
    <cellStyle name="Comma 2 2 2 2 3 3 5" xfId="10989"/>
    <cellStyle name="Comma 2 2 2 2 3 4" xfId="1003"/>
    <cellStyle name="Comma 2 2 2 2 3 4 2" xfId="6112"/>
    <cellStyle name="Comma 2 2 2 2 3 4 2 2" xfId="8048"/>
    <cellStyle name="Comma 2 2 2 2 3 4 2 2 2" xfId="13071"/>
    <cellStyle name="Comma 2 2 2 2 3 4 2 3" xfId="11690"/>
    <cellStyle name="Comma 2 2 2 2 3 4 3" xfId="8047"/>
    <cellStyle name="Comma 2 2 2 2 3 4 3 2" xfId="13070"/>
    <cellStyle name="Comma 2 2 2 2 3 4 4" xfId="6111"/>
    <cellStyle name="Comma 2 2 2 2 3 4 4 2" xfId="11689"/>
    <cellStyle name="Comma 2 2 2 2 3 4 5" xfId="10733"/>
    <cellStyle name="Comma 2 2 2 2 3 5" xfId="6113"/>
    <cellStyle name="Comma 2 2 2 2 3 5 2" xfId="8049"/>
    <cellStyle name="Comma 2 2 2 2 3 5 2 2" xfId="13072"/>
    <cellStyle name="Comma 2 2 2 2 3 5 3" xfId="11691"/>
    <cellStyle name="Comma 2 2 2 2 3 6" xfId="6114"/>
    <cellStyle name="Comma 2 2 2 2 3 6 2" xfId="8050"/>
    <cellStyle name="Comma 2 2 2 2 3 6 2 2" xfId="13073"/>
    <cellStyle name="Comma 2 2 2 2 3 6 3" xfId="11692"/>
    <cellStyle name="Comma 2 2 2 2 3 7" xfId="8042"/>
    <cellStyle name="Comma 2 2 2 2 3 7 2" xfId="13065"/>
    <cellStyle name="Comma 2 2 2 2 3 8" xfId="6106"/>
    <cellStyle name="Comma 2 2 2 2 3 8 2" xfId="11684"/>
    <cellStyle name="Comma 2 2 2 2 3 9" xfId="10987"/>
    <cellStyle name="Comma 2 2 2 2 4" xfId="2313"/>
    <cellStyle name="Comma 2 2 2 2 4 2" xfId="6116"/>
    <cellStyle name="Comma 2 2 2 2 4 2 2" xfId="8052"/>
    <cellStyle name="Comma 2 2 2 2 4 2 2 2" xfId="13075"/>
    <cellStyle name="Comma 2 2 2 2 4 2 3" xfId="11694"/>
    <cellStyle name="Comma 2 2 2 2 4 3" xfId="8051"/>
    <cellStyle name="Comma 2 2 2 2 4 3 2" xfId="13074"/>
    <cellStyle name="Comma 2 2 2 2 4 4" xfId="6115"/>
    <cellStyle name="Comma 2 2 2 2 4 4 2" xfId="11693"/>
    <cellStyle name="Comma 2 2 2 2 4 5" xfId="10872"/>
    <cellStyle name="Comma 2 2 2 2 5" xfId="2751"/>
    <cellStyle name="Comma 2 2 2 2 5 2" xfId="6118"/>
    <cellStyle name="Comma 2 2 2 2 5 2 2" xfId="8054"/>
    <cellStyle name="Comma 2 2 2 2 5 2 2 2" xfId="13077"/>
    <cellStyle name="Comma 2 2 2 2 5 2 3" xfId="11696"/>
    <cellStyle name="Comma 2 2 2 2 5 3" xfId="8053"/>
    <cellStyle name="Comma 2 2 2 2 5 3 2" xfId="13076"/>
    <cellStyle name="Comma 2 2 2 2 5 4" xfId="6117"/>
    <cellStyle name="Comma 2 2 2 2 5 4 2" xfId="11695"/>
    <cellStyle name="Comma 2 2 2 2 5 5" xfId="10990"/>
    <cellStyle name="Comma 2 2 2 2 6" xfId="2753"/>
    <cellStyle name="Comma 2 2 2 2 6 2" xfId="6120"/>
    <cellStyle name="Comma 2 2 2 2 6 2 2" xfId="8056"/>
    <cellStyle name="Comma 2 2 2 2 6 2 2 2" xfId="13079"/>
    <cellStyle name="Comma 2 2 2 2 6 2 3" xfId="11698"/>
    <cellStyle name="Comma 2 2 2 2 6 3" xfId="8055"/>
    <cellStyle name="Comma 2 2 2 2 6 3 2" xfId="13078"/>
    <cellStyle name="Comma 2 2 2 2 6 4" xfId="6119"/>
    <cellStyle name="Comma 2 2 2 2 6 4 2" xfId="11697"/>
    <cellStyle name="Comma 2 2 2 2 6 5" xfId="10992"/>
    <cellStyle name="Comma 2 2 2 2 7" xfId="2554"/>
    <cellStyle name="Comma 2 2 2 2 7 2" xfId="8057"/>
    <cellStyle name="Comma 2 2 2 2 7 2 2" xfId="13080"/>
    <cellStyle name="Comma 2 2 2 2 7 3" xfId="6121"/>
    <cellStyle name="Comma 2 2 2 2 7 3 2" xfId="11699"/>
    <cellStyle name="Comma 2 2 2 2 7 4" xfId="10899"/>
    <cellStyle name="Comma 2 2 2 2 8" xfId="3420"/>
    <cellStyle name="Comma 2 2 2 2 8 2" xfId="6122"/>
    <cellStyle name="Comma 2 2 2 2 8 3" xfId="11325"/>
    <cellStyle name="Comma 2 2 2 2 9" xfId="6123"/>
    <cellStyle name="Comma 2 2 2 2 9 2" xfId="8058"/>
    <cellStyle name="Comma 2 2 2 2 9 2 2" xfId="13081"/>
    <cellStyle name="Comma 2 2 2 2 9 3" xfId="11700"/>
    <cellStyle name="Comma 2 2 2 3" xfId="41"/>
    <cellStyle name="Comma 2 2 2 3 10" xfId="10622"/>
    <cellStyle name="Comma 2 2 2 3 11" xfId="15267"/>
    <cellStyle name="Comma 2 2 2 3 2" xfId="2150"/>
    <cellStyle name="Comma 2 2 2 3 2 2" xfId="6126"/>
    <cellStyle name="Comma 2 2 2 3 2 2 2" xfId="8061"/>
    <cellStyle name="Comma 2 2 2 3 2 2 2 2" xfId="13084"/>
    <cellStyle name="Comma 2 2 2 3 2 2 3" xfId="11703"/>
    <cellStyle name="Comma 2 2 2 3 2 3" xfId="8060"/>
    <cellStyle name="Comma 2 2 2 3 2 3 2" xfId="13083"/>
    <cellStyle name="Comma 2 2 2 3 2 4" xfId="6125"/>
    <cellStyle name="Comma 2 2 2 3 2 4 2" xfId="11702"/>
    <cellStyle name="Comma 2 2 2 3 2 5" xfId="10851"/>
    <cellStyle name="Comma 2 2 2 3 3" xfId="1710"/>
    <cellStyle name="Comma 2 2 2 3 3 2" xfId="6128"/>
    <cellStyle name="Comma 2 2 2 3 3 2 2" xfId="8063"/>
    <cellStyle name="Comma 2 2 2 3 3 2 2 2" xfId="13086"/>
    <cellStyle name="Comma 2 2 2 3 3 2 3" xfId="11705"/>
    <cellStyle name="Comma 2 2 2 3 3 3" xfId="8062"/>
    <cellStyle name="Comma 2 2 2 3 3 3 2" xfId="13085"/>
    <cellStyle name="Comma 2 2 2 3 3 4" xfId="6127"/>
    <cellStyle name="Comma 2 2 2 3 3 4 2" xfId="11704"/>
    <cellStyle name="Comma 2 2 2 3 3 5" xfId="10815"/>
    <cellStyle name="Comma 2 2 2 3 4" xfId="2754"/>
    <cellStyle name="Comma 2 2 2 3 4 2" xfId="6130"/>
    <cellStyle name="Comma 2 2 2 3 4 2 2" xfId="8065"/>
    <cellStyle name="Comma 2 2 2 3 4 2 2 2" xfId="13088"/>
    <cellStyle name="Comma 2 2 2 3 4 2 3" xfId="11707"/>
    <cellStyle name="Comma 2 2 2 3 4 3" xfId="8064"/>
    <cellStyle name="Comma 2 2 2 3 4 3 2" xfId="13087"/>
    <cellStyle name="Comma 2 2 2 3 4 4" xfId="6129"/>
    <cellStyle name="Comma 2 2 2 3 4 4 2" xfId="11706"/>
    <cellStyle name="Comma 2 2 2 3 4 5" xfId="10993"/>
    <cellStyle name="Comma 2 2 2 3 5" xfId="6131"/>
    <cellStyle name="Comma 2 2 2 3 5 2" xfId="8066"/>
    <cellStyle name="Comma 2 2 2 3 5 2 2" xfId="13089"/>
    <cellStyle name="Comma 2 2 2 3 5 3" xfId="11708"/>
    <cellStyle name="Comma 2 2 2 3 6" xfId="6132"/>
    <cellStyle name="Comma 2 2 2 3 6 2" xfId="8067"/>
    <cellStyle name="Comma 2 2 2 3 6 2 2" xfId="13090"/>
    <cellStyle name="Comma 2 2 2 3 6 3" xfId="11709"/>
    <cellStyle name="Comma 2 2 2 3 7" xfId="8059"/>
    <cellStyle name="Comma 2 2 2 3 7 2" xfId="13082"/>
    <cellStyle name="Comma 2 2 2 3 8" xfId="6124"/>
    <cellStyle name="Comma 2 2 2 3 8 2" xfId="11701"/>
    <cellStyle name="Comma 2 2 2 3 9" xfId="3512"/>
    <cellStyle name="Comma 2 2 2 3 9 2" xfId="11375"/>
    <cellStyle name="Comma 2 2 2 4" xfId="2626"/>
    <cellStyle name="Comma 2 2 2 4 2" xfId="2756"/>
    <cellStyle name="Comma 2 2 2 4 2 2" xfId="6135"/>
    <cellStyle name="Comma 2 2 2 4 2 2 2" xfId="8070"/>
    <cellStyle name="Comma 2 2 2 4 2 2 2 2" xfId="13093"/>
    <cellStyle name="Comma 2 2 2 4 2 2 3" xfId="11712"/>
    <cellStyle name="Comma 2 2 2 4 2 3" xfId="8069"/>
    <cellStyle name="Comma 2 2 2 4 2 3 2" xfId="13092"/>
    <cellStyle name="Comma 2 2 2 4 2 4" xfId="6134"/>
    <cellStyle name="Comma 2 2 2 4 2 4 2" xfId="11711"/>
    <cellStyle name="Comma 2 2 2 4 2 5" xfId="10995"/>
    <cellStyle name="Comma 2 2 2 4 3" xfId="2758"/>
    <cellStyle name="Comma 2 2 2 4 3 2" xfId="6137"/>
    <cellStyle name="Comma 2 2 2 4 3 2 2" xfId="8072"/>
    <cellStyle name="Comma 2 2 2 4 3 2 2 2" xfId="13095"/>
    <cellStyle name="Comma 2 2 2 4 3 2 3" xfId="11714"/>
    <cellStyle name="Comma 2 2 2 4 3 3" xfId="8071"/>
    <cellStyle name="Comma 2 2 2 4 3 3 2" xfId="13094"/>
    <cellStyle name="Comma 2 2 2 4 3 4" xfId="6136"/>
    <cellStyle name="Comma 2 2 2 4 3 4 2" xfId="11713"/>
    <cellStyle name="Comma 2 2 2 4 3 5" xfId="10997"/>
    <cellStyle name="Comma 2 2 2 4 4" xfId="1128"/>
    <cellStyle name="Comma 2 2 2 4 4 2" xfId="6139"/>
    <cellStyle name="Comma 2 2 2 4 4 2 2" xfId="8074"/>
    <cellStyle name="Comma 2 2 2 4 4 2 2 2" xfId="13097"/>
    <cellStyle name="Comma 2 2 2 4 4 2 3" xfId="11716"/>
    <cellStyle name="Comma 2 2 2 4 4 3" xfId="8073"/>
    <cellStyle name="Comma 2 2 2 4 4 3 2" xfId="13096"/>
    <cellStyle name="Comma 2 2 2 4 4 4" xfId="6138"/>
    <cellStyle name="Comma 2 2 2 4 4 4 2" xfId="11715"/>
    <cellStyle name="Comma 2 2 2 4 4 5" xfId="10749"/>
    <cellStyle name="Comma 2 2 2 4 5" xfId="6140"/>
    <cellStyle name="Comma 2 2 2 4 5 2" xfId="8075"/>
    <cellStyle name="Comma 2 2 2 4 5 2 2" xfId="13098"/>
    <cellStyle name="Comma 2 2 2 4 5 3" xfId="11717"/>
    <cellStyle name="Comma 2 2 2 4 6" xfId="6141"/>
    <cellStyle name="Comma 2 2 2 4 6 2" xfId="8076"/>
    <cellStyle name="Comma 2 2 2 4 6 2 2" xfId="13099"/>
    <cellStyle name="Comma 2 2 2 4 6 3" xfId="11718"/>
    <cellStyle name="Comma 2 2 2 4 7" xfId="8068"/>
    <cellStyle name="Comma 2 2 2 4 7 2" xfId="13091"/>
    <cellStyle name="Comma 2 2 2 4 8" xfId="6133"/>
    <cellStyle name="Comma 2 2 2 4 8 2" xfId="11710"/>
    <cellStyle name="Comma 2 2 2 4 9" xfId="10913"/>
    <cellStyle name="Comma 2 2 2 5" xfId="2741"/>
    <cellStyle name="Comma 2 2 2 5 2" xfId="6142"/>
    <cellStyle name="Comma 2 2 2 6" xfId="3416"/>
    <cellStyle name="Comma 2 2 2 6 2" xfId="8903"/>
    <cellStyle name="Comma 2 2 2 6 2 2" xfId="13592"/>
    <cellStyle name="Comma 2 2 2 6 3" xfId="7664"/>
    <cellStyle name="Comma 2 2 2 6 3 2" xfId="12797"/>
    <cellStyle name="Comma 2 2 2 6 4" xfId="11321"/>
    <cellStyle name="Comma 2 2 2 7" xfId="8920"/>
    <cellStyle name="Comma 2 2 2 7 2" xfId="13606"/>
    <cellStyle name="Comma 2 2 2 8" xfId="8936"/>
    <cellStyle name="Comma 2 2 2 8 2" xfId="13621"/>
    <cellStyle name="Comma 2 2 2 9" xfId="6077"/>
    <cellStyle name="Comma 2 2 3" xfId="2759"/>
    <cellStyle name="Comma 2 2 3 2" xfId="6144"/>
    <cellStyle name="Comma 2 2 3 3" xfId="6145"/>
    <cellStyle name="Comma 2 2 3 4" xfId="6143"/>
    <cellStyle name="Comma 2 2 3 5" xfId="3511"/>
    <cellStyle name="Comma 2 2 3 5 2" xfId="11374"/>
    <cellStyle name="Comma 2 2 4" xfId="2760"/>
    <cellStyle name="Comma 2 2 4 10" xfId="10998"/>
    <cellStyle name="Comma 2 2 4 11" xfId="15266"/>
    <cellStyle name="Comma 2 2 4 2" xfId="356"/>
    <cellStyle name="Comma 2 2 4 2 2" xfId="6148"/>
    <cellStyle name="Comma 2 2 4 2 2 2" xfId="8079"/>
    <cellStyle name="Comma 2 2 4 2 2 2 2" xfId="13102"/>
    <cellStyle name="Comma 2 2 4 2 2 3" xfId="11721"/>
    <cellStyle name="Comma 2 2 4 2 3" xfId="8078"/>
    <cellStyle name="Comma 2 2 4 2 3 2" xfId="13101"/>
    <cellStyle name="Comma 2 2 4 2 4" xfId="6147"/>
    <cellStyle name="Comma 2 2 4 2 4 2" xfId="11720"/>
    <cellStyle name="Comma 2 2 4 2 5" xfId="10664"/>
    <cellStyle name="Comma 2 2 4 3" xfId="2761"/>
    <cellStyle name="Comma 2 2 4 3 2" xfId="6150"/>
    <cellStyle name="Comma 2 2 4 3 2 2" xfId="8081"/>
    <cellStyle name="Comma 2 2 4 3 2 2 2" xfId="13104"/>
    <cellStyle name="Comma 2 2 4 3 2 3" xfId="11723"/>
    <cellStyle name="Comma 2 2 4 3 3" xfId="8080"/>
    <cellStyle name="Comma 2 2 4 3 3 2" xfId="13103"/>
    <cellStyle name="Comma 2 2 4 3 4" xfId="6149"/>
    <cellStyle name="Comma 2 2 4 3 4 2" xfId="11722"/>
    <cellStyle name="Comma 2 2 4 3 5" xfId="10999"/>
    <cellStyle name="Comma 2 2 4 4" xfId="2762"/>
    <cellStyle name="Comma 2 2 4 4 2" xfId="6152"/>
    <cellStyle name="Comma 2 2 4 4 2 2" xfId="8083"/>
    <cellStyle name="Comma 2 2 4 4 2 2 2" xfId="13106"/>
    <cellStyle name="Comma 2 2 4 4 2 3" xfId="11725"/>
    <cellStyle name="Comma 2 2 4 4 3" xfId="8082"/>
    <cellStyle name="Comma 2 2 4 4 3 2" xfId="13105"/>
    <cellStyle name="Comma 2 2 4 4 4" xfId="6151"/>
    <cellStyle name="Comma 2 2 4 4 4 2" xfId="11724"/>
    <cellStyle name="Comma 2 2 4 4 5" xfId="11000"/>
    <cellStyle name="Comma 2 2 4 5" xfId="6153"/>
    <cellStyle name="Comma 2 2 4 5 2" xfId="8084"/>
    <cellStyle name="Comma 2 2 4 5 2 2" xfId="13107"/>
    <cellStyle name="Comma 2 2 4 5 3" xfId="11726"/>
    <cellStyle name="Comma 2 2 4 6" xfId="6154"/>
    <cellStyle name="Comma 2 2 4 7" xfId="6155"/>
    <cellStyle name="Comma 2 2 4 7 2" xfId="8085"/>
    <cellStyle name="Comma 2 2 4 7 2 2" xfId="13108"/>
    <cellStyle name="Comma 2 2 4 7 3" xfId="11727"/>
    <cellStyle name="Comma 2 2 4 8" xfId="8077"/>
    <cellStyle name="Comma 2 2 4 8 2" xfId="13100"/>
    <cellStyle name="Comma 2 2 4 9" xfId="6146"/>
    <cellStyle name="Comma 2 2 4 9 2" xfId="11719"/>
    <cellStyle name="Comma 2 2 5" xfId="2763"/>
    <cellStyle name="Comma 2 2 5 2" xfId="174"/>
    <cellStyle name="Comma 2 2 5 2 2" xfId="6157"/>
    <cellStyle name="Comma 2 2 5 2 2 2" xfId="11729"/>
    <cellStyle name="Comma 2 2 5 2 3" xfId="10647"/>
    <cellStyle name="Comma 2 2 5 3" xfId="194"/>
    <cellStyle name="Comma 2 2 5 3 2" xfId="6158"/>
    <cellStyle name="Comma 2 2 5 3 2 2" xfId="11730"/>
    <cellStyle name="Comma 2 2 5 3 3" xfId="10651"/>
    <cellStyle name="Comma 2 2 5 4" xfId="206"/>
    <cellStyle name="Comma 2 2 5 4 2" xfId="6159"/>
    <cellStyle name="Comma 2 2 5 4 2 2" xfId="11731"/>
    <cellStyle name="Comma 2 2 5 4 3" xfId="10653"/>
    <cellStyle name="Comma 2 2 5 5" xfId="6160"/>
    <cellStyle name="Comma 2 2 5 5 2" xfId="11732"/>
    <cellStyle name="Comma 2 2 5 6" xfId="6156"/>
    <cellStyle name="Comma 2 2 5 6 2" xfId="11728"/>
    <cellStyle name="Comma 2 2 5 7" xfId="11001"/>
    <cellStyle name="Comma 2 2 6" xfId="665"/>
    <cellStyle name="Comma 2 2 6 2" xfId="1473"/>
    <cellStyle name="Comma 2 2 6 2 2" xfId="6162"/>
    <cellStyle name="Comma 2 2 6 2 2 2" xfId="11734"/>
    <cellStyle name="Comma 2 2 6 2 3" xfId="10795"/>
    <cellStyle name="Comma 2 2 6 3" xfId="2064"/>
    <cellStyle name="Comma 2 2 6 3 2" xfId="6163"/>
    <cellStyle name="Comma 2 2 6 3 2 2" xfId="11735"/>
    <cellStyle name="Comma 2 2 6 3 3" xfId="10843"/>
    <cellStyle name="Comma 2 2 6 4" xfId="795"/>
    <cellStyle name="Comma 2 2 6 4 2" xfId="6164"/>
    <cellStyle name="Comma 2 2 6 4 2 2" xfId="11736"/>
    <cellStyle name="Comma 2 2 6 4 3" xfId="10709"/>
    <cellStyle name="Comma 2 2 6 5" xfId="6165"/>
    <cellStyle name="Comma 2 2 6 5 2" xfId="11737"/>
    <cellStyle name="Comma 2 2 6 6" xfId="6161"/>
    <cellStyle name="Comma 2 2 6 6 2" xfId="11733"/>
    <cellStyle name="Comma 2 2 6 7" xfId="10690"/>
    <cellStyle name="Comma 2 2 7" xfId="2740"/>
    <cellStyle name="Comma 2 2 7 2" xfId="8086"/>
    <cellStyle name="Comma 2 2 7 2 2" xfId="13109"/>
    <cellStyle name="Comma 2 2 7 3" xfId="6166"/>
    <cellStyle name="Comma 2 2 7 3 2" xfId="11738"/>
    <cellStyle name="Comma 2 2 8" xfId="6167"/>
    <cellStyle name="Comma 2 2 9" xfId="6076"/>
    <cellStyle name="Comma 2 2_DRAFT BOQ-WITH MEAS-STR-CIVIL-18-01-13" xfId="947"/>
    <cellStyle name="Comma 2 22" xfId="1695"/>
    <cellStyle name="Comma 2 22 2" xfId="2765"/>
    <cellStyle name="Comma 2 22 2 2" xfId="6170"/>
    <cellStyle name="Comma 2 22 2 2 2" xfId="6171"/>
    <cellStyle name="Comma 2 22 2 2 2 2" xfId="8090"/>
    <cellStyle name="Comma 2 22 2 2 2 2 2" xfId="13113"/>
    <cellStyle name="Comma 2 22 2 2 2 3" xfId="11742"/>
    <cellStyle name="Comma 2 22 2 2 3" xfId="8089"/>
    <cellStyle name="Comma 2 22 2 2 3 2" xfId="13112"/>
    <cellStyle name="Comma 2 22 2 2 4" xfId="11741"/>
    <cellStyle name="Comma 2 22 2 3" xfId="6172"/>
    <cellStyle name="Comma 2 22 2 3 2" xfId="8091"/>
    <cellStyle name="Comma 2 22 2 3 2 2" xfId="13114"/>
    <cellStyle name="Comma 2 22 2 3 3" xfId="11743"/>
    <cellStyle name="Comma 2 22 2 4" xfId="8088"/>
    <cellStyle name="Comma 2 22 2 4 2" xfId="13111"/>
    <cellStyle name="Comma 2 22 2 5" xfId="6169"/>
    <cellStyle name="Comma 2 22 2 5 2" xfId="11740"/>
    <cellStyle name="Comma 2 22 2 6" xfId="11002"/>
    <cellStyle name="Comma 2 22 3" xfId="6173"/>
    <cellStyle name="Comma 2 22 3 2" xfId="6174"/>
    <cellStyle name="Comma 2 22 3 2 2" xfId="8093"/>
    <cellStyle name="Comma 2 22 3 2 2 2" xfId="13116"/>
    <cellStyle name="Comma 2 22 3 2 3" xfId="11745"/>
    <cellStyle name="Comma 2 22 3 3" xfId="8092"/>
    <cellStyle name="Comma 2 22 3 3 2" xfId="13115"/>
    <cellStyle name="Comma 2 22 3 4" xfId="11744"/>
    <cellStyle name="Comma 2 22 4" xfId="6175"/>
    <cellStyle name="Comma 2 22 4 2" xfId="8094"/>
    <cellStyle name="Comma 2 22 4 2 2" xfId="13117"/>
    <cellStyle name="Comma 2 22 4 3" xfId="11746"/>
    <cellStyle name="Comma 2 22 5" xfId="8087"/>
    <cellStyle name="Comma 2 22 5 2" xfId="13110"/>
    <cellStyle name="Comma 2 22 6" xfId="6168"/>
    <cellStyle name="Comma 2 22 6 2" xfId="11739"/>
    <cellStyle name="Comma 2 22 7" xfId="10813"/>
    <cellStyle name="Comma 2 3" xfId="8"/>
    <cellStyle name="Comma 2 3 10" xfId="10608"/>
    <cellStyle name="Comma 2 3 11" xfId="15285"/>
    <cellStyle name="Comma 2 3 2" xfId="12"/>
    <cellStyle name="Comma 2 3 2 10" xfId="8919"/>
    <cellStyle name="Comma 2 3 2 10 2" xfId="13605"/>
    <cellStyle name="Comma 2 3 2 11" xfId="8935"/>
    <cellStyle name="Comma 2 3 2 11 2" xfId="13620"/>
    <cellStyle name="Comma 2 3 2 12" xfId="6177"/>
    <cellStyle name="Comma 2 3 2 12 2" xfId="11747"/>
    <cellStyle name="Comma 2 3 2 13" xfId="3490"/>
    <cellStyle name="Comma 2 3 2 13 2" xfId="11355"/>
    <cellStyle name="Comma 2 3 2 14" xfId="15246"/>
    <cellStyle name="Comma 2 3 2 15" xfId="10612"/>
    <cellStyle name="Comma 2 3 2 2" xfId="44"/>
    <cellStyle name="Comma 2 3 2 2 2" xfId="635"/>
    <cellStyle name="Comma 2 3 2 2 2 2" xfId="8097"/>
    <cellStyle name="Comma 2 3 2 2 2 2 2" xfId="13120"/>
    <cellStyle name="Comma 2 3 2 2 2 3" xfId="6179"/>
    <cellStyle name="Comma 2 3 2 2 2 3 2" xfId="11749"/>
    <cellStyle name="Comma 2 3 2 2 2 4" xfId="10686"/>
    <cellStyle name="Comma 2 3 2 2 3" xfId="8096"/>
    <cellStyle name="Comma 2 3 2 2 3 2" xfId="13119"/>
    <cellStyle name="Comma 2 3 2 2 4" xfId="6178"/>
    <cellStyle name="Comma 2 3 2 2 4 2" xfId="11748"/>
    <cellStyle name="Comma 2 3 2 2 5" xfId="3515"/>
    <cellStyle name="Comma 2 3 2 2 5 2" xfId="11378"/>
    <cellStyle name="Comma 2 3 2 2 6" xfId="10625"/>
    <cellStyle name="Comma 2 3 2 3" xfId="2766"/>
    <cellStyle name="Comma 2 3 2 3 2" xfId="6181"/>
    <cellStyle name="Comma 2 3 2 3 2 2" xfId="8099"/>
    <cellStyle name="Comma 2 3 2 3 2 2 2" xfId="13122"/>
    <cellStyle name="Comma 2 3 2 3 2 3" xfId="11751"/>
    <cellStyle name="Comma 2 3 2 3 3" xfId="8098"/>
    <cellStyle name="Comma 2 3 2 3 3 2" xfId="13121"/>
    <cellStyle name="Comma 2 3 2 3 4" xfId="6180"/>
    <cellStyle name="Comma 2 3 2 3 4 2" xfId="11750"/>
    <cellStyle name="Comma 2 3 2 3 5" xfId="11003"/>
    <cellStyle name="Comma 2 3 2 4" xfId="2219"/>
    <cellStyle name="Comma 2 3 2 4 2" xfId="6183"/>
    <cellStyle name="Comma 2 3 2 4 2 2" xfId="8101"/>
    <cellStyle name="Comma 2 3 2 4 2 2 2" xfId="13124"/>
    <cellStyle name="Comma 2 3 2 4 2 3" xfId="11753"/>
    <cellStyle name="Comma 2 3 2 4 3" xfId="8100"/>
    <cellStyle name="Comma 2 3 2 4 3 2" xfId="13123"/>
    <cellStyle name="Comma 2 3 2 4 4" xfId="6182"/>
    <cellStyle name="Comma 2 3 2 4 4 2" xfId="11752"/>
    <cellStyle name="Comma 2 3 2 4 5" xfId="10863"/>
    <cellStyle name="Comma 2 3 2 5" xfId="867"/>
    <cellStyle name="Comma 2 3 2 5 2" xfId="8102"/>
    <cellStyle name="Comma 2 3 2 5 2 2" xfId="13125"/>
    <cellStyle name="Comma 2 3 2 5 3" xfId="6184"/>
    <cellStyle name="Comma 2 3 2 5 3 2" xfId="11754"/>
    <cellStyle name="Comma 2 3 2 5 4" xfId="10719"/>
    <cellStyle name="Comma 2 3 2 6" xfId="3419"/>
    <cellStyle name="Comma 2 3 2 6 2" xfId="6185"/>
    <cellStyle name="Comma 2 3 2 6 3" xfId="11324"/>
    <cellStyle name="Comma 2 3 2 7" xfId="6186"/>
    <cellStyle name="Comma 2 3 2 7 2" xfId="8103"/>
    <cellStyle name="Comma 2 3 2 7 2 2" xfId="13126"/>
    <cellStyle name="Comma 2 3 2 7 3" xfId="11755"/>
    <cellStyle name="Comma 2 3 2 8" xfId="7667"/>
    <cellStyle name="Comma 2 3 2 8 2" xfId="8906"/>
    <cellStyle name="Comma 2 3 2 8 2 2" xfId="13595"/>
    <cellStyle name="Comma 2 3 2 8 3" xfId="12800"/>
    <cellStyle name="Comma 2 3 2 9" xfId="8095"/>
    <cellStyle name="Comma 2 3 2 9 2" xfId="13118"/>
    <cellStyle name="Comma 2 3 3" xfId="40"/>
    <cellStyle name="Comma 2 3 3 2" xfId="1168"/>
    <cellStyle name="Comma 2 3 3 2 2" xfId="6188"/>
    <cellStyle name="Comma 2 3 3 2 2 2" xfId="11757"/>
    <cellStyle name="Comma 2 3 3 2 3" xfId="10755"/>
    <cellStyle name="Comma 2 3 3 3" xfId="2767"/>
    <cellStyle name="Comma 2 3 3 3 2" xfId="6189"/>
    <cellStyle name="Comma 2 3 3 3 2 2" xfId="11758"/>
    <cellStyle name="Comma 2 3 3 3 3" xfId="11004"/>
    <cellStyle name="Comma 2 3 3 4" xfId="2768"/>
    <cellStyle name="Comma 2 3 3 4 2" xfId="6190"/>
    <cellStyle name="Comma 2 3 3 4 2 2" xfId="11759"/>
    <cellStyle name="Comma 2 3 3 4 3" xfId="11005"/>
    <cellStyle name="Comma 2 3 3 5" xfId="898"/>
    <cellStyle name="Comma 2 3 3 5 2" xfId="6191"/>
    <cellStyle name="Comma 2 3 3 5 2 2" xfId="11760"/>
    <cellStyle name="Comma 2 3 3 5 3" xfId="10726"/>
    <cellStyle name="Comma 2 3 3 6" xfId="6187"/>
    <cellStyle name="Comma 2 3 3 6 2" xfId="11756"/>
    <cellStyle name="Comma 2 3 3 7" xfId="3514"/>
    <cellStyle name="Comma 2 3 3 7 2" xfId="11377"/>
    <cellStyle name="Comma 2 3 3 8" xfId="10621"/>
    <cellStyle name="Comma 2 3 4" xfId="1967"/>
    <cellStyle name="Comma 2 3 4 2" xfId="6192"/>
    <cellStyle name="Comma 2 3 5" xfId="3415"/>
    <cellStyle name="Comma 2 3 5 2" xfId="8104"/>
    <cellStyle name="Comma 2 3 5 2 2" xfId="13127"/>
    <cellStyle name="Comma 2 3 5 3" xfId="6193"/>
    <cellStyle name="Comma 2 3 5 3 2" xfId="11761"/>
    <cellStyle name="Comma 2 3 5 4" xfId="11320"/>
    <cellStyle name="Comma 2 3 6" xfId="6176"/>
    <cellStyle name="Comma 2 3 7" xfId="7663"/>
    <cellStyle name="Comma 2 3 7 2" xfId="8902"/>
    <cellStyle name="Comma 2 3 7 2 2" xfId="13591"/>
    <cellStyle name="Comma 2 3 7 3" xfId="12796"/>
    <cellStyle name="Comma 2 3 8" xfId="7672"/>
    <cellStyle name="Comma 2 3 9" xfId="15245"/>
    <cellStyle name="Comma 2 4" xfId="2769"/>
    <cellStyle name="Comma 2 4 2" xfId="2770"/>
    <cellStyle name="Comma 2 4 2 2" xfId="6195"/>
    <cellStyle name="Comma 2 4 3" xfId="1655"/>
    <cellStyle name="Comma 2 4 3 2" xfId="2771"/>
    <cellStyle name="Comma 2 4 3 2 2" xfId="6197"/>
    <cellStyle name="Comma 2 4 3 2 2 2" xfId="11763"/>
    <cellStyle name="Comma 2 4 3 2 3" xfId="11006"/>
    <cellStyle name="Comma 2 4 3 3" xfId="2755"/>
    <cellStyle name="Comma 2 4 3 3 2" xfId="6198"/>
    <cellStyle name="Comma 2 4 3 3 2 2" xfId="11764"/>
    <cellStyle name="Comma 2 4 3 3 3" xfId="10994"/>
    <cellStyle name="Comma 2 4 3 4" xfId="2757"/>
    <cellStyle name="Comma 2 4 3 4 2" xfId="6199"/>
    <cellStyle name="Comma 2 4 3 4 2 2" xfId="11765"/>
    <cellStyle name="Comma 2 4 3 4 3" xfId="10996"/>
    <cellStyle name="Comma 2 4 3 5" xfId="6200"/>
    <cellStyle name="Comma 2 4 3 5 2" xfId="11766"/>
    <cellStyle name="Comma 2 4 3 6" xfId="6196"/>
    <cellStyle name="Comma 2 4 3 6 2" xfId="11762"/>
    <cellStyle name="Comma 2 4 3 7" xfId="10807"/>
    <cellStyle name="Comma 2 4 4" xfId="6201"/>
    <cellStyle name="Comma 2 4 5" xfId="6194"/>
    <cellStyle name="Comma 2 4 6" xfId="7697"/>
    <cellStyle name="Comma 2 4 6 2" xfId="12820"/>
    <cellStyle name="Comma 2 4 7" xfId="3538"/>
    <cellStyle name="Comma 2 4 7 2" xfId="11390"/>
    <cellStyle name="Comma 2 4 8" xfId="3510"/>
    <cellStyle name="Comma 2 4 8 2" xfId="11373"/>
    <cellStyle name="Comma 2 5" xfId="852"/>
    <cellStyle name="Comma 2 5 2" xfId="2773"/>
    <cellStyle name="Comma 2 5 2 2" xfId="6203"/>
    <cellStyle name="Comma 2 5 2 2 2" xfId="11768"/>
    <cellStyle name="Comma 2 5 2 3" xfId="11008"/>
    <cellStyle name="Comma 2 5 3" xfId="2584"/>
    <cellStyle name="Comma 2 5 3 2" xfId="6204"/>
    <cellStyle name="Comma 2 5 3 2 2" xfId="11769"/>
    <cellStyle name="Comma 2 5 3 3" xfId="10902"/>
    <cellStyle name="Comma 2 5 4" xfId="2774"/>
    <cellStyle name="Comma 2 5 4 2" xfId="6205"/>
    <cellStyle name="Comma 2 5 4 2 2" xfId="11770"/>
    <cellStyle name="Comma 2 5 4 3" xfId="11009"/>
    <cellStyle name="Comma 2 5 5" xfId="6206"/>
    <cellStyle name="Comma 2 5 5 2" xfId="11771"/>
    <cellStyle name="Comma 2 5 6" xfId="6207"/>
    <cellStyle name="Comma 2 5 7" xfId="6202"/>
    <cellStyle name="Comma 2 5 7 2" xfId="11767"/>
    <cellStyle name="Comma 2 5 8" xfId="10717"/>
    <cellStyle name="Comma 2 5 9" xfId="15274"/>
    <cellStyle name="Comma 2 6" xfId="1672"/>
    <cellStyle name="Comma 2 6 2" xfId="2776"/>
    <cellStyle name="Comma 2 6 2 2" xfId="6210"/>
    <cellStyle name="Comma 2 6 2 2 2" xfId="8107"/>
    <cellStyle name="Comma 2 6 2 2 2 2" xfId="13130"/>
    <cellStyle name="Comma 2 6 2 2 3" xfId="11774"/>
    <cellStyle name="Comma 2 6 2 3" xfId="8106"/>
    <cellStyle name="Comma 2 6 2 3 2" xfId="13129"/>
    <cellStyle name="Comma 2 6 2 4" xfId="6209"/>
    <cellStyle name="Comma 2 6 2 4 2" xfId="11773"/>
    <cellStyle name="Comma 2 6 2 5" xfId="11011"/>
    <cellStyle name="Comma 2 6 3" xfId="449"/>
    <cellStyle name="Comma 2 6 3 2" xfId="6212"/>
    <cellStyle name="Comma 2 6 3 2 2" xfId="8109"/>
    <cellStyle name="Comma 2 6 3 2 2 2" xfId="13132"/>
    <cellStyle name="Comma 2 6 3 2 3" xfId="11776"/>
    <cellStyle name="Comma 2 6 3 3" xfId="8108"/>
    <cellStyle name="Comma 2 6 3 3 2" xfId="13131"/>
    <cellStyle name="Comma 2 6 3 4" xfId="6211"/>
    <cellStyle name="Comma 2 6 3 4 2" xfId="11775"/>
    <cellStyle name="Comma 2 6 3 5" xfId="10669"/>
    <cellStyle name="Comma 2 6 4" xfId="2777"/>
    <cellStyle name="Comma 2 6 4 2" xfId="6214"/>
    <cellStyle name="Comma 2 6 4 2 2" xfId="8111"/>
    <cellStyle name="Comma 2 6 4 2 2 2" xfId="13134"/>
    <cellStyle name="Comma 2 6 4 2 3" xfId="11778"/>
    <cellStyle name="Comma 2 6 4 3" xfId="8110"/>
    <cellStyle name="Comma 2 6 4 3 2" xfId="13133"/>
    <cellStyle name="Comma 2 6 4 4" xfId="6213"/>
    <cellStyle name="Comma 2 6 4 4 2" xfId="11777"/>
    <cellStyle name="Comma 2 6 4 5" xfId="11012"/>
    <cellStyle name="Comma 2 6 5" xfId="6215"/>
    <cellStyle name="Comma 2 6 5 2" xfId="8112"/>
    <cellStyle name="Comma 2 6 5 2 2" xfId="13135"/>
    <cellStyle name="Comma 2 6 5 3" xfId="11779"/>
    <cellStyle name="Comma 2 6 6" xfId="6216"/>
    <cellStyle name="Comma 2 6 6 2" xfId="8113"/>
    <cellStyle name="Comma 2 6 6 2 2" xfId="13136"/>
    <cellStyle name="Comma 2 6 6 3" xfId="11780"/>
    <cellStyle name="Comma 2 6 7" xfId="8105"/>
    <cellStyle name="Comma 2 6 7 2" xfId="13128"/>
    <cellStyle name="Comma 2 6 8" xfId="6208"/>
    <cellStyle name="Comma 2 6 8 2" xfId="11772"/>
    <cellStyle name="Comma 2 6 9" xfId="10810"/>
    <cellStyle name="Comma 2 7" xfId="2778"/>
    <cellStyle name="Comma 2 7 2" xfId="2779"/>
    <cellStyle name="Comma 2 7 2 2" xfId="6219"/>
    <cellStyle name="Comma 2 7 2 2 2" xfId="8116"/>
    <cellStyle name="Comma 2 7 2 2 2 2" xfId="13139"/>
    <cellStyle name="Comma 2 7 2 2 3" xfId="11783"/>
    <cellStyle name="Comma 2 7 2 3" xfId="8115"/>
    <cellStyle name="Comma 2 7 2 3 2" xfId="13138"/>
    <cellStyle name="Comma 2 7 2 4" xfId="6218"/>
    <cellStyle name="Comma 2 7 2 4 2" xfId="11782"/>
    <cellStyle name="Comma 2 7 2 5" xfId="11014"/>
    <cellStyle name="Comma 2 7 3" xfId="887"/>
    <cellStyle name="Comma 2 7 3 2" xfId="6221"/>
    <cellStyle name="Comma 2 7 3 2 2" xfId="8118"/>
    <cellStyle name="Comma 2 7 3 2 2 2" xfId="13141"/>
    <cellStyle name="Comma 2 7 3 2 3" xfId="11785"/>
    <cellStyle name="Comma 2 7 3 3" xfId="8117"/>
    <cellStyle name="Comma 2 7 3 3 2" xfId="13140"/>
    <cellStyle name="Comma 2 7 3 4" xfId="6220"/>
    <cellStyle name="Comma 2 7 3 4 2" xfId="11784"/>
    <cellStyle name="Comma 2 7 3 5" xfId="10725"/>
    <cellStyle name="Comma 2 7 4" xfId="2781"/>
    <cellStyle name="Comma 2 7 4 2" xfId="6223"/>
    <cellStyle name="Comma 2 7 4 2 2" xfId="8120"/>
    <cellStyle name="Comma 2 7 4 2 2 2" xfId="13143"/>
    <cellStyle name="Comma 2 7 4 2 3" xfId="11787"/>
    <cellStyle name="Comma 2 7 4 3" xfId="8119"/>
    <cellStyle name="Comma 2 7 4 3 2" xfId="13142"/>
    <cellStyle name="Comma 2 7 4 4" xfId="6222"/>
    <cellStyle name="Comma 2 7 4 4 2" xfId="11786"/>
    <cellStyle name="Comma 2 7 4 5" xfId="11016"/>
    <cellStyle name="Comma 2 7 5" xfId="6224"/>
    <cellStyle name="Comma 2 7 5 2" xfId="8121"/>
    <cellStyle name="Comma 2 7 5 2 2" xfId="13144"/>
    <cellStyle name="Comma 2 7 5 3" xfId="11788"/>
    <cellStyle name="Comma 2 7 6" xfId="6225"/>
    <cellStyle name="Comma 2 7 6 2" xfId="8122"/>
    <cellStyle name="Comma 2 7 6 2 2" xfId="13145"/>
    <cellStyle name="Comma 2 7 6 3" xfId="11789"/>
    <cellStyle name="Comma 2 7 7" xfId="8114"/>
    <cellStyle name="Comma 2 7 7 2" xfId="13137"/>
    <cellStyle name="Comma 2 7 8" xfId="6217"/>
    <cellStyle name="Comma 2 7 8 2" xfId="11781"/>
    <cellStyle name="Comma 2 7 9" xfId="11013"/>
    <cellStyle name="Comma 2 8" xfId="2782"/>
    <cellStyle name="Comma 2 8 10" xfId="8123"/>
    <cellStyle name="Comma 2 8 10 2" xfId="13146"/>
    <cellStyle name="Comma 2 8 11" xfId="6226"/>
    <cellStyle name="Comma 2 8 11 2" xfId="11790"/>
    <cellStyle name="Comma 2 8 12" xfId="11017"/>
    <cellStyle name="Comma 2 8 2" xfId="2783"/>
    <cellStyle name="Comma 2 8 2 2" xfId="2784"/>
    <cellStyle name="Comma 2 8 2 2 2" xfId="6229"/>
    <cellStyle name="Comma 2 8 2 2 2 2" xfId="8126"/>
    <cellStyle name="Comma 2 8 2 2 2 2 2" xfId="13149"/>
    <cellStyle name="Comma 2 8 2 2 2 3" xfId="11793"/>
    <cellStyle name="Comma 2 8 2 2 3" xfId="8125"/>
    <cellStyle name="Comma 2 8 2 2 3 2" xfId="13148"/>
    <cellStyle name="Comma 2 8 2 2 4" xfId="6228"/>
    <cellStyle name="Comma 2 8 2 2 4 2" xfId="11792"/>
    <cellStyle name="Comma 2 8 2 2 5" xfId="11019"/>
    <cellStyle name="Comma 2 8 2 3" xfId="2785"/>
    <cellStyle name="Comma 2 8 2 3 2" xfId="6231"/>
    <cellStyle name="Comma 2 8 2 3 2 2" xfId="8128"/>
    <cellStyle name="Comma 2 8 2 3 2 2 2" xfId="13151"/>
    <cellStyle name="Comma 2 8 2 3 2 3" xfId="11795"/>
    <cellStyle name="Comma 2 8 2 3 3" xfId="8127"/>
    <cellStyle name="Comma 2 8 2 3 3 2" xfId="13150"/>
    <cellStyle name="Comma 2 8 2 3 4" xfId="6230"/>
    <cellStyle name="Comma 2 8 2 3 4 2" xfId="11794"/>
    <cellStyle name="Comma 2 8 2 3 5" xfId="11020"/>
    <cellStyle name="Comma 2 8 2 4" xfId="954"/>
    <cellStyle name="Comma 2 8 2 4 2" xfId="6233"/>
    <cellStyle name="Comma 2 8 2 4 2 2" xfId="8130"/>
    <cellStyle name="Comma 2 8 2 4 2 2 2" xfId="13153"/>
    <cellStyle name="Comma 2 8 2 4 2 3" xfId="11797"/>
    <cellStyle name="Comma 2 8 2 4 3" xfId="8129"/>
    <cellStyle name="Comma 2 8 2 4 3 2" xfId="13152"/>
    <cellStyle name="Comma 2 8 2 4 4" xfId="6232"/>
    <cellStyle name="Comma 2 8 2 4 4 2" xfId="11796"/>
    <cellStyle name="Comma 2 8 2 4 5" xfId="10730"/>
    <cellStyle name="Comma 2 8 2 5" xfId="6234"/>
    <cellStyle name="Comma 2 8 2 5 2" xfId="8131"/>
    <cellStyle name="Comma 2 8 2 5 2 2" xfId="13154"/>
    <cellStyle name="Comma 2 8 2 5 3" xfId="11798"/>
    <cellStyle name="Comma 2 8 2 6" xfId="6235"/>
    <cellStyle name="Comma 2 8 2 6 2" xfId="8132"/>
    <cellStyle name="Comma 2 8 2 6 2 2" xfId="13155"/>
    <cellStyle name="Comma 2 8 2 6 3" xfId="11799"/>
    <cellStyle name="Comma 2 8 2 7" xfId="8124"/>
    <cellStyle name="Comma 2 8 2 7 2" xfId="13147"/>
    <cellStyle name="Comma 2 8 2 8" xfId="6227"/>
    <cellStyle name="Comma 2 8 2 8 2" xfId="11791"/>
    <cellStyle name="Comma 2 8 2 9" xfId="11018"/>
    <cellStyle name="Comma 2 8 3" xfId="2786"/>
    <cellStyle name="Comma 2 8 3 2" xfId="2787"/>
    <cellStyle name="Comma 2 8 3 2 2" xfId="6237"/>
    <cellStyle name="Comma 2 8 3 2 2 2" xfId="11801"/>
    <cellStyle name="Comma 2 8 3 2 3" xfId="11022"/>
    <cellStyle name="Comma 2 8 3 3" xfId="1426"/>
    <cellStyle name="Comma 2 8 3 3 2" xfId="6238"/>
    <cellStyle name="Comma 2 8 3 3 2 2" xfId="11802"/>
    <cellStyle name="Comma 2 8 3 3 3" xfId="10787"/>
    <cellStyle name="Comma 2 8 3 4" xfId="2434"/>
    <cellStyle name="Comma 2 8 3 4 2" xfId="6239"/>
    <cellStyle name="Comma 2 8 3 4 2 2" xfId="11803"/>
    <cellStyle name="Comma 2 8 3 4 3" xfId="10892"/>
    <cellStyle name="Comma 2 8 3 5" xfId="6240"/>
    <cellStyle name="Comma 2 8 3 5 2" xfId="11804"/>
    <cellStyle name="Comma 2 8 3 6" xfId="6236"/>
    <cellStyle name="Comma 2 8 3 6 2" xfId="11800"/>
    <cellStyle name="Comma 2 8 3 7" xfId="11021"/>
    <cellStyle name="Comma 2 8 4" xfId="2788"/>
    <cellStyle name="Comma 2 8 4 2" xfId="2789"/>
    <cellStyle name="Comma 2 8 4 2 2" xfId="6242"/>
    <cellStyle name="Comma 2 8 4 2 2 2" xfId="11806"/>
    <cellStyle name="Comma 2 8 4 2 3" xfId="11024"/>
    <cellStyle name="Comma 2 8 4 3" xfId="2790"/>
    <cellStyle name="Comma 2 8 4 3 2" xfId="6243"/>
    <cellStyle name="Comma 2 8 4 3 2 2" xfId="11807"/>
    <cellStyle name="Comma 2 8 4 3 3" xfId="11025"/>
    <cellStyle name="Comma 2 8 4 4" xfId="606"/>
    <cellStyle name="Comma 2 8 4 4 2" xfId="6244"/>
    <cellStyle name="Comma 2 8 4 4 2 2" xfId="11808"/>
    <cellStyle name="Comma 2 8 4 4 3" xfId="10682"/>
    <cellStyle name="Comma 2 8 4 5" xfId="6245"/>
    <cellStyle name="Comma 2 8 4 5 2" xfId="11809"/>
    <cellStyle name="Comma 2 8 4 6" xfId="6241"/>
    <cellStyle name="Comma 2 8 4 6 2" xfId="11805"/>
    <cellStyle name="Comma 2 8 4 7" xfId="11023"/>
    <cellStyle name="Comma 2 8 5" xfId="2008"/>
    <cellStyle name="Comma 2 8 5 2" xfId="6247"/>
    <cellStyle name="Comma 2 8 5 2 2" xfId="8134"/>
    <cellStyle name="Comma 2 8 5 2 2 2" xfId="13157"/>
    <cellStyle name="Comma 2 8 5 2 3" xfId="11811"/>
    <cellStyle name="Comma 2 8 5 3" xfId="8133"/>
    <cellStyle name="Comma 2 8 5 3 2" xfId="13156"/>
    <cellStyle name="Comma 2 8 5 4" xfId="6246"/>
    <cellStyle name="Comma 2 8 5 4 2" xfId="11810"/>
    <cellStyle name="Comma 2 8 5 5" xfId="10837"/>
    <cellStyle name="Comma 2 8 6" xfId="2791"/>
    <cellStyle name="Comma 2 8 6 2" xfId="6249"/>
    <cellStyle name="Comma 2 8 6 2 2" xfId="8136"/>
    <cellStyle name="Comma 2 8 6 2 2 2" xfId="13159"/>
    <cellStyle name="Comma 2 8 6 2 3" xfId="11813"/>
    <cellStyle name="Comma 2 8 6 3" xfId="8135"/>
    <cellStyle name="Comma 2 8 6 3 2" xfId="13158"/>
    <cellStyle name="Comma 2 8 6 4" xfId="6248"/>
    <cellStyle name="Comma 2 8 6 4 2" xfId="11812"/>
    <cellStyle name="Comma 2 8 6 5" xfId="11026"/>
    <cellStyle name="Comma 2 8 7" xfId="2792"/>
    <cellStyle name="Comma 2 8 7 2" xfId="6251"/>
    <cellStyle name="Comma 2 8 7 2 2" xfId="8138"/>
    <cellStyle name="Comma 2 8 7 2 2 2" xfId="13161"/>
    <cellStyle name="Comma 2 8 7 2 3" xfId="11815"/>
    <cellStyle name="Comma 2 8 7 3" xfId="8137"/>
    <cellStyle name="Comma 2 8 7 3 2" xfId="13160"/>
    <cellStyle name="Comma 2 8 7 4" xfId="6250"/>
    <cellStyle name="Comma 2 8 7 4 2" xfId="11814"/>
    <cellStyle name="Comma 2 8 7 5" xfId="11027"/>
    <cellStyle name="Comma 2 8 8" xfId="6252"/>
    <cellStyle name="Comma 2 8 8 2" xfId="8139"/>
    <cellStyle name="Comma 2 8 8 2 2" xfId="13162"/>
    <cellStyle name="Comma 2 8 8 3" xfId="11816"/>
    <cellStyle name="Comma 2 8 9" xfId="6253"/>
    <cellStyle name="Comma 2 8 9 2" xfId="8140"/>
    <cellStyle name="Comma 2 8 9 2 2" xfId="13163"/>
    <cellStyle name="Comma 2 8 9 3" xfId="11817"/>
    <cellStyle name="Comma 2 9" xfId="1853"/>
    <cellStyle name="Comma 2 9 2" xfId="2793"/>
    <cellStyle name="Comma 2 9 2 2" xfId="6256"/>
    <cellStyle name="Comma 2 9 2 2 2" xfId="8143"/>
    <cellStyle name="Comma 2 9 2 2 2 2" xfId="13166"/>
    <cellStyle name="Comma 2 9 2 2 3" xfId="11820"/>
    <cellStyle name="Comma 2 9 2 3" xfId="8142"/>
    <cellStyle name="Comma 2 9 2 3 2" xfId="13165"/>
    <cellStyle name="Comma 2 9 2 4" xfId="6255"/>
    <cellStyle name="Comma 2 9 2 4 2" xfId="11819"/>
    <cellStyle name="Comma 2 9 2 5" xfId="11028"/>
    <cellStyle name="Comma 2 9 3" xfId="137"/>
    <cellStyle name="Comma 2 9 3 2" xfId="6258"/>
    <cellStyle name="Comma 2 9 3 2 2" xfId="8145"/>
    <cellStyle name="Comma 2 9 3 2 2 2" xfId="13168"/>
    <cellStyle name="Comma 2 9 3 2 3" xfId="11822"/>
    <cellStyle name="Comma 2 9 3 3" xfId="8144"/>
    <cellStyle name="Comma 2 9 3 3 2" xfId="13167"/>
    <cellStyle name="Comma 2 9 3 4" xfId="6257"/>
    <cellStyle name="Comma 2 9 3 4 2" xfId="11821"/>
    <cellStyle name="Comma 2 9 3 5" xfId="10643"/>
    <cellStyle name="Comma 2 9 4" xfId="2794"/>
    <cellStyle name="Comma 2 9 4 2" xfId="6260"/>
    <cellStyle name="Comma 2 9 4 2 2" xfId="8147"/>
    <cellStyle name="Comma 2 9 4 2 2 2" xfId="13170"/>
    <cellStyle name="Comma 2 9 4 2 3" xfId="11824"/>
    <cellStyle name="Comma 2 9 4 3" xfId="8146"/>
    <cellStyle name="Comma 2 9 4 3 2" xfId="13169"/>
    <cellStyle name="Comma 2 9 4 4" xfId="6259"/>
    <cellStyle name="Comma 2 9 4 4 2" xfId="11823"/>
    <cellStyle name="Comma 2 9 4 5" xfId="11029"/>
    <cellStyle name="Comma 2 9 5" xfId="6261"/>
    <cellStyle name="Comma 2 9 5 2" xfId="8148"/>
    <cellStyle name="Comma 2 9 5 2 2" xfId="13171"/>
    <cellStyle name="Comma 2 9 5 3" xfId="11825"/>
    <cellStyle name="Comma 2 9 6" xfId="6262"/>
    <cellStyle name="Comma 2 9 6 2" xfId="8149"/>
    <cellStyle name="Comma 2 9 6 2 2" xfId="13172"/>
    <cellStyle name="Comma 2 9 6 3" xfId="11826"/>
    <cellStyle name="Comma 2 9 7" xfId="8141"/>
    <cellStyle name="Comma 2 9 7 2" xfId="13164"/>
    <cellStyle name="Comma 2 9 8" xfId="6254"/>
    <cellStyle name="Comma 2 9 8 2" xfId="11818"/>
    <cellStyle name="Comma 2 9 9" xfId="10829"/>
    <cellStyle name="Comma 2_3.2 M&amp;P BOQ -Bosch Adugodi-17.08.2012" xfId="236"/>
    <cellStyle name="Comma 20" xfId="1928"/>
    <cellStyle name="Comma 20 2" xfId="1274"/>
    <cellStyle name="Comma 20 2 2" xfId="2704"/>
    <cellStyle name="Comma 20 2 2 2" xfId="6265"/>
    <cellStyle name="Comma 20 2 2 2 2" xfId="8152"/>
    <cellStyle name="Comma 20 2 2 2 2 2" xfId="13175"/>
    <cellStyle name="Comma 20 2 2 2 3" xfId="11829"/>
    <cellStyle name="Comma 20 2 2 3" xfId="8151"/>
    <cellStyle name="Comma 20 2 2 3 2" xfId="13174"/>
    <cellStyle name="Comma 20 2 2 4" xfId="6264"/>
    <cellStyle name="Comma 20 2 2 4 2" xfId="11828"/>
    <cellStyle name="Comma 20 2 2 5" xfId="10952"/>
    <cellStyle name="Comma 20 2 3" xfId="2795"/>
    <cellStyle name="Comma 20 2 3 2" xfId="6267"/>
    <cellStyle name="Comma 20 2 3 2 2" xfId="8154"/>
    <cellStyle name="Comma 20 2 3 2 2 2" xfId="13177"/>
    <cellStyle name="Comma 20 2 3 2 3" xfId="11831"/>
    <cellStyle name="Comma 20 2 3 3" xfId="8153"/>
    <cellStyle name="Comma 20 2 3 3 2" xfId="13176"/>
    <cellStyle name="Comma 20 2 3 4" xfId="6266"/>
    <cellStyle name="Comma 20 2 3 4 2" xfId="11830"/>
    <cellStyle name="Comma 20 2 3 5" xfId="11030"/>
    <cellStyle name="Comma 20 2 4" xfId="2796"/>
    <cellStyle name="Comma 20 2 4 2" xfId="6269"/>
    <cellStyle name="Comma 20 2 4 2 2" xfId="8156"/>
    <cellStyle name="Comma 20 2 4 2 2 2" xfId="13179"/>
    <cellStyle name="Comma 20 2 4 2 3" xfId="11833"/>
    <cellStyle name="Comma 20 2 4 3" xfId="8155"/>
    <cellStyle name="Comma 20 2 4 3 2" xfId="13178"/>
    <cellStyle name="Comma 20 2 4 4" xfId="6268"/>
    <cellStyle name="Comma 20 2 4 4 2" xfId="11832"/>
    <cellStyle name="Comma 20 2 4 5" xfId="11031"/>
    <cellStyle name="Comma 20 2 5" xfId="6270"/>
    <cellStyle name="Comma 20 2 5 2" xfId="8157"/>
    <cellStyle name="Comma 20 2 5 2 2" xfId="13180"/>
    <cellStyle name="Comma 20 2 5 3" xfId="11834"/>
    <cellStyle name="Comma 20 2 6" xfId="6271"/>
    <cellStyle name="Comma 20 2 6 2" xfId="8158"/>
    <cellStyle name="Comma 20 2 6 2 2" xfId="13181"/>
    <cellStyle name="Comma 20 2 6 3" xfId="11835"/>
    <cellStyle name="Comma 20 2 7" xfId="8150"/>
    <cellStyle name="Comma 20 2 7 2" xfId="13173"/>
    <cellStyle name="Comma 20 2 8" xfId="6263"/>
    <cellStyle name="Comma 20 2 8 2" xfId="11827"/>
    <cellStyle name="Comma 20 2 9" xfId="10770"/>
    <cellStyle name="Comma 21" xfId="2519"/>
    <cellStyle name="Comma 21 2" xfId="879"/>
    <cellStyle name="Comma 21 2 2" xfId="2706"/>
    <cellStyle name="Comma 21 2 2 2" xfId="6273"/>
    <cellStyle name="Comma 21 2 2 2 2" xfId="11837"/>
    <cellStyle name="Comma 21 2 2 3" xfId="10954"/>
    <cellStyle name="Comma 21 2 3" xfId="2709"/>
    <cellStyle name="Comma 21 2 3 2" xfId="6274"/>
    <cellStyle name="Comma 21 2 3 2 2" xfId="11838"/>
    <cellStyle name="Comma 21 2 3 3" xfId="10956"/>
    <cellStyle name="Comma 21 2 4" xfId="731"/>
    <cellStyle name="Comma 21 2 4 2" xfId="6275"/>
    <cellStyle name="Comma 21 2 4 2 2" xfId="11839"/>
    <cellStyle name="Comma 21 2 4 3" xfId="10701"/>
    <cellStyle name="Comma 21 2 5" xfId="6276"/>
    <cellStyle name="Comma 21 2 5 2" xfId="11840"/>
    <cellStyle name="Comma 21 2 6" xfId="6272"/>
    <cellStyle name="Comma 21 2 6 2" xfId="11836"/>
    <cellStyle name="Comma 21 2 7" xfId="10722"/>
    <cellStyle name="Comma 21 3" xfId="292"/>
    <cellStyle name="Comma 21 3 2" xfId="6278"/>
    <cellStyle name="Comma 21 3 3" xfId="6277"/>
    <cellStyle name="Comma 22" xfId="2715"/>
    <cellStyle name="Comma 22 2" xfId="1139"/>
    <cellStyle name="Comma 22 2 2" xfId="1112"/>
    <cellStyle name="Comma 22 2 2 2" xfId="6281"/>
    <cellStyle name="Comma 22 2 2 2 2" xfId="8161"/>
    <cellStyle name="Comma 22 2 2 2 2 2" xfId="13184"/>
    <cellStyle name="Comma 22 2 2 2 3" xfId="11843"/>
    <cellStyle name="Comma 22 2 2 3" xfId="8160"/>
    <cellStyle name="Comma 22 2 2 3 2" xfId="13183"/>
    <cellStyle name="Comma 22 2 2 4" xfId="6280"/>
    <cellStyle name="Comma 22 2 2 4 2" xfId="11842"/>
    <cellStyle name="Comma 22 2 2 5" xfId="10747"/>
    <cellStyle name="Comma 22 2 3" xfId="2717"/>
    <cellStyle name="Comma 22 2 3 2" xfId="6283"/>
    <cellStyle name="Comma 22 2 3 2 2" xfId="8163"/>
    <cellStyle name="Comma 22 2 3 2 2 2" xfId="13186"/>
    <cellStyle name="Comma 22 2 3 2 3" xfId="11845"/>
    <cellStyle name="Comma 22 2 3 3" xfId="8162"/>
    <cellStyle name="Comma 22 2 3 3 2" xfId="13185"/>
    <cellStyle name="Comma 22 2 3 4" xfId="6282"/>
    <cellStyle name="Comma 22 2 3 4 2" xfId="11844"/>
    <cellStyle name="Comma 22 2 3 5" xfId="10961"/>
    <cellStyle name="Comma 22 2 4" xfId="141"/>
    <cellStyle name="Comma 22 2 4 2" xfId="6285"/>
    <cellStyle name="Comma 22 2 4 2 2" xfId="8165"/>
    <cellStyle name="Comma 22 2 4 2 2 2" xfId="13188"/>
    <cellStyle name="Comma 22 2 4 2 3" xfId="11847"/>
    <cellStyle name="Comma 22 2 4 3" xfId="8164"/>
    <cellStyle name="Comma 22 2 4 3 2" xfId="13187"/>
    <cellStyle name="Comma 22 2 4 4" xfId="6284"/>
    <cellStyle name="Comma 22 2 4 4 2" xfId="11846"/>
    <cellStyle name="Comma 22 2 4 5" xfId="10644"/>
    <cellStyle name="Comma 22 2 5" xfId="6286"/>
    <cellStyle name="Comma 22 2 5 2" xfId="8166"/>
    <cellStyle name="Comma 22 2 5 2 2" xfId="13189"/>
    <cellStyle name="Comma 22 2 5 3" xfId="11848"/>
    <cellStyle name="Comma 22 2 6" xfId="6287"/>
    <cellStyle name="Comma 22 2 6 2" xfId="8167"/>
    <cellStyle name="Comma 22 2 6 2 2" xfId="13190"/>
    <cellStyle name="Comma 22 2 6 3" xfId="11849"/>
    <cellStyle name="Comma 22 2 7" xfId="8159"/>
    <cellStyle name="Comma 22 2 7 2" xfId="13182"/>
    <cellStyle name="Comma 22 2 8" xfId="6279"/>
    <cellStyle name="Comma 22 2 8 2" xfId="11841"/>
    <cellStyle name="Comma 22 2 9" xfId="10751"/>
    <cellStyle name="Comma 23" xfId="2724"/>
    <cellStyle name="Comma 23 2" xfId="2726"/>
    <cellStyle name="Comma 23 2 2" xfId="6290"/>
    <cellStyle name="Comma 23 2 2 2" xfId="8170"/>
    <cellStyle name="Comma 23 2 2 2 2" xfId="13193"/>
    <cellStyle name="Comma 23 2 2 3" xfId="11852"/>
    <cellStyle name="Comma 23 2 3" xfId="8169"/>
    <cellStyle name="Comma 23 2 3 2" xfId="13192"/>
    <cellStyle name="Comma 23 2 4" xfId="6289"/>
    <cellStyle name="Comma 23 2 4 2" xfId="11851"/>
    <cellStyle name="Comma 23 2 5" xfId="10969"/>
    <cellStyle name="Comma 23 3" xfId="2730"/>
    <cellStyle name="Comma 23 3 2" xfId="6292"/>
    <cellStyle name="Comma 23 3 2 2" xfId="8172"/>
    <cellStyle name="Comma 23 3 2 2 2" xfId="13195"/>
    <cellStyle name="Comma 23 3 2 3" xfId="11854"/>
    <cellStyle name="Comma 23 3 3" xfId="8171"/>
    <cellStyle name="Comma 23 3 3 2" xfId="13194"/>
    <cellStyle name="Comma 23 3 4" xfId="6291"/>
    <cellStyle name="Comma 23 3 4 2" xfId="11853"/>
    <cellStyle name="Comma 23 3 5" xfId="10973"/>
    <cellStyle name="Comma 23 4" xfId="2797"/>
    <cellStyle name="Comma 23 4 2" xfId="6294"/>
    <cellStyle name="Comma 23 4 2 2" xfId="8174"/>
    <cellStyle name="Comma 23 4 2 2 2" xfId="13197"/>
    <cellStyle name="Comma 23 4 2 3" xfId="11856"/>
    <cellStyle name="Comma 23 4 3" xfId="8173"/>
    <cellStyle name="Comma 23 4 3 2" xfId="13196"/>
    <cellStyle name="Comma 23 4 4" xfId="6293"/>
    <cellStyle name="Comma 23 4 4 2" xfId="11855"/>
    <cellStyle name="Comma 23 4 5" xfId="11032"/>
    <cellStyle name="Comma 23 5" xfId="6295"/>
    <cellStyle name="Comma 23 5 2" xfId="8175"/>
    <cellStyle name="Comma 23 5 2 2" xfId="13198"/>
    <cellStyle name="Comma 23 5 3" xfId="11857"/>
    <cellStyle name="Comma 23 6" xfId="6296"/>
    <cellStyle name="Comma 23 6 2" xfId="8176"/>
    <cellStyle name="Comma 23 6 2 2" xfId="13199"/>
    <cellStyle name="Comma 23 6 3" xfId="11858"/>
    <cellStyle name="Comma 23 7" xfId="8168"/>
    <cellStyle name="Comma 23 7 2" xfId="13191"/>
    <cellStyle name="Comma 23 8" xfId="6288"/>
    <cellStyle name="Comma 23 8 2" xfId="11850"/>
    <cellStyle name="Comma 23 9" xfId="10968"/>
    <cellStyle name="Comma 24" xfId="755"/>
    <cellStyle name="Comma 24 2" xfId="2734"/>
    <cellStyle name="Comma 24 2 2" xfId="6298"/>
    <cellStyle name="Comma 24 2 2 2" xfId="11860"/>
    <cellStyle name="Comma 24 2 3" xfId="10977"/>
    <cellStyle name="Comma 24 3" xfId="2280"/>
    <cellStyle name="Comma 24 3 2" xfId="6299"/>
    <cellStyle name="Comma 24 3 2 2" xfId="11861"/>
    <cellStyle name="Comma 24 3 3" xfId="10867"/>
    <cellStyle name="Comma 24 4" xfId="843"/>
    <cellStyle name="Comma 24 4 2" xfId="6300"/>
    <cellStyle name="Comma 24 4 2 2" xfId="11862"/>
    <cellStyle name="Comma 24 4 3" xfId="10715"/>
    <cellStyle name="Comma 24 5" xfId="6301"/>
    <cellStyle name="Comma 24 5 2" xfId="11863"/>
    <cellStyle name="Comma 24 6" xfId="6297"/>
    <cellStyle name="Comma 24 6 2" xfId="11859"/>
    <cellStyle name="Comma 24 7" xfId="10704"/>
    <cellStyle name="Comma 25" xfId="1779"/>
    <cellStyle name="Comma 25 2" xfId="2799"/>
    <cellStyle name="Comma 25 2 2" xfId="6304"/>
    <cellStyle name="Comma 25 2 2 2" xfId="8179"/>
    <cellStyle name="Comma 25 2 2 2 2" xfId="13202"/>
    <cellStyle name="Comma 25 2 2 3" xfId="11866"/>
    <cellStyle name="Comma 25 2 3" xfId="8178"/>
    <cellStyle name="Comma 25 2 3 2" xfId="13201"/>
    <cellStyle name="Comma 25 2 4" xfId="6303"/>
    <cellStyle name="Comma 25 2 4 2" xfId="11865"/>
    <cellStyle name="Comma 25 2 5" xfId="11034"/>
    <cellStyle name="Comma 25 3" xfId="2801"/>
    <cellStyle name="Comma 25 3 2" xfId="6306"/>
    <cellStyle name="Comma 25 3 2 2" xfId="8181"/>
    <cellStyle name="Comma 25 3 2 2 2" xfId="13204"/>
    <cellStyle name="Comma 25 3 2 3" xfId="11868"/>
    <cellStyle name="Comma 25 3 3" xfId="8180"/>
    <cellStyle name="Comma 25 3 3 2" xfId="13203"/>
    <cellStyle name="Comma 25 3 4" xfId="6305"/>
    <cellStyle name="Comma 25 3 4 2" xfId="11867"/>
    <cellStyle name="Comma 25 3 5" xfId="11036"/>
    <cellStyle name="Comma 25 4" xfId="2803"/>
    <cellStyle name="Comma 25 4 2" xfId="6308"/>
    <cellStyle name="Comma 25 4 2 2" xfId="8183"/>
    <cellStyle name="Comma 25 4 2 2 2" xfId="13206"/>
    <cellStyle name="Comma 25 4 2 3" xfId="11870"/>
    <cellStyle name="Comma 25 4 3" xfId="8182"/>
    <cellStyle name="Comma 25 4 3 2" xfId="13205"/>
    <cellStyle name="Comma 25 4 4" xfId="6307"/>
    <cellStyle name="Comma 25 4 4 2" xfId="11869"/>
    <cellStyle name="Comma 25 4 5" xfId="11038"/>
    <cellStyle name="Comma 25 5" xfId="6309"/>
    <cellStyle name="Comma 25 5 2" xfId="8184"/>
    <cellStyle name="Comma 25 5 2 2" xfId="13207"/>
    <cellStyle name="Comma 25 5 3" xfId="11871"/>
    <cellStyle name="Comma 25 6" xfId="6310"/>
    <cellStyle name="Comma 25 6 2" xfId="8185"/>
    <cellStyle name="Comma 25 6 2 2" xfId="13208"/>
    <cellStyle name="Comma 25 6 3" xfId="11872"/>
    <cellStyle name="Comma 25 7" xfId="8177"/>
    <cellStyle name="Comma 25 7 2" xfId="13200"/>
    <cellStyle name="Comma 25 8" xfId="6302"/>
    <cellStyle name="Comma 25 8 2" xfId="11864"/>
    <cellStyle name="Comma 25 9" xfId="10822"/>
    <cellStyle name="Comma 26" xfId="4"/>
    <cellStyle name="Comma 26 10" xfId="3516"/>
    <cellStyle name="Comma 26 10 2" xfId="11379"/>
    <cellStyle name="Comma 26 2" xfId="10"/>
    <cellStyle name="Comma 26 2 2" xfId="14"/>
    <cellStyle name="Comma 26 2 2 2" xfId="46"/>
    <cellStyle name="Comma 26 2 2 2 2" xfId="8908"/>
    <cellStyle name="Comma 26 2 2 2 2 2" xfId="13597"/>
    <cellStyle name="Comma 26 2 2 2 3" xfId="7669"/>
    <cellStyle name="Comma 26 2 2 2 3 2" xfId="12802"/>
    <cellStyle name="Comma 26 2 2 2 4" xfId="10627"/>
    <cellStyle name="Comma 26 2 2 3" xfId="3421"/>
    <cellStyle name="Comma 26 2 2 3 2" xfId="8188"/>
    <cellStyle name="Comma 26 2 2 3 2 2" xfId="13211"/>
    <cellStyle name="Comma 26 2 2 3 3" xfId="11326"/>
    <cellStyle name="Comma 26 2 2 4" xfId="6313"/>
    <cellStyle name="Comma 26 2 2 4 2" xfId="11875"/>
    <cellStyle name="Comma 26 2 2 5" xfId="3518"/>
    <cellStyle name="Comma 26 2 2 5 2" xfId="11381"/>
    <cellStyle name="Comma 26 2 2 6" xfId="15248"/>
    <cellStyle name="Comma 26 2 2 7" xfId="10614"/>
    <cellStyle name="Comma 26 2 3" xfId="42"/>
    <cellStyle name="Comma 26 2 3 2" xfId="8904"/>
    <cellStyle name="Comma 26 2 3 2 2" xfId="13593"/>
    <cellStyle name="Comma 26 2 3 3" xfId="7665"/>
    <cellStyle name="Comma 26 2 3 3 2" xfId="12798"/>
    <cellStyle name="Comma 26 2 3 4" xfId="10623"/>
    <cellStyle name="Comma 26 2 4" xfId="2807"/>
    <cellStyle name="Comma 26 2 4 2" xfId="8187"/>
    <cellStyle name="Comma 26 2 4 2 2" xfId="13210"/>
    <cellStyle name="Comma 26 2 4 3" xfId="11042"/>
    <cellStyle name="Comma 26 2 5" xfId="3417"/>
    <cellStyle name="Comma 26 2 5 2" xfId="6312"/>
    <cellStyle name="Comma 26 2 5 2 2" xfId="11874"/>
    <cellStyle name="Comma 26 2 5 3" xfId="11322"/>
    <cellStyle name="Comma 26 2 6" xfId="3517"/>
    <cellStyle name="Comma 26 2 6 2" xfId="11380"/>
    <cellStyle name="Comma 26 2 7" xfId="15247"/>
    <cellStyle name="Comma 26 2 8" xfId="10610"/>
    <cellStyle name="Comma 26 3" xfId="2809"/>
    <cellStyle name="Comma 26 3 2" xfId="6315"/>
    <cellStyle name="Comma 26 3 2 2" xfId="8190"/>
    <cellStyle name="Comma 26 3 2 2 2" xfId="13213"/>
    <cellStyle name="Comma 26 3 2 3" xfId="11877"/>
    <cellStyle name="Comma 26 3 3" xfId="8189"/>
    <cellStyle name="Comma 26 3 3 2" xfId="13212"/>
    <cellStyle name="Comma 26 3 4" xfId="6314"/>
    <cellStyle name="Comma 26 3 4 2" xfId="11876"/>
    <cellStyle name="Comma 26 3 5" xfId="11044"/>
    <cellStyle name="Comma 26 4" xfId="2811"/>
    <cellStyle name="Comma 26 4 2" xfId="6317"/>
    <cellStyle name="Comma 26 4 2 2" xfId="8192"/>
    <cellStyle name="Comma 26 4 2 2 2" xfId="13215"/>
    <cellStyle name="Comma 26 4 2 3" xfId="11879"/>
    <cellStyle name="Comma 26 4 3" xfId="8191"/>
    <cellStyle name="Comma 26 4 3 2" xfId="13214"/>
    <cellStyle name="Comma 26 4 4" xfId="6316"/>
    <cellStyle name="Comma 26 4 4 2" xfId="11878"/>
    <cellStyle name="Comma 26 4 5" xfId="11046"/>
    <cellStyle name="Comma 26 5" xfId="2805"/>
    <cellStyle name="Comma 26 5 2" xfId="8193"/>
    <cellStyle name="Comma 26 5 2 2" xfId="13216"/>
    <cellStyle name="Comma 26 5 3" xfId="6318"/>
    <cellStyle name="Comma 26 5 3 2" xfId="11880"/>
    <cellStyle name="Comma 26 5 4" xfId="11040"/>
    <cellStyle name="Comma 26 6" xfId="6319"/>
    <cellStyle name="Comma 26 6 2" xfId="8194"/>
    <cellStyle name="Comma 26 6 2 2" xfId="13217"/>
    <cellStyle name="Comma 26 6 3" xfId="11881"/>
    <cellStyle name="Comma 26 7" xfId="7660"/>
    <cellStyle name="Comma 26 7 2" xfId="8900"/>
    <cellStyle name="Comma 26 7 2 2" xfId="13589"/>
    <cellStyle name="Comma 26 7 3" xfId="12794"/>
    <cellStyle name="Comma 26 8" xfId="8186"/>
    <cellStyle name="Comma 26 8 2" xfId="13209"/>
    <cellStyle name="Comma 26 9" xfId="6311"/>
    <cellStyle name="Comma 26 9 2" xfId="11873"/>
    <cellStyle name="Comma 27" xfId="2813"/>
    <cellStyle name="Comma 27 2" xfId="2815"/>
    <cellStyle name="Comma 27 2 2" xfId="6322"/>
    <cellStyle name="Comma 27 2 2 2" xfId="8197"/>
    <cellStyle name="Comma 27 2 2 2 2" xfId="13220"/>
    <cellStyle name="Comma 27 2 2 3" xfId="11884"/>
    <cellStyle name="Comma 27 2 3" xfId="8196"/>
    <cellStyle name="Comma 27 2 3 2" xfId="13219"/>
    <cellStyle name="Comma 27 2 4" xfId="6321"/>
    <cellStyle name="Comma 27 2 4 2" xfId="11883"/>
    <cellStyle name="Comma 27 2 5" xfId="11050"/>
    <cellStyle name="Comma 27 3" xfId="1041"/>
    <cellStyle name="Comma 27 3 2" xfId="6324"/>
    <cellStyle name="Comma 27 3 2 2" xfId="8199"/>
    <cellStyle name="Comma 27 3 2 2 2" xfId="13222"/>
    <cellStyle name="Comma 27 3 2 3" xfId="11886"/>
    <cellStyle name="Comma 27 3 3" xfId="8198"/>
    <cellStyle name="Comma 27 3 3 2" xfId="13221"/>
    <cellStyle name="Comma 27 3 4" xfId="6323"/>
    <cellStyle name="Comma 27 3 4 2" xfId="11885"/>
    <cellStyle name="Comma 27 3 5" xfId="10741"/>
    <cellStyle name="Comma 27 4" xfId="823"/>
    <cellStyle name="Comma 27 4 2" xfId="6326"/>
    <cellStyle name="Comma 27 4 2 2" xfId="8201"/>
    <cellStyle name="Comma 27 4 2 2 2" xfId="13224"/>
    <cellStyle name="Comma 27 4 2 3" xfId="11888"/>
    <cellStyle name="Comma 27 4 3" xfId="8200"/>
    <cellStyle name="Comma 27 4 3 2" xfId="13223"/>
    <cellStyle name="Comma 27 4 4" xfId="6325"/>
    <cellStyle name="Comma 27 4 4 2" xfId="11887"/>
    <cellStyle name="Comma 27 4 5" xfId="10713"/>
    <cellStyle name="Comma 27 5" xfId="6327"/>
    <cellStyle name="Comma 27 5 2" xfId="8202"/>
    <cellStyle name="Comma 27 5 2 2" xfId="13225"/>
    <cellStyle name="Comma 27 5 3" xfId="11889"/>
    <cellStyle name="Comma 27 6" xfId="6328"/>
    <cellStyle name="Comma 27 6 2" xfId="8203"/>
    <cellStyle name="Comma 27 6 2 2" xfId="13226"/>
    <cellStyle name="Comma 27 6 3" xfId="11890"/>
    <cellStyle name="Comma 27 7" xfId="8195"/>
    <cellStyle name="Comma 27 7 2" xfId="13218"/>
    <cellStyle name="Comma 27 8" xfId="6320"/>
    <cellStyle name="Comma 27 8 2" xfId="11882"/>
    <cellStyle name="Comma 27 9" xfId="11048"/>
    <cellStyle name="Comma 28" xfId="2817"/>
    <cellStyle name="Comma 28 2" xfId="2678"/>
    <cellStyle name="Comma 28 2 2" xfId="6330"/>
    <cellStyle name="Comma 28 2 2 2" xfId="11892"/>
    <cellStyle name="Comma 28 2 3" xfId="10932"/>
    <cellStyle name="Comma 28 3" xfId="1355"/>
    <cellStyle name="Comma 28 3 2" xfId="6331"/>
    <cellStyle name="Comma 28 3 2 2" xfId="11893"/>
    <cellStyle name="Comma 28 3 3" xfId="10780"/>
    <cellStyle name="Comma 28 4" xfId="2819"/>
    <cellStyle name="Comma 28 4 2" xfId="6332"/>
    <cellStyle name="Comma 28 4 2 2" xfId="11894"/>
    <cellStyle name="Comma 28 4 3" xfId="11054"/>
    <cellStyle name="Comma 28 5" xfId="6333"/>
    <cellStyle name="Comma 28 5 2" xfId="11895"/>
    <cellStyle name="Comma 28 6" xfId="6329"/>
    <cellStyle name="Comma 28 6 2" xfId="11891"/>
    <cellStyle name="Comma 28 7" xfId="11052"/>
    <cellStyle name="Comma 29" xfId="2821"/>
    <cellStyle name="Comma 29 10" xfId="11056"/>
    <cellStyle name="Comma 29 2" xfId="1297"/>
    <cellStyle name="Comma 29 2 2" xfId="2822"/>
    <cellStyle name="Comma 29 2 2 2" xfId="6337"/>
    <cellStyle name="Comma 29 2 2 2 2" xfId="8207"/>
    <cellStyle name="Comma 29 2 2 2 2 2" xfId="13230"/>
    <cellStyle name="Comma 29 2 2 2 3" xfId="11899"/>
    <cellStyle name="Comma 29 2 2 3" xfId="8206"/>
    <cellStyle name="Comma 29 2 2 3 2" xfId="13229"/>
    <cellStyle name="Comma 29 2 2 4" xfId="6336"/>
    <cellStyle name="Comma 29 2 2 4 2" xfId="11898"/>
    <cellStyle name="Comma 29 2 2 5" xfId="11057"/>
    <cellStyle name="Comma 29 2 3" xfId="2823"/>
    <cellStyle name="Comma 29 2 3 2" xfId="6339"/>
    <cellStyle name="Comma 29 2 3 2 2" xfId="8209"/>
    <cellStyle name="Comma 29 2 3 2 2 2" xfId="13232"/>
    <cellStyle name="Comma 29 2 3 2 3" xfId="11901"/>
    <cellStyle name="Comma 29 2 3 3" xfId="8208"/>
    <cellStyle name="Comma 29 2 3 3 2" xfId="13231"/>
    <cellStyle name="Comma 29 2 3 4" xfId="6338"/>
    <cellStyle name="Comma 29 2 3 4 2" xfId="11900"/>
    <cellStyle name="Comma 29 2 3 5" xfId="11058"/>
    <cellStyle name="Comma 29 2 4" xfId="2824"/>
    <cellStyle name="Comma 29 2 4 2" xfId="6341"/>
    <cellStyle name="Comma 29 2 4 2 2" xfId="8211"/>
    <cellStyle name="Comma 29 2 4 2 2 2" xfId="13234"/>
    <cellStyle name="Comma 29 2 4 2 3" xfId="11903"/>
    <cellStyle name="Comma 29 2 4 3" xfId="8210"/>
    <cellStyle name="Comma 29 2 4 3 2" xfId="13233"/>
    <cellStyle name="Comma 29 2 4 4" xfId="6340"/>
    <cellStyle name="Comma 29 2 4 4 2" xfId="11902"/>
    <cellStyle name="Comma 29 2 4 5" xfId="11059"/>
    <cellStyle name="Comma 29 2 5" xfId="6342"/>
    <cellStyle name="Comma 29 2 5 2" xfId="8212"/>
    <cellStyle name="Comma 29 2 5 2 2" xfId="13235"/>
    <cellStyle name="Comma 29 2 5 3" xfId="11904"/>
    <cellStyle name="Comma 29 2 6" xfId="6343"/>
    <cellStyle name="Comma 29 2 6 2" xfId="8213"/>
    <cellStyle name="Comma 29 2 6 2 2" xfId="13236"/>
    <cellStyle name="Comma 29 2 6 3" xfId="11905"/>
    <cellStyle name="Comma 29 2 7" xfId="8205"/>
    <cellStyle name="Comma 29 2 7 2" xfId="13228"/>
    <cellStyle name="Comma 29 2 8" xfId="6335"/>
    <cellStyle name="Comma 29 2 8 2" xfId="11897"/>
    <cellStyle name="Comma 29 2 9" xfId="10774"/>
    <cellStyle name="Comma 29 3" xfId="2826"/>
    <cellStyle name="Comma 29 3 2" xfId="6345"/>
    <cellStyle name="Comma 29 3 2 2" xfId="8215"/>
    <cellStyle name="Comma 29 3 2 2 2" xfId="13238"/>
    <cellStyle name="Comma 29 3 2 3" xfId="11907"/>
    <cellStyle name="Comma 29 3 3" xfId="8214"/>
    <cellStyle name="Comma 29 3 3 2" xfId="13237"/>
    <cellStyle name="Comma 29 3 4" xfId="6344"/>
    <cellStyle name="Comma 29 3 4 2" xfId="11906"/>
    <cellStyle name="Comma 29 3 5" xfId="11061"/>
    <cellStyle name="Comma 29 4" xfId="871"/>
    <cellStyle name="Comma 29 4 2" xfId="6347"/>
    <cellStyle name="Comma 29 4 2 2" xfId="8217"/>
    <cellStyle name="Comma 29 4 2 2 2" xfId="13240"/>
    <cellStyle name="Comma 29 4 2 3" xfId="11909"/>
    <cellStyle name="Comma 29 4 3" xfId="8216"/>
    <cellStyle name="Comma 29 4 3 2" xfId="13239"/>
    <cellStyle name="Comma 29 4 4" xfId="6346"/>
    <cellStyle name="Comma 29 4 4 2" xfId="11908"/>
    <cellStyle name="Comma 29 4 5" xfId="10721"/>
    <cellStyle name="Comma 29 5" xfId="1724"/>
    <cellStyle name="Comma 29 5 2" xfId="6349"/>
    <cellStyle name="Comma 29 5 2 2" xfId="8219"/>
    <cellStyle name="Comma 29 5 2 2 2" xfId="13242"/>
    <cellStyle name="Comma 29 5 2 3" xfId="11911"/>
    <cellStyle name="Comma 29 5 3" xfId="8218"/>
    <cellStyle name="Comma 29 5 3 2" xfId="13241"/>
    <cellStyle name="Comma 29 5 4" xfId="6348"/>
    <cellStyle name="Comma 29 5 4 2" xfId="11910"/>
    <cellStyle name="Comma 29 5 5" xfId="10816"/>
    <cellStyle name="Comma 29 6" xfId="6350"/>
    <cellStyle name="Comma 29 6 2" xfId="8220"/>
    <cellStyle name="Comma 29 6 2 2" xfId="13243"/>
    <cellStyle name="Comma 29 6 3" xfId="11912"/>
    <cellStyle name="Comma 29 7" xfId="6351"/>
    <cellStyle name="Comma 29 7 2" xfId="8221"/>
    <cellStyle name="Comma 29 7 2 2" xfId="13244"/>
    <cellStyle name="Comma 29 7 3" xfId="11913"/>
    <cellStyle name="Comma 29 8" xfId="8204"/>
    <cellStyle name="Comma 29 8 2" xfId="13227"/>
    <cellStyle name="Comma 29 9" xfId="6334"/>
    <cellStyle name="Comma 29 9 2" xfId="11896"/>
    <cellStyle name="Comma 3" xfId="7"/>
    <cellStyle name="Comma 3 10" xfId="7662"/>
    <cellStyle name="Comma 3 10 2" xfId="8901"/>
    <cellStyle name="Comma 3 10 2 2" xfId="13590"/>
    <cellStyle name="Comma 3 10 3" xfId="12795"/>
    <cellStyle name="Comma 3 11" xfId="15249"/>
    <cellStyle name="Comma 3 12" xfId="10607"/>
    <cellStyle name="Comma 3 13" xfId="15259"/>
    <cellStyle name="Comma 3 2" xfId="11"/>
    <cellStyle name="Comma 3 2 2" xfId="43"/>
    <cellStyle name="Comma 3 2 2 2" xfId="2829"/>
    <cellStyle name="Comma 3 2 2 2 2" xfId="2830"/>
    <cellStyle name="Comma 3 2 2 2 2 2" xfId="6356"/>
    <cellStyle name="Comma 3 2 2 2 2 2 2" xfId="8224"/>
    <cellStyle name="Comma 3 2 2 2 2 2 2 2" xfId="13247"/>
    <cellStyle name="Comma 3 2 2 2 2 2 3" xfId="11916"/>
    <cellStyle name="Comma 3 2 2 2 2 3" xfId="8223"/>
    <cellStyle name="Comma 3 2 2 2 2 3 2" xfId="13246"/>
    <cellStyle name="Comma 3 2 2 2 2 4" xfId="6355"/>
    <cellStyle name="Comma 3 2 2 2 2 4 2" xfId="11915"/>
    <cellStyle name="Comma 3 2 2 2 2 5" xfId="11063"/>
    <cellStyle name="Comma 3 2 2 2 3" xfId="2831"/>
    <cellStyle name="Comma 3 2 2 2 3 2" xfId="6358"/>
    <cellStyle name="Comma 3 2 2 2 3 2 2" xfId="8226"/>
    <cellStyle name="Comma 3 2 2 2 3 2 2 2" xfId="13249"/>
    <cellStyle name="Comma 3 2 2 2 3 2 3" xfId="11918"/>
    <cellStyle name="Comma 3 2 2 2 3 3" xfId="8225"/>
    <cellStyle name="Comma 3 2 2 2 3 3 2" xfId="13248"/>
    <cellStyle name="Comma 3 2 2 2 3 4" xfId="6357"/>
    <cellStyle name="Comma 3 2 2 2 3 4 2" xfId="11917"/>
    <cellStyle name="Comma 3 2 2 2 3 5" xfId="11064"/>
    <cellStyle name="Comma 3 2 2 2 4" xfId="2501"/>
    <cellStyle name="Comma 3 2 2 2 4 2" xfId="6360"/>
    <cellStyle name="Comma 3 2 2 2 4 2 2" xfId="8228"/>
    <cellStyle name="Comma 3 2 2 2 4 2 2 2" xfId="13251"/>
    <cellStyle name="Comma 3 2 2 2 4 2 3" xfId="11920"/>
    <cellStyle name="Comma 3 2 2 2 4 3" xfId="8227"/>
    <cellStyle name="Comma 3 2 2 2 4 3 2" xfId="13250"/>
    <cellStyle name="Comma 3 2 2 2 4 4" xfId="6359"/>
    <cellStyle name="Comma 3 2 2 2 4 4 2" xfId="11919"/>
    <cellStyle name="Comma 3 2 2 2 4 5" xfId="10895"/>
    <cellStyle name="Comma 3 2 2 2 5" xfId="6361"/>
    <cellStyle name="Comma 3 2 2 2 5 2" xfId="8229"/>
    <cellStyle name="Comma 3 2 2 2 5 2 2" xfId="13252"/>
    <cellStyle name="Comma 3 2 2 2 5 3" xfId="11921"/>
    <cellStyle name="Comma 3 2 2 2 6" xfId="6362"/>
    <cellStyle name="Comma 3 2 2 2 6 2" xfId="8230"/>
    <cellStyle name="Comma 3 2 2 2 6 2 2" xfId="13253"/>
    <cellStyle name="Comma 3 2 2 2 6 3" xfId="11922"/>
    <cellStyle name="Comma 3 2 2 2 7" xfId="8222"/>
    <cellStyle name="Comma 3 2 2 2 7 2" xfId="13245"/>
    <cellStyle name="Comma 3 2 2 2 8" xfId="6354"/>
    <cellStyle name="Comma 3 2 2 2 8 2" xfId="11914"/>
    <cellStyle name="Comma 3 2 2 2 9" xfId="11062"/>
    <cellStyle name="Comma 3 2 2 3" xfId="993"/>
    <cellStyle name="Comma 3 2 2 3 2" xfId="8928"/>
    <cellStyle name="Comma 3 2 2 3 2 2" xfId="13614"/>
    <cellStyle name="Comma 3 2 2 4" xfId="8944"/>
    <cellStyle name="Comma 3 2 2 4 2" xfId="13629"/>
    <cellStyle name="Comma 3 2 2 5" xfId="6353"/>
    <cellStyle name="Comma 3 2 2 6" xfId="3499"/>
    <cellStyle name="Comma 3 2 2 6 2" xfId="11364"/>
    <cellStyle name="Comma 3 2 2 7" xfId="10624"/>
    <cellStyle name="Comma 3 2 3" xfId="2832"/>
    <cellStyle name="Comma 3 2 3 2" xfId="6363"/>
    <cellStyle name="Comma 3 2 3 3" xfId="3520"/>
    <cellStyle name="Comma 3 2 3 3 2" xfId="11383"/>
    <cellStyle name="Comma 3 2 4" xfId="2833"/>
    <cellStyle name="Comma 3 2 4 2" xfId="1702"/>
    <cellStyle name="Comma 3 2 4 2 2" xfId="6366"/>
    <cellStyle name="Comma 3 2 4 2 2 2" xfId="8233"/>
    <cellStyle name="Comma 3 2 4 2 2 2 2" xfId="13256"/>
    <cellStyle name="Comma 3 2 4 2 2 3" xfId="11925"/>
    <cellStyle name="Comma 3 2 4 2 3" xfId="8232"/>
    <cellStyle name="Comma 3 2 4 2 3 2" xfId="13255"/>
    <cellStyle name="Comma 3 2 4 2 4" xfId="6365"/>
    <cellStyle name="Comma 3 2 4 2 4 2" xfId="11924"/>
    <cellStyle name="Comma 3 2 4 2 5" xfId="10814"/>
    <cellStyle name="Comma 3 2 4 3" xfId="2834"/>
    <cellStyle name="Comma 3 2 4 3 2" xfId="6368"/>
    <cellStyle name="Comma 3 2 4 3 2 2" xfId="8235"/>
    <cellStyle name="Comma 3 2 4 3 2 2 2" xfId="13258"/>
    <cellStyle name="Comma 3 2 4 3 2 3" xfId="11927"/>
    <cellStyle name="Comma 3 2 4 3 3" xfId="8234"/>
    <cellStyle name="Comma 3 2 4 3 3 2" xfId="13257"/>
    <cellStyle name="Comma 3 2 4 3 4" xfId="6367"/>
    <cellStyle name="Comma 3 2 4 3 4 2" xfId="11926"/>
    <cellStyle name="Comma 3 2 4 3 5" xfId="11066"/>
    <cellStyle name="Comma 3 2 4 4" xfId="1460"/>
    <cellStyle name="Comma 3 2 4 4 2" xfId="6370"/>
    <cellStyle name="Comma 3 2 4 4 2 2" xfId="8237"/>
    <cellStyle name="Comma 3 2 4 4 2 2 2" xfId="13260"/>
    <cellStyle name="Comma 3 2 4 4 2 3" xfId="11929"/>
    <cellStyle name="Comma 3 2 4 4 3" xfId="8236"/>
    <cellStyle name="Comma 3 2 4 4 3 2" xfId="13259"/>
    <cellStyle name="Comma 3 2 4 4 4" xfId="6369"/>
    <cellStyle name="Comma 3 2 4 4 4 2" xfId="11928"/>
    <cellStyle name="Comma 3 2 4 4 5" xfId="10794"/>
    <cellStyle name="Comma 3 2 4 5" xfId="6371"/>
    <cellStyle name="Comma 3 2 4 5 2" xfId="8238"/>
    <cellStyle name="Comma 3 2 4 5 2 2" xfId="13261"/>
    <cellStyle name="Comma 3 2 4 5 3" xfId="11930"/>
    <cellStyle name="Comma 3 2 4 6" xfId="6372"/>
    <cellStyle name="Comma 3 2 4 6 2" xfId="8239"/>
    <cellStyle name="Comma 3 2 4 6 2 2" xfId="13262"/>
    <cellStyle name="Comma 3 2 4 6 3" xfId="11931"/>
    <cellStyle name="Comma 3 2 4 7" xfId="8231"/>
    <cellStyle name="Comma 3 2 4 7 2" xfId="13254"/>
    <cellStyle name="Comma 3 2 4 8" xfId="6364"/>
    <cellStyle name="Comma 3 2 4 8 2" xfId="11923"/>
    <cellStyle name="Comma 3 2 4 9" xfId="11065"/>
    <cellStyle name="Comma 3 2 5" xfId="2828"/>
    <cellStyle name="Comma 3 2 5 2" xfId="6373"/>
    <cellStyle name="Comma 3 2 5 2 2" xfId="8240"/>
    <cellStyle name="Comma 3 2 5 2 2 2" xfId="13263"/>
    <cellStyle name="Comma 3 2 5 2 3" xfId="11932"/>
    <cellStyle name="Comma 3 2 6" xfId="3418"/>
    <cellStyle name="Comma 3 2 6 2" xfId="8905"/>
    <cellStyle name="Comma 3 2 6 2 2" xfId="13594"/>
    <cellStyle name="Comma 3 2 6 3" xfId="7666"/>
    <cellStyle name="Comma 3 2 6 3 2" xfId="12799"/>
    <cellStyle name="Comma 3 2 6 4" xfId="11323"/>
    <cellStyle name="Comma 3 2 7" xfId="15250"/>
    <cellStyle name="Comma 3 2 8" xfId="10611"/>
    <cellStyle name="Comma 3 2_3.1 BOSCH AUDOGODI 601 602 STRUCTURE BOQ BUILDING WORKS" xfId="2835"/>
    <cellStyle name="Comma 3 3" xfId="39"/>
    <cellStyle name="Comma 3 3 2" xfId="2837"/>
    <cellStyle name="Comma 3 3 2 2" xfId="8932"/>
    <cellStyle name="Comma 3 3 2 2 2" xfId="13618"/>
    <cellStyle name="Comma 3 3 2 3" xfId="8948"/>
    <cellStyle name="Comma 3 3 2 3 2" xfId="13633"/>
    <cellStyle name="Comma 3 3 2 4" xfId="6374"/>
    <cellStyle name="Comma 3 3 2 5" xfId="3503"/>
    <cellStyle name="Comma 3 3 2 5 2" xfId="11368"/>
    <cellStyle name="Comma 3 3 2 6" xfId="15275"/>
    <cellStyle name="Comma 3 3 3" xfId="2838"/>
    <cellStyle name="Comma 3 3 4" xfId="2836"/>
    <cellStyle name="Comma 3 3 5" xfId="7695"/>
    <cellStyle name="Comma 3 3 5 2" xfId="12818"/>
    <cellStyle name="Comma 3 3 6" xfId="3473"/>
    <cellStyle name="Comma 3 3 6 2" xfId="11349"/>
    <cellStyle name="Comma 3 3 7" xfId="10620"/>
    <cellStyle name="Comma 3 4" xfId="2839"/>
    <cellStyle name="Comma 3 4 2" xfId="6375"/>
    <cellStyle name="Comma 3 4 3" xfId="7698"/>
    <cellStyle name="Comma 3 4 3 2" xfId="12821"/>
    <cellStyle name="Comma 3 4 4" xfId="8927"/>
    <cellStyle name="Comma 3 4 4 2" xfId="13613"/>
    <cellStyle name="Comma 3 4 5" xfId="8943"/>
    <cellStyle name="Comma 3 4 5 2" xfId="13628"/>
    <cellStyle name="Comma 3 4 6" xfId="3539"/>
    <cellStyle name="Comma 3 4 6 2" xfId="11391"/>
    <cellStyle name="Comma 3 4 7" xfId="3498"/>
    <cellStyle name="Comma 3 4 7 2" xfId="11363"/>
    <cellStyle name="Comma 3 5" xfId="2840"/>
    <cellStyle name="Comma 3 5 2" xfId="6376"/>
    <cellStyle name="Comma 3 5 3" xfId="3519"/>
    <cellStyle name="Comma 3 5 3 2" xfId="11382"/>
    <cellStyle name="Comma 3 6" xfId="2827"/>
    <cellStyle name="Comma 3 6 2" xfId="8241"/>
    <cellStyle name="Comma 3 6 2 2" xfId="13264"/>
    <cellStyle name="Comma 3 6 3" xfId="6377"/>
    <cellStyle name="Comma 3 6 3 2" xfId="11933"/>
    <cellStyle name="Comma 3 7" xfId="3414"/>
    <cellStyle name="Comma 3 7 2" xfId="8242"/>
    <cellStyle name="Comma 3 7 2 2" xfId="13265"/>
    <cellStyle name="Comma 3 7 3" xfId="6378"/>
    <cellStyle name="Comma 3 7 3 2" xfId="11934"/>
    <cellStyle name="Comma 3 7 4" xfId="11319"/>
    <cellStyle name="Comma 3 8" xfId="6352"/>
    <cellStyle name="Comma 3 9" xfId="7642"/>
    <cellStyle name="Comma 3_3.1 BOSCH AUDOGODI 601 602 STRUCTURE BOQ BUILDING WORKS" xfId="2061"/>
    <cellStyle name="Comma 30" xfId="1778"/>
    <cellStyle name="Comma 30 2" xfId="2798"/>
    <cellStyle name="Comma 30 2 2" xfId="6381"/>
    <cellStyle name="Comma 30 2 2 2" xfId="8245"/>
    <cellStyle name="Comma 30 2 2 2 2" xfId="13268"/>
    <cellStyle name="Comma 30 2 2 3" xfId="11937"/>
    <cellStyle name="Comma 30 2 3" xfId="8244"/>
    <cellStyle name="Comma 30 2 3 2" xfId="13267"/>
    <cellStyle name="Comma 30 2 4" xfId="6380"/>
    <cellStyle name="Comma 30 2 4 2" xfId="11936"/>
    <cellStyle name="Comma 30 2 5" xfId="11033"/>
    <cellStyle name="Comma 30 3" xfId="2800"/>
    <cellStyle name="Comma 30 3 2" xfId="6383"/>
    <cellStyle name="Comma 30 3 2 2" xfId="8247"/>
    <cellStyle name="Comma 30 3 2 2 2" xfId="13270"/>
    <cellStyle name="Comma 30 3 2 3" xfId="11939"/>
    <cellStyle name="Comma 30 3 3" xfId="8246"/>
    <cellStyle name="Comma 30 3 3 2" xfId="13269"/>
    <cellStyle name="Comma 30 3 4" xfId="6382"/>
    <cellStyle name="Comma 30 3 4 2" xfId="11938"/>
    <cellStyle name="Comma 30 3 5" xfId="11035"/>
    <cellStyle name="Comma 30 4" xfId="2802"/>
    <cellStyle name="Comma 30 4 2" xfId="6385"/>
    <cellStyle name="Comma 30 4 2 2" xfId="8249"/>
    <cellStyle name="Comma 30 4 2 2 2" xfId="13272"/>
    <cellStyle name="Comma 30 4 2 3" xfId="11941"/>
    <cellStyle name="Comma 30 4 3" xfId="8248"/>
    <cellStyle name="Comma 30 4 3 2" xfId="13271"/>
    <cellStyle name="Comma 30 4 4" xfId="6384"/>
    <cellStyle name="Comma 30 4 4 2" xfId="11940"/>
    <cellStyle name="Comma 30 4 5" xfId="11037"/>
    <cellStyle name="Comma 30 5" xfId="6386"/>
    <cellStyle name="Comma 30 5 2" xfId="8250"/>
    <cellStyle name="Comma 30 5 2 2" xfId="13273"/>
    <cellStyle name="Comma 30 5 3" xfId="11942"/>
    <cellStyle name="Comma 30 6" xfId="6387"/>
    <cellStyle name="Comma 30 6 2" xfId="8251"/>
    <cellStyle name="Comma 30 6 2 2" xfId="13274"/>
    <cellStyle name="Comma 30 6 3" xfId="11943"/>
    <cellStyle name="Comma 30 7" xfId="8243"/>
    <cellStyle name="Comma 30 7 2" xfId="13266"/>
    <cellStyle name="Comma 30 8" xfId="6379"/>
    <cellStyle name="Comma 30 8 2" xfId="11935"/>
    <cellStyle name="Comma 30 9" xfId="10821"/>
    <cellStyle name="Comma 31" xfId="2804"/>
    <cellStyle name="Comma 31 10" xfId="11039"/>
    <cellStyle name="Comma 31 2" xfId="2806"/>
    <cellStyle name="Comma 31 2 2" xfId="2617"/>
    <cellStyle name="Comma 31 2 2 2" xfId="6391"/>
    <cellStyle name="Comma 31 2 2 2 2" xfId="8255"/>
    <cellStyle name="Comma 31 2 2 2 2 2" xfId="13278"/>
    <cellStyle name="Comma 31 2 2 2 3" xfId="11947"/>
    <cellStyle name="Comma 31 2 2 3" xfId="8254"/>
    <cellStyle name="Comma 31 2 2 3 2" xfId="13277"/>
    <cellStyle name="Comma 31 2 2 4" xfId="6390"/>
    <cellStyle name="Comma 31 2 2 4 2" xfId="11946"/>
    <cellStyle name="Comma 31 2 2 5" xfId="10909"/>
    <cellStyle name="Comma 31 2 3" xfId="2621"/>
    <cellStyle name="Comma 31 2 3 2" xfId="6393"/>
    <cellStyle name="Comma 31 2 3 2 2" xfId="8257"/>
    <cellStyle name="Comma 31 2 3 2 2 2" xfId="13280"/>
    <cellStyle name="Comma 31 2 3 2 3" xfId="11949"/>
    <cellStyle name="Comma 31 2 3 3" xfId="8256"/>
    <cellStyle name="Comma 31 2 3 3 2" xfId="13279"/>
    <cellStyle name="Comma 31 2 3 4" xfId="6392"/>
    <cellStyle name="Comma 31 2 3 4 2" xfId="11948"/>
    <cellStyle name="Comma 31 2 3 5" xfId="10912"/>
    <cellStyle name="Comma 31 2 4" xfId="1886"/>
    <cellStyle name="Comma 31 2 4 2" xfId="6395"/>
    <cellStyle name="Comma 31 2 4 2 2" xfId="8259"/>
    <cellStyle name="Comma 31 2 4 2 2 2" xfId="13282"/>
    <cellStyle name="Comma 31 2 4 2 3" xfId="11951"/>
    <cellStyle name="Comma 31 2 4 3" xfId="8258"/>
    <cellStyle name="Comma 31 2 4 3 2" xfId="13281"/>
    <cellStyle name="Comma 31 2 4 4" xfId="6394"/>
    <cellStyle name="Comma 31 2 4 4 2" xfId="11950"/>
    <cellStyle name="Comma 31 2 4 5" xfId="10831"/>
    <cellStyle name="Comma 31 2 5" xfId="6396"/>
    <cellStyle name="Comma 31 2 5 2" xfId="8260"/>
    <cellStyle name="Comma 31 2 5 2 2" xfId="13283"/>
    <cellStyle name="Comma 31 2 5 3" xfId="11952"/>
    <cellStyle name="Comma 31 2 6" xfId="6397"/>
    <cellStyle name="Comma 31 2 6 2" xfId="8261"/>
    <cellStyle name="Comma 31 2 6 2 2" xfId="13284"/>
    <cellStyle name="Comma 31 2 6 3" xfId="11953"/>
    <cellStyle name="Comma 31 2 7" xfId="8253"/>
    <cellStyle name="Comma 31 2 7 2" xfId="13276"/>
    <cellStyle name="Comma 31 2 8" xfId="6389"/>
    <cellStyle name="Comma 31 2 8 2" xfId="11945"/>
    <cellStyle name="Comma 31 2 9" xfId="11041"/>
    <cellStyle name="Comma 31 3" xfId="2808"/>
    <cellStyle name="Comma 31 3 2" xfId="6399"/>
    <cellStyle name="Comma 31 3 2 2" xfId="8263"/>
    <cellStyle name="Comma 31 3 2 2 2" xfId="13286"/>
    <cellStyle name="Comma 31 3 2 3" xfId="11955"/>
    <cellStyle name="Comma 31 3 3" xfId="8262"/>
    <cellStyle name="Comma 31 3 3 2" xfId="13285"/>
    <cellStyle name="Comma 31 3 4" xfId="6398"/>
    <cellStyle name="Comma 31 3 4 2" xfId="11954"/>
    <cellStyle name="Comma 31 3 5" xfId="11043"/>
    <cellStyle name="Comma 31 4" xfId="2810"/>
    <cellStyle name="Comma 31 4 2" xfId="6401"/>
    <cellStyle name="Comma 31 4 2 2" xfId="8265"/>
    <cellStyle name="Comma 31 4 2 2 2" xfId="13288"/>
    <cellStyle name="Comma 31 4 2 3" xfId="11957"/>
    <cellStyle name="Comma 31 4 3" xfId="8264"/>
    <cellStyle name="Comma 31 4 3 2" xfId="13287"/>
    <cellStyle name="Comma 31 4 4" xfId="6400"/>
    <cellStyle name="Comma 31 4 4 2" xfId="11956"/>
    <cellStyle name="Comma 31 4 5" xfId="11045"/>
    <cellStyle name="Comma 31 5" xfId="724"/>
    <cellStyle name="Comma 31 5 2" xfId="6403"/>
    <cellStyle name="Comma 31 5 2 2" xfId="8267"/>
    <cellStyle name="Comma 31 5 2 2 2" xfId="13290"/>
    <cellStyle name="Comma 31 5 2 3" xfId="11959"/>
    <cellStyle name="Comma 31 5 3" xfId="8266"/>
    <cellStyle name="Comma 31 5 3 2" xfId="13289"/>
    <cellStyle name="Comma 31 5 4" xfId="6402"/>
    <cellStyle name="Comma 31 5 4 2" xfId="11958"/>
    <cellStyle name="Comma 31 5 5" xfId="10699"/>
    <cellStyle name="Comma 31 6" xfId="6404"/>
    <cellStyle name="Comma 31 6 2" xfId="8268"/>
    <cellStyle name="Comma 31 6 2 2" xfId="13291"/>
    <cellStyle name="Comma 31 6 3" xfId="11960"/>
    <cellStyle name="Comma 31 7" xfId="6405"/>
    <cellStyle name="Comma 31 7 2" xfId="8269"/>
    <cellStyle name="Comma 31 7 2 2" xfId="13292"/>
    <cellStyle name="Comma 31 7 3" xfId="11961"/>
    <cellStyle name="Comma 31 8" xfId="8252"/>
    <cellStyle name="Comma 31 8 2" xfId="13275"/>
    <cellStyle name="Comma 31 9" xfId="6388"/>
    <cellStyle name="Comma 31 9 2" xfId="11944"/>
    <cellStyle name="Comma 32" xfId="2812"/>
    <cellStyle name="Comma 32 2" xfId="2814"/>
    <cellStyle name="Comma 32 2 2" xfId="6408"/>
    <cellStyle name="Comma 32 2 2 2" xfId="8272"/>
    <cellStyle name="Comma 32 2 2 2 2" xfId="13295"/>
    <cellStyle name="Comma 32 2 2 3" xfId="11964"/>
    <cellStyle name="Comma 32 2 3" xfId="8271"/>
    <cellStyle name="Comma 32 2 3 2" xfId="13294"/>
    <cellStyle name="Comma 32 2 4" xfId="6407"/>
    <cellStyle name="Comma 32 2 4 2" xfId="11963"/>
    <cellStyle name="Comma 32 2 5" xfId="11049"/>
    <cellStyle name="Comma 32 3" xfId="1040"/>
    <cellStyle name="Comma 32 3 2" xfId="6410"/>
    <cellStyle name="Comma 32 3 2 2" xfId="8274"/>
    <cellStyle name="Comma 32 3 2 2 2" xfId="13297"/>
    <cellStyle name="Comma 32 3 2 3" xfId="11966"/>
    <cellStyle name="Comma 32 3 3" xfId="8273"/>
    <cellStyle name="Comma 32 3 3 2" xfId="13296"/>
    <cellStyle name="Comma 32 3 4" xfId="6409"/>
    <cellStyle name="Comma 32 3 4 2" xfId="11965"/>
    <cellStyle name="Comma 32 3 5" xfId="10740"/>
    <cellStyle name="Comma 32 4" xfId="822"/>
    <cellStyle name="Comma 32 4 2" xfId="6412"/>
    <cellStyle name="Comma 32 4 2 2" xfId="8276"/>
    <cellStyle name="Comma 32 4 2 2 2" xfId="13299"/>
    <cellStyle name="Comma 32 4 2 3" xfId="11968"/>
    <cellStyle name="Comma 32 4 3" xfId="8275"/>
    <cellStyle name="Comma 32 4 3 2" xfId="13298"/>
    <cellStyle name="Comma 32 4 4" xfId="6411"/>
    <cellStyle name="Comma 32 4 4 2" xfId="11967"/>
    <cellStyle name="Comma 32 4 5" xfId="10712"/>
    <cellStyle name="Comma 32 5" xfId="6413"/>
    <cellStyle name="Comma 32 5 2" xfId="8277"/>
    <cellStyle name="Comma 32 5 2 2" xfId="13300"/>
    <cellStyle name="Comma 32 5 3" xfId="11969"/>
    <cellStyle name="Comma 32 6" xfId="6414"/>
    <cellStyle name="Comma 32 6 2" xfId="8278"/>
    <cellStyle name="Comma 32 6 2 2" xfId="13301"/>
    <cellStyle name="Comma 32 6 3" xfId="11970"/>
    <cellStyle name="Comma 32 7" xfId="8270"/>
    <cellStyle name="Comma 32 7 2" xfId="13293"/>
    <cellStyle name="Comma 32 8" xfId="6406"/>
    <cellStyle name="Comma 32 8 2" xfId="11962"/>
    <cellStyle name="Comma 32 9" xfId="11047"/>
    <cellStyle name="Comma 33" xfId="2816"/>
    <cellStyle name="Comma 33 2" xfId="2677"/>
    <cellStyle name="Comma 33 2 2" xfId="6417"/>
    <cellStyle name="Comma 33 2 2 2" xfId="8281"/>
    <cellStyle name="Comma 33 2 2 2 2" xfId="13304"/>
    <cellStyle name="Comma 33 2 2 3" xfId="11973"/>
    <cellStyle name="Comma 33 2 3" xfId="8280"/>
    <cellStyle name="Comma 33 2 3 2" xfId="13303"/>
    <cellStyle name="Comma 33 2 4" xfId="6416"/>
    <cellStyle name="Comma 33 2 4 2" xfId="11972"/>
    <cellStyle name="Comma 33 2 5" xfId="10931"/>
    <cellStyle name="Comma 33 3" xfId="1354"/>
    <cellStyle name="Comma 33 3 2" xfId="6419"/>
    <cellStyle name="Comma 33 3 2 2" xfId="8283"/>
    <cellStyle name="Comma 33 3 2 2 2" xfId="13306"/>
    <cellStyle name="Comma 33 3 2 3" xfId="11975"/>
    <cellStyle name="Comma 33 3 3" xfId="8282"/>
    <cellStyle name="Comma 33 3 3 2" xfId="13305"/>
    <cellStyle name="Comma 33 3 4" xfId="6418"/>
    <cellStyle name="Comma 33 3 4 2" xfId="11974"/>
    <cellStyle name="Comma 33 3 5" xfId="10779"/>
    <cellStyle name="Comma 33 4" xfId="2818"/>
    <cellStyle name="Comma 33 4 2" xfId="6421"/>
    <cellStyle name="Comma 33 4 2 2" xfId="8285"/>
    <cellStyle name="Comma 33 4 2 2 2" xfId="13308"/>
    <cellStyle name="Comma 33 4 2 3" xfId="11977"/>
    <cellStyle name="Comma 33 4 3" xfId="8284"/>
    <cellStyle name="Comma 33 4 3 2" xfId="13307"/>
    <cellStyle name="Comma 33 4 4" xfId="6420"/>
    <cellStyle name="Comma 33 4 4 2" xfId="11976"/>
    <cellStyle name="Comma 33 4 5" xfId="11053"/>
    <cellStyle name="Comma 33 5" xfId="6422"/>
    <cellStyle name="Comma 33 5 2" xfId="8286"/>
    <cellStyle name="Comma 33 5 2 2" xfId="13309"/>
    <cellStyle name="Comma 33 5 3" xfId="11978"/>
    <cellStyle name="Comma 33 6" xfId="6423"/>
    <cellStyle name="Comma 33 6 2" xfId="8287"/>
    <cellStyle name="Comma 33 6 2 2" xfId="13310"/>
    <cellStyle name="Comma 33 6 3" xfId="11979"/>
    <cellStyle name="Comma 33 7" xfId="8279"/>
    <cellStyle name="Comma 33 7 2" xfId="13302"/>
    <cellStyle name="Comma 33 8" xfId="6415"/>
    <cellStyle name="Comma 33 8 2" xfId="11971"/>
    <cellStyle name="Comma 33 9" xfId="11051"/>
    <cellStyle name="Comma 34" xfId="2820"/>
    <cellStyle name="Comma 34 2" xfId="1296"/>
    <cellStyle name="Comma 34 2 2" xfId="6426"/>
    <cellStyle name="Comma 34 2 2 2" xfId="8290"/>
    <cellStyle name="Comma 34 2 2 2 2" xfId="13313"/>
    <cellStyle name="Comma 34 2 2 3" xfId="11982"/>
    <cellStyle name="Comma 34 2 3" xfId="8289"/>
    <cellStyle name="Comma 34 2 3 2" xfId="13312"/>
    <cellStyle name="Comma 34 2 4" xfId="6425"/>
    <cellStyle name="Comma 34 2 4 2" xfId="11981"/>
    <cellStyle name="Comma 34 2 5" xfId="10773"/>
    <cellStyle name="Comma 34 3" xfId="2825"/>
    <cellStyle name="Comma 34 3 2" xfId="6428"/>
    <cellStyle name="Comma 34 3 2 2" xfId="8292"/>
    <cellStyle name="Comma 34 3 2 2 2" xfId="13315"/>
    <cellStyle name="Comma 34 3 2 3" xfId="11984"/>
    <cellStyle name="Comma 34 3 3" xfId="8291"/>
    <cellStyle name="Comma 34 3 3 2" xfId="13314"/>
    <cellStyle name="Comma 34 3 4" xfId="6427"/>
    <cellStyle name="Comma 34 3 4 2" xfId="11983"/>
    <cellStyle name="Comma 34 3 5" xfId="11060"/>
    <cellStyle name="Comma 34 4" xfId="870"/>
    <cellStyle name="Comma 34 4 2" xfId="6430"/>
    <cellStyle name="Comma 34 4 2 2" xfId="8294"/>
    <cellStyle name="Comma 34 4 2 2 2" xfId="13317"/>
    <cellStyle name="Comma 34 4 2 3" xfId="11986"/>
    <cellStyle name="Comma 34 4 3" xfId="8293"/>
    <cellStyle name="Comma 34 4 3 2" xfId="13316"/>
    <cellStyle name="Comma 34 4 4" xfId="6429"/>
    <cellStyle name="Comma 34 4 4 2" xfId="11985"/>
    <cellStyle name="Comma 34 4 5" xfId="10720"/>
    <cellStyle name="Comma 34 5" xfId="6431"/>
    <cellStyle name="Comma 34 5 2" xfId="8295"/>
    <cellStyle name="Comma 34 5 2 2" xfId="13318"/>
    <cellStyle name="Comma 34 5 3" xfId="11987"/>
    <cellStyle name="Comma 34 6" xfId="6432"/>
    <cellStyle name="Comma 34 6 2" xfId="8296"/>
    <cellStyle name="Comma 34 6 2 2" xfId="13319"/>
    <cellStyle name="Comma 34 6 3" xfId="11988"/>
    <cellStyle name="Comma 34 7" xfId="8288"/>
    <cellStyle name="Comma 34 7 2" xfId="13311"/>
    <cellStyle name="Comma 34 8" xfId="6424"/>
    <cellStyle name="Comma 34 8 2" xfId="11980"/>
    <cellStyle name="Comma 34 9" xfId="11055"/>
    <cellStyle name="Comma 35" xfId="2031"/>
    <cellStyle name="Comma 35 10" xfId="6433"/>
    <cellStyle name="Comma 35 10 2" xfId="11989"/>
    <cellStyle name="Comma 35 11" xfId="10841"/>
    <cellStyle name="Comma 35 2" xfId="1431"/>
    <cellStyle name="Comma 35 2 2" xfId="6435"/>
    <cellStyle name="Comma 35 2 2 2" xfId="8299"/>
    <cellStyle name="Comma 35 2 2 2 2" xfId="13322"/>
    <cellStyle name="Comma 35 2 2 3" xfId="11991"/>
    <cellStyle name="Comma 35 2 3" xfId="6436"/>
    <cellStyle name="Comma 35 2 3 2" xfId="8300"/>
    <cellStyle name="Comma 35 2 3 2 2" xfId="13323"/>
    <cellStyle name="Comma 35 2 3 3" xfId="11992"/>
    <cellStyle name="Comma 35 2 4" xfId="8298"/>
    <cellStyle name="Comma 35 2 4 2" xfId="13321"/>
    <cellStyle name="Comma 35 2 5" xfId="6434"/>
    <cellStyle name="Comma 35 2 5 2" xfId="11990"/>
    <cellStyle name="Comma 35 2 6" xfId="10788"/>
    <cellStyle name="Comma 35 3" xfId="1516"/>
    <cellStyle name="Comma 35 3 2" xfId="6438"/>
    <cellStyle name="Comma 35 3 2 2" xfId="8302"/>
    <cellStyle name="Comma 35 3 2 2 2" xfId="13325"/>
    <cellStyle name="Comma 35 3 2 3" xfId="11994"/>
    <cellStyle name="Comma 35 3 3" xfId="8301"/>
    <cellStyle name="Comma 35 3 3 2" xfId="13324"/>
    <cellStyle name="Comma 35 3 4" xfId="6437"/>
    <cellStyle name="Comma 35 3 4 2" xfId="11993"/>
    <cellStyle name="Comma 35 3 5" xfId="10798"/>
    <cellStyle name="Comma 35 4" xfId="967"/>
    <cellStyle name="Comma 35 4 2" xfId="6440"/>
    <cellStyle name="Comma 35 4 2 2" xfId="8304"/>
    <cellStyle name="Comma 35 4 2 2 2" xfId="13327"/>
    <cellStyle name="Comma 35 4 2 3" xfId="11996"/>
    <cellStyle name="Comma 35 4 3" xfId="8303"/>
    <cellStyle name="Comma 35 4 3 2" xfId="13326"/>
    <cellStyle name="Comma 35 4 4" xfId="6439"/>
    <cellStyle name="Comma 35 4 4 2" xfId="11995"/>
    <cellStyle name="Comma 35 4 5" xfId="10731"/>
    <cellStyle name="Comma 35 5" xfId="727"/>
    <cellStyle name="Comma 35 5 2" xfId="6442"/>
    <cellStyle name="Comma 35 5 2 2" xfId="8306"/>
    <cellStyle name="Comma 35 5 2 2 2" xfId="13329"/>
    <cellStyle name="Comma 35 5 2 3" xfId="11998"/>
    <cellStyle name="Comma 35 5 3" xfId="8305"/>
    <cellStyle name="Comma 35 5 3 2" xfId="13328"/>
    <cellStyle name="Comma 35 5 4" xfId="6441"/>
    <cellStyle name="Comma 35 5 4 2" xfId="11997"/>
    <cellStyle name="Comma 35 5 5" xfId="10700"/>
    <cellStyle name="Comma 35 6" xfId="1865"/>
    <cellStyle name="Comma 35 6 2" xfId="6444"/>
    <cellStyle name="Comma 35 6 2 2" xfId="8308"/>
    <cellStyle name="Comma 35 6 2 2 2" xfId="13331"/>
    <cellStyle name="Comma 35 6 2 3" xfId="12000"/>
    <cellStyle name="Comma 35 6 3" xfId="8307"/>
    <cellStyle name="Comma 35 6 3 2" xfId="13330"/>
    <cellStyle name="Comma 35 6 4" xfId="6443"/>
    <cellStyle name="Comma 35 6 4 2" xfId="11999"/>
    <cellStyle name="Comma 35 6 5" xfId="10830"/>
    <cellStyle name="Comma 35 7" xfId="6445"/>
    <cellStyle name="Comma 35 7 2" xfId="8309"/>
    <cellStyle name="Comma 35 7 2 2" xfId="13332"/>
    <cellStyle name="Comma 35 7 3" xfId="12001"/>
    <cellStyle name="Comma 35 8" xfId="6446"/>
    <cellStyle name="Comma 35 8 2" xfId="8310"/>
    <cellStyle name="Comma 35 8 2 2" xfId="13333"/>
    <cellStyle name="Comma 35 8 3" xfId="12002"/>
    <cellStyle name="Comma 35 9" xfId="8297"/>
    <cellStyle name="Comma 35 9 2" xfId="13320"/>
    <cellStyle name="Comma 36" xfId="765"/>
    <cellStyle name="Comma 36 2" xfId="6448"/>
    <cellStyle name="Comma 36 2 2" xfId="8312"/>
    <cellStyle name="Comma 36 2 2 2" xfId="13335"/>
    <cellStyle name="Comma 36 2 3" xfId="12004"/>
    <cellStyle name="Comma 36 3" xfId="6449"/>
    <cellStyle name="Comma 36 3 2" xfId="8313"/>
    <cellStyle name="Comma 36 3 2 2" xfId="13336"/>
    <cellStyle name="Comma 36 3 3" xfId="12005"/>
    <cellStyle name="Comma 36 4" xfId="6450"/>
    <cellStyle name="Comma 36 4 2" xfId="8314"/>
    <cellStyle name="Comma 36 4 2 2" xfId="13337"/>
    <cellStyle name="Comma 36 4 3" xfId="12006"/>
    <cellStyle name="Comma 36 5" xfId="8311"/>
    <cellStyle name="Comma 36 5 2" xfId="13334"/>
    <cellStyle name="Comma 36 6" xfId="6447"/>
    <cellStyle name="Comma 36 6 2" xfId="12003"/>
    <cellStyle name="Comma 36 7" xfId="10707"/>
    <cellStyle name="Comma 37" xfId="2842"/>
    <cellStyle name="Comma 37 2" xfId="3497"/>
    <cellStyle name="Comma 37 2 2" xfId="8316"/>
    <cellStyle name="Comma 37 2 2 2" xfId="13339"/>
    <cellStyle name="Comma 37 2 3" xfId="8926"/>
    <cellStyle name="Comma 37 2 3 2" xfId="13612"/>
    <cellStyle name="Comma 37 2 4" xfId="8942"/>
    <cellStyle name="Comma 37 2 4 2" xfId="13627"/>
    <cellStyle name="Comma 37 2 5" xfId="6452"/>
    <cellStyle name="Comma 37 2 5 2" xfId="12008"/>
    <cellStyle name="Comma 37 2 6" xfId="11362"/>
    <cellStyle name="Comma 37 3" xfId="6453"/>
    <cellStyle name="Comma 37 3 2" xfId="8317"/>
    <cellStyle name="Comma 37 3 2 2" xfId="13340"/>
    <cellStyle name="Comma 37 3 3" xfId="12009"/>
    <cellStyle name="Comma 37 4" xfId="6451"/>
    <cellStyle name="Comma 37 4 2" xfId="8315"/>
    <cellStyle name="Comma 37 4 2 2" xfId="13338"/>
    <cellStyle name="Comma 37 4 3" xfId="12007"/>
    <cellStyle name="Comma 37 5" xfId="7691"/>
    <cellStyle name="Comma 37 5 2" xfId="12815"/>
    <cellStyle name="Comma 37 6" xfId="3450"/>
    <cellStyle name="Comma 37 6 2" xfId="11343"/>
    <cellStyle name="Comma 37 7" xfId="11068"/>
    <cellStyle name="Comma 38" xfId="2844"/>
    <cellStyle name="Comma 38 2" xfId="6455"/>
    <cellStyle name="Comma 38 2 2" xfId="8319"/>
    <cellStyle name="Comma 38 2 2 2" xfId="13342"/>
    <cellStyle name="Comma 38 2 3" xfId="12011"/>
    <cellStyle name="Comma 38 3" xfId="6456"/>
    <cellStyle name="Comma 38 3 2" xfId="8320"/>
    <cellStyle name="Comma 38 3 2 2" xfId="13343"/>
    <cellStyle name="Comma 38 3 3" xfId="12012"/>
    <cellStyle name="Comma 38 4" xfId="8318"/>
    <cellStyle name="Comma 38 4 2" xfId="13341"/>
    <cellStyle name="Comma 38 5" xfId="6454"/>
    <cellStyle name="Comma 38 5 2" xfId="12010"/>
    <cellStyle name="Comma 38 6" xfId="11070"/>
    <cellStyle name="Comma 39" xfId="2846"/>
    <cellStyle name="Comma 39 2" xfId="6458"/>
    <cellStyle name="Comma 39 2 2" xfId="8322"/>
    <cellStyle name="Comma 39 2 2 2" xfId="13345"/>
    <cellStyle name="Comma 39 2 3" xfId="12014"/>
    <cellStyle name="Comma 39 3" xfId="6459"/>
    <cellStyle name="Comma 39 3 2" xfId="8323"/>
    <cellStyle name="Comma 39 3 2 2" xfId="13346"/>
    <cellStyle name="Comma 39 3 3" xfId="12015"/>
    <cellStyle name="Comma 39 4" xfId="8321"/>
    <cellStyle name="Comma 39 4 2" xfId="13344"/>
    <cellStyle name="Comma 39 5" xfId="6457"/>
    <cellStyle name="Comma 39 5 2" xfId="12013"/>
    <cellStyle name="Comma 39 6" xfId="11072"/>
    <cellStyle name="Comma 4" xfId="2847"/>
    <cellStyle name="Comma 4 10" xfId="3458"/>
    <cellStyle name="Comma 4 10 2" xfId="11346"/>
    <cellStyle name="Comma 4 11" xfId="15263"/>
    <cellStyle name="Comma 4 2" xfId="537"/>
    <cellStyle name="Comma 4 2 2" xfId="2848"/>
    <cellStyle name="Comma 4 2 2 2" xfId="2849"/>
    <cellStyle name="Comma 4 2 2 2 2" xfId="6464"/>
    <cellStyle name="Comma 4 2 2 2 2 2" xfId="8326"/>
    <cellStyle name="Comma 4 2 2 2 2 2 2" xfId="13349"/>
    <cellStyle name="Comma 4 2 2 2 2 3" xfId="12018"/>
    <cellStyle name="Comma 4 2 2 2 3" xfId="8325"/>
    <cellStyle name="Comma 4 2 2 2 3 2" xfId="13348"/>
    <cellStyle name="Comma 4 2 2 2 4" xfId="6463"/>
    <cellStyle name="Comma 4 2 2 2 4 2" xfId="12017"/>
    <cellStyle name="Comma 4 2 2 2 5" xfId="11074"/>
    <cellStyle name="Comma 4 2 2 3" xfId="2850"/>
    <cellStyle name="Comma 4 2 2 3 2" xfId="6466"/>
    <cellStyle name="Comma 4 2 2 3 2 2" xfId="8328"/>
    <cellStyle name="Comma 4 2 2 3 2 2 2" xfId="13351"/>
    <cellStyle name="Comma 4 2 2 3 2 3" xfId="12020"/>
    <cellStyle name="Comma 4 2 2 3 3" xfId="8327"/>
    <cellStyle name="Comma 4 2 2 3 3 2" xfId="13350"/>
    <cellStyle name="Comma 4 2 2 3 4" xfId="6465"/>
    <cellStyle name="Comma 4 2 2 3 4 2" xfId="12019"/>
    <cellStyle name="Comma 4 2 2 3 5" xfId="11075"/>
    <cellStyle name="Comma 4 2 2 4" xfId="2851"/>
    <cellStyle name="Comma 4 2 2 4 2" xfId="6468"/>
    <cellStyle name="Comma 4 2 2 4 2 2" xfId="8330"/>
    <cellStyle name="Comma 4 2 2 4 2 2 2" xfId="13353"/>
    <cellStyle name="Comma 4 2 2 4 2 3" xfId="12022"/>
    <cellStyle name="Comma 4 2 2 4 3" xfId="8329"/>
    <cellStyle name="Comma 4 2 2 4 3 2" xfId="13352"/>
    <cellStyle name="Comma 4 2 2 4 4" xfId="6467"/>
    <cellStyle name="Comma 4 2 2 4 4 2" xfId="12021"/>
    <cellStyle name="Comma 4 2 2 4 5" xfId="11076"/>
    <cellStyle name="Comma 4 2 2 5" xfId="6469"/>
    <cellStyle name="Comma 4 2 2 5 2" xfId="8331"/>
    <cellStyle name="Comma 4 2 2 5 2 2" xfId="13354"/>
    <cellStyle name="Comma 4 2 2 5 3" xfId="12023"/>
    <cellStyle name="Comma 4 2 2 6" xfId="6470"/>
    <cellStyle name="Comma 4 2 2 6 2" xfId="8332"/>
    <cellStyle name="Comma 4 2 2 6 2 2" xfId="13355"/>
    <cellStyle name="Comma 4 2 2 6 3" xfId="12024"/>
    <cellStyle name="Comma 4 2 2 7" xfId="8324"/>
    <cellStyle name="Comma 4 2 2 7 2" xfId="13347"/>
    <cellStyle name="Comma 4 2 2 8" xfId="6462"/>
    <cellStyle name="Comma 4 2 2 8 2" xfId="12016"/>
    <cellStyle name="Comma 4 2 2 9" xfId="11073"/>
    <cellStyle name="Comma 4 2 3" xfId="6471"/>
    <cellStyle name="Comma 4 2 3 2" xfId="8333"/>
    <cellStyle name="Comma 4 2 3 2 2" xfId="13356"/>
    <cellStyle name="Comma 4 2 3 3" xfId="12025"/>
    <cellStyle name="Comma 4 2 4" xfId="8930"/>
    <cellStyle name="Comma 4 2 4 2" xfId="13616"/>
    <cellStyle name="Comma 4 2 5" xfId="8946"/>
    <cellStyle name="Comma 4 2 5 2" xfId="13631"/>
    <cellStyle name="Comma 4 2 6" xfId="6461"/>
    <cellStyle name="Comma 4 2 7" xfId="3501"/>
    <cellStyle name="Comma 4 2 7 2" xfId="11366"/>
    <cellStyle name="Comma 4 2 8" xfId="15264"/>
    <cellStyle name="Comma 4 3" xfId="644"/>
    <cellStyle name="Comma 4 3 2" xfId="2852"/>
    <cellStyle name="Comma 4 3 2 2" xfId="6474"/>
    <cellStyle name="Comma 4 3 2 2 2" xfId="8336"/>
    <cellStyle name="Comma 4 3 2 2 2 2" xfId="13359"/>
    <cellStyle name="Comma 4 3 2 2 3" xfId="12028"/>
    <cellStyle name="Comma 4 3 2 3" xfId="8335"/>
    <cellStyle name="Comma 4 3 2 3 2" xfId="13358"/>
    <cellStyle name="Comma 4 3 2 4" xfId="6473"/>
    <cellStyle name="Comma 4 3 2 4 2" xfId="12027"/>
    <cellStyle name="Comma 4 3 2 5" xfId="11077"/>
    <cellStyle name="Comma 4 3 3" xfId="2853"/>
    <cellStyle name="Comma 4 3 3 2" xfId="6476"/>
    <cellStyle name="Comma 4 3 3 2 2" xfId="8338"/>
    <cellStyle name="Comma 4 3 3 2 2 2" xfId="13361"/>
    <cellStyle name="Comma 4 3 3 2 3" xfId="12030"/>
    <cellStyle name="Comma 4 3 3 3" xfId="8337"/>
    <cellStyle name="Comma 4 3 3 3 2" xfId="13360"/>
    <cellStyle name="Comma 4 3 3 4" xfId="6475"/>
    <cellStyle name="Comma 4 3 3 4 2" xfId="12029"/>
    <cellStyle name="Comma 4 3 3 5" xfId="11078"/>
    <cellStyle name="Comma 4 3 4" xfId="2854"/>
    <cellStyle name="Comma 4 3 4 2" xfId="6478"/>
    <cellStyle name="Comma 4 3 4 2 2" xfId="8340"/>
    <cellStyle name="Comma 4 3 4 2 2 2" xfId="13363"/>
    <cellStyle name="Comma 4 3 4 2 3" xfId="12032"/>
    <cellStyle name="Comma 4 3 4 3" xfId="8339"/>
    <cellStyle name="Comma 4 3 4 3 2" xfId="13362"/>
    <cellStyle name="Comma 4 3 4 4" xfId="6477"/>
    <cellStyle name="Comma 4 3 4 4 2" xfId="12031"/>
    <cellStyle name="Comma 4 3 4 5" xfId="11079"/>
    <cellStyle name="Comma 4 3 5" xfId="6479"/>
    <cellStyle name="Comma 4 3 5 2" xfId="8341"/>
    <cellStyle name="Comma 4 3 5 2 2" xfId="13364"/>
    <cellStyle name="Comma 4 3 5 3" xfId="12033"/>
    <cellStyle name="Comma 4 3 6" xfId="6480"/>
    <cellStyle name="Comma 4 3 6 2" xfId="8342"/>
    <cellStyle name="Comma 4 3 6 2 2" xfId="13365"/>
    <cellStyle name="Comma 4 3 6 3" xfId="12034"/>
    <cellStyle name="Comma 4 3 7" xfId="8334"/>
    <cellStyle name="Comma 4 3 7 2" xfId="13357"/>
    <cellStyle name="Comma 4 3 8" xfId="6472"/>
    <cellStyle name="Comma 4 3 8 2" xfId="12026"/>
    <cellStyle name="Comma 4 3 9" xfId="10688"/>
    <cellStyle name="Comma 4 4" xfId="1367"/>
    <cellStyle name="Comma 4 4 2" xfId="2855"/>
    <cellStyle name="Comma 4 4 2 2" xfId="6483"/>
    <cellStyle name="Comma 4 4 2 2 2" xfId="8345"/>
    <cellStyle name="Comma 4 4 2 2 2 2" xfId="13368"/>
    <cellStyle name="Comma 4 4 2 2 3" xfId="12037"/>
    <cellStyle name="Comma 4 4 2 3" xfId="8344"/>
    <cellStyle name="Comma 4 4 2 3 2" xfId="13367"/>
    <cellStyle name="Comma 4 4 2 4" xfId="6482"/>
    <cellStyle name="Comma 4 4 2 4 2" xfId="12036"/>
    <cellStyle name="Comma 4 4 2 5" xfId="11080"/>
    <cellStyle name="Comma 4 4 3" xfId="1443"/>
    <cellStyle name="Comma 4 4 3 2" xfId="6485"/>
    <cellStyle name="Comma 4 4 3 2 2" xfId="8347"/>
    <cellStyle name="Comma 4 4 3 2 2 2" xfId="13370"/>
    <cellStyle name="Comma 4 4 3 2 3" xfId="12039"/>
    <cellStyle name="Comma 4 4 3 3" xfId="8346"/>
    <cellStyle name="Comma 4 4 3 3 2" xfId="13369"/>
    <cellStyle name="Comma 4 4 3 4" xfId="6484"/>
    <cellStyle name="Comma 4 4 3 4 2" xfId="12038"/>
    <cellStyle name="Comma 4 4 3 5" xfId="10792"/>
    <cellStyle name="Comma 4 4 4" xfId="2856"/>
    <cellStyle name="Comma 4 4 4 2" xfId="6487"/>
    <cellStyle name="Comma 4 4 4 2 2" xfId="8349"/>
    <cellStyle name="Comma 4 4 4 2 2 2" xfId="13372"/>
    <cellStyle name="Comma 4 4 4 2 3" xfId="12041"/>
    <cellStyle name="Comma 4 4 4 3" xfId="8348"/>
    <cellStyle name="Comma 4 4 4 3 2" xfId="13371"/>
    <cellStyle name="Comma 4 4 4 4" xfId="6486"/>
    <cellStyle name="Comma 4 4 4 4 2" xfId="12040"/>
    <cellStyle name="Comma 4 4 4 5" xfId="11081"/>
    <cellStyle name="Comma 4 4 5" xfId="6488"/>
    <cellStyle name="Comma 4 4 5 2" xfId="8350"/>
    <cellStyle name="Comma 4 4 5 2 2" xfId="13373"/>
    <cellStyle name="Comma 4 4 5 3" xfId="12042"/>
    <cellStyle name="Comma 4 4 6" xfId="6489"/>
    <cellStyle name="Comma 4 4 6 2" xfId="8351"/>
    <cellStyle name="Comma 4 4 6 2 2" xfId="13374"/>
    <cellStyle name="Comma 4 4 6 3" xfId="12043"/>
    <cellStyle name="Comma 4 4 7" xfId="8343"/>
    <cellStyle name="Comma 4 4 7 2" xfId="13366"/>
    <cellStyle name="Comma 4 4 8" xfId="6481"/>
    <cellStyle name="Comma 4 4 8 2" xfId="12035"/>
    <cellStyle name="Comma 4 4 9" xfId="10782"/>
    <cellStyle name="Comma 4 5" xfId="2857"/>
    <cellStyle name="Comma 4 5 2" xfId="2858"/>
    <cellStyle name="Comma 4 5 2 2" xfId="6491"/>
    <cellStyle name="Comma 4 5 2 2 2" xfId="12045"/>
    <cellStyle name="Comma 4 5 2 3" xfId="11083"/>
    <cellStyle name="Comma 4 5 3" xfId="2859"/>
    <cellStyle name="Comma 4 5 3 2" xfId="6492"/>
    <cellStyle name="Comma 4 5 3 2 2" xfId="12046"/>
    <cellStyle name="Comma 4 5 3 3" xfId="11084"/>
    <cellStyle name="Comma 4 5 4" xfId="2455"/>
    <cellStyle name="Comma 4 5 4 2" xfId="6493"/>
    <cellStyle name="Comma 4 5 4 2 2" xfId="12047"/>
    <cellStyle name="Comma 4 5 4 3" xfId="10893"/>
    <cellStyle name="Comma 4 5 5" xfId="6494"/>
    <cellStyle name="Comma 4 5 5 2" xfId="12048"/>
    <cellStyle name="Comma 4 5 6" xfId="6490"/>
    <cellStyle name="Comma 4 5 6 2" xfId="12044"/>
    <cellStyle name="Comma 4 5 7" xfId="11082"/>
    <cellStyle name="Comma 4 6" xfId="6495"/>
    <cellStyle name="Comma 4 6 2" xfId="8352"/>
    <cellStyle name="Comma 4 6 2 2" xfId="13375"/>
    <cellStyle name="Comma 4 6 3" xfId="12049"/>
    <cellStyle name="Comma 4 7" xfId="6496"/>
    <cellStyle name="Comma 4 7 2" xfId="8353"/>
    <cellStyle name="Comma 4 7 2 2" xfId="13376"/>
    <cellStyle name="Comma 4 7 3" xfId="12050"/>
    <cellStyle name="Comma 4 8" xfId="6460"/>
    <cellStyle name="Comma 4 9" xfId="7693"/>
    <cellStyle name="Comma 4 9 2" xfId="12817"/>
    <cellStyle name="Comma 4_DRAFT BOQ-WITH MEAS-STR-CIVIL-18-01-13" xfId="1477"/>
    <cellStyle name="Comma 40" xfId="2030"/>
    <cellStyle name="Comma 40 2" xfId="6498"/>
    <cellStyle name="Comma 40 2 2" xfId="8355"/>
    <cellStyle name="Comma 40 2 2 2" xfId="13378"/>
    <cellStyle name="Comma 40 2 3" xfId="12052"/>
    <cellStyle name="Comma 40 3" xfId="6499"/>
    <cellStyle name="Comma 40 3 2" xfId="8356"/>
    <cellStyle name="Comma 40 3 2 2" xfId="13379"/>
    <cellStyle name="Comma 40 3 3" xfId="12053"/>
    <cellStyle name="Comma 40 4" xfId="8354"/>
    <cellStyle name="Comma 40 4 2" xfId="13377"/>
    <cellStyle name="Comma 40 5" xfId="6497"/>
    <cellStyle name="Comma 40 5 2" xfId="12051"/>
    <cellStyle name="Comma 40 6" xfId="10840"/>
    <cellStyle name="Comma 41" xfId="764"/>
    <cellStyle name="Comma 41 2" xfId="2860"/>
    <cellStyle name="Comma 41 2 2" xfId="205"/>
    <cellStyle name="Comma 41 2 2 2" xfId="6503"/>
    <cellStyle name="Comma 41 2 2 2 2" xfId="8360"/>
    <cellStyle name="Comma 41 2 2 2 2 2" xfId="13383"/>
    <cellStyle name="Comma 41 2 2 2 3" xfId="12057"/>
    <cellStyle name="Comma 41 2 2 3" xfId="8359"/>
    <cellStyle name="Comma 41 2 2 3 2" xfId="13382"/>
    <cellStyle name="Comma 41 2 2 4" xfId="6502"/>
    <cellStyle name="Comma 41 2 2 4 2" xfId="12056"/>
    <cellStyle name="Comma 41 2 2 5" xfId="10652"/>
    <cellStyle name="Comma 41 2 3" xfId="222"/>
    <cellStyle name="Comma 41 2 3 2" xfId="6505"/>
    <cellStyle name="Comma 41 2 3 2 2" xfId="8362"/>
    <cellStyle name="Comma 41 2 3 2 2 2" xfId="13385"/>
    <cellStyle name="Comma 41 2 3 2 3" xfId="12059"/>
    <cellStyle name="Comma 41 2 3 3" xfId="8361"/>
    <cellStyle name="Comma 41 2 3 3 2" xfId="13384"/>
    <cellStyle name="Comma 41 2 3 4" xfId="6504"/>
    <cellStyle name="Comma 41 2 3 4 2" xfId="12058"/>
    <cellStyle name="Comma 41 2 3 5" xfId="10654"/>
    <cellStyle name="Comma 41 2 4" xfId="249"/>
    <cellStyle name="Comma 41 2 4 2" xfId="6507"/>
    <cellStyle name="Comma 41 2 4 2 2" xfId="8364"/>
    <cellStyle name="Comma 41 2 4 2 2 2" xfId="13387"/>
    <cellStyle name="Comma 41 2 4 2 3" xfId="12061"/>
    <cellStyle name="Comma 41 2 4 3" xfId="8363"/>
    <cellStyle name="Comma 41 2 4 3 2" xfId="13386"/>
    <cellStyle name="Comma 41 2 4 4" xfId="6506"/>
    <cellStyle name="Comma 41 2 4 4 2" xfId="12060"/>
    <cellStyle name="Comma 41 2 4 5" xfId="10656"/>
    <cellStyle name="Comma 41 2 5" xfId="6508"/>
    <cellStyle name="Comma 41 2 5 2" xfId="8365"/>
    <cellStyle name="Comma 41 2 5 2 2" xfId="13388"/>
    <cellStyle name="Comma 41 2 5 3" xfId="12062"/>
    <cellStyle name="Comma 41 2 6" xfId="6509"/>
    <cellStyle name="Comma 41 2 6 2" xfId="8366"/>
    <cellStyle name="Comma 41 2 6 2 2" xfId="13389"/>
    <cellStyle name="Comma 41 2 6 3" xfId="12063"/>
    <cellStyle name="Comma 41 2 7" xfId="8358"/>
    <cellStyle name="Comma 41 2 7 2" xfId="13381"/>
    <cellStyle name="Comma 41 2 8" xfId="6501"/>
    <cellStyle name="Comma 41 2 8 2" xfId="12055"/>
    <cellStyle name="Comma 41 2 9" xfId="11085"/>
    <cellStyle name="Comma 41 3" xfId="6510"/>
    <cellStyle name="Comma 41 3 2" xfId="8367"/>
    <cellStyle name="Comma 41 3 2 2" xfId="13390"/>
    <cellStyle name="Comma 41 3 3" xfId="12064"/>
    <cellStyle name="Comma 41 4" xfId="6511"/>
    <cellStyle name="Comma 41 4 2" xfId="8368"/>
    <cellStyle name="Comma 41 4 2 2" xfId="13391"/>
    <cellStyle name="Comma 41 4 3" xfId="12065"/>
    <cellStyle name="Comma 41 5" xfId="8357"/>
    <cellStyle name="Comma 41 5 2" xfId="13380"/>
    <cellStyle name="Comma 41 6" xfId="6500"/>
    <cellStyle name="Comma 41 6 2" xfId="12054"/>
    <cellStyle name="Comma 41 7" xfId="10706"/>
    <cellStyle name="Comma 42" xfId="30"/>
    <cellStyle name="Comma 42 2" xfId="57"/>
    <cellStyle name="Comma 42 2 2" xfId="8370"/>
    <cellStyle name="Comma 42 2 2 2" xfId="13393"/>
    <cellStyle name="Comma 42 2 3" xfId="6513"/>
    <cellStyle name="Comma 42 2 3 2" xfId="12067"/>
    <cellStyle name="Comma 42 2 4" xfId="10633"/>
    <cellStyle name="Comma 42 3" xfId="2841"/>
    <cellStyle name="Comma 42 3 2" xfId="8371"/>
    <cellStyle name="Comma 42 3 2 2" xfId="13394"/>
    <cellStyle name="Comma 42 3 3" xfId="6514"/>
    <cellStyle name="Comma 42 3 3 2" xfId="12068"/>
    <cellStyle name="Comma 42 3 4" xfId="11067"/>
    <cellStyle name="Comma 42 4" xfId="8369"/>
    <cellStyle name="Comma 42 4 2" xfId="13392"/>
    <cellStyle name="Comma 42 5" xfId="6512"/>
    <cellStyle name="Comma 42 5 2" xfId="12066"/>
    <cellStyle name="Comma 42 6" xfId="3521"/>
    <cellStyle name="Comma 42 6 2" xfId="11384"/>
    <cellStyle name="Comma 43" xfId="2843"/>
    <cellStyle name="Comma 43 2" xfId="6516"/>
    <cellStyle name="Comma 43 2 2" xfId="8373"/>
    <cellStyle name="Comma 43 2 2 2" xfId="13396"/>
    <cellStyle name="Comma 43 2 3" xfId="12070"/>
    <cellStyle name="Comma 43 3" xfId="6517"/>
    <cellStyle name="Comma 43 3 2" xfId="8374"/>
    <cellStyle name="Comma 43 3 2 2" xfId="13397"/>
    <cellStyle name="Comma 43 3 3" xfId="12071"/>
    <cellStyle name="Comma 43 4" xfId="8372"/>
    <cellStyle name="Comma 43 4 2" xfId="13395"/>
    <cellStyle name="Comma 43 5" xfId="6515"/>
    <cellStyle name="Comma 43 5 2" xfId="12069"/>
    <cellStyle name="Comma 43 6" xfId="11069"/>
    <cellStyle name="Comma 44" xfId="2845"/>
    <cellStyle name="Comma 44 2" xfId="6519"/>
    <cellStyle name="Comma 44 2 2" xfId="8376"/>
    <cellStyle name="Comma 44 2 2 2" xfId="13399"/>
    <cellStyle name="Comma 44 2 3" xfId="12073"/>
    <cellStyle name="Comma 44 3" xfId="6520"/>
    <cellStyle name="Comma 44 3 2" xfId="8377"/>
    <cellStyle name="Comma 44 3 2 2" xfId="13400"/>
    <cellStyle name="Comma 44 3 3" xfId="12074"/>
    <cellStyle name="Comma 44 4" xfId="8375"/>
    <cellStyle name="Comma 44 4 2" xfId="13398"/>
    <cellStyle name="Comma 44 5" xfId="6518"/>
    <cellStyle name="Comma 44 5 2" xfId="12072"/>
    <cellStyle name="Comma 44 6" xfId="11071"/>
    <cellStyle name="Comma 45" xfId="2862"/>
    <cellStyle name="Comma 45 2" xfId="6522"/>
    <cellStyle name="Comma 45 2 2" xfId="8379"/>
    <cellStyle name="Comma 45 2 2 2" xfId="13402"/>
    <cellStyle name="Comma 45 2 3" xfId="12076"/>
    <cellStyle name="Comma 45 3" xfId="6523"/>
    <cellStyle name="Comma 45 3 2" xfId="8380"/>
    <cellStyle name="Comma 45 3 2 2" xfId="13403"/>
    <cellStyle name="Comma 45 3 3" xfId="12077"/>
    <cellStyle name="Comma 45 4" xfId="8378"/>
    <cellStyle name="Comma 45 4 2" xfId="13401"/>
    <cellStyle name="Comma 45 5" xfId="6521"/>
    <cellStyle name="Comma 45 5 2" xfId="12075"/>
    <cellStyle name="Comma 45 6" xfId="11087"/>
    <cellStyle name="Comma 46" xfId="2864"/>
    <cellStyle name="Comma 46 2" xfId="6525"/>
    <cellStyle name="Comma 46 2 2" xfId="8382"/>
    <cellStyle name="Comma 46 2 2 2" xfId="13405"/>
    <cellStyle name="Comma 46 2 3" xfId="12079"/>
    <cellStyle name="Comma 46 3" xfId="6526"/>
    <cellStyle name="Comma 46 3 2" xfId="8383"/>
    <cellStyle name="Comma 46 3 2 2" xfId="13406"/>
    <cellStyle name="Comma 46 3 3" xfId="12080"/>
    <cellStyle name="Comma 46 4" xfId="8381"/>
    <cellStyle name="Comma 46 4 2" xfId="13404"/>
    <cellStyle name="Comma 46 5" xfId="6524"/>
    <cellStyle name="Comma 46 5 2" xfId="12078"/>
    <cellStyle name="Comma 46 6" xfId="11089"/>
    <cellStyle name="Comma 47" xfId="1665"/>
    <cellStyle name="Comma 47 2" xfId="6528"/>
    <cellStyle name="Comma 47 2 2" xfId="8385"/>
    <cellStyle name="Comma 47 2 2 2" xfId="13408"/>
    <cellStyle name="Comma 47 2 3" xfId="12082"/>
    <cellStyle name="Comma 47 3" xfId="6529"/>
    <cellStyle name="Comma 47 3 2" xfId="8386"/>
    <cellStyle name="Comma 47 3 2 2" xfId="13409"/>
    <cellStyle name="Comma 47 3 3" xfId="12083"/>
    <cellStyle name="Comma 47 4" xfId="8384"/>
    <cellStyle name="Comma 47 4 2" xfId="13407"/>
    <cellStyle name="Comma 47 5" xfId="6527"/>
    <cellStyle name="Comma 47 5 2" xfId="12081"/>
    <cellStyle name="Comma 47 6" xfId="10809"/>
    <cellStyle name="Comma 48" xfId="1032"/>
    <cellStyle name="Comma 48 2" xfId="6531"/>
    <cellStyle name="Comma 48 2 2" xfId="8388"/>
    <cellStyle name="Comma 48 2 2 2" xfId="13411"/>
    <cellStyle name="Comma 48 2 3" xfId="12085"/>
    <cellStyle name="Comma 48 3" xfId="6532"/>
    <cellStyle name="Comma 48 3 2" xfId="8389"/>
    <cellStyle name="Comma 48 3 2 2" xfId="13412"/>
    <cellStyle name="Comma 48 3 3" xfId="12086"/>
    <cellStyle name="Comma 48 4" xfId="8387"/>
    <cellStyle name="Comma 48 4 2" xfId="13410"/>
    <cellStyle name="Comma 48 5" xfId="6530"/>
    <cellStyle name="Comma 48 5 2" xfId="12084"/>
    <cellStyle name="Comma 48 6" xfId="10739"/>
    <cellStyle name="Comma 49" xfId="2867"/>
    <cellStyle name="Comma 49 2" xfId="6534"/>
    <cellStyle name="Comma 49 2 2" xfId="8391"/>
    <cellStyle name="Comma 49 2 2 2" xfId="13414"/>
    <cellStyle name="Comma 49 2 3" xfId="12088"/>
    <cellStyle name="Comma 49 3" xfId="6535"/>
    <cellStyle name="Comma 49 3 2" xfId="8392"/>
    <cellStyle name="Comma 49 3 2 2" xfId="13415"/>
    <cellStyle name="Comma 49 3 3" xfId="12089"/>
    <cellStyle name="Comma 49 4" xfId="8390"/>
    <cellStyle name="Comma 49 4 2" xfId="13413"/>
    <cellStyle name="Comma 49 5" xfId="6533"/>
    <cellStyle name="Comma 49 5 2" xfId="12087"/>
    <cellStyle name="Comma 49 6" xfId="11091"/>
    <cellStyle name="Comma 5" xfId="2868"/>
    <cellStyle name="Comma 5 10" xfId="8933"/>
    <cellStyle name="Comma 5 10 2" xfId="13619"/>
    <cellStyle name="Comma 5 11" xfId="8949"/>
    <cellStyle name="Comma 5 11 2" xfId="13634"/>
    <cellStyle name="Comma 5 12" xfId="3536"/>
    <cellStyle name="Comma 5 12 2" xfId="11388"/>
    <cellStyle name="Comma 5 13" xfId="3504"/>
    <cellStyle name="Comma 5 13 2" xfId="11369"/>
    <cellStyle name="Comma 5 14" xfId="15276"/>
    <cellStyle name="Comma 5 2" xfId="2869"/>
    <cellStyle name="Comma 5 2 2" xfId="101"/>
    <cellStyle name="Comma 5 2 2 2" xfId="2413"/>
    <cellStyle name="Comma 5 2 2 2 2" xfId="6539"/>
    <cellStyle name="Comma 5 2 2 2 2 2" xfId="8395"/>
    <cellStyle name="Comma 5 2 2 2 2 2 2" xfId="13418"/>
    <cellStyle name="Comma 5 2 2 2 2 3" xfId="12092"/>
    <cellStyle name="Comma 5 2 2 2 3" xfId="8394"/>
    <cellStyle name="Comma 5 2 2 2 3 2" xfId="13417"/>
    <cellStyle name="Comma 5 2 2 2 4" xfId="6538"/>
    <cellStyle name="Comma 5 2 2 2 4 2" xfId="12091"/>
    <cellStyle name="Comma 5 2 2 2 5" xfId="10889"/>
    <cellStyle name="Comma 5 2 2 3" xfId="1768"/>
    <cellStyle name="Comma 5 2 2 3 2" xfId="6541"/>
    <cellStyle name="Comma 5 2 2 3 2 2" xfId="8397"/>
    <cellStyle name="Comma 5 2 2 3 2 2 2" xfId="13420"/>
    <cellStyle name="Comma 5 2 2 3 2 3" xfId="12094"/>
    <cellStyle name="Comma 5 2 2 3 3" xfId="8396"/>
    <cellStyle name="Comma 5 2 2 3 3 2" xfId="13419"/>
    <cellStyle name="Comma 5 2 2 3 4" xfId="6540"/>
    <cellStyle name="Comma 5 2 2 3 4 2" xfId="12093"/>
    <cellStyle name="Comma 5 2 2 3 5" xfId="10819"/>
    <cellStyle name="Comma 5 2 2 4" xfId="706"/>
    <cellStyle name="Comma 5 2 2 4 2" xfId="6543"/>
    <cellStyle name="Comma 5 2 2 4 2 2" xfId="8399"/>
    <cellStyle name="Comma 5 2 2 4 2 2 2" xfId="13422"/>
    <cellStyle name="Comma 5 2 2 4 2 3" xfId="12096"/>
    <cellStyle name="Comma 5 2 2 4 3" xfId="8398"/>
    <cellStyle name="Comma 5 2 2 4 3 2" xfId="13421"/>
    <cellStyle name="Comma 5 2 2 4 4" xfId="6542"/>
    <cellStyle name="Comma 5 2 2 4 4 2" xfId="12095"/>
    <cellStyle name="Comma 5 2 2 4 5" xfId="10697"/>
    <cellStyle name="Comma 5 2 2 5" xfId="6544"/>
    <cellStyle name="Comma 5 2 2 5 2" xfId="8400"/>
    <cellStyle name="Comma 5 2 2 5 2 2" xfId="13423"/>
    <cellStyle name="Comma 5 2 2 5 3" xfId="12097"/>
    <cellStyle name="Comma 5 2 2 6" xfId="6545"/>
    <cellStyle name="Comma 5 2 2 6 2" xfId="8401"/>
    <cellStyle name="Comma 5 2 2 6 2 2" xfId="13424"/>
    <cellStyle name="Comma 5 2 2 6 3" xfId="12098"/>
    <cellStyle name="Comma 5 2 2 7" xfId="8393"/>
    <cellStyle name="Comma 5 2 2 7 2" xfId="13416"/>
    <cellStyle name="Comma 5 2 2 8" xfId="6537"/>
    <cellStyle name="Comma 5 2 2 8 2" xfId="12090"/>
    <cellStyle name="Comma 5 2 2 9" xfId="10637"/>
    <cellStyle name="Comma 5 2 3" xfId="95"/>
    <cellStyle name="Comma 5 2 3 2" xfId="2158"/>
    <cellStyle name="Comma 5 2 3 2 2" xfId="6548"/>
    <cellStyle name="Comma 5 2 3 2 2 2" xfId="8404"/>
    <cellStyle name="Comma 5 2 3 2 2 2 2" xfId="13427"/>
    <cellStyle name="Comma 5 2 3 2 2 3" xfId="12101"/>
    <cellStyle name="Comma 5 2 3 2 3" xfId="8403"/>
    <cellStyle name="Comma 5 2 3 2 3 2" xfId="13426"/>
    <cellStyle name="Comma 5 2 3 2 4" xfId="6547"/>
    <cellStyle name="Comma 5 2 3 2 4 2" xfId="12100"/>
    <cellStyle name="Comma 5 2 3 2 5" xfId="10854"/>
    <cellStyle name="Comma 5 2 3 3" xfId="2420"/>
    <cellStyle name="Comma 5 2 3 3 2" xfId="6550"/>
    <cellStyle name="Comma 5 2 3 3 2 2" xfId="8406"/>
    <cellStyle name="Comma 5 2 3 3 2 2 2" xfId="13429"/>
    <cellStyle name="Comma 5 2 3 3 2 3" xfId="12103"/>
    <cellStyle name="Comma 5 2 3 3 3" xfId="8405"/>
    <cellStyle name="Comma 5 2 3 3 3 2" xfId="13428"/>
    <cellStyle name="Comma 5 2 3 3 4" xfId="6549"/>
    <cellStyle name="Comma 5 2 3 3 4 2" xfId="12102"/>
    <cellStyle name="Comma 5 2 3 3 5" xfId="10890"/>
    <cellStyle name="Comma 5 2 3 4" xfId="2425"/>
    <cellStyle name="Comma 5 2 3 4 2" xfId="6552"/>
    <cellStyle name="Comma 5 2 3 4 2 2" xfId="8408"/>
    <cellStyle name="Comma 5 2 3 4 2 2 2" xfId="13431"/>
    <cellStyle name="Comma 5 2 3 4 2 3" xfId="12105"/>
    <cellStyle name="Comma 5 2 3 4 3" xfId="8407"/>
    <cellStyle name="Comma 5 2 3 4 3 2" xfId="13430"/>
    <cellStyle name="Comma 5 2 3 4 4" xfId="6551"/>
    <cellStyle name="Comma 5 2 3 4 4 2" xfId="12104"/>
    <cellStyle name="Comma 5 2 3 4 5" xfId="10891"/>
    <cellStyle name="Comma 5 2 3 5" xfId="6553"/>
    <cellStyle name="Comma 5 2 3 5 2" xfId="8409"/>
    <cellStyle name="Comma 5 2 3 5 2 2" xfId="13432"/>
    <cellStyle name="Comma 5 2 3 5 3" xfId="12106"/>
    <cellStyle name="Comma 5 2 3 6" xfId="6554"/>
    <cellStyle name="Comma 5 2 3 6 2" xfId="8410"/>
    <cellStyle name="Comma 5 2 3 6 2 2" xfId="13433"/>
    <cellStyle name="Comma 5 2 3 6 3" xfId="12107"/>
    <cellStyle name="Comma 5 2 3 7" xfId="8402"/>
    <cellStyle name="Comma 5 2 3 7 2" xfId="13425"/>
    <cellStyle name="Comma 5 2 3 8" xfId="6546"/>
    <cellStyle name="Comma 5 2 3 8 2" xfId="12099"/>
    <cellStyle name="Comma 5 2 3 9" xfId="10636"/>
    <cellStyle name="Comma 5 2 4" xfId="6555"/>
    <cellStyle name="Comma 5 2 4 2" xfId="8411"/>
    <cellStyle name="Comma 5 2 4 2 2" xfId="13434"/>
    <cellStyle name="Comma 5 2 4 3" xfId="12108"/>
    <cellStyle name="Comma 5 3" xfId="1466"/>
    <cellStyle name="Comma 5 3 2" xfId="2870"/>
    <cellStyle name="Comma 5 3 2 2" xfId="2871"/>
    <cellStyle name="Comma 5 3 2 2 2" xfId="6558"/>
    <cellStyle name="Comma 5 3 2 2 2 2" xfId="8414"/>
    <cellStyle name="Comma 5 3 2 2 2 2 2" xfId="13437"/>
    <cellStyle name="Comma 5 3 2 2 2 3" xfId="12111"/>
    <cellStyle name="Comma 5 3 2 2 3" xfId="8413"/>
    <cellStyle name="Comma 5 3 2 2 3 2" xfId="13436"/>
    <cellStyle name="Comma 5 3 2 2 4" xfId="6557"/>
    <cellStyle name="Comma 5 3 2 2 4 2" xfId="12110"/>
    <cellStyle name="Comma 5 3 2 2 5" xfId="11093"/>
    <cellStyle name="Comma 5 3 2 3" xfId="2873"/>
    <cellStyle name="Comma 5 3 2 3 2" xfId="6560"/>
    <cellStyle name="Comma 5 3 2 3 2 2" xfId="8416"/>
    <cellStyle name="Comma 5 3 2 3 2 2 2" xfId="13439"/>
    <cellStyle name="Comma 5 3 2 3 2 3" xfId="12113"/>
    <cellStyle name="Comma 5 3 2 3 3" xfId="8415"/>
    <cellStyle name="Comma 5 3 2 3 3 2" xfId="13438"/>
    <cellStyle name="Comma 5 3 2 3 4" xfId="6559"/>
    <cellStyle name="Comma 5 3 2 3 4 2" xfId="12112"/>
    <cellStyle name="Comma 5 3 2 3 5" xfId="11094"/>
    <cellStyle name="Comma 5 3 2 4" xfId="2369"/>
    <cellStyle name="Comma 5 3 2 4 2" xfId="6562"/>
    <cellStyle name="Comma 5 3 2 4 2 2" xfId="8418"/>
    <cellStyle name="Comma 5 3 2 4 2 2 2" xfId="13441"/>
    <cellStyle name="Comma 5 3 2 4 2 3" xfId="12115"/>
    <cellStyle name="Comma 5 3 2 4 3" xfId="8417"/>
    <cellStyle name="Comma 5 3 2 4 3 2" xfId="13440"/>
    <cellStyle name="Comma 5 3 2 4 4" xfId="6561"/>
    <cellStyle name="Comma 5 3 2 4 4 2" xfId="12114"/>
    <cellStyle name="Comma 5 3 2 4 5" xfId="10881"/>
    <cellStyle name="Comma 5 3 2 5" xfId="6563"/>
    <cellStyle name="Comma 5 3 2 5 2" xfId="8419"/>
    <cellStyle name="Comma 5 3 2 5 2 2" xfId="13442"/>
    <cellStyle name="Comma 5 3 2 5 3" xfId="12116"/>
    <cellStyle name="Comma 5 3 2 6" xfId="6564"/>
    <cellStyle name="Comma 5 3 2 6 2" xfId="8420"/>
    <cellStyle name="Comma 5 3 2 6 2 2" xfId="13443"/>
    <cellStyle name="Comma 5 3 2 6 3" xfId="12117"/>
    <cellStyle name="Comma 5 3 2 7" xfId="8412"/>
    <cellStyle name="Comma 5 3 2 7 2" xfId="13435"/>
    <cellStyle name="Comma 5 3 2 8" xfId="6556"/>
    <cellStyle name="Comma 5 3 2 8 2" xfId="12109"/>
    <cellStyle name="Comma 5 3 2 9" xfId="11092"/>
    <cellStyle name="Comma 5 4" xfId="2228"/>
    <cellStyle name="Comma 5 4 2" xfId="1327"/>
    <cellStyle name="Comma 5 4 2 2" xfId="6567"/>
    <cellStyle name="Comma 5 4 2 2 2" xfId="8423"/>
    <cellStyle name="Comma 5 4 2 2 2 2" xfId="13446"/>
    <cellStyle name="Comma 5 4 2 2 3" xfId="12120"/>
    <cellStyle name="Comma 5 4 2 3" xfId="8422"/>
    <cellStyle name="Comma 5 4 2 3 2" xfId="13445"/>
    <cellStyle name="Comma 5 4 2 4" xfId="6566"/>
    <cellStyle name="Comma 5 4 2 4 2" xfId="12119"/>
    <cellStyle name="Comma 5 4 2 5" xfId="10777"/>
    <cellStyle name="Comma 5 4 3" xfId="2874"/>
    <cellStyle name="Comma 5 4 3 2" xfId="6569"/>
    <cellStyle name="Comma 5 4 3 2 2" xfId="8425"/>
    <cellStyle name="Comma 5 4 3 2 2 2" xfId="13448"/>
    <cellStyle name="Comma 5 4 3 2 3" xfId="12122"/>
    <cellStyle name="Comma 5 4 3 3" xfId="8424"/>
    <cellStyle name="Comma 5 4 3 3 2" xfId="13447"/>
    <cellStyle name="Comma 5 4 3 4" xfId="6568"/>
    <cellStyle name="Comma 5 4 3 4 2" xfId="12121"/>
    <cellStyle name="Comma 5 4 3 5" xfId="11095"/>
    <cellStyle name="Comma 5 4 4" xfId="2875"/>
    <cellStyle name="Comma 5 4 4 2" xfId="6571"/>
    <cellStyle name="Comma 5 4 4 2 2" xfId="8427"/>
    <cellStyle name="Comma 5 4 4 2 2 2" xfId="13450"/>
    <cellStyle name="Comma 5 4 4 2 3" xfId="12124"/>
    <cellStyle name="Comma 5 4 4 3" xfId="8426"/>
    <cellStyle name="Comma 5 4 4 3 2" xfId="13449"/>
    <cellStyle name="Comma 5 4 4 4" xfId="6570"/>
    <cellStyle name="Comma 5 4 4 4 2" xfId="12123"/>
    <cellStyle name="Comma 5 4 4 5" xfId="11096"/>
    <cellStyle name="Comma 5 4 5" xfId="6572"/>
    <cellStyle name="Comma 5 4 5 2" xfId="8428"/>
    <cellStyle name="Comma 5 4 5 2 2" xfId="13451"/>
    <cellStyle name="Comma 5 4 5 3" xfId="12125"/>
    <cellStyle name="Comma 5 4 6" xfId="6573"/>
    <cellStyle name="Comma 5 4 6 2" xfId="8429"/>
    <cellStyle name="Comma 5 4 6 2 2" xfId="13452"/>
    <cellStyle name="Comma 5 4 6 3" xfId="12126"/>
    <cellStyle name="Comma 5 4 7" xfId="8421"/>
    <cellStyle name="Comma 5 4 7 2" xfId="13444"/>
    <cellStyle name="Comma 5 4 8" xfId="6565"/>
    <cellStyle name="Comma 5 4 8 2" xfId="12118"/>
    <cellStyle name="Comma 5 4 9" xfId="10865"/>
    <cellStyle name="Comma 5 5" xfId="2876"/>
    <cellStyle name="Comma 5 5 2" xfId="946"/>
    <cellStyle name="Comma 5 5 2 2" xfId="6576"/>
    <cellStyle name="Comma 5 5 2 2 2" xfId="8432"/>
    <cellStyle name="Comma 5 5 2 2 2 2" xfId="13455"/>
    <cellStyle name="Comma 5 5 2 2 3" xfId="12129"/>
    <cellStyle name="Comma 5 5 2 3" xfId="8431"/>
    <cellStyle name="Comma 5 5 2 3 2" xfId="13454"/>
    <cellStyle name="Comma 5 5 2 4" xfId="6575"/>
    <cellStyle name="Comma 5 5 2 4 2" xfId="12128"/>
    <cellStyle name="Comma 5 5 2 5" xfId="10729"/>
    <cellStyle name="Comma 5 5 3" xfId="1829"/>
    <cellStyle name="Comma 5 5 3 2" xfId="6578"/>
    <cellStyle name="Comma 5 5 3 2 2" xfId="8434"/>
    <cellStyle name="Comma 5 5 3 2 2 2" xfId="13457"/>
    <cellStyle name="Comma 5 5 3 2 3" xfId="12131"/>
    <cellStyle name="Comma 5 5 3 3" xfId="8433"/>
    <cellStyle name="Comma 5 5 3 3 2" xfId="13456"/>
    <cellStyle name="Comma 5 5 3 4" xfId="6577"/>
    <cellStyle name="Comma 5 5 3 4 2" xfId="12130"/>
    <cellStyle name="Comma 5 5 3 5" xfId="10828"/>
    <cellStyle name="Comma 5 5 4" xfId="2877"/>
    <cellStyle name="Comma 5 5 4 2" xfId="6580"/>
    <cellStyle name="Comma 5 5 4 2 2" xfId="8436"/>
    <cellStyle name="Comma 5 5 4 2 2 2" xfId="13459"/>
    <cellStyle name="Comma 5 5 4 2 3" xfId="12133"/>
    <cellStyle name="Comma 5 5 4 3" xfId="8435"/>
    <cellStyle name="Comma 5 5 4 3 2" xfId="13458"/>
    <cellStyle name="Comma 5 5 4 4" xfId="6579"/>
    <cellStyle name="Comma 5 5 4 4 2" xfId="12132"/>
    <cellStyle name="Comma 5 5 4 5" xfId="11098"/>
    <cellStyle name="Comma 5 5 5" xfId="6581"/>
    <cellStyle name="Comma 5 5 5 2" xfId="8437"/>
    <cellStyle name="Comma 5 5 5 2 2" xfId="13460"/>
    <cellStyle name="Comma 5 5 5 3" xfId="12134"/>
    <cellStyle name="Comma 5 5 6" xfId="6582"/>
    <cellStyle name="Comma 5 5 6 2" xfId="8438"/>
    <cellStyle name="Comma 5 5 6 2 2" xfId="13461"/>
    <cellStyle name="Comma 5 5 6 3" xfId="12135"/>
    <cellStyle name="Comma 5 5 7" xfId="8430"/>
    <cellStyle name="Comma 5 5 7 2" xfId="13453"/>
    <cellStyle name="Comma 5 5 8" xfId="6574"/>
    <cellStyle name="Comma 5 5 8 2" xfId="12127"/>
    <cellStyle name="Comma 5 5 9" xfId="11097"/>
    <cellStyle name="Comma 5 6" xfId="1610"/>
    <cellStyle name="Comma 5 6 2" xfId="2878"/>
    <cellStyle name="Comma 5 6 2 2" xfId="6584"/>
    <cellStyle name="Comma 5 6 2 2 2" xfId="12137"/>
    <cellStyle name="Comma 5 6 2 3" xfId="11099"/>
    <cellStyle name="Comma 5 6 3" xfId="1384"/>
    <cellStyle name="Comma 5 6 3 2" xfId="6585"/>
    <cellStyle name="Comma 5 6 3 2 2" xfId="12138"/>
    <cellStyle name="Comma 5 6 3 3" xfId="10784"/>
    <cellStyle name="Comma 5 6 4" xfId="2879"/>
    <cellStyle name="Comma 5 6 4 2" xfId="6586"/>
    <cellStyle name="Comma 5 6 4 2 2" xfId="12139"/>
    <cellStyle name="Comma 5 6 4 3" xfId="11100"/>
    <cellStyle name="Comma 5 6 5" xfId="6587"/>
    <cellStyle name="Comma 5 6 5 2" xfId="12140"/>
    <cellStyle name="Comma 5 6 6" xfId="6583"/>
    <cellStyle name="Comma 5 6 6 2" xfId="12136"/>
    <cellStyle name="Comma 5 6 7" xfId="10803"/>
    <cellStyle name="Comma 5 7" xfId="6588"/>
    <cellStyle name="Comma 5 7 2" xfId="8439"/>
    <cellStyle name="Comma 5 7 2 2" xfId="13462"/>
    <cellStyle name="Comma 5 7 3" xfId="12141"/>
    <cellStyle name="Comma 5 8" xfId="6536"/>
    <cellStyle name="Comma 5 9" xfId="7696"/>
    <cellStyle name="Comma 5 9 2" xfId="12819"/>
    <cellStyle name="Comma 5_DRAFT BOQ-WITH MEAS-STR-CIVIL-18-01-13" xfId="2880"/>
    <cellStyle name="Comma 50" xfId="2861"/>
    <cellStyle name="Comma 50 2" xfId="6590"/>
    <cellStyle name="Comma 50 2 2" xfId="8441"/>
    <cellStyle name="Comma 50 2 2 2" xfId="13464"/>
    <cellStyle name="Comma 50 2 3" xfId="12143"/>
    <cellStyle name="Comma 50 3" xfId="6591"/>
    <cellStyle name="Comma 50 3 2" xfId="8442"/>
    <cellStyle name="Comma 50 3 2 2" xfId="13465"/>
    <cellStyle name="Comma 50 3 3" xfId="12144"/>
    <cellStyle name="Comma 50 4" xfId="8440"/>
    <cellStyle name="Comma 50 4 2" xfId="13463"/>
    <cellStyle name="Comma 50 5" xfId="6589"/>
    <cellStyle name="Comma 50 5 2" xfId="12142"/>
    <cellStyle name="Comma 50 6" xfId="11086"/>
    <cellStyle name="Comma 51" xfId="2863"/>
    <cellStyle name="Comma 51 2" xfId="6593"/>
    <cellStyle name="Comma 51 2 2" xfId="8444"/>
    <cellStyle name="Comma 51 2 2 2" xfId="13467"/>
    <cellStyle name="Comma 51 2 3" xfId="12146"/>
    <cellStyle name="Comma 51 3" xfId="6594"/>
    <cellStyle name="Comma 51 3 2" xfId="8445"/>
    <cellStyle name="Comma 51 3 2 2" xfId="13468"/>
    <cellStyle name="Comma 51 3 3" xfId="12147"/>
    <cellStyle name="Comma 51 4" xfId="8443"/>
    <cellStyle name="Comma 51 4 2" xfId="13466"/>
    <cellStyle name="Comma 51 5" xfId="6592"/>
    <cellStyle name="Comma 51 5 2" xfId="12145"/>
    <cellStyle name="Comma 51 6" xfId="11088"/>
    <cellStyle name="Comma 52" xfId="1664"/>
    <cellStyle name="Comma 52 2" xfId="6596"/>
    <cellStyle name="Comma 52 2 2" xfId="8447"/>
    <cellStyle name="Comma 52 2 2 2" xfId="13470"/>
    <cellStyle name="Comma 52 2 3" xfId="12149"/>
    <cellStyle name="Comma 52 3" xfId="6597"/>
    <cellStyle name="Comma 52 3 2" xfId="8448"/>
    <cellStyle name="Comma 52 3 2 2" xfId="13471"/>
    <cellStyle name="Comma 52 3 3" xfId="12150"/>
    <cellStyle name="Comma 52 4" xfId="8446"/>
    <cellStyle name="Comma 52 4 2" xfId="13469"/>
    <cellStyle name="Comma 52 5" xfId="6595"/>
    <cellStyle name="Comma 52 5 2" xfId="12148"/>
    <cellStyle name="Comma 52 6" xfId="10808"/>
    <cellStyle name="Comma 53" xfId="1031"/>
    <cellStyle name="Comma 53 2" xfId="6599"/>
    <cellStyle name="Comma 53 2 2" xfId="8450"/>
    <cellStyle name="Comma 53 2 2 2" xfId="13473"/>
    <cellStyle name="Comma 53 2 3" xfId="12152"/>
    <cellStyle name="Comma 53 3" xfId="6600"/>
    <cellStyle name="Comma 53 3 2" xfId="8451"/>
    <cellStyle name="Comma 53 3 2 2" xfId="13474"/>
    <cellStyle name="Comma 53 3 3" xfId="12153"/>
    <cellStyle name="Comma 53 4" xfId="8449"/>
    <cellStyle name="Comma 53 4 2" xfId="13472"/>
    <cellStyle name="Comma 53 5" xfId="6598"/>
    <cellStyle name="Comma 53 5 2" xfId="12151"/>
    <cellStyle name="Comma 53 6" xfId="10738"/>
    <cellStyle name="Comma 54" xfId="2866"/>
    <cellStyle name="Comma 54 2" xfId="8452"/>
    <cellStyle name="Comma 54 2 2" xfId="13475"/>
    <cellStyle name="Comma 54 3" xfId="6601"/>
    <cellStyle name="Comma 54 3 2" xfId="12154"/>
    <cellStyle name="Comma 54 4" xfId="11090"/>
    <cellStyle name="Comma 55" xfId="647"/>
    <cellStyle name="Comma 55 2" xfId="8453"/>
    <cellStyle name="Comma 55 2 2" xfId="13476"/>
    <cellStyle name="Comma 55 3" xfId="6602"/>
    <cellStyle name="Comma 55 3 2" xfId="12155"/>
    <cellStyle name="Comma 55 4" xfId="10689"/>
    <cellStyle name="Comma 56" xfId="2881"/>
    <cellStyle name="Comma 56 2" xfId="8454"/>
    <cellStyle name="Comma 56 2 2" xfId="13477"/>
    <cellStyle name="Comma 56 3" xfId="6603"/>
    <cellStyle name="Comma 56 3 2" xfId="12156"/>
    <cellStyle name="Comma 56 4" xfId="11101"/>
    <cellStyle name="Comma 57" xfId="2882"/>
    <cellStyle name="Comma 57 2" xfId="8455"/>
    <cellStyle name="Comma 57 2 2" xfId="13478"/>
    <cellStyle name="Comma 57 3" xfId="6604"/>
    <cellStyle name="Comma 57 3 2" xfId="12157"/>
    <cellStyle name="Comma 57 4" xfId="11102"/>
    <cellStyle name="Comma 58" xfId="3411"/>
    <cellStyle name="Comma 58 2" xfId="8456"/>
    <cellStyle name="Comma 58 2 2" xfId="13479"/>
    <cellStyle name="Comma 58 3" xfId="6605"/>
    <cellStyle name="Comma 58 3 2" xfId="12158"/>
    <cellStyle name="Comma 58 4" xfId="11317"/>
    <cellStyle name="Comma 59" xfId="3413"/>
    <cellStyle name="Comma 59 2" xfId="8457"/>
    <cellStyle name="Comma 59 2 2" xfId="13480"/>
    <cellStyle name="Comma 59 3" xfId="6606"/>
    <cellStyle name="Comma 59 3 2" xfId="12159"/>
    <cellStyle name="Comma 59 4" xfId="11318"/>
    <cellStyle name="Comma 6" xfId="2883"/>
    <cellStyle name="Comma 6 2" xfId="2884"/>
    <cellStyle name="Comma 6 2 2" xfId="2885"/>
    <cellStyle name="Comma 6 2 2 2" xfId="886"/>
    <cellStyle name="Comma 6 2 2 2 2" xfId="6610"/>
    <cellStyle name="Comma 6 2 2 2 2 2" xfId="8460"/>
    <cellStyle name="Comma 6 2 2 2 2 2 2" xfId="13483"/>
    <cellStyle name="Comma 6 2 2 2 2 3" xfId="12162"/>
    <cellStyle name="Comma 6 2 2 2 3" xfId="8459"/>
    <cellStyle name="Comma 6 2 2 2 3 2" xfId="13482"/>
    <cellStyle name="Comma 6 2 2 2 4" xfId="6609"/>
    <cellStyle name="Comma 6 2 2 2 4 2" xfId="12161"/>
    <cellStyle name="Comma 6 2 2 2 5" xfId="10724"/>
    <cellStyle name="Comma 6 2 2 3" xfId="2780"/>
    <cellStyle name="Comma 6 2 2 3 2" xfId="6612"/>
    <cellStyle name="Comma 6 2 2 3 2 2" xfId="8462"/>
    <cellStyle name="Comma 6 2 2 3 2 2 2" xfId="13485"/>
    <cellStyle name="Comma 6 2 2 3 2 3" xfId="12164"/>
    <cellStyle name="Comma 6 2 2 3 3" xfId="8461"/>
    <cellStyle name="Comma 6 2 2 3 3 2" xfId="13484"/>
    <cellStyle name="Comma 6 2 2 3 4" xfId="6611"/>
    <cellStyle name="Comma 6 2 2 3 4 2" xfId="12163"/>
    <cellStyle name="Comma 6 2 2 3 5" xfId="11015"/>
    <cellStyle name="Comma 6 2 2 4" xfId="2378"/>
    <cellStyle name="Comma 6 2 2 4 2" xfId="6614"/>
    <cellStyle name="Comma 6 2 2 4 2 2" xfId="8464"/>
    <cellStyle name="Comma 6 2 2 4 2 2 2" xfId="13487"/>
    <cellStyle name="Comma 6 2 2 4 2 3" xfId="12166"/>
    <cellStyle name="Comma 6 2 2 4 3" xfId="8463"/>
    <cellStyle name="Comma 6 2 2 4 3 2" xfId="13486"/>
    <cellStyle name="Comma 6 2 2 4 4" xfId="6613"/>
    <cellStyle name="Comma 6 2 2 4 4 2" xfId="12165"/>
    <cellStyle name="Comma 6 2 2 4 5" xfId="10883"/>
    <cellStyle name="Comma 6 2 2 5" xfId="6615"/>
    <cellStyle name="Comma 6 2 2 5 2" xfId="8465"/>
    <cellStyle name="Comma 6 2 2 5 2 2" xfId="13488"/>
    <cellStyle name="Comma 6 2 2 5 3" xfId="12167"/>
    <cellStyle name="Comma 6 2 2 6" xfId="6616"/>
    <cellStyle name="Comma 6 2 2 6 2" xfId="8466"/>
    <cellStyle name="Comma 6 2 2 6 2 2" xfId="13489"/>
    <cellStyle name="Comma 6 2 2 6 3" xfId="12168"/>
    <cellStyle name="Comma 6 2 2 7" xfId="8458"/>
    <cellStyle name="Comma 6 2 2 7 2" xfId="13481"/>
    <cellStyle name="Comma 6 2 2 8" xfId="6608"/>
    <cellStyle name="Comma 6 2 2 8 2" xfId="12160"/>
    <cellStyle name="Comma 6 2 2 9" xfId="11103"/>
    <cellStyle name="Comma 6 3" xfId="1441"/>
    <cellStyle name="Comma 6 3 10" xfId="10791"/>
    <cellStyle name="Comma 6 3 2" xfId="2886"/>
    <cellStyle name="Comma 6 3 2 2" xfId="6619"/>
    <cellStyle name="Comma 6 3 2 2 2" xfId="8469"/>
    <cellStyle name="Comma 6 3 2 2 2 2" xfId="13492"/>
    <cellStyle name="Comma 6 3 2 2 3" xfId="12171"/>
    <cellStyle name="Comma 6 3 2 3" xfId="8468"/>
    <cellStyle name="Comma 6 3 2 3 2" xfId="13491"/>
    <cellStyle name="Comma 6 3 2 4" xfId="8924"/>
    <cellStyle name="Comma 6 3 2 4 2" xfId="13610"/>
    <cellStyle name="Comma 6 3 2 5" xfId="8940"/>
    <cellStyle name="Comma 6 3 2 5 2" xfId="13625"/>
    <cellStyle name="Comma 6 3 2 6" xfId="6618"/>
    <cellStyle name="Comma 6 3 2 6 2" xfId="12170"/>
    <cellStyle name="Comma 6 3 2 7" xfId="3495"/>
    <cellStyle name="Comma 6 3 2 7 2" xfId="11360"/>
    <cellStyle name="Comma 6 3 2 8" xfId="11104"/>
    <cellStyle name="Comma 6 3 3" xfId="2887"/>
    <cellStyle name="Comma 6 3 3 2" xfId="6621"/>
    <cellStyle name="Comma 6 3 3 2 2" xfId="8471"/>
    <cellStyle name="Comma 6 3 3 2 2 2" xfId="13494"/>
    <cellStyle name="Comma 6 3 3 2 3" xfId="12173"/>
    <cellStyle name="Comma 6 3 3 3" xfId="8470"/>
    <cellStyle name="Comma 6 3 3 3 2" xfId="13493"/>
    <cellStyle name="Comma 6 3 3 4" xfId="6620"/>
    <cellStyle name="Comma 6 3 3 4 2" xfId="12172"/>
    <cellStyle name="Comma 6 3 3 5" xfId="11105"/>
    <cellStyle name="Comma 6 3 4" xfId="2199"/>
    <cellStyle name="Comma 6 3 4 2" xfId="6623"/>
    <cellStyle name="Comma 6 3 4 2 2" xfId="8473"/>
    <cellStyle name="Comma 6 3 4 2 2 2" xfId="13496"/>
    <cellStyle name="Comma 6 3 4 2 3" xfId="12175"/>
    <cellStyle name="Comma 6 3 4 3" xfId="8472"/>
    <cellStyle name="Comma 6 3 4 3 2" xfId="13495"/>
    <cellStyle name="Comma 6 3 4 4" xfId="6622"/>
    <cellStyle name="Comma 6 3 4 4 2" xfId="12174"/>
    <cellStyle name="Comma 6 3 4 5" xfId="10861"/>
    <cellStyle name="Comma 6 3 5" xfId="6624"/>
    <cellStyle name="Comma 6 3 5 2" xfId="8474"/>
    <cellStyle name="Comma 6 3 5 2 2" xfId="13497"/>
    <cellStyle name="Comma 6 3 5 3" xfId="12176"/>
    <cellStyle name="Comma 6 3 6" xfId="6625"/>
    <cellStyle name="Comma 6 3 6 2" xfId="8475"/>
    <cellStyle name="Comma 6 3 6 2 2" xfId="13498"/>
    <cellStyle name="Comma 6 3 6 3" xfId="12177"/>
    <cellStyle name="Comma 6 3 7" xfId="6617"/>
    <cellStyle name="Comma 6 3 7 2" xfId="8467"/>
    <cellStyle name="Comma 6 3 7 2 2" xfId="13490"/>
    <cellStyle name="Comma 6 3 7 3" xfId="12169"/>
    <cellStyle name="Comma 6 3 8" xfId="7689"/>
    <cellStyle name="Comma 6 3 8 2" xfId="12813"/>
    <cellStyle name="Comma 6 3 9" xfId="3448"/>
    <cellStyle name="Comma 6 3 9 2" xfId="11341"/>
    <cellStyle name="Comma 6 4" xfId="2888"/>
    <cellStyle name="Comma 6 4 2" xfId="8476"/>
    <cellStyle name="Comma 6 4 2 2" xfId="13499"/>
    <cellStyle name="Comma 6 4 3" xfId="6626"/>
    <cellStyle name="Comma 6 4 3 2" xfId="12178"/>
    <cellStyle name="Comma 6 4 4" xfId="11106"/>
    <cellStyle name="Comma 6 5" xfId="6607"/>
    <cellStyle name="Comma 6 6" xfId="3508"/>
    <cellStyle name="Comma 6 6 2" xfId="11371"/>
    <cellStyle name="Comma 6 7" xfId="15280"/>
    <cellStyle name="Comma 60" xfId="3427"/>
    <cellStyle name="Comma 60 2" xfId="8477"/>
    <cellStyle name="Comma 60 2 2" xfId="13500"/>
    <cellStyle name="Comma 60 3" xfId="6627"/>
    <cellStyle name="Comma 60 3 2" xfId="12179"/>
    <cellStyle name="Comma 60 4" xfId="11331"/>
    <cellStyle name="Comma 61" xfId="6628"/>
    <cellStyle name="Comma 61 2" xfId="8478"/>
    <cellStyle name="Comma 61 2 2" xfId="13501"/>
    <cellStyle name="Comma 61 3" xfId="12180"/>
    <cellStyle name="Comma 62" xfId="6629"/>
    <cellStyle name="Comma 62 2" xfId="2889"/>
    <cellStyle name="Comma 62 2 2" xfId="2890"/>
    <cellStyle name="Comma 62 2 2 2" xfId="6632"/>
    <cellStyle name="Comma 62 2 2 2 2" xfId="6633"/>
    <cellStyle name="Comma 62 2 2 2 2 2" xfId="8483"/>
    <cellStyle name="Comma 62 2 2 2 2 2 2" xfId="13506"/>
    <cellStyle name="Comma 62 2 2 2 2 3" xfId="12185"/>
    <cellStyle name="Comma 62 2 2 2 3" xfId="8482"/>
    <cellStyle name="Comma 62 2 2 2 3 2" xfId="13505"/>
    <cellStyle name="Comma 62 2 2 2 4" xfId="12184"/>
    <cellStyle name="Comma 62 2 2 3" xfId="6634"/>
    <cellStyle name="Comma 62 2 2 3 2" xfId="8484"/>
    <cellStyle name="Comma 62 2 2 3 2 2" xfId="13507"/>
    <cellStyle name="Comma 62 2 2 3 3" xfId="12186"/>
    <cellStyle name="Comma 62 2 2 4" xfId="8481"/>
    <cellStyle name="Comma 62 2 2 4 2" xfId="13504"/>
    <cellStyle name="Comma 62 2 2 5" xfId="6631"/>
    <cellStyle name="Comma 62 2 2 5 2" xfId="12183"/>
    <cellStyle name="Comma 62 2 2 6" xfId="11108"/>
    <cellStyle name="Comma 62 2 3" xfId="6635"/>
    <cellStyle name="Comma 62 2 3 2" xfId="6636"/>
    <cellStyle name="Comma 62 2 3 2 2" xfId="8486"/>
    <cellStyle name="Comma 62 2 3 2 2 2" xfId="13509"/>
    <cellStyle name="Comma 62 2 3 2 3" xfId="12188"/>
    <cellStyle name="Comma 62 2 3 3" xfId="8485"/>
    <cellStyle name="Comma 62 2 3 3 2" xfId="13508"/>
    <cellStyle name="Comma 62 2 3 4" xfId="12187"/>
    <cellStyle name="Comma 62 2 4" xfId="6637"/>
    <cellStyle name="Comma 62 2 4 2" xfId="8487"/>
    <cellStyle name="Comma 62 2 4 2 2" xfId="13510"/>
    <cellStyle name="Comma 62 2 4 3" xfId="12189"/>
    <cellStyle name="Comma 62 2 5" xfId="8480"/>
    <cellStyle name="Comma 62 2 5 2" xfId="13503"/>
    <cellStyle name="Comma 62 2 6" xfId="6630"/>
    <cellStyle name="Comma 62 2 6 2" xfId="12182"/>
    <cellStyle name="Comma 62 2 7" xfId="11107"/>
    <cellStyle name="Comma 62 3" xfId="8479"/>
    <cellStyle name="Comma 62 3 2" xfId="13502"/>
    <cellStyle name="Comma 62 4" xfId="12181"/>
    <cellStyle name="Comma 63" xfId="6638"/>
    <cellStyle name="Comma 63 2" xfId="8488"/>
    <cellStyle name="Comma 63 2 2" xfId="13511"/>
    <cellStyle name="Comma 63 3" xfId="12190"/>
    <cellStyle name="Comma 64" xfId="6639"/>
    <cellStyle name="Comma 64 2" xfId="8489"/>
    <cellStyle name="Comma 64 2 2" xfId="13512"/>
    <cellStyle name="Comma 64 3" xfId="12191"/>
    <cellStyle name="Comma 65" xfId="6640"/>
    <cellStyle name="Comma 65 2" xfId="8490"/>
    <cellStyle name="Comma 65 2 2" xfId="13513"/>
    <cellStyle name="Comma 65 3" xfId="12192"/>
    <cellStyle name="Comma 66" xfId="6641"/>
    <cellStyle name="Comma 66 2" xfId="8491"/>
    <cellStyle name="Comma 66 2 2" xfId="13514"/>
    <cellStyle name="Comma 66 3" xfId="12193"/>
    <cellStyle name="Comma 67" xfId="6642"/>
    <cellStyle name="Comma 67 2" xfId="8492"/>
    <cellStyle name="Comma 67 2 2" xfId="13515"/>
    <cellStyle name="Comma 67 3" xfId="12194"/>
    <cellStyle name="Comma 68" xfId="6643"/>
    <cellStyle name="Comma 68 2" xfId="8493"/>
    <cellStyle name="Comma 68 2 2" xfId="13516"/>
    <cellStyle name="Comma 68 3" xfId="12195"/>
    <cellStyle name="Comma 69" xfId="6644"/>
    <cellStyle name="Comma 69 2" xfId="8494"/>
    <cellStyle name="Comma 69 2 2" xfId="13517"/>
    <cellStyle name="Comma 69 3" xfId="12196"/>
    <cellStyle name="Comma 7" xfId="2891"/>
    <cellStyle name="Comma 7 2" xfId="2892"/>
    <cellStyle name="Comma 7 2 10" xfId="6646"/>
    <cellStyle name="Comma 7 2 10 2" xfId="12197"/>
    <cellStyle name="Comma 7 2 11" xfId="3500"/>
    <cellStyle name="Comma 7 2 11 2" xfId="11365"/>
    <cellStyle name="Comma 7 2 12" xfId="11109"/>
    <cellStyle name="Comma 7 2 2" xfId="2893"/>
    <cellStyle name="Comma 7 2 2 2" xfId="6648"/>
    <cellStyle name="Comma 7 2 2 2 2" xfId="8497"/>
    <cellStyle name="Comma 7 2 2 2 2 2" xfId="13520"/>
    <cellStyle name="Comma 7 2 2 2 3" xfId="12199"/>
    <cellStyle name="Comma 7 2 2 3" xfId="8496"/>
    <cellStyle name="Comma 7 2 2 3 2" xfId="13519"/>
    <cellStyle name="Comma 7 2 2 4" xfId="6647"/>
    <cellStyle name="Comma 7 2 2 4 2" xfId="12198"/>
    <cellStyle name="Comma 7 2 2 5" xfId="11110"/>
    <cellStyle name="Comma 7 2 3" xfId="2894"/>
    <cellStyle name="Comma 7 2 3 2" xfId="6650"/>
    <cellStyle name="Comma 7 2 3 2 2" xfId="8499"/>
    <cellStyle name="Comma 7 2 3 2 2 2" xfId="13522"/>
    <cellStyle name="Comma 7 2 3 2 3" xfId="12201"/>
    <cellStyle name="Comma 7 2 3 3" xfId="8498"/>
    <cellStyle name="Comma 7 2 3 3 2" xfId="13521"/>
    <cellStyle name="Comma 7 2 3 4" xfId="6649"/>
    <cellStyle name="Comma 7 2 3 4 2" xfId="12200"/>
    <cellStyle name="Comma 7 2 3 5" xfId="11111"/>
    <cellStyle name="Comma 7 2 4" xfId="2895"/>
    <cellStyle name="Comma 7 2 4 2" xfId="6652"/>
    <cellStyle name="Comma 7 2 4 2 2" xfId="8501"/>
    <cellStyle name="Comma 7 2 4 2 2 2" xfId="13524"/>
    <cellStyle name="Comma 7 2 4 2 3" xfId="12203"/>
    <cellStyle name="Comma 7 2 4 3" xfId="8500"/>
    <cellStyle name="Comma 7 2 4 3 2" xfId="13523"/>
    <cellStyle name="Comma 7 2 4 4" xfId="6651"/>
    <cellStyle name="Comma 7 2 4 4 2" xfId="12202"/>
    <cellStyle name="Comma 7 2 4 5" xfId="11112"/>
    <cellStyle name="Comma 7 2 5" xfId="6653"/>
    <cellStyle name="Comma 7 2 5 2" xfId="8502"/>
    <cellStyle name="Comma 7 2 5 2 2" xfId="13525"/>
    <cellStyle name="Comma 7 2 5 3" xfId="12204"/>
    <cellStyle name="Comma 7 2 6" xfId="6654"/>
    <cellStyle name="Comma 7 2 6 2" xfId="8503"/>
    <cellStyle name="Comma 7 2 6 2 2" xfId="13526"/>
    <cellStyle name="Comma 7 2 6 3" xfId="12205"/>
    <cellStyle name="Comma 7 2 7" xfId="8495"/>
    <cellStyle name="Comma 7 2 7 2" xfId="13518"/>
    <cellStyle name="Comma 7 2 8" xfId="8929"/>
    <cellStyle name="Comma 7 2 8 2" xfId="13615"/>
    <cellStyle name="Comma 7 2 9" xfId="8945"/>
    <cellStyle name="Comma 7 2 9 2" xfId="13630"/>
    <cellStyle name="Comma 7 3" xfId="1347"/>
    <cellStyle name="Comma 7 3 2" xfId="2897"/>
    <cellStyle name="Comma 7 3 2 2" xfId="6656"/>
    <cellStyle name="Comma 7 3 2 2 2" xfId="12207"/>
    <cellStyle name="Comma 7 3 2 3" xfId="11113"/>
    <cellStyle name="Comma 7 3 3" xfId="2898"/>
    <cellStyle name="Comma 7 3 3 2" xfId="6657"/>
    <cellStyle name="Comma 7 3 3 2 2" xfId="12208"/>
    <cellStyle name="Comma 7 3 3 3" xfId="11114"/>
    <cellStyle name="Comma 7 3 4" xfId="2899"/>
    <cellStyle name="Comma 7 3 4 2" xfId="6658"/>
    <cellStyle name="Comma 7 3 4 2 2" xfId="12209"/>
    <cellStyle name="Comma 7 3 4 3" xfId="11115"/>
    <cellStyle name="Comma 7 3 5" xfId="6659"/>
    <cellStyle name="Comma 7 3 5 2" xfId="12210"/>
    <cellStyle name="Comma 7 3 6" xfId="6655"/>
    <cellStyle name="Comma 7 3 6 2" xfId="12206"/>
    <cellStyle name="Comma 7 3 7" xfId="10778"/>
    <cellStyle name="Comma 7 4" xfId="6645"/>
    <cellStyle name="Comma 7 5" xfId="7692"/>
    <cellStyle name="Comma 7 5 2" xfId="12816"/>
    <cellStyle name="Comma 7 6" xfId="3456"/>
    <cellStyle name="Comma 7 6 2" xfId="11345"/>
    <cellStyle name="Comma 70" xfId="6660"/>
    <cellStyle name="Comma 70 2" xfId="8504"/>
    <cellStyle name="Comma 70 2 2" xfId="13527"/>
    <cellStyle name="Comma 70 3" xfId="12211"/>
    <cellStyle name="Comma 71" xfId="6661"/>
    <cellStyle name="Comma 71 2" xfId="8505"/>
    <cellStyle name="Comma 71 2 2" xfId="13528"/>
    <cellStyle name="Comma 71 3" xfId="12212"/>
    <cellStyle name="Comma 72" xfId="6662"/>
    <cellStyle name="Comma 72 2" xfId="8506"/>
    <cellStyle name="Comma 72 2 2" xfId="13529"/>
    <cellStyle name="Comma 72 3" xfId="12213"/>
    <cellStyle name="Comma 73" xfId="6663"/>
    <cellStyle name="Comma 73 2" xfId="8507"/>
    <cellStyle name="Comma 73 2 2" xfId="13530"/>
    <cellStyle name="Comma 73 3" xfId="12214"/>
    <cellStyle name="Comma 74" xfId="6664"/>
    <cellStyle name="Comma 74 2" xfId="8508"/>
    <cellStyle name="Comma 74 2 2" xfId="13531"/>
    <cellStyle name="Comma 74 3" xfId="12215"/>
    <cellStyle name="Comma 75" xfId="6665"/>
    <cellStyle name="Comma 75 2" xfId="8509"/>
    <cellStyle name="Comma 75 2 2" xfId="13532"/>
    <cellStyle name="Comma 75 3" xfId="12216"/>
    <cellStyle name="Comma 76" xfId="6666"/>
    <cellStyle name="Comma 76 2" xfId="8510"/>
    <cellStyle name="Comma 76 2 2" xfId="13533"/>
    <cellStyle name="Comma 76 3" xfId="12217"/>
    <cellStyle name="Comma 77" xfId="6667"/>
    <cellStyle name="Comma 77 2" xfId="8511"/>
    <cellStyle name="Comma 77 2 2" xfId="13534"/>
    <cellStyle name="Comma 77 3" xfId="12218"/>
    <cellStyle name="Comma 78" xfId="6668"/>
    <cellStyle name="Comma 78 2" xfId="8512"/>
    <cellStyle name="Comma 78 2 2" xfId="13535"/>
    <cellStyle name="Comma 78 3" xfId="12219"/>
    <cellStyle name="Comma 79" xfId="6669"/>
    <cellStyle name="Comma 79 2" xfId="8513"/>
    <cellStyle name="Comma 79 2 2" xfId="13536"/>
    <cellStyle name="Comma 79 3" xfId="12220"/>
    <cellStyle name="Comma 8" xfId="2901"/>
    <cellStyle name="Comma 8 2" xfId="1907"/>
    <cellStyle name="Comma 8 2 2" xfId="189"/>
    <cellStyle name="Comma 8 2 2 2" xfId="6672"/>
    <cellStyle name="Comma 8 2 2 2 2" xfId="8516"/>
    <cellStyle name="Comma 8 2 2 2 2 2" xfId="13539"/>
    <cellStyle name="Comma 8 2 2 2 3" xfId="12223"/>
    <cellStyle name="Comma 8 2 2 3" xfId="8515"/>
    <cellStyle name="Comma 8 2 2 3 2" xfId="13538"/>
    <cellStyle name="Comma 8 2 2 4" xfId="6671"/>
    <cellStyle name="Comma 8 2 2 4 2" xfId="12222"/>
    <cellStyle name="Comma 8 2 2 5" xfId="10649"/>
    <cellStyle name="Comma 8 2 3" xfId="2902"/>
    <cellStyle name="Comma 8 2 3 2" xfId="6674"/>
    <cellStyle name="Comma 8 2 3 2 2" xfId="8518"/>
    <cellStyle name="Comma 8 2 3 2 2 2" xfId="13541"/>
    <cellStyle name="Comma 8 2 3 2 3" xfId="12225"/>
    <cellStyle name="Comma 8 2 3 3" xfId="8517"/>
    <cellStyle name="Comma 8 2 3 3 2" xfId="13540"/>
    <cellStyle name="Comma 8 2 3 4" xfId="6673"/>
    <cellStyle name="Comma 8 2 3 4 2" xfId="12224"/>
    <cellStyle name="Comma 8 2 3 5" xfId="11116"/>
    <cellStyle name="Comma 8 2 4" xfId="2296"/>
    <cellStyle name="Comma 8 2 4 2" xfId="6676"/>
    <cellStyle name="Comma 8 2 4 2 2" xfId="8520"/>
    <cellStyle name="Comma 8 2 4 2 2 2" xfId="13543"/>
    <cellStyle name="Comma 8 2 4 2 3" xfId="12227"/>
    <cellStyle name="Comma 8 2 4 3" xfId="8519"/>
    <cellStyle name="Comma 8 2 4 3 2" xfId="13542"/>
    <cellStyle name="Comma 8 2 4 4" xfId="6675"/>
    <cellStyle name="Comma 8 2 4 4 2" xfId="12226"/>
    <cellStyle name="Comma 8 2 4 5" xfId="10870"/>
    <cellStyle name="Comma 8 2 5" xfId="6677"/>
    <cellStyle name="Comma 8 2 5 2" xfId="8521"/>
    <cellStyle name="Comma 8 2 5 2 2" xfId="13544"/>
    <cellStyle name="Comma 8 2 5 3" xfId="12228"/>
    <cellStyle name="Comma 8 2 6" xfId="6678"/>
    <cellStyle name="Comma 8 2 6 2" xfId="8522"/>
    <cellStyle name="Comma 8 2 6 2 2" xfId="13545"/>
    <cellStyle name="Comma 8 2 6 3" xfId="12229"/>
    <cellStyle name="Comma 8 2 7" xfId="8514"/>
    <cellStyle name="Comma 8 2 7 2" xfId="13537"/>
    <cellStyle name="Comma 8 2 8" xfId="6670"/>
    <cellStyle name="Comma 8 2 8 2" xfId="12221"/>
    <cellStyle name="Comma 8 2 9" xfId="10832"/>
    <cellStyle name="Comma 8 3" xfId="2903"/>
    <cellStyle name="Comma 8 3 2" xfId="2905"/>
    <cellStyle name="Comma 8 3 2 2" xfId="6680"/>
    <cellStyle name="Comma 8 3 2 2 2" xfId="12231"/>
    <cellStyle name="Comma 8 3 2 3" xfId="11119"/>
    <cellStyle name="Comma 8 3 3" xfId="2139"/>
    <cellStyle name="Comma 8 3 3 2" xfId="6681"/>
    <cellStyle name="Comma 8 3 3 2 2" xfId="12232"/>
    <cellStyle name="Comma 8 3 3 3" xfId="10850"/>
    <cellStyle name="Comma 8 3 4" xfId="1759"/>
    <cellStyle name="Comma 8 3 4 2" xfId="6682"/>
    <cellStyle name="Comma 8 3 4 2 2" xfId="12233"/>
    <cellStyle name="Comma 8 3 4 3" xfId="10818"/>
    <cellStyle name="Comma 8 3 5" xfId="6683"/>
    <cellStyle name="Comma 8 3 5 2" xfId="12234"/>
    <cellStyle name="Comma 8 3 6" xfId="6679"/>
    <cellStyle name="Comma 8 3 6 2" xfId="12230"/>
    <cellStyle name="Comma 8 3 7" xfId="11117"/>
    <cellStyle name="Comma 8 4" xfId="15273"/>
    <cellStyle name="Comma 80" xfId="6684"/>
    <cellStyle name="Comma 80 2" xfId="8523"/>
    <cellStyle name="Comma 80 2 2" xfId="13546"/>
    <cellStyle name="Comma 80 3" xfId="12235"/>
    <cellStyle name="Comma 81" xfId="6685"/>
    <cellStyle name="Comma 81 2" xfId="8524"/>
    <cellStyle name="Comma 81 2 2" xfId="13547"/>
    <cellStyle name="Comma 81 3" xfId="12236"/>
    <cellStyle name="Comma 82" xfId="6686"/>
    <cellStyle name="Comma 82 2" xfId="8525"/>
    <cellStyle name="Comma 82 2 2" xfId="13548"/>
    <cellStyle name="Comma 82 3" xfId="12237"/>
    <cellStyle name="Comma 83" xfId="6687"/>
    <cellStyle name="Comma 83 2" xfId="8526"/>
    <cellStyle name="Comma 83 2 2" xfId="13549"/>
    <cellStyle name="Comma 83 3" xfId="12238"/>
    <cellStyle name="Comma 84" xfId="6688"/>
    <cellStyle name="Comma 84 2" xfId="8527"/>
    <cellStyle name="Comma 84 2 2" xfId="13550"/>
    <cellStyle name="Comma 84 3" xfId="12239"/>
    <cellStyle name="Comma 85" xfId="6689"/>
    <cellStyle name="Comma 85 2" xfId="8528"/>
    <cellStyle name="Comma 85 2 2" xfId="13551"/>
    <cellStyle name="Comma 85 3" xfId="12240"/>
    <cellStyle name="Comma 86" xfId="6690"/>
    <cellStyle name="Comma 86 2" xfId="8529"/>
    <cellStyle name="Comma 86 2 2" xfId="13552"/>
    <cellStyle name="Comma 86 3" xfId="12241"/>
    <cellStyle name="Comma 87" xfId="6691"/>
    <cellStyle name="Comma 87 2" xfId="8530"/>
    <cellStyle name="Comma 87 2 2" xfId="13553"/>
    <cellStyle name="Comma 87 3" xfId="12242"/>
    <cellStyle name="Comma 88" xfId="6692"/>
    <cellStyle name="Comma 88 2" xfId="8531"/>
    <cellStyle name="Comma 88 2 2" xfId="13554"/>
    <cellStyle name="Comma 88 3" xfId="12243"/>
    <cellStyle name="Comma 89" xfId="6693"/>
    <cellStyle name="Comma 89 2" xfId="8532"/>
    <cellStyle name="Comma 89 2 2" xfId="13555"/>
    <cellStyle name="Comma 89 3" xfId="12244"/>
    <cellStyle name="Comma 9" xfId="2906"/>
    <cellStyle name="Comma 9 2" xfId="2907"/>
    <cellStyle name="Comma 9 3" xfId="2908"/>
    <cellStyle name="Comma 9 3 2" xfId="2910"/>
    <cellStyle name="Comma 9 3 2 2" xfId="6696"/>
    <cellStyle name="Comma 9 3 2 2 2" xfId="12246"/>
    <cellStyle name="Comma 9 3 2 3" xfId="11122"/>
    <cellStyle name="Comma 9 3 3" xfId="2912"/>
    <cellStyle name="Comma 9 3 3 2" xfId="6697"/>
    <cellStyle name="Comma 9 3 3 2 2" xfId="12247"/>
    <cellStyle name="Comma 9 3 3 3" xfId="11124"/>
    <cellStyle name="Comma 9 3 4" xfId="2913"/>
    <cellStyle name="Comma 9 3 4 2" xfId="6698"/>
    <cellStyle name="Comma 9 3 4 2 2" xfId="12248"/>
    <cellStyle name="Comma 9 3 4 3" xfId="11125"/>
    <cellStyle name="Comma 9 3 5" xfId="6699"/>
    <cellStyle name="Comma 9 3 5 2" xfId="12249"/>
    <cellStyle name="Comma 9 3 6" xfId="6695"/>
    <cellStyle name="Comma 9 3 6 2" xfId="12245"/>
    <cellStyle name="Comma 9 3 7" xfId="11120"/>
    <cellStyle name="Comma 9 4" xfId="6694"/>
    <cellStyle name="Comma 9 5" xfId="3455"/>
    <cellStyle name="Comma 90" xfId="6700"/>
    <cellStyle name="Comma 90 2" xfId="8533"/>
    <cellStyle name="Comma 90 2 2" xfId="13556"/>
    <cellStyle name="Comma 90 3" xfId="12250"/>
    <cellStyle name="Comma 91" xfId="6701"/>
    <cellStyle name="Comma 91 2" xfId="8534"/>
    <cellStyle name="Comma 91 2 2" xfId="13557"/>
    <cellStyle name="Comma 91 3" xfId="12251"/>
    <cellStyle name="Comma 92" xfId="6702"/>
    <cellStyle name="Comma 92 2" xfId="8535"/>
    <cellStyle name="Comma 92 2 2" xfId="13558"/>
    <cellStyle name="Comma 92 3" xfId="12252"/>
    <cellStyle name="Comma 93" xfId="6703"/>
    <cellStyle name="Comma 93 2" xfId="8536"/>
    <cellStyle name="Comma 93 2 2" xfId="13559"/>
    <cellStyle name="Comma 93 3" xfId="12253"/>
    <cellStyle name="Comma 94" xfId="6704"/>
    <cellStyle name="Comma 94 2" xfId="8537"/>
    <cellStyle name="Comma 94 2 2" xfId="13560"/>
    <cellStyle name="Comma 94 3" xfId="12254"/>
    <cellStyle name="Comma 95" xfId="6705"/>
    <cellStyle name="Comma 95 2" xfId="8538"/>
    <cellStyle name="Comma 95 2 2" xfId="13561"/>
    <cellStyle name="Comma 95 3" xfId="12255"/>
    <cellStyle name="Comma 96" xfId="6706"/>
    <cellStyle name="Comma 96 2" xfId="8539"/>
    <cellStyle name="Comma 96 2 2" xfId="13562"/>
    <cellStyle name="Comma 96 3" xfId="12256"/>
    <cellStyle name="Comma 97" xfId="6707"/>
    <cellStyle name="Comma 97 2" xfId="8540"/>
    <cellStyle name="Comma 97 2 2" xfId="13563"/>
    <cellStyle name="Comma 97 3" xfId="12257"/>
    <cellStyle name="Comma 98" xfId="6708"/>
    <cellStyle name="Comma 98 2" xfId="8541"/>
    <cellStyle name="Comma 98 2 2" xfId="13564"/>
    <cellStyle name="Comma 98 3" xfId="12258"/>
    <cellStyle name="Comma 99" xfId="6709"/>
    <cellStyle name="Comma 99 2" xfId="8542"/>
    <cellStyle name="Comma 99 2 2" xfId="13565"/>
    <cellStyle name="Comma 99 3" xfId="12259"/>
    <cellStyle name="Comŭa" xfId="486"/>
    <cellStyle name="Comŭa 2" xfId="1292"/>
    <cellStyle name="Comŭa 2 2" xfId="6712"/>
    <cellStyle name="Comŭa 2 2 2" xfId="8545"/>
    <cellStyle name="Comŭa 2 2 2 2" xfId="13568"/>
    <cellStyle name="Comŭa 2 2 3" xfId="12262"/>
    <cellStyle name="Comŭa 2 3" xfId="8544"/>
    <cellStyle name="Comŭa 2 3 2" xfId="13567"/>
    <cellStyle name="Comŭa 2 4" xfId="6711"/>
    <cellStyle name="Comŭa 2 4 2" xfId="12261"/>
    <cellStyle name="Comŭa 2 5" xfId="10772"/>
    <cellStyle name="Comŭa 3" xfId="818"/>
    <cellStyle name="Comŭa 3 2" xfId="6714"/>
    <cellStyle name="Comŭa 3 2 2" xfId="8547"/>
    <cellStyle name="Comŭa 3 2 2 2" xfId="13570"/>
    <cellStyle name="Comŭa 3 2 3" xfId="12264"/>
    <cellStyle name="Comŭa 3 3" xfId="8546"/>
    <cellStyle name="Comŭa 3 3 2" xfId="13569"/>
    <cellStyle name="Comŭa 3 4" xfId="6713"/>
    <cellStyle name="Comŭa 3 4 2" xfId="12263"/>
    <cellStyle name="Comŭa 3 5" xfId="10711"/>
    <cellStyle name="Comŭa 4" xfId="944"/>
    <cellStyle name="Comŭa 4 2" xfId="6716"/>
    <cellStyle name="Comŭa 4 2 2" xfId="8549"/>
    <cellStyle name="Comŭa 4 2 2 2" xfId="13572"/>
    <cellStyle name="Comŭa 4 2 3" xfId="12266"/>
    <cellStyle name="Comŭa 4 3" xfId="8548"/>
    <cellStyle name="Comŭa 4 3 2" xfId="13571"/>
    <cellStyle name="Comŭa 4 4" xfId="6715"/>
    <cellStyle name="Comŭa 4 4 2" xfId="12265"/>
    <cellStyle name="Comŭa 4 5" xfId="10728"/>
    <cellStyle name="Comŭa 5" xfId="6717"/>
    <cellStyle name="Comŭa 5 2" xfId="8550"/>
    <cellStyle name="Comŭa 5 2 2" xfId="13573"/>
    <cellStyle name="Comŭa 5 3" xfId="12267"/>
    <cellStyle name="Comŭa 6" xfId="6718"/>
    <cellStyle name="Comŭa 6 2" xfId="8551"/>
    <cellStyle name="Comŭa 6 2 2" xfId="13574"/>
    <cellStyle name="Comŭa 6 3" xfId="12268"/>
    <cellStyle name="Comŭa 7" xfId="8543"/>
    <cellStyle name="Comŭa 7 2" xfId="13566"/>
    <cellStyle name="Comŭa 8" xfId="6710"/>
    <cellStyle name="Comŭa 8 2" xfId="12260"/>
    <cellStyle name="Comŭa 9" xfId="10673"/>
    <cellStyle name="Copied" xfId="876"/>
    <cellStyle name="Copied 2" xfId="6719"/>
    <cellStyle name="COURIER" xfId="2915"/>
    <cellStyle name="CSI" xfId="638"/>
    <cellStyle name="Currencq [0]_Invoices_C730 (2)" xfId="2916"/>
    <cellStyle name="Currency $" xfId="637"/>
    <cellStyle name="Currency [0] 3" xfId="3451"/>
    <cellStyle name="Currency [00]" xfId="2443"/>
    <cellStyle name="Currency [00] 2" xfId="2579"/>
    <cellStyle name="Currency [2]_Invoices_C740 (2)_981111~cost" xfId="2919"/>
    <cellStyle name="Currency 2" xfId="2920"/>
    <cellStyle name="Currency 2 2" xfId="6720"/>
    <cellStyle name="Currency 2 3" xfId="3457"/>
    <cellStyle name="Currency 2 3 2" xfId="15262"/>
    <cellStyle name="Currency 3" xfId="6721"/>
    <cellStyle name="Date" xfId="988"/>
    <cellStyle name="Date Short" xfId="2921"/>
    <cellStyle name="DELTA" xfId="2922"/>
    <cellStyle name="DELTA 2" xfId="1343"/>
    <cellStyle name="DELTA 2 2" xfId="6722"/>
    <cellStyle name="DELTA 3" xfId="6723"/>
    <cellStyle name="DELTA_DRAFT BOQ-WITH MEAS-STR-CIVIL-18-01-13" xfId="2923"/>
    <cellStyle name="Description" xfId="2924"/>
    <cellStyle name="Enter Currency (0)" xfId="374"/>
    <cellStyle name="Enter Currency (2)" xfId="2245"/>
    <cellStyle name="Enter Units (0)" xfId="589"/>
    <cellStyle name="Enter Units (1)" xfId="2926"/>
    <cellStyle name="Enter Units (2)" xfId="1774"/>
    <cellStyle name="Entered" xfId="1989"/>
    <cellStyle name="Entered 2" xfId="6724"/>
    <cellStyle name="Euro" xfId="1452"/>
    <cellStyle name="Euro 2" xfId="1549"/>
    <cellStyle name="Euro 3" xfId="1097"/>
    <cellStyle name="Euro_DRAFT BOQ-WITH MEAS-STR-CIVIL-18-01-13" xfId="919"/>
    <cellStyle name="Excel Built-in Check Cell" xfId="6725"/>
    <cellStyle name="Excel Built-in Comma" xfId="1285"/>
    <cellStyle name="Excel Built-in Comma [0]" xfId="2927"/>
    <cellStyle name="Excel Built-in Comma 2" xfId="6726"/>
    <cellStyle name="Excel Built-in Excel Built-in Excel Built-in Excel Built-in Excel Built-in Normal 2" xfId="2928"/>
    <cellStyle name="Excel Built-in Normal" xfId="2929"/>
    <cellStyle name="Excel Built-in Normal 1" xfId="2930"/>
    <cellStyle name="Excel Built-in Normal 1 2" xfId="2931"/>
    <cellStyle name="Excel Built-in Normal 1 2 2" xfId="6727"/>
    <cellStyle name="Excel Built-in Normal 1 3" xfId="2932"/>
    <cellStyle name="Excel Built-in Normal 1 3 2" xfId="6729"/>
    <cellStyle name="Excel Built-in Normal 1 3 3" xfId="6730"/>
    <cellStyle name="Excel Built-in Normal 1 3 4" xfId="6728"/>
    <cellStyle name="Excel Built-in Normal 1_285 FD_SALE AREA STATEMENT_in progress-24-07-18 AS PER PRESENT SENARIO" xfId="2933"/>
    <cellStyle name="Excel Built-in Normal 2" xfId="2934"/>
    <cellStyle name="Excel Built-in Normal 2 2" xfId="418"/>
    <cellStyle name="Excel Built-in Normal 2 3" xfId="6731"/>
    <cellStyle name="Excel Built-in Normal 3" xfId="2936"/>
    <cellStyle name="Excel Built-in Normal 3 2" xfId="2295"/>
    <cellStyle name="Excel Built-in Normal 4" xfId="2106"/>
    <cellStyle name="Excel Built-in Normal 5" xfId="6732"/>
    <cellStyle name="Excel Built-in Normal 6" xfId="7643"/>
    <cellStyle name="Excel Built-in Normal 7" xfId="3439"/>
    <cellStyle name="Excel Built-in Normal_2018-04-19 - 285 Sale Area Statement - in Progress.xlsx-1" xfId="2938"/>
    <cellStyle name="Excel_BuiltIn_Comma 1" xfId="2939"/>
    <cellStyle name="Explanatory Text 2" xfId="729"/>
    <cellStyle name="Explanatory Text 2 2" xfId="2174"/>
    <cellStyle name="Explanatory Text 3" xfId="2940"/>
    <cellStyle name="Explanatory Text 3 2" xfId="2148"/>
    <cellStyle name="Explanatory Text 4" xfId="1771"/>
    <cellStyle name="F2" xfId="2941"/>
    <cellStyle name="F3" xfId="2352"/>
    <cellStyle name="F4" xfId="2357"/>
    <cellStyle name="F5" xfId="2359"/>
    <cellStyle name="F6" xfId="2362"/>
    <cellStyle name="F7" xfId="114"/>
    <cellStyle name="F8" xfId="2942"/>
    <cellStyle name="Fixed" xfId="1609"/>
    <cellStyle name="Foottitle" xfId="2943"/>
    <cellStyle name="FORM" xfId="2944"/>
    <cellStyle name="FORM 2" xfId="2945"/>
    <cellStyle name="Formula" xfId="2946"/>
    <cellStyle name="Formula 2" xfId="2947"/>
    <cellStyle name="Formula 2 2" xfId="6733"/>
    <cellStyle name="Formula 2 3" xfId="6734"/>
    <cellStyle name="Formula 3" xfId="6735"/>
    <cellStyle name="Good 2" xfId="400"/>
    <cellStyle name="Good 2 2" xfId="2948"/>
    <cellStyle name="Good 2 2 2" xfId="2949"/>
    <cellStyle name="Good 2 2 2 2" xfId="6736"/>
    <cellStyle name="Good 2 2_DRAFT BOQ-WITH MEAS-STR-CIVIL-18-01-13" xfId="2383"/>
    <cellStyle name="Good 2 3" xfId="2402"/>
    <cellStyle name="Good 2 3 2" xfId="6737"/>
    <cellStyle name="Good 2_DRAFT BOQ-WITH MEAS-STR-CIVIL-18-01-13" xfId="1835"/>
    <cellStyle name="Good 3" xfId="2950"/>
    <cellStyle name="Good 3 2" xfId="2302"/>
    <cellStyle name="Good 3 2 2" xfId="2276"/>
    <cellStyle name="Good 3 2 2 2" xfId="6738"/>
    <cellStyle name="Good 3 2 3" xfId="6739"/>
    <cellStyle name="Good 3 2_DRAFT BOQ-WITH MEAS-STR-CIVIL-18-01-13" xfId="1454"/>
    <cellStyle name="Good 3 3" xfId="1682"/>
    <cellStyle name="Good 3 3 2" xfId="6740"/>
    <cellStyle name="Good 3_DRAFT BOQ-WITH MEAS-STR-CIVIL-18-01-13" xfId="2951"/>
    <cellStyle name="Good 4" xfId="1064"/>
    <cellStyle name="Good 4 2" xfId="2952"/>
    <cellStyle name="Good 4 2 2" xfId="6741"/>
    <cellStyle name="Good 4 3" xfId="6742"/>
    <cellStyle name="Good 4_DRAFT BOQ-WITH MEAS-STR-CIVIL-18-01-13" xfId="1066"/>
    <cellStyle name="Good 5" xfId="1086"/>
    <cellStyle name="Good 5 2" xfId="6743"/>
    <cellStyle name="Graphics" xfId="2460"/>
    <cellStyle name="Graphics 2" xfId="6744"/>
    <cellStyle name="Grey" xfId="323"/>
    <cellStyle name="Grey 2" xfId="331"/>
    <cellStyle name="Grey 2 2" xfId="6745"/>
    <cellStyle name="Grey 3" xfId="349"/>
    <cellStyle name="Grey 3 2" xfId="6746"/>
    <cellStyle name="header" xfId="2000"/>
    <cellStyle name="Header1" xfId="2953"/>
    <cellStyle name="Header1 2" xfId="2954"/>
    <cellStyle name="Header1 2 2" xfId="1475"/>
    <cellStyle name="Header1 2 2 2" xfId="6748"/>
    <cellStyle name="Header1 2 2 2 2" xfId="12270"/>
    <cellStyle name="Header1 2 3" xfId="6747"/>
    <cellStyle name="Header1 2 3 2" xfId="12269"/>
    <cellStyle name="Header1 3" xfId="192"/>
    <cellStyle name="Header1 3 2" xfId="10650"/>
    <cellStyle name="Header1 4" xfId="11127"/>
    <cellStyle name="Header2" xfId="659"/>
    <cellStyle name="Header2 2" xfId="2955"/>
    <cellStyle name="Header2 2 2" xfId="2956"/>
    <cellStyle name="Header2 2 2 2" xfId="6751"/>
    <cellStyle name="Header2 2 2 2 2" xfId="7646"/>
    <cellStyle name="Header2 2 2 2 2 2" xfId="8888"/>
    <cellStyle name="Header2 2 2 2 2 2 2" xfId="10250"/>
    <cellStyle name="Header2 2 2 2 2 2 3" xfId="10596"/>
    <cellStyle name="Header2 2 2 2 2 2 4" xfId="13577"/>
    <cellStyle name="Header2 2 2 2 2 3" xfId="9804"/>
    <cellStyle name="Header2 2 2 2 2 4" xfId="9059"/>
    <cellStyle name="Header2 2 2 2 2 5" xfId="12782"/>
    <cellStyle name="Header2 2 2 3" xfId="7645"/>
    <cellStyle name="Header2 2 2 3 2" xfId="8887"/>
    <cellStyle name="Header2 2 2 3 2 2" xfId="10249"/>
    <cellStyle name="Header2 2 2 3 2 3" xfId="10595"/>
    <cellStyle name="Header2 2 2 3 2 4" xfId="13576"/>
    <cellStyle name="Header2 2 2 3 3" xfId="9803"/>
    <cellStyle name="Header2 2 2 3 4" xfId="9060"/>
    <cellStyle name="Header2 2 2 3 5" xfId="12781"/>
    <cellStyle name="Header2 2 2 4" xfId="6750"/>
    <cellStyle name="Header2 2 2 4 2" xfId="12272"/>
    <cellStyle name="Header2 2 3" xfId="6752"/>
    <cellStyle name="Header2 2 3 2" xfId="7647"/>
    <cellStyle name="Header2 2 3 2 2" xfId="8889"/>
    <cellStyle name="Header2 2 3 2 2 2" xfId="10251"/>
    <cellStyle name="Header2 2 3 2 2 3" xfId="10597"/>
    <cellStyle name="Header2 2 3 2 2 4" xfId="13578"/>
    <cellStyle name="Header2 2 3 2 3" xfId="9805"/>
    <cellStyle name="Header2 2 3 2 4" xfId="9058"/>
    <cellStyle name="Header2 2 3 2 5" xfId="12783"/>
    <cellStyle name="Header2 2 4" xfId="7644"/>
    <cellStyle name="Header2 2 4 2" xfId="8886"/>
    <cellStyle name="Header2 2 4 2 2" xfId="10248"/>
    <cellStyle name="Header2 2 4 2 3" xfId="10594"/>
    <cellStyle name="Header2 2 4 2 4" xfId="13575"/>
    <cellStyle name="Header2 2 4 3" xfId="9802"/>
    <cellStyle name="Header2 2 4 4" xfId="9061"/>
    <cellStyle name="Header2 2 4 5" xfId="12780"/>
    <cellStyle name="Header2 2 5" xfId="6749"/>
    <cellStyle name="Header2 2 5 2" xfId="12271"/>
    <cellStyle name="Header2 3" xfId="2037"/>
    <cellStyle name="Header2 3 2" xfId="1254"/>
    <cellStyle name="Header2 3 2 2" xfId="6755"/>
    <cellStyle name="Header2 3 2 2 2" xfId="7650"/>
    <cellStyle name="Header2 3 2 2 2 2" xfId="8892"/>
    <cellStyle name="Header2 3 2 2 2 2 2" xfId="10254"/>
    <cellStyle name="Header2 3 2 2 2 2 3" xfId="10600"/>
    <cellStyle name="Header2 3 2 2 2 2 4" xfId="13581"/>
    <cellStyle name="Header2 3 2 2 2 3" xfId="9808"/>
    <cellStyle name="Header2 3 2 2 2 4" xfId="9055"/>
    <cellStyle name="Header2 3 2 2 2 5" xfId="12786"/>
    <cellStyle name="Header2 3 2 3" xfId="7649"/>
    <cellStyle name="Header2 3 2 3 2" xfId="8891"/>
    <cellStyle name="Header2 3 2 3 2 2" xfId="10253"/>
    <cellStyle name="Header2 3 2 3 2 3" xfId="10599"/>
    <cellStyle name="Header2 3 2 3 2 4" xfId="13580"/>
    <cellStyle name="Header2 3 2 3 3" xfId="9807"/>
    <cellStyle name="Header2 3 2 3 4" xfId="9056"/>
    <cellStyle name="Header2 3 2 3 5" xfId="12785"/>
    <cellStyle name="Header2 3 2 4" xfId="6754"/>
    <cellStyle name="Header2 3 2 4 2" xfId="12274"/>
    <cellStyle name="Header2 3 3" xfId="6756"/>
    <cellStyle name="Header2 3 3 2" xfId="7651"/>
    <cellStyle name="Header2 3 3 2 2" xfId="8893"/>
    <cellStyle name="Header2 3 3 2 2 2" xfId="10255"/>
    <cellStyle name="Header2 3 3 2 2 3" xfId="10601"/>
    <cellStyle name="Header2 3 3 2 2 4" xfId="13582"/>
    <cellStyle name="Header2 3 3 2 3" xfId="9809"/>
    <cellStyle name="Header2 3 3 2 4" xfId="9054"/>
    <cellStyle name="Header2 3 3 2 5" xfId="12787"/>
    <cellStyle name="Header2 3 4" xfId="7648"/>
    <cellStyle name="Header2 3 4 2" xfId="8890"/>
    <cellStyle name="Header2 3 4 2 2" xfId="10252"/>
    <cellStyle name="Header2 3 4 2 3" xfId="10598"/>
    <cellStyle name="Header2 3 4 2 4" xfId="13579"/>
    <cellStyle name="Header2 3 4 3" xfId="9806"/>
    <cellStyle name="Header2 3 4 4" xfId="9057"/>
    <cellStyle name="Header2 3 4 5" xfId="12784"/>
    <cellStyle name="Header2 3 5" xfId="6753"/>
    <cellStyle name="Header2 3 5 2" xfId="12273"/>
    <cellStyle name="Header2 4" xfId="2958"/>
    <cellStyle name="Header2 4 2" xfId="6758"/>
    <cellStyle name="Header2 4 2 2" xfId="7653"/>
    <cellStyle name="Header2 4 2 2 2" xfId="8895"/>
    <cellStyle name="Header2 4 2 2 2 2" xfId="10257"/>
    <cellStyle name="Header2 4 2 2 2 3" xfId="10603"/>
    <cellStyle name="Header2 4 2 2 2 4" xfId="13584"/>
    <cellStyle name="Header2 4 2 2 3" xfId="9811"/>
    <cellStyle name="Header2 4 2 2 4" xfId="9052"/>
    <cellStyle name="Header2 4 2 2 5" xfId="12789"/>
    <cellStyle name="Header2 4 3" xfId="7652"/>
    <cellStyle name="Header2 4 3 2" xfId="8894"/>
    <cellStyle name="Header2 4 3 2 2" xfId="10256"/>
    <cellStyle name="Header2 4 3 2 3" xfId="10602"/>
    <cellStyle name="Header2 4 3 2 4" xfId="13583"/>
    <cellStyle name="Header2 4 3 3" xfId="9810"/>
    <cellStyle name="Header2 4 3 4" xfId="9053"/>
    <cellStyle name="Header2 4 3 5" xfId="12788"/>
    <cellStyle name="Header2 4 4" xfId="6757"/>
    <cellStyle name="Header2 4 4 2" xfId="12275"/>
    <cellStyle name="Header2 5" xfId="1761"/>
    <cellStyle name="Header2 5 2" xfId="6760"/>
    <cellStyle name="Header2 5 2 2" xfId="7655"/>
    <cellStyle name="Header2 5 2 2 2" xfId="8897"/>
    <cellStyle name="Header2 5 2 2 2 2" xfId="10259"/>
    <cellStyle name="Header2 5 2 2 2 3" xfId="10605"/>
    <cellStyle name="Header2 5 2 2 2 4" xfId="13586"/>
    <cellStyle name="Header2 5 2 2 3" xfId="9813"/>
    <cellStyle name="Header2 5 2 2 4" xfId="9050"/>
    <cellStyle name="Header2 5 2 2 5" xfId="12791"/>
    <cellStyle name="Header2 5 3" xfId="7654"/>
    <cellStyle name="Header2 5 3 2" xfId="8896"/>
    <cellStyle name="Header2 5 3 2 2" xfId="10258"/>
    <cellStyle name="Header2 5 3 2 3" xfId="10604"/>
    <cellStyle name="Header2 5 3 2 4" xfId="13585"/>
    <cellStyle name="Header2 5 3 3" xfId="9812"/>
    <cellStyle name="Header2 5 3 4" xfId="9051"/>
    <cellStyle name="Header2 5 3 5" xfId="12790"/>
    <cellStyle name="Header2 5 4" xfId="6759"/>
    <cellStyle name="Header2 5 4 2" xfId="12276"/>
    <cellStyle name="Header2 6" xfId="6761"/>
    <cellStyle name="Header2 6 2" xfId="8553"/>
    <cellStyle name="Header2 6 2 2" xfId="9915"/>
    <cellStyle name="Header2 6 2 2 2" xfId="14572"/>
    <cellStyle name="Header2 6 2 3" xfId="10261"/>
    <cellStyle name="Header2 6 2 3 2" xfId="14906"/>
    <cellStyle name="Header2 6 3" xfId="9394"/>
    <cellStyle name="Header2 6 3 2" xfId="14067"/>
    <cellStyle name="Header2 7" xfId="8552"/>
    <cellStyle name="Header2 7 2" xfId="9914"/>
    <cellStyle name="Header2 7 2 2" xfId="14571"/>
    <cellStyle name="Header2 7 3" xfId="10260"/>
    <cellStyle name="Header2 7 3 2" xfId="14905"/>
    <cellStyle name="Header2 8" xfId="9395"/>
    <cellStyle name="Header2 8 2" xfId="14068"/>
    <cellStyle name="Heading 1 2" xfId="2959"/>
    <cellStyle name="Heading 1 2 2" xfId="2960"/>
    <cellStyle name="Heading 1 2_DRAFT BOQ-WITH MEAS-STR-CIVIL-18-01-13" xfId="2961"/>
    <cellStyle name="Heading 1 3" xfId="2086"/>
    <cellStyle name="Heading 1 3 2" xfId="2963"/>
    <cellStyle name="Heading 1 3_DRAFT BOQ-WITH MEAS-STR-CIVIL-18-01-13" xfId="1899"/>
    <cellStyle name="Heading 1 4" xfId="811"/>
    <cellStyle name="Heading 2 2" xfId="2497"/>
    <cellStyle name="Heading 2 2 2" xfId="2964"/>
    <cellStyle name="Heading 2 2_DRAFT BOQ-WITH MEAS-STR-CIVIL-18-01-13" xfId="2965"/>
    <cellStyle name="Heading 2 3" xfId="2966"/>
    <cellStyle name="Heading 2 3 2" xfId="2967"/>
    <cellStyle name="Heading 2 3_DRAFT BOQ-WITH MEAS-STR-CIVIL-18-01-13" xfId="2968"/>
    <cellStyle name="Heading 2 4" xfId="2511"/>
    <cellStyle name="Heading 3 2" xfId="2506"/>
    <cellStyle name="Heading 3 2 2" xfId="2969"/>
    <cellStyle name="Heading 3 2_DRAFT BOQ-WITH MEAS-STR-CIVIL-18-01-13" xfId="2971"/>
    <cellStyle name="Heading 3 3" xfId="2972"/>
    <cellStyle name="Heading 3 3 2" xfId="1663"/>
    <cellStyle name="Heading 3 3_DRAFT BOQ-WITH MEAS-STR-CIVIL-18-01-13" xfId="2973"/>
    <cellStyle name="Heading 3 4" xfId="2974"/>
    <cellStyle name="Heading 4 2" xfId="2514"/>
    <cellStyle name="Heading 4 2 2" xfId="423"/>
    <cellStyle name="Heading 4 3" xfId="973"/>
    <cellStyle name="Heading 4 3 2" xfId="2975"/>
    <cellStyle name="Heading 4 4" xfId="2976"/>
    <cellStyle name="Heading1" xfId="383"/>
    <cellStyle name="Heading1 1" xfId="1953"/>
    <cellStyle name="Heading1 1 2" xfId="1955"/>
    <cellStyle name="Heading1 1 2 2" xfId="6762"/>
    <cellStyle name="Heading1 1 3" xfId="6763"/>
    <cellStyle name="Heading1 2" xfId="2977"/>
    <cellStyle name="Heading1_DRAFT-APPENDIX-1-29-04-09" xfId="2978"/>
    <cellStyle name="Heading2" xfId="632"/>
    <cellStyle name="hhh" xfId="2980"/>
    <cellStyle name="Hyperlink" xfId="31" builtinId="8"/>
    <cellStyle name="Hyperlink 2" xfId="2982"/>
    <cellStyle name="Hyperlink 2 2" xfId="1807"/>
    <cellStyle name="Hyperlink 3" xfId="2896"/>
    <cellStyle name="Hyperlink 4" xfId="15279"/>
    <cellStyle name="Hypertextový odkaz" xfId="1701"/>
    <cellStyle name="INCHES" xfId="2983"/>
    <cellStyle name="Input [yellow]" xfId="2984"/>
    <cellStyle name="Input [yellow] 2" xfId="1027"/>
    <cellStyle name="Input [yellow] 2 10" xfId="10737"/>
    <cellStyle name="Input [yellow] 2 2" xfId="2986"/>
    <cellStyle name="Input [yellow] 2 2 2" xfId="2987"/>
    <cellStyle name="Input [yellow] 2 2 2 2" xfId="2988"/>
    <cellStyle name="Input [yellow] 2 2 2 2 2" xfId="6768"/>
    <cellStyle name="Input [yellow] 2 2 2 2 3" xfId="6767"/>
    <cellStyle name="Input [yellow] 2 2 2 2 4" xfId="11132"/>
    <cellStyle name="Input [yellow] 2 2 2 3" xfId="6769"/>
    <cellStyle name="Input [yellow] 2 2 2 4" xfId="6770"/>
    <cellStyle name="Input [yellow] 2 2 2 5" xfId="6771"/>
    <cellStyle name="Input [yellow] 2 2 2 6" xfId="6766"/>
    <cellStyle name="Input [yellow] 2 2 2 7" xfId="11131"/>
    <cellStyle name="Input [yellow] 2 2 3" xfId="2989"/>
    <cellStyle name="Input [yellow] 2 2 3 2" xfId="6773"/>
    <cellStyle name="Input [yellow] 2 2 3 3" xfId="6772"/>
    <cellStyle name="Input [yellow] 2 2 3 4" xfId="11133"/>
    <cellStyle name="Input [yellow] 2 2 4" xfId="6774"/>
    <cellStyle name="Input [yellow] 2 2 5" xfId="6775"/>
    <cellStyle name="Input [yellow] 2 2 6" xfId="6776"/>
    <cellStyle name="Input [yellow] 2 2 7" xfId="6765"/>
    <cellStyle name="Input [yellow] 2 2 8" xfId="11130"/>
    <cellStyle name="Input [yellow] 2 3" xfId="2991"/>
    <cellStyle name="Input [yellow] 2 3 2" xfId="2752"/>
    <cellStyle name="Input [yellow] 2 3 2 2" xfId="269"/>
    <cellStyle name="Input [yellow] 2 3 2 2 2" xfId="6780"/>
    <cellStyle name="Input [yellow] 2 3 2 2 3" xfId="6779"/>
    <cellStyle name="Input [yellow] 2 3 2 2 4" xfId="10658"/>
    <cellStyle name="Input [yellow] 2 3 2 3" xfId="6781"/>
    <cellStyle name="Input [yellow] 2 3 2 4" xfId="6782"/>
    <cellStyle name="Input [yellow] 2 3 2 5" xfId="6783"/>
    <cellStyle name="Input [yellow] 2 3 2 6" xfId="6778"/>
    <cellStyle name="Input [yellow] 2 3 2 7" xfId="10991"/>
    <cellStyle name="Input [yellow] 2 3 3" xfId="1820"/>
    <cellStyle name="Input [yellow] 2 3 3 2" xfId="6785"/>
    <cellStyle name="Input [yellow] 2 3 3 3" xfId="6784"/>
    <cellStyle name="Input [yellow] 2 3 3 4" xfId="10826"/>
    <cellStyle name="Input [yellow] 2 3 4" xfId="6786"/>
    <cellStyle name="Input [yellow] 2 3 5" xfId="6787"/>
    <cellStyle name="Input [yellow] 2 3 6" xfId="6788"/>
    <cellStyle name="Input [yellow] 2 3 7" xfId="6777"/>
    <cellStyle name="Input [yellow] 2 3 8" xfId="11135"/>
    <cellStyle name="Input [yellow] 2 4" xfId="2992"/>
    <cellStyle name="Input [yellow] 2 4 2" xfId="124"/>
    <cellStyle name="Input [yellow] 2 4 2 2" xfId="6791"/>
    <cellStyle name="Input [yellow] 2 4 2 3" xfId="6790"/>
    <cellStyle name="Input [yellow] 2 4 2 4" xfId="10640"/>
    <cellStyle name="Input [yellow] 2 4 3" xfId="6792"/>
    <cellStyle name="Input [yellow] 2 4 4" xfId="6793"/>
    <cellStyle name="Input [yellow] 2 4 5" xfId="6794"/>
    <cellStyle name="Input [yellow] 2 4 6" xfId="6789"/>
    <cellStyle name="Input [yellow] 2 4 7" xfId="11136"/>
    <cellStyle name="Input [yellow] 2 5" xfId="2993"/>
    <cellStyle name="Input [yellow] 2 5 2" xfId="6796"/>
    <cellStyle name="Input [yellow] 2 5 3" xfId="6795"/>
    <cellStyle name="Input [yellow] 2 5 4" xfId="11137"/>
    <cellStyle name="Input [yellow] 2 6" xfId="6797"/>
    <cellStyle name="Input [yellow] 2 7" xfId="6798"/>
    <cellStyle name="Input [yellow] 2 8" xfId="6799"/>
    <cellStyle name="Input [yellow] 2 9" xfId="6764"/>
    <cellStyle name="Input [yellow] 3" xfId="2537"/>
    <cellStyle name="Input [yellow] 3 2" xfId="2386"/>
    <cellStyle name="Input [yellow] 3 2 2" xfId="440"/>
    <cellStyle name="Input [yellow] 3 2 2 2" xfId="6803"/>
    <cellStyle name="Input [yellow] 3 2 2 3" xfId="6802"/>
    <cellStyle name="Input [yellow] 3 2 2 4" xfId="10667"/>
    <cellStyle name="Input [yellow] 3 2 3" xfId="6804"/>
    <cellStyle name="Input [yellow] 3 2 4" xfId="6805"/>
    <cellStyle name="Input [yellow] 3 2 5" xfId="6806"/>
    <cellStyle name="Input [yellow] 3 2 6" xfId="6801"/>
    <cellStyle name="Input [yellow] 3 2 7" xfId="10884"/>
    <cellStyle name="Input [yellow] 3 3" xfId="2994"/>
    <cellStyle name="Input [yellow] 3 3 2" xfId="6808"/>
    <cellStyle name="Input [yellow] 3 3 3" xfId="6807"/>
    <cellStyle name="Input [yellow] 3 3 4" xfId="11138"/>
    <cellStyle name="Input [yellow] 3 4" xfId="6809"/>
    <cellStyle name="Input [yellow] 3 5" xfId="6810"/>
    <cellStyle name="Input [yellow] 3 6" xfId="6811"/>
    <cellStyle name="Input [yellow] 3 7" xfId="6800"/>
    <cellStyle name="Input [yellow] 3 8" xfId="10896"/>
    <cellStyle name="Input [yellow] 4" xfId="2995"/>
    <cellStyle name="Input [yellow] 4 2" xfId="2996"/>
    <cellStyle name="Input [yellow] 4 2 2" xfId="2997"/>
    <cellStyle name="Input [yellow] 4 2 2 2" xfId="6815"/>
    <cellStyle name="Input [yellow] 4 2 2 3" xfId="6814"/>
    <cellStyle name="Input [yellow] 4 2 2 4" xfId="11141"/>
    <cellStyle name="Input [yellow] 4 2 3" xfId="6816"/>
    <cellStyle name="Input [yellow] 4 2 4" xfId="6817"/>
    <cellStyle name="Input [yellow] 4 2 5" xfId="6818"/>
    <cellStyle name="Input [yellow] 4 2 6" xfId="6813"/>
    <cellStyle name="Input [yellow] 4 2 7" xfId="11140"/>
    <cellStyle name="Input [yellow] 4 3" xfId="2998"/>
    <cellStyle name="Input [yellow] 4 3 2" xfId="6820"/>
    <cellStyle name="Input [yellow] 4 3 3" xfId="6819"/>
    <cellStyle name="Input [yellow] 4 3 4" xfId="11142"/>
    <cellStyle name="Input [yellow] 4 4" xfId="6821"/>
    <cellStyle name="Input [yellow] 4 5" xfId="6822"/>
    <cellStyle name="Input [yellow] 4 6" xfId="6823"/>
    <cellStyle name="Input [yellow] 4 7" xfId="6812"/>
    <cellStyle name="Input [yellow] 4 8" xfId="11139"/>
    <cellStyle name="Input [yellow] 5" xfId="1047"/>
    <cellStyle name="Input [yellow] 5 2" xfId="2156"/>
    <cellStyle name="Input [yellow] 5 2 2" xfId="6826"/>
    <cellStyle name="Input [yellow] 5 2 3" xfId="6825"/>
    <cellStyle name="Input [yellow] 5 2 4" xfId="10853"/>
    <cellStyle name="Input [yellow] 5 3" xfId="6827"/>
    <cellStyle name="Input [yellow] 5 4" xfId="6828"/>
    <cellStyle name="Input [yellow] 5 5" xfId="6829"/>
    <cellStyle name="Input [yellow] 5 6" xfId="6824"/>
    <cellStyle name="Input [yellow] 5 7" xfId="10742"/>
    <cellStyle name="Input [yellow] 6" xfId="2999"/>
    <cellStyle name="Input [yellow] 6 2" xfId="3000"/>
    <cellStyle name="Input [yellow] 6 2 2" xfId="6832"/>
    <cellStyle name="Input [yellow] 6 2 3" xfId="6831"/>
    <cellStyle name="Input [yellow] 6 2 4" xfId="11144"/>
    <cellStyle name="Input [yellow] 6 3" xfId="6833"/>
    <cellStyle name="Input [yellow] 6 4" xfId="6834"/>
    <cellStyle name="Input [yellow] 6 5" xfId="6835"/>
    <cellStyle name="Input [yellow] 6 6" xfId="6830"/>
    <cellStyle name="Input [yellow] 6 7" xfId="11143"/>
    <cellStyle name="Input 2" xfId="3001"/>
    <cellStyle name="Input 2 2" xfId="3002"/>
    <cellStyle name="Input 2 2 2" xfId="2060"/>
    <cellStyle name="Input 2 2 2 2" xfId="2518"/>
    <cellStyle name="Input 2 2 2 2 2" xfId="6836"/>
    <cellStyle name="Input 2 2 2 2 2 2" xfId="8558"/>
    <cellStyle name="Input 2 2 2 2 2 2 2" xfId="9920"/>
    <cellStyle name="Input 2 2 2 2 2 2 2 2" xfId="14577"/>
    <cellStyle name="Input 2 2 2 2 2 2 3" xfId="10266"/>
    <cellStyle name="Input 2 2 2 2 2 2 3 2" xfId="14911"/>
    <cellStyle name="Input 2 2 2 2 2 3" xfId="9604"/>
    <cellStyle name="Input 2 2 2 2 2 3 2" xfId="14273"/>
    <cellStyle name="Input 2 2 2 2 2 4" xfId="9389"/>
    <cellStyle name="Input 2 2 2 2 2 4 2" xfId="14062"/>
    <cellStyle name="Input 2 2 2 2 3" xfId="6837"/>
    <cellStyle name="Input 2 2 2 2 3 2" xfId="8559"/>
    <cellStyle name="Input 2 2 2 2 3 2 2" xfId="9921"/>
    <cellStyle name="Input 2 2 2 2 3 2 2 2" xfId="14578"/>
    <cellStyle name="Input 2 2 2 2 3 2 3" xfId="10267"/>
    <cellStyle name="Input 2 2 2 2 3 2 3 2" xfId="14912"/>
    <cellStyle name="Input 2 2 2 2 3 3" xfId="9605"/>
    <cellStyle name="Input 2 2 2 2 3 3 2" xfId="14274"/>
    <cellStyle name="Input 2 2 2 2 3 4" xfId="9388"/>
    <cellStyle name="Input 2 2 2 2 3 4 2" xfId="14061"/>
    <cellStyle name="Input 2 2 2 2 4" xfId="8557"/>
    <cellStyle name="Input 2 2 2 2 4 2" xfId="9919"/>
    <cellStyle name="Input 2 2 2 2 4 2 2" xfId="14576"/>
    <cellStyle name="Input 2 2 2 2 4 3" xfId="10265"/>
    <cellStyle name="Input 2 2 2 2 4 3 2" xfId="14910"/>
    <cellStyle name="Input 2 2 2 2 5" xfId="9603"/>
    <cellStyle name="Input 2 2 2 2 5 2" xfId="14272"/>
    <cellStyle name="Input 2 2 2 2 6" xfId="9390"/>
    <cellStyle name="Input 2 2 2 2 6 2" xfId="14063"/>
    <cellStyle name="Input 2 2 2 3" xfId="2714"/>
    <cellStyle name="Input 2 2 2 3 2" xfId="6838"/>
    <cellStyle name="Input 2 2 2 3 2 2" xfId="8561"/>
    <cellStyle name="Input 2 2 2 3 2 2 2" xfId="9923"/>
    <cellStyle name="Input 2 2 2 3 2 2 2 2" xfId="14580"/>
    <cellStyle name="Input 2 2 2 3 2 2 3" xfId="10269"/>
    <cellStyle name="Input 2 2 2 3 2 2 3 2" xfId="14914"/>
    <cellStyle name="Input 2 2 2 3 2 3" xfId="9607"/>
    <cellStyle name="Input 2 2 2 3 2 3 2" xfId="14276"/>
    <cellStyle name="Input 2 2 2 3 2 4" xfId="9386"/>
    <cellStyle name="Input 2 2 2 3 2 4 2" xfId="14059"/>
    <cellStyle name="Input 2 2 2 3 3" xfId="6839"/>
    <cellStyle name="Input 2 2 2 3 3 2" xfId="8562"/>
    <cellStyle name="Input 2 2 2 3 3 2 2" xfId="9924"/>
    <cellStyle name="Input 2 2 2 3 3 2 2 2" xfId="14581"/>
    <cellStyle name="Input 2 2 2 3 3 2 3" xfId="10270"/>
    <cellStyle name="Input 2 2 2 3 3 2 3 2" xfId="14915"/>
    <cellStyle name="Input 2 2 2 3 3 3" xfId="9608"/>
    <cellStyle name="Input 2 2 2 3 3 3 2" xfId="14277"/>
    <cellStyle name="Input 2 2 2 3 3 4" xfId="9385"/>
    <cellStyle name="Input 2 2 2 3 3 4 2" xfId="14058"/>
    <cellStyle name="Input 2 2 2 3 4" xfId="8560"/>
    <cellStyle name="Input 2 2 2 3 4 2" xfId="9922"/>
    <cellStyle name="Input 2 2 2 3 4 2 2" xfId="14579"/>
    <cellStyle name="Input 2 2 2 3 4 3" xfId="10268"/>
    <cellStyle name="Input 2 2 2 3 4 3 2" xfId="14913"/>
    <cellStyle name="Input 2 2 2 3 5" xfId="9606"/>
    <cellStyle name="Input 2 2 2 3 5 2" xfId="14275"/>
    <cellStyle name="Input 2 2 2 3 6" xfId="9387"/>
    <cellStyle name="Input 2 2 2 3 6 2" xfId="14060"/>
    <cellStyle name="Input 2 2 2 4" xfId="6840"/>
    <cellStyle name="Input 2 2 2 4 2" xfId="8563"/>
    <cellStyle name="Input 2 2 2 4 2 2" xfId="9925"/>
    <cellStyle name="Input 2 2 2 4 2 2 2" xfId="14582"/>
    <cellStyle name="Input 2 2 2 4 2 3" xfId="10271"/>
    <cellStyle name="Input 2 2 2 4 2 3 2" xfId="14916"/>
    <cellStyle name="Input 2 2 2 4 3" xfId="9609"/>
    <cellStyle name="Input 2 2 2 4 3 2" xfId="14278"/>
    <cellStyle name="Input 2 2 2 4 4" xfId="9384"/>
    <cellStyle name="Input 2 2 2 4 4 2" xfId="14057"/>
    <cellStyle name="Input 2 2 2 5" xfId="6841"/>
    <cellStyle name="Input 2 2 2 5 2" xfId="8564"/>
    <cellStyle name="Input 2 2 2 5 2 2" xfId="9926"/>
    <cellStyle name="Input 2 2 2 5 2 2 2" xfId="14583"/>
    <cellStyle name="Input 2 2 2 5 2 3" xfId="10272"/>
    <cellStyle name="Input 2 2 2 5 2 3 2" xfId="14917"/>
    <cellStyle name="Input 2 2 2 5 3" xfId="9610"/>
    <cellStyle name="Input 2 2 2 5 3 2" xfId="14279"/>
    <cellStyle name="Input 2 2 2 5 4" xfId="9383"/>
    <cellStyle name="Input 2 2 2 5 4 2" xfId="14056"/>
    <cellStyle name="Input 2 2 2 6" xfId="8556"/>
    <cellStyle name="Input 2 2 2 6 2" xfId="9918"/>
    <cellStyle name="Input 2 2 2 6 2 2" xfId="14575"/>
    <cellStyle name="Input 2 2 2 6 3" xfId="10264"/>
    <cellStyle name="Input 2 2 2 6 3 2" xfId="14909"/>
    <cellStyle name="Input 2 2 2 7" xfId="9602"/>
    <cellStyle name="Input 2 2 2 7 2" xfId="14271"/>
    <cellStyle name="Input 2 2 2 8" xfId="9391"/>
    <cellStyle name="Input 2 2 2 8 2" xfId="14064"/>
    <cellStyle name="Input 2 2 3" xfId="2925"/>
    <cellStyle name="Input 2 2 3 2" xfId="6842"/>
    <cellStyle name="Input 2 2 3 2 2" xfId="8566"/>
    <cellStyle name="Input 2 2 3 2 2 2" xfId="9928"/>
    <cellStyle name="Input 2 2 3 2 2 2 2" xfId="14585"/>
    <cellStyle name="Input 2 2 3 2 2 3" xfId="10274"/>
    <cellStyle name="Input 2 2 3 2 2 3 2" xfId="14919"/>
    <cellStyle name="Input 2 2 3 2 3" xfId="9612"/>
    <cellStyle name="Input 2 2 3 2 3 2" xfId="14281"/>
    <cellStyle name="Input 2 2 3 2 4" xfId="9381"/>
    <cellStyle name="Input 2 2 3 2 4 2" xfId="14054"/>
    <cellStyle name="Input 2 2 3 3" xfId="8565"/>
    <cellStyle name="Input 2 2 3 3 2" xfId="9927"/>
    <cellStyle name="Input 2 2 3 3 2 2" xfId="14584"/>
    <cellStyle name="Input 2 2 3 3 3" xfId="10273"/>
    <cellStyle name="Input 2 2 3 3 3 2" xfId="14918"/>
    <cellStyle name="Input 2 2 3 4" xfId="9611"/>
    <cellStyle name="Input 2 2 3 4 2" xfId="14280"/>
    <cellStyle name="Input 2 2 3 5" xfId="9382"/>
    <cellStyle name="Input 2 2 3 5 2" xfId="14055"/>
    <cellStyle name="Input 2 2 4" xfId="2693"/>
    <cellStyle name="Input 2 2 4 2" xfId="6843"/>
    <cellStyle name="Input 2 2 4 2 2" xfId="8568"/>
    <cellStyle name="Input 2 2 4 2 2 2" xfId="9930"/>
    <cellStyle name="Input 2 2 4 2 2 2 2" xfId="14587"/>
    <cellStyle name="Input 2 2 4 2 2 3" xfId="10276"/>
    <cellStyle name="Input 2 2 4 2 2 3 2" xfId="14921"/>
    <cellStyle name="Input 2 2 4 2 3" xfId="9614"/>
    <cellStyle name="Input 2 2 4 2 3 2" xfId="14283"/>
    <cellStyle name="Input 2 2 4 2 4" xfId="9379"/>
    <cellStyle name="Input 2 2 4 2 4 2" xfId="14052"/>
    <cellStyle name="Input 2 2 4 3" xfId="8567"/>
    <cellStyle name="Input 2 2 4 3 2" xfId="9929"/>
    <cellStyle name="Input 2 2 4 3 2 2" xfId="14586"/>
    <cellStyle name="Input 2 2 4 3 3" xfId="10275"/>
    <cellStyle name="Input 2 2 4 3 3 2" xfId="14920"/>
    <cellStyle name="Input 2 2 4 4" xfId="9613"/>
    <cellStyle name="Input 2 2 4 4 2" xfId="14282"/>
    <cellStyle name="Input 2 2 4 5" xfId="9380"/>
    <cellStyle name="Input 2 2 4 5 2" xfId="14053"/>
    <cellStyle name="Input 2 2 5" xfId="6844"/>
    <cellStyle name="Input 2 2 5 2" xfId="8569"/>
    <cellStyle name="Input 2 2 5 2 2" xfId="9931"/>
    <cellStyle name="Input 2 2 5 2 2 2" xfId="14588"/>
    <cellStyle name="Input 2 2 5 2 3" xfId="10277"/>
    <cellStyle name="Input 2 2 5 2 3 2" xfId="14922"/>
    <cellStyle name="Input 2 2 5 3" xfId="9615"/>
    <cellStyle name="Input 2 2 5 3 2" xfId="14284"/>
    <cellStyle name="Input 2 2 5 4" xfId="9378"/>
    <cellStyle name="Input 2 2 5 4 2" xfId="14051"/>
    <cellStyle name="Input 2 2 6" xfId="8555"/>
    <cellStyle name="Input 2 2 6 2" xfId="9917"/>
    <cellStyle name="Input 2 2 6 2 2" xfId="14574"/>
    <cellStyle name="Input 2 2 6 3" xfId="10263"/>
    <cellStyle name="Input 2 2 6 3 2" xfId="14908"/>
    <cellStyle name="Input 2 2 7" xfId="9601"/>
    <cellStyle name="Input 2 2 7 2" xfId="14270"/>
    <cellStyle name="Input 2 2 8" xfId="9392"/>
    <cellStyle name="Input 2 2 8 2" xfId="14065"/>
    <cellStyle name="Input 2 2_DRAFT BOQ-WITH MEAS-STR-CIVIL-18-01-13" xfId="3004"/>
    <cellStyle name="Input 2 3" xfId="335"/>
    <cellStyle name="Input 2 3 2" xfId="3005"/>
    <cellStyle name="Input 2 3 2 2" xfId="6845"/>
    <cellStyle name="Input 2 3 2 2 2" xfId="8572"/>
    <cellStyle name="Input 2 3 2 2 2 2" xfId="9934"/>
    <cellStyle name="Input 2 3 2 2 2 2 2" xfId="14591"/>
    <cellStyle name="Input 2 3 2 2 2 3" xfId="10280"/>
    <cellStyle name="Input 2 3 2 2 2 3 2" xfId="14925"/>
    <cellStyle name="Input 2 3 2 2 3" xfId="9618"/>
    <cellStyle name="Input 2 3 2 2 3 2" xfId="14287"/>
    <cellStyle name="Input 2 3 2 2 4" xfId="9375"/>
    <cellStyle name="Input 2 3 2 2 4 2" xfId="14048"/>
    <cellStyle name="Input 2 3 2 3" xfId="6846"/>
    <cellStyle name="Input 2 3 2 3 2" xfId="8573"/>
    <cellStyle name="Input 2 3 2 3 2 2" xfId="9935"/>
    <cellStyle name="Input 2 3 2 3 2 2 2" xfId="14592"/>
    <cellStyle name="Input 2 3 2 3 2 3" xfId="10281"/>
    <cellStyle name="Input 2 3 2 3 2 3 2" xfId="14926"/>
    <cellStyle name="Input 2 3 2 3 3" xfId="9619"/>
    <cellStyle name="Input 2 3 2 3 3 2" xfId="14288"/>
    <cellStyle name="Input 2 3 2 3 4" xfId="9374"/>
    <cellStyle name="Input 2 3 2 3 4 2" xfId="14047"/>
    <cellStyle name="Input 2 3 2 4" xfId="8571"/>
    <cellStyle name="Input 2 3 2 4 2" xfId="9933"/>
    <cellStyle name="Input 2 3 2 4 2 2" xfId="14590"/>
    <cellStyle name="Input 2 3 2 4 3" xfId="10279"/>
    <cellStyle name="Input 2 3 2 4 3 2" xfId="14924"/>
    <cellStyle name="Input 2 3 2 5" xfId="9617"/>
    <cellStyle name="Input 2 3 2 5 2" xfId="14286"/>
    <cellStyle name="Input 2 3 2 6" xfId="9376"/>
    <cellStyle name="Input 2 3 2 6 2" xfId="14049"/>
    <cellStyle name="Input 2 3 3" xfId="128"/>
    <cellStyle name="Input 2 3 3 2" xfId="6847"/>
    <cellStyle name="Input 2 3 3 2 2" xfId="8575"/>
    <cellStyle name="Input 2 3 3 2 2 2" xfId="9937"/>
    <cellStyle name="Input 2 3 3 2 2 2 2" xfId="14594"/>
    <cellStyle name="Input 2 3 3 2 2 3" xfId="10283"/>
    <cellStyle name="Input 2 3 3 2 2 3 2" xfId="14928"/>
    <cellStyle name="Input 2 3 3 2 3" xfId="9621"/>
    <cellStyle name="Input 2 3 3 2 3 2" xfId="14290"/>
    <cellStyle name="Input 2 3 3 2 4" xfId="9372"/>
    <cellStyle name="Input 2 3 3 2 4 2" xfId="14045"/>
    <cellStyle name="Input 2 3 3 3" xfId="6848"/>
    <cellStyle name="Input 2 3 3 3 2" xfId="8576"/>
    <cellStyle name="Input 2 3 3 3 2 2" xfId="9938"/>
    <cellStyle name="Input 2 3 3 3 2 2 2" xfId="14595"/>
    <cellStyle name="Input 2 3 3 3 2 3" xfId="10284"/>
    <cellStyle name="Input 2 3 3 3 2 3 2" xfId="14929"/>
    <cellStyle name="Input 2 3 3 3 3" xfId="9622"/>
    <cellStyle name="Input 2 3 3 3 3 2" xfId="14291"/>
    <cellStyle name="Input 2 3 3 3 4" xfId="9371"/>
    <cellStyle name="Input 2 3 3 3 4 2" xfId="14044"/>
    <cellStyle name="Input 2 3 3 4" xfId="8574"/>
    <cellStyle name="Input 2 3 3 4 2" xfId="9936"/>
    <cellStyle name="Input 2 3 3 4 2 2" xfId="14593"/>
    <cellStyle name="Input 2 3 3 4 3" xfId="10282"/>
    <cellStyle name="Input 2 3 3 4 3 2" xfId="14927"/>
    <cellStyle name="Input 2 3 3 5" xfId="9620"/>
    <cellStyle name="Input 2 3 3 5 2" xfId="14289"/>
    <cellStyle name="Input 2 3 3 6" xfId="9373"/>
    <cellStyle name="Input 2 3 3 6 2" xfId="14046"/>
    <cellStyle name="Input 2 3 4" xfId="6849"/>
    <cellStyle name="Input 2 3 4 2" xfId="8577"/>
    <cellStyle name="Input 2 3 4 2 2" xfId="9939"/>
    <cellStyle name="Input 2 3 4 2 2 2" xfId="14596"/>
    <cellStyle name="Input 2 3 4 2 3" xfId="10285"/>
    <cellStyle name="Input 2 3 4 2 3 2" xfId="14930"/>
    <cellStyle name="Input 2 3 4 3" xfId="9623"/>
    <cellStyle name="Input 2 3 4 3 2" xfId="14292"/>
    <cellStyle name="Input 2 3 4 4" xfId="9370"/>
    <cellStyle name="Input 2 3 4 4 2" xfId="14043"/>
    <cellStyle name="Input 2 3 5" xfId="6850"/>
    <cellStyle name="Input 2 3 5 2" xfId="8578"/>
    <cellStyle name="Input 2 3 5 2 2" xfId="9940"/>
    <cellStyle name="Input 2 3 5 2 2 2" xfId="14597"/>
    <cellStyle name="Input 2 3 5 2 3" xfId="10286"/>
    <cellStyle name="Input 2 3 5 2 3 2" xfId="14931"/>
    <cellStyle name="Input 2 3 5 3" xfId="9624"/>
    <cellStyle name="Input 2 3 5 3 2" xfId="14293"/>
    <cellStyle name="Input 2 3 5 4" xfId="9369"/>
    <cellStyle name="Input 2 3 5 4 2" xfId="14042"/>
    <cellStyle name="Input 2 3 6" xfId="8570"/>
    <cellStyle name="Input 2 3 6 2" xfId="9932"/>
    <cellStyle name="Input 2 3 6 2 2" xfId="14589"/>
    <cellStyle name="Input 2 3 6 3" xfId="10278"/>
    <cellStyle name="Input 2 3 6 3 2" xfId="14923"/>
    <cellStyle name="Input 2 3 7" xfId="9616"/>
    <cellStyle name="Input 2 3 7 2" xfId="14285"/>
    <cellStyle name="Input 2 3 8" xfId="9377"/>
    <cellStyle name="Input 2 3 8 2" xfId="14050"/>
    <cellStyle name="Input 2 4" xfId="302"/>
    <cellStyle name="Input 2 4 2" xfId="6851"/>
    <cellStyle name="Input 2 4 2 2" xfId="8580"/>
    <cellStyle name="Input 2 4 2 2 2" xfId="9942"/>
    <cellStyle name="Input 2 4 2 2 2 2" xfId="14599"/>
    <cellStyle name="Input 2 4 2 2 3" xfId="10288"/>
    <cellStyle name="Input 2 4 2 2 3 2" xfId="14933"/>
    <cellStyle name="Input 2 4 2 3" xfId="9626"/>
    <cellStyle name="Input 2 4 2 3 2" xfId="14295"/>
    <cellStyle name="Input 2 4 2 4" xfId="9367"/>
    <cellStyle name="Input 2 4 2 4 2" xfId="14040"/>
    <cellStyle name="Input 2 4 3" xfId="8579"/>
    <cellStyle name="Input 2 4 3 2" xfId="9941"/>
    <cellStyle name="Input 2 4 3 2 2" xfId="14598"/>
    <cellStyle name="Input 2 4 3 3" xfId="10287"/>
    <cellStyle name="Input 2 4 3 3 2" xfId="14932"/>
    <cellStyle name="Input 2 4 4" xfId="9625"/>
    <cellStyle name="Input 2 4 4 2" xfId="14294"/>
    <cellStyle name="Input 2 4 5" xfId="9368"/>
    <cellStyle name="Input 2 4 5 2" xfId="14041"/>
    <cellStyle name="Input 2 5" xfId="150"/>
    <cellStyle name="Input 2 5 2" xfId="6852"/>
    <cellStyle name="Input 2 5 2 2" xfId="8582"/>
    <cellStyle name="Input 2 5 2 2 2" xfId="9944"/>
    <cellStyle name="Input 2 5 2 2 2 2" xfId="14601"/>
    <cellStyle name="Input 2 5 2 2 3" xfId="10290"/>
    <cellStyle name="Input 2 5 2 2 3 2" xfId="14935"/>
    <cellStyle name="Input 2 5 2 3" xfId="9628"/>
    <cellStyle name="Input 2 5 2 3 2" xfId="14297"/>
    <cellStyle name="Input 2 5 2 4" xfId="9365"/>
    <cellStyle name="Input 2 5 2 4 2" xfId="14038"/>
    <cellStyle name="Input 2 5 3" xfId="8581"/>
    <cellStyle name="Input 2 5 3 2" xfId="9943"/>
    <cellStyle name="Input 2 5 3 2 2" xfId="14600"/>
    <cellStyle name="Input 2 5 3 3" xfId="10289"/>
    <cellStyle name="Input 2 5 3 3 2" xfId="14934"/>
    <cellStyle name="Input 2 5 4" xfId="9627"/>
    <cellStyle name="Input 2 5 4 2" xfId="14296"/>
    <cellStyle name="Input 2 5 5" xfId="9366"/>
    <cellStyle name="Input 2 5 5 2" xfId="14039"/>
    <cellStyle name="Input 2 6" xfId="6853"/>
    <cellStyle name="Input 2 6 2" xfId="8583"/>
    <cellStyle name="Input 2 6 2 2" xfId="9945"/>
    <cellStyle name="Input 2 6 2 2 2" xfId="14602"/>
    <cellStyle name="Input 2 6 2 3" xfId="10291"/>
    <cellStyle name="Input 2 6 2 3 2" xfId="14936"/>
    <cellStyle name="Input 2 6 3" xfId="9629"/>
    <cellStyle name="Input 2 6 3 2" xfId="14298"/>
    <cellStyle name="Input 2 6 4" xfId="9364"/>
    <cellStyle name="Input 2 6 4 2" xfId="14037"/>
    <cellStyle name="Input 2 7" xfId="8554"/>
    <cellStyle name="Input 2 7 2" xfId="9916"/>
    <cellStyle name="Input 2 7 2 2" xfId="14573"/>
    <cellStyle name="Input 2 7 3" xfId="10262"/>
    <cellStyle name="Input 2 7 3 2" xfId="14907"/>
    <cellStyle name="Input 2 8" xfId="9600"/>
    <cellStyle name="Input 2 8 2" xfId="14269"/>
    <cellStyle name="Input 2 9" xfId="9393"/>
    <cellStyle name="Input 2 9 2" xfId="14066"/>
    <cellStyle name="Input 2_DRAFT BOQ-WITH MEAS-STR-CIVIL-18-01-13" xfId="3006"/>
    <cellStyle name="Input 3" xfId="2558"/>
    <cellStyle name="Input 3 10" xfId="3007"/>
    <cellStyle name="Input 3 10 2" xfId="6854"/>
    <cellStyle name="Input 3 10 2 2" xfId="8586"/>
    <cellStyle name="Input 3 10 2 2 2" xfId="9948"/>
    <cellStyle name="Input 3 10 2 2 2 2" xfId="14605"/>
    <cellStyle name="Input 3 10 2 2 3" xfId="10294"/>
    <cellStyle name="Input 3 10 2 2 3 2" xfId="14939"/>
    <cellStyle name="Input 3 10 2 3" xfId="9632"/>
    <cellStyle name="Input 3 10 2 3 2" xfId="14301"/>
    <cellStyle name="Input 3 10 2 4" xfId="9361"/>
    <cellStyle name="Input 3 10 2 4 2" xfId="14034"/>
    <cellStyle name="Input 3 10 3" xfId="8585"/>
    <cellStyle name="Input 3 10 3 2" xfId="9947"/>
    <cellStyle name="Input 3 10 3 2 2" xfId="14604"/>
    <cellStyle name="Input 3 10 3 3" xfId="10293"/>
    <cellStyle name="Input 3 10 3 3 2" xfId="14938"/>
    <cellStyle name="Input 3 10 4" xfId="9631"/>
    <cellStyle name="Input 3 10 4 2" xfId="14300"/>
    <cellStyle name="Input 3 10 5" xfId="9362"/>
    <cellStyle name="Input 3 10 5 2" xfId="14035"/>
    <cellStyle name="Input 3 11" xfId="6855"/>
    <cellStyle name="Input 3 11 2" xfId="8587"/>
    <cellStyle name="Input 3 11 2 2" xfId="9949"/>
    <cellStyle name="Input 3 11 2 2 2" xfId="14606"/>
    <cellStyle name="Input 3 11 2 3" xfId="10295"/>
    <cellStyle name="Input 3 11 2 3 2" xfId="14940"/>
    <cellStyle name="Input 3 11 3" xfId="9633"/>
    <cellStyle name="Input 3 11 3 2" xfId="14302"/>
    <cellStyle name="Input 3 11 4" xfId="9360"/>
    <cellStyle name="Input 3 11 4 2" xfId="14033"/>
    <cellStyle name="Input 3 12" xfId="8584"/>
    <cellStyle name="Input 3 12 2" xfId="9946"/>
    <cellStyle name="Input 3 12 2 2" xfId="14603"/>
    <cellStyle name="Input 3 12 3" xfId="10292"/>
    <cellStyle name="Input 3 12 3 2" xfId="14937"/>
    <cellStyle name="Input 3 13" xfId="9630"/>
    <cellStyle name="Input 3 13 2" xfId="14299"/>
    <cellStyle name="Input 3 14" xfId="9363"/>
    <cellStyle name="Input 3 14 2" xfId="14036"/>
    <cellStyle name="Input 3 2" xfId="906"/>
    <cellStyle name="Input 3 2 2" xfId="3010"/>
    <cellStyle name="Input 3 2 2 2" xfId="3011"/>
    <cellStyle name="Input 3 2 2 2 2" xfId="6856"/>
    <cellStyle name="Input 3 2 2 2 2 2" xfId="8591"/>
    <cellStyle name="Input 3 2 2 2 2 2 2" xfId="9953"/>
    <cellStyle name="Input 3 2 2 2 2 2 2 2" xfId="14610"/>
    <cellStyle name="Input 3 2 2 2 2 2 3" xfId="10299"/>
    <cellStyle name="Input 3 2 2 2 2 2 3 2" xfId="14944"/>
    <cellStyle name="Input 3 2 2 2 2 3" xfId="9637"/>
    <cellStyle name="Input 3 2 2 2 2 3 2" xfId="14306"/>
    <cellStyle name="Input 3 2 2 2 2 4" xfId="9356"/>
    <cellStyle name="Input 3 2 2 2 2 4 2" xfId="14029"/>
    <cellStyle name="Input 3 2 2 2 3" xfId="6857"/>
    <cellStyle name="Input 3 2 2 2 3 2" xfId="8592"/>
    <cellStyle name="Input 3 2 2 2 3 2 2" xfId="9954"/>
    <cellStyle name="Input 3 2 2 2 3 2 2 2" xfId="14611"/>
    <cellStyle name="Input 3 2 2 2 3 2 3" xfId="10300"/>
    <cellStyle name="Input 3 2 2 2 3 2 3 2" xfId="14945"/>
    <cellStyle name="Input 3 2 2 2 3 3" xfId="9638"/>
    <cellStyle name="Input 3 2 2 2 3 3 2" xfId="14307"/>
    <cellStyle name="Input 3 2 2 2 3 4" xfId="9355"/>
    <cellStyle name="Input 3 2 2 2 3 4 2" xfId="14028"/>
    <cellStyle name="Input 3 2 2 2 4" xfId="8590"/>
    <cellStyle name="Input 3 2 2 2 4 2" xfId="9952"/>
    <cellStyle name="Input 3 2 2 2 4 2 2" xfId="14609"/>
    <cellStyle name="Input 3 2 2 2 4 3" xfId="10298"/>
    <cellStyle name="Input 3 2 2 2 4 3 2" xfId="14943"/>
    <cellStyle name="Input 3 2 2 2 5" xfId="9636"/>
    <cellStyle name="Input 3 2 2 2 5 2" xfId="14305"/>
    <cellStyle name="Input 3 2 2 2 6" xfId="9357"/>
    <cellStyle name="Input 3 2 2 2 6 2" xfId="14030"/>
    <cellStyle name="Input 3 2 2 3" xfId="3012"/>
    <cellStyle name="Input 3 2 2 3 2" xfId="6858"/>
    <cellStyle name="Input 3 2 2 3 2 2" xfId="8594"/>
    <cellStyle name="Input 3 2 2 3 2 2 2" xfId="9956"/>
    <cellStyle name="Input 3 2 2 3 2 2 2 2" xfId="14613"/>
    <cellStyle name="Input 3 2 2 3 2 2 3" xfId="10302"/>
    <cellStyle name="Input 3 2 2 3 2 2 3 2" xfId="14947"/>
    <cellStyle name="Input 3 2 2 3 2 3" xfId="9640"/>
    <cellStyle name="Input 3 2 2 3 2 3 2" xfId="14309"/>
    <cellStyle name="Input 3 2 2 3 2 4" xfId="9353"/>
    <cellStyle name="Input 3 2 2 3 2 4 2" xfId="14026"/>
    <cellStyle name="Input 3 2 2 3 3" xfId="6859"/>
    <cellStyle name="Input 3 2 2 3 3 2" xfId="8595"/>
    <cellStyle name="Input 3 2 2 3 3 2 2" xfId="9957"/>
    <cellStyle name="Input 3 2 2 3 3 2 2 2" xfId="14614"/>
    <cellStyle name="Input 3 2 2 3 3 2 3" xfId="10303"/>
    <cellStyle name="Input 3 2 2 3 3 2 3 2" xfId="14948"/>
    <cellStyle name="Input 3 2 2 3 3 3" xfId="9641"/>
    <cellStyle name="Input 3 2 2 3 3 3 2" xfId="14310"/>
    <cellStyle name="Input 3 2 2 3 3 4" xfId="9352"/>
    <cellStyle name="Input 3 2 2 3 3 4 2" xfId="14025"/>
    <cellStyle name="Input 3 2 2 3 4" xfId="8593"/>
    <cellStyle name="Input 3 2 2 3 4 2" xfId="9955"/>
    <cellStyle name="Input 3 2 2 3 4 2 2" xfId="14612"/>
    <cellStyle name="Input 3 2 2 3 4 3" xfId="10301"/>
    <cellStyle name="Input 3 2 2 3 4 3 2" xfId="14946"/>
    <cellStyle name="Input 3 2 2 3 5" xfId="9639"/>
    <cellStyle name="Input 3 2 2 3 5 2" xfId="14308"/>
    <cellStyle name="Input 3 2 2 3 6" xfId="9354"/>
    <cellStyle name="Input 3 2 2 3 6 2" xfId="14027"/>
    <cellStyle name="Input 3 2 2 4" xfId="6860"/>
    <cellStyle name="Input 3 2 2 4 2" xfId="8596"/>
    <cellStyle name="Input 3 2 2 4 2 2" xfId="9958"/>
    <cellStyle name="Input 3 2 2 4 2 2 2" xfId="14615"/>
    <cellStyle name="Input 3 2 2 4 2 3" xfId="10304"/>
    <cellStyle name="Input 3 2 2 4 2 3 2" xfId="14949"/>
    <cellStyle name="Input 3 2 2 4 3" xfId="9642"/>
    <cellStyle name="Input 3 2 2 4 3 2" xfId="14311"/>
    <cellStyle name="Input 3 2 2 4 4" xfId="9351"/>
    <cellStyle name="Input 3 2 2 4 4 2" xfId="14024"/>
    <cellStyle name="Input 3 2 2 5" xfId="6861"/>
    <cellStyle name="Input 3 2 2 5 2" xfId="8597"/>
    <cellStyle name="Input 3 2 2 5 2 2" xfId="9959"/>
    <cellStyle name="Input 3 2 2 5 2 2 2" xfId="14616"/>
    <cellStyle name="Input 3 2 2 5 2 3" xfId="10305"/>
    <cellStyle name="Input 3 2 2 5 2 3 2" xfId="14950"/>
    <cellStyle name="Input 3 2 2 5 3" xfId="9643"/>
    <cellStyle name="Input 3 2 2 5 3 2" xfId="14312"/>
    <cellStyle name="Input 3 2 2 5 4" xfId="9350"/>
    <cellStyle name="Input 3 2 2 5 4 2" xfId="14023"/>
    <cellStyle name="Input 3 2 2 6" xfId="8589"/>
    <cellStyle name="Input 3 2 2 6 2" xfId="9951"/>
    <cellStyle name="Input 3 2 2 6 2 2" xfId="14608"/>
    <cellStyle name="Input 3 2 2 6 3" xfId="10297"/>
    <cellStyle name="Input 3 2 2 6 3 2" xfId="14942"/>
    <cellStyle name="Input 3 2 2 7" xfId="9635"/>
    <cellStyle name="Input 3 2 2 7 2" xfId="14304"/>
    <cellStyle name="Input 3 2 2 8" xfId="9358"/>
    <cellStyle name="Input 3 2 2 8 2" xfId="14031"/>
    <cellStyle name="Input 3 2 3" xfId="3014"/>
    <cellStyle name="Input 3 2 3 2" xfId="6862"/>
    <cellStyle name="Input 3 2 3 2 2" xfId="8599"/>
    <cellStyle name="Input 3 2 3 2 2 2" xfId="9961"/>
    <cellStyle name="Input 3 2 3 2 2 2 2" xfId="14618"/>
    <cellStyle name="Input 3 2 3 2 2 3" xfId="10307"/>
    <cellStyle name="Input 3 2 3 2 2 3 2" xfId="14952"/>
    <cellStyle name="Input 3 2 3 2 3" xfId="9645"/>
    <cellStyle name="Input 3 2 3 2 3 2" xfId="14314"/>
    <cellStyle name="Input 3 2 3 2 4" xfId="9348"/>
    <cellStyle name="Input 3 2 3 2 4 2" xfId="14021"/>
    <cellStyle name="Input 3 2 3 3" xfId="6863"/>
    <cellStyle name="Input 3 2 3 3 2" xfId="8600"/>
    <cellStyle name="Input 3 2 3 3 2 2" xfId="9962"/>
    <cellStyle name="Input 3 2 3 3 2 2 2" xfId="14619"/>
    <cellStyle name="Input 3 2 3 3 2 3" xfId="10308"/>
    <cellStyle name="Input 3 2 3 3 2 3 2" xfId="14953"/>
    <cellStyle name="Input 3 2 3 3 3" xfId="9646"/>
    <cellStyle name="Input 3 2 3 3 3 2" xfId="14315"/>
    <cellStyle name="Input 3 2 3 3 4" xfId="9347"/>
    <cellStyle name="Input 3 2 3 3 4 2" xfId="14020"/>
    <cellStyle name="Input 3 2 3 4" xfId="8598"/>
    <cellStyle name="Input 3 2 3 4 2" xfId="9960"/>
    <cellStyle name="Input 3 2 3 4 2 2" xfId="14617"/>
    <cellStyle name="Input 3 2 3 4 3" xfId="10306"/>
    <cellStyle name="Input 3 2 3 4 3 2" xfId="14951"/>
    <cellStyle name="Input 3 2 3 5" xfId="9644"/>
    <cellStyle name="Input 3 2 3 5 2" xfId="14313"/>
    <cellStyle name="Input 3 2 3 6" xfId="9349"/>
    <cellStyle name="Input 3 2 3 6 2" xfId="14022"/>
    <cellStyle name="Input 3 2 4" xfId="3016"/>
    <cellStyle name="Input 3 2 4 2" xfId="6864"/>
    <cellStyle name="Input 3 2 4 2 2" xfId="8602"/>
    <cellStyle name="Input 3 2 4 2 2 2" xfId="9964"/>
    <cellStyle name="Input 3 2 4 2 2 2 2" xfId="14621"/>
    <cellStyle name="Input 3 2 4 2 2 3" xfId="10310"/>
    <cellStyle name="Input 3 2 4 2 2 3 2" xfId="14955"/>
    <cellStyle name="Input 3 2 4 2 3" xfId="9648"/>
    <cellStyle name="Input 3 2 4 2 3 2" xfId="14317"/>
    <cellStyle name="Input 3 2 4 2 4" xfId="9345"/>
    <cellStyle name="Input 3 2 4 2 4 2" xfId="14018"/>
    <cellStyle name="Input 3 2 4 3" xfId="6865"/>
    <cellStyle name="Input 3 2 4 3 2" xfId="8603"/>
    <cellStyle name="Input 3 2 4 3 2 2" xfId="9965"/>
    <cellStyle name="Input 3 2 4 3 2 2 2" xfId="14622"/>
    <cellStyle name="Input 3 2 4 3 2 3" xfId="10311"/>
    <cellStyle name="Input 3 2 4 3 2 3 2" xfId="14956"/>
    <cellStyle name="Input 3 2 4 3 3" xfId="9649"/>
    <cellStyle name="Input 3 2 4 3 3 2" xfId="14318"/>
    <cellStyle name="Input 3 2 4 3 4" xfId="9344"/>
    <cellStyle name="Input 3 2 4 3 4 2" xfId="14017"/>
    <cellStyle name="Input 3 2 4 4" xfId="8601"/>
    <cellStyle name="Input 3 2 4 4 2" xfId="9963"/>
    <cellStyle name="Input 3 2 4 4 2 2" xfId="14620"/>
    <cellStyle name="Input 3 2 4 4 3" xfId="10309"/>
    <cellStyle name="Input 3 2 4 4 3 2" xfId="14954"/>
    <cellStyle name="Input 3 2 4 5" xfId="9647"/>
    <cellStyle name="Input 3 2 4 5 2" xfId="14316"/>
    <cellStyle name="Input 3 2 4 6" xfId="9346"/>
    <cellStyle name="Input 3 2 4 6 2" xfId="14019"/>
    <cellStyle name="Input 3 2 5" xfId="6866"/>
    <cellStyle name="Input 3 2 5 2" xfId="8604"/>
    <cellStyle name="Input 3 2 5 2 2" xfId="9966"/>
    <cellStyle name="Input 3 2 5 2 2 2" xfId="14623"/>
    <cellStyle name="Input 3 2 5 2 3" xfId="10312"/>
    <cellStyle name="Input 3 2 5 2 3 2" xfId="14957"/>
    <cellStyle name="Input 3 2 5 3" xfId="9650"/>
    <cellStyle name="Input 3 2 5 3 2" xfId="14319"/>
    <cellStyle name="Input 3 2 5 4" xfId="9343"/>
    <cellStyle name="Input 3 2 5 4 2" xfId="14016"/>
    <cellStyle name="Input 3 2 6" xfId="6867"/>
    <cellStyle name="Input 3 2 6 2" xfId="8605"/>
    <cellStyle name="Input 3 2 6 2 2" xfId="9967"/>
    <cellStyle name="Input 3 2 6 2 2 2" xfId="14624"/>
    <cellStyle name="Input 3 2 6 2 3" xfId="10313"/>
    <cellStyle name="Input 3 2 6 2 3 2" xfId="14958"/>
    <cellStyle name="Input 3 2 6 3" xfId="9651"/>
    <cellStyle name="Input 3 2 6 3 2" xfId="14320"/>
    <cellStyle name="Input 3 2 6 4" xfId="9342"/>
    <cellStyle name="Input 3 2 6 4 2" xfId="14015"/>
    <cellStyle name="Input 3 2 7" xfId="8588"/>
    <cellStyle name="Input 3 2 7 2" xfId="9950"/>
    <cellStyle name="Input 3 2 7 2 2" xfId="14607"/>
    <cellStyle name="Input 3 2 7 3" xfId="10296"/>
    <cellStyle name="Input 3 2 7 3 2" xfId="14941"/>
    <cellStyle name="Input 3 2 8" xfId="9634"/>
    <cellStyle name="Input 3 2 8 2" xfId="14303"/>
    <cellStyle name="Input 3 2 9" xfId="9359"/>
    <cellStyle name="Input 3 2 9 2" xfId="14032"/>
    <cellStyle name="Input 3 2_DRAFT BOQ-WITH MEAS-STR-CIVIL-18-01-13" xfId="924"/>
    <cellStyle name="Input 3 3" xfId="513"/>
    <cellStyle name="Input 3 3 2" xfId="3018"/>
    <cellStyle name="Input 3 3 2 2" xfId="6868"/>
    <cellStyle name="Input 3 3 2 2 2" xfId="8608"/>
    <cellStyle name="Input 3 3 2 2 2 2" xfId="9970"/>
    <cellStyle name="Input 3 3 2 2 2 2 2" xfId="14627"/>
    <cellStyle name="Input 3 3 2 2 2 3" xfId="10316"/>
    <cellStyle name="Input 3 3 2 2 2 3 2" xfId="14961"/>
    <cellStyle name="Input 3 3 2 2 3" xfId="9654"/>
    <cellStyle name="Input 3 3 2 2 3 2" xfId="14323"/>
    <cellStyle name="Input 3 3 2 2 4" xfId="9339"/>
    <cellStyle name="Input 3 3 2 2 4 2" xfId="14012"/>
    <cellStyle name="Input 3 3 2 3" xfId="6869"/>
    <cellStyle name="Input 3 3 2 3 2" xfId="8609"/>
    <cellStyle name="Input 3 3 2 3 2 2" xfId="9971"/>
    <cellStyle name="Input 3 3 2 3 2 2 2" xfId="14628"/>
    <cellStyle name="Input 3 3 2 3 2 3" xfId="10317"/>
    <cellStyle name="Input 3 3 2 3 2 3 2" xfId="14962"/>
    <cellStyle name="Input 3 3 2 3 3" xfId="9655"/>
    <cellStyle name="Input 3 3 2 3 3 2" xfId="14324"/>
    <cellStyle name="Input 3 3 2 3 4" xfId="9338"/>
    <cellStyle name="Input 3 3 2 3 4 2" xfId="14011"/>
    <cellStyle name="Input 3 3 2 4" xfId="8607"/>
    <cellStyle name="Input 3 3 2 4 2" xfId="9969"/>
    <cellStyle name="Input 3 3 2 4 2 2" xfId="14626"/>
    <cellStyle name="Input 3 3 2 4 3" xfId="10315"/>
    <cellStyle name="Input 3 3 2 4 3 2" xfId="14960"/>
    <cellStyle name="Input 3 3 2 5" xfId="9653"/>
    <cellStyle name="Input 3 3 2 5 2" xfId="14322"/>
    <cellStyle name="Input 3 3 2 6" xfId="9340"/>
    <cellStyle name="Input 3 3 2 6 2" xfId="14013"/>
    <cellStyle name="Input 3 3 3" xfId="3020"/>
    <cellStyle name="Input 3 3 3 2" xfId="6870"/>
    <cellStyle name="Input 3 3 3 2 2" xfId="8611"/>
    <cellStyle name="Input 3 3 3 2 2 2" xfId="9973"/>
    <cellStyle name="Input 3 3 3 2 2 2 2" xfId="14630"/>
    <cellStyle name="Input 3 3 3 2 2 3" xfId="10319"/>
    <cellStyle name="Input 3 3 3 2 2 3 2" xfId="14964"/>
    <cellStyle name="Input 3 3 3 2 3" xfId="9657"/>
    <cellStyle name="Input 3 3 3 2 3 2" xfId="14326"/>
    <cellStyle name="Input 3 3 3 2 4" xfId="9336"/>
    <cellStyle name="Input 3 3 3 2 4 2" xfId="14009"/>
    <cellStyle name="Input 3 3 3 3" xfId="6871"/>
    <cellStyle name="Input 3 3 3 3 2" xfId="8612"/>
    <cellStyle name="Input 3 3 3 3 2 2" xfId="9974"/>
    <cellStyle name="Input 3 3 3 3 2 2 2" xfId="14631"/>
    <cellStyle name="Input 3 3 3 3 2 3" xfId="10320"/>
    <cellStyle name="Input 3 3 3 3 2 3 2" xfId="14965"/>
    <cellStyle name="Input 3 3 3 3 3" xfId="9658"/>
    <cellStyle name="Input 3 3 3 3 3 2" xfId="14327"/>
    <cellStyle name="Input 3 3 3 3 4" xfId="9335"/>
    <cellStyle name="Input 3 3 3 3 4 2" xfId="14008"/>
    <cellStyle name="Input 3 3 3 4" xfId="8610"/>
    <cellStyle name="Input 3 3 3 4 2" xfId="9972"/>
    <cellStyle name="Input 3 3 3 4 2 2" xfId="14629"/>
    <cellStyle name="Input 3 3 3 4 3" xfId="10318"/>
    <cellStyle name="Input 3 3 3 4 3 2" xfId="14963"/>
    <cellStyle name="Input 3 3 3 5" xfId="9656"/>
    <cellStyle name="Input 3 3 3 5 2" xfId="14325"/>
    <cellStyle name="Input 3 3 3 6" xfId="9337"/>
    <cellStyle name="Input 3 3 3 6 2" xfId="14010"/>
    <cellStyle name="Input 3 3 4" xfId="6872"/>
    <cellStyle name="Input 3 3 4 2" xfId="8613"/>
    <cellStyle name="Input 3 3 4 2 2" xfId="9975"/>
    <cellStyle name="Input 3 3 4 2 2 2" xfId="14632"/>
    <cellStyle name="Input 3 3 4 2 3" xfId="10321"/>
    <cellStyle name="Input 3 3 4 2 3 2" xfId="14966"/>
    <cellStyle name="Input 3 3 4 3" xfId="9659"/>
    <cellStyle name="Input 3 3 4 3 2" xfId="14328"/>
    <cellStyle name="Input 3 3 4 4" xfId="9334"/>
    <cellStyle name="Input 3 3 4 4 2" xfId="14007"/>
    <cellStyle name="Input 3 3 5" xfId="6873"/>
    <cellStyle name="Input 3 3 5 2" xfId="8614"/>
    <cellStyle name="Input 3 3 5 2 2" xfId="9976"/>
    <cellStyle name="Input 3 3 5 2 2 2" xfId="14633"/>
    <cellStyle name="Input 3 3 5 2 3" xfId="10322"/>
    <cellStyle name="Input 3 3 5 2 3 2" xfId="14967"/>
    <cellStyle name="Input 3 3 5 3" xfId="9660"/>
    <cellStyle name="Input 3 3 5 3 2" xfId="14329"/>
    <cellStyle name="Input 3 3 5 4" xfId="9333"/>
    <cellStyle name="Input 3 3 5 4 2" xfId="14006"/>
    <cellStyle name="Input 3 3 6" xfId="8606"/>
    <cellStyle name="Input 3 3 6 2" xfId="9968"/>
    <cellStyle name="Input 3 3 6 2 2" xfId="14625"/>
    <cellStyle name="Input 3 3 6 3" xfId="10314"/>
    <cellStyle name="Input 3 3 6 3 2" xfId="14959"/>
    <cellStyle name="Input 3 3 7" xfId="9652"/>
    <cellStyle name="Input 3 3 7 2" xfId="14321"/>
    <cellStyle name="Input 3 3 8" xfId="9341"/>
    <cellStyle name="Input 3 3 8 2" xfId="14014"/>
    <cellStyle name="Input 3 4" xfId="3021"/>
    <cellStyle name="Input 3 4 2" xfId="6874"/>
    <cellStyle name="Input 3 4 2 2" xfId="8616"/>
    <cellStyle name="Input 3 4 2 2 2" xfId="9978"/>
    <cellStyle name="Input 3 4 2 2 2 2" xfId="14635"/>
    <cellStyle name="Input 3 4 2 2 3" xfId="10324"/>
    <cellStyle name="Input 3 4 2 2 3 2" xfId="14969"/>
    <cellStyle name="Input 3 4 2 3" xfId="9662"/>
    <cellStyle name="Input 3 4 2 3 2" xfId="14331"/>
    <cellStyle name="Input 3 4 2 4" xfId="9331"/>
    <cellStyle name="Input 3 4 2 4 2" xfId="14004"/>
    <cellStyle name="Input 3 4 3" xfId="8615"/>
    <cellStyle name="Input 3 4 3 2" xfId="9977"/>
    <cellStyle name="Input 3 4 3 2 2" xfId="14634"/>
    <cellStyle name="Input 3 4 3 3" xfId="10323"/>
    <cellStyle name="Input 3 4 3 3 2" xfId="14968"/>
    <cellStyle name="Input 3 4 4" xfId="9661"/>
    <cellStyle name="Input 3 4 4 2" xfId="14330"/>
    <cellStyle name="Input 3 4 5" xfId="9332"/>
    <cellStyle name="Input 3 4 5 2" xfId="14005"/>
    <cellStyle name="Input 3 5" xfId="1572"/>
    <cellStyle name="Input 3 5 2" xfId="6875"/>
    <cellStyle name="Input 3 5 2 2" xfId="8618"/>
    <cellStyle name="Input 3 5 2 2 2" xfId="9980"/>
    <cellStyle name="Input 3 5 2 2 2 2" xfId="14637"/>
    <cellStyle name="Input 3 5 2 2 3" xfId="10326"/>
    <cellStyle name="Input 3 5 2 2 3 2" xfId="14971"/>
    <cellStyle name="Input 3 5 2 3" xfId="9664"/>
    <cellStyle name="Input 3 5 2 3 2" xfId="14333"/>
    <cellStyle name="Input 3 5 2 4" xfId="9329"/>
    <cellStyle name="Input 3 5 2 4 2" xfId="14002"/>
    <cellStyle name="Input 3 5 3" xfId="8617"/>
    <cellStyle name="Input 3 5 3 2" xfId="9979"/>
    <cellStyle name="Input 3 5 3 2 2" xfId="14636"/>
    <cellStyle name="Input 3 5 3 3" xfId="10325"/>
    <cellStyle name="Input 3 5 3 3 2" xfId="14970"/>
    <cellStyle name="Input 3 5 4" xfId="9663"/>
    <cellStyle name="Input 3 5 4 2" xfId="14332"/>
    <cellStyle name="Input 3 5 5" xfId="9330"/>
    <cellStyle name="Input 3 5 5 2" xfId="14003"/>
    <cellStyle name="Input 3 6" xfId="1995"/>
    <cellStyle name="Input 3 6 2" xfId="6876"/>
    <cellStyle name="Input 3 6 2 2" xfId="8620"/>
    <cellStyle name="Input 3 6 2 2 2" xfId="9982"/>
    <cellStyle name="Input 3 6 2 2 2 2" xfId="14639"/>
    <cellStyle name="Input 3 6 2 2 3" xfId="10328"/>
    <cellStyle name="Input 3 6 2 2 3 2" xfId="14973"/>
    <cellStyle name="Input 3 6 2 3" xfId="9666"/>
    <cellStyle name="Input 3 6 2 3 2" xfId="14335"/>
    <cellStyle name="Input 3 6 2 4" xfId="9327"/>
    <cellStyle name="Input 3 6 2 4 2" xfId="14000"/>
    <cellStyle name="Input 3 6 3" xfId="8619"/>
    <cellStyle name="Input 3 6 3 2" xfId="9981"/>
    <cellStyle name="Input 3 6 3 2 2" xfId="14638"/>
    <cellStyle name="Input 3 6 3 3" xfId="10327"/>
    <cellStyle name="Input 3 6 3 3 2" xfId="14972"/>
    <cellStyle name="Input 3 6 4" xfId="9665"/>
    <cellStyle name="Input 3 6 4 2" xfId="14334"/>
    <cellStyle name="Input 3 6 5" xfId="9328"/>
    <cellStyle name="Input 3 6 5 2" xfId="14001"/>
    <cellStyle name="Input 3 7" xfId="3022"/>
    <cellStyle name="Input 3 7 2" xfId="6877"/>
    <cellStyle name="Input 3 7 2 2" xfId="8622"/>
    <cellStyle name="Input 3 7 2 2 2" xfId="9984"/>
    <cellStyle name="Input 3 7 2 2 2 2" xfId="14641"/>
    <cellStyle name="Input 3 7 2 2 3" xfId="10330"/>
    <cellStyle name="Input 3 7 2 2 3 2" xfId="14975"/>
    <cellStyle name="Input 3 7 2 3" xfId="9668"/>
    <cellStyle name="Input 3 7 2 3 2" xfId="14337"/>
    <cellStyle name="Input 3 7 2 4" xfId="9325"/>
    <cellStyle name="Input 3 7 2 4 2" xfId="13998"/>
    <cellStyle name="Input 3 7 3" xfId="8621"/>
    <cellStyle name="Input 3 7 3 2" xfId="9983"/>
    <cellStyle name="Input 3 7 3 2 2" xfId="14640"/>
    <cellStyle name="Input 3 7 3 3" xfId="10329"/>
    <cellStyle name="Input 3 7 3 3 2" xfId="14974"/>
    <cellStyle name="Input 3 7 4" xfId="9667"/>
    <cellStyle name="Input 3 7 4 2" xfId="14336"/>
    <cellStyle name="Input 3 7 5" xfId="9326"/>
    <cellStyle name="Input 3 7 5 2" xfId="13999"/>
    <cellStyle name="Input 3 8" xfId="1554"/>
    <cellStyle name="Input 3 8 2" xfId="6878"/>
    <cellStyle name="Input 3 8 2 2" xfId="8624"/>
    <cellStyle name="Input 3 8 2 2 2" xfId="9986"/>
    <cellStyle name="Input 3 8 2 2 2 2" xfId="14643"/>
    <cellStyle name="Input 3 8 2 2 3" xfId="10332"/>
    <cellStyle name="Input 3 8 2 2 3 2" xfId="14977"/>
    <cellStyle name="Input 3 8 2 3" xfId="9670"/>
    <cellStyle name="Input 3 8 2 3 2" xfId="14339"/>
    <cellStyle name="Input 3 8 2 4" xfId="9323"/>
    <cellStyle name="Input 3 8 2 4 2" xfId="13996"/>
    <cellStyle name="Input 3 8 3" xfId="8623"/>
    <cellStyle name="Input 3 8 3 2" xfId="9985"/>
    <cellStyle name="Input 3 8 3 2 2" xfId="14642"/>
    <cellStyle name="Input 3 8 3 3" xfId="10331"/>
    <cellStyle name="Input 3 8 3 3 2" xfId="14976"/>
    <cellStyle name="Input 3 8 4" xfId="9669"/>
    <cellStyle name="Input 3 8 4 2" xfId="14338"/>
    <cellStyle name="Input 3 8 5" xfId="9324"/>
    <cellStyle name="Input 3 8 5 2" xfId="13997"/>
    <cellStyle name="Input 3 9" xfId="1019"/>
    <cellStyle name="Input 3 9 2" xfId="6879"/>
    <cellStyle name="Input 3 9 2 2" xfId="8626"/>
    <cellStyle name="Input 3 9 2 2 2" xfId="9988"/>
    <cellStyle name="Input 3 9 2 2 2 2" xfId="14645"/>
    <cellStyle name="Input 3 9 2 2 3" xfId="10334"/>
    <cellStyle name="Input 3 9 2 2 3 2" xfId="14979"/>
    <cellStyle name="Input 3 9 2 3" xfId="9672"/>
    <cellStyle name="Input 3 9 2 3 2" xfId="14341"/>
    <cellStyle name="Input 3 9 2 4" xfId="9321"/>
    <cellStyle name="Input 3 9 2 4 2" xfId="13994"/>
    <cellStyle name="Input 3 9 3" xfId="8625"/>
    <cellStyle name="Input 3 9 3 2" xfId="9987"/>
    <cellStyle name="Input 3 9 3 2 2" xfId="14644"/>
    <cellStyle name="Input 3 9 3 3" xfId="10333"/>
    <cellStyle name="Input 3 9 3 3 2" xfId="14978"/>
    <cellStyle name="Input 3 9 4" xfId="9671"/>
    <cellStyle name="Input 3 9 4 2" xfId="14340"/>
    <cellStyle name="Input 3 9 5" xfId="9322"/>
    <cellStyle name="Input 3 9 5 2" xfId="13995"/>
    <cellStyle name="Input 3_DRAFT BOQ-WITH MEAS-STR-CIVIL-18-01-13" xfId="3023"/>
    <cellStyle name="Input 4" xfId="3024"/>
    <cellStyle name="Input 4 2" xfId="2500"/>
    <cellStyle name="Input 4 2 2" xfId="3027"/>
    <cellStyle name="Input 4 2 2 2" xfId="6880"/>
    <cellStyle name="Input 4 2 2 2 2" xfId="8630"/>
    <cellStyle name="Input 4 2 2 2 2 2" xfId="9992"/>
    <cellStyle name="Input 4 2 2 2 2 2 2" xfId="14649"/>
    <cellStyle name="Input 4 2 2 2 2 3" xfId="10338"/>
    <cellStyle name="Input 4 2 2 2 2 3 2" xfId="14983"/>
    <cellStyle name="Input 4 2 2 2 3" xfId="9676"/>
    <cellStyle name="Input 4 2 2 2 3 2" xfId="14345"/>
    <cellStyle name="Input 4 2 2 2 4" xfId="9317"/>
    <cellStyle name="Input 4 2 2 2 4 2" xfId="13990"/>
    <cellStyle name="Input 4 2 2 3" xfId="6881"/>
    <cellStyle name="Input 4 2 2 3 2" xfId="8631"/>
    <cellStyle name="Input 4 2 2 3 2 2" xfId="9993"/>
    <cellStyle name="Input 4 2 2 3 2 2 2" xfId="14650"/>
    <cellStyle name="Input 4 2 2 3 2 3" xfId="10339"/>
    <cellStyle name="Input 4 2 2 3 2 3 2" xfId="14984"/>
    <cellStyle name="Input 4 2 2 3 3" xfId="9677"/>
    <cellStyle name="Input 4 2 2 3 3 2" xfId="14346"/>
    <cellStyle name="Input 4 2 2 3 4" xfId="9316"/>
    <cellStyle name="Input 4 2 2 3 4 2" xfId="13989"/>
    <cellStyle name="Input 4 2 2 4" xfId="8629"/>
    <cellStyle name="Input 4 2 2 4 2" xfId="9991"/>
    <cellStyle name="Input 4 2 2 4 2 2" xfId="14648"/>
    <cellStyle name="Input 4 2 2 4 3" xfId="10337"/>
    <cellStyle name="Input 4 2 2 4 3 2" xfId="14982"/>
    <cellStyle name="Input 4 2 2 5" xfId="9675"/>
    <cellStyle name="Input 4 2 2 5 2" xfId="14344"/>
    <cellStyle name="Input 4 2 2 6" xfId="9318"/>
    <cellStyle name="Input 4 2 2 6 2" xfId="13991"/>
    <cellStyle name="Input 4 2 3" xfId="670"/>
    <cellStyle name="Input 4 2 3 2" xfId="6882"/>
    <cellStyle name="Input 4 2 3 2 2" xfId="8633"/>
    <cellStyle name="Input 4 2 3 2 2 2" xfId="9995"/>
    <cellStyle name="Input 4 2 3 2 2 2 2" xfId="14652"/>
    <cellStyle name="Input 4 2 3 2 2 3" xfId="10341"/>
    <cellStyle name="Input 4 2 3 2 2 3 2" xfId="14986"/>
    <cellStyle name="Input 4 2 3 2 3" xfId="9679"/>
    <cellStyle name="Input 4 2 3 2 3 2" xfId="14348"/>
    <cellStyle name="Input 4 2 3 2 4" xfId="9314"/>
    <cellStyle name="Input 4 2 3 2 4 2" xfId="13987"/>
    <cellStyle name="Input 4 2 3 3" xfId="6883"/>
    <cellStyle name="Input 4 2 3 3 2" xfId="8634"/>
    <cellStyle name="Input 4 2 3 3 2 2" xfId="9996"/>
    <cellStyle name="Input 4 2 3 3 2 2 2" xfId="14653"/>
    <cellStyle name="Input 4 2 3 3 2 3" xfId="10342"/>
    <cellStyle name="Input 4 2 3 3 2 3 2" xfId="14987"/>
    <cellStyle name="Input 4 2 3 3 3" xfId="9680"/>
    <cellStyle name="Input 4 2 3 3 3 2" xfId="14349"/>
    <cellStyle name="Input 4 2 3 3 4" xfId="9313"/>
    <cellStyle name="Input 4 2 3 3 4 2" xfId="13986"/>
    <cellStyle name="Input 4 2 3 4" xfId="8632"/>
    <cellStyle name="Input 4 2 3 4 2" xfId="9994"/>
    <cellStyle name="Input 4 2 3 4 2 2" xfId="14651"/>
    <cellStyle name="Input 4 2 3 4 3" xfId="10340"/>
    <cellStyle name="Input 4 2 3 4 3 2" xfId="14985"/>
    <cellStyle name="Input 4 2 3 5" xfId="9678"/>
    <cellStyle name="Input 4 2 3 5 2" xfId="14347"/>
    <cellStyle name="Input 4 2 3 6" xfId="9315"/>
    <cellStyle name="Input 4 2 3 6 2" xfId="13988"/>
    <cellStyle name="Input 4 2 4" xfId="6884"/>
    <cellStyle name="Input 4 2 4 2" xfId="8635"/>
    <cellStyle name="Input 4 2 4 2 2" xfId="9997"/>
    <cellStyle name="Input 4 2 4 2 2 2" xfId="14654"/>
    <cellStyle name="Input 4 2 4 2 3" xfId="10343"/>
    <cellStyle name="Input 4 2 4 2 3 2" xfId="14988"/>
    <cellStyle name="Input 4 2 4 3" xfId="9681"/>
    <cellStyle name="Input 4 2 4 3 2" xfId="14350"/>
    <cellStyle name="Input 4 2 4 4" xfId="9312"/>
    <cellStyle name="Input 4 2 4 4 2" xfId="13985"/>
    <cellStyle name="Input 4 2 5" xfId="6885"/>
    <cellStyle name="Input 4 2 5 2" xfId="8636"/>
    <cellStyle name="Input 4 2 5 2 2" xfId="9998"/>
    <cellStyle name="Input 4 2 5 2 2 2" xfId="14655"/>
    <cellStyle name="Input 4 2 5 2 3" xfId="10344"/>
    <cellStyle name="Input 4 2 5 2 3 2" xfId="14989"/>
    <cellStyle name="Input 4 2 5 3" xfId="9682"/>
    <cellStyle name="Input 4 2 5 3 2" xfId="14351"/>
    <cellStyle name="Input 4 2 5 4" xfId="9311"/>
    <cellStyle name="Input 4 2 5 4 2" xfId="13984"/>
    <cellStyle name="Input 4 2 6" xfId="8628"/>
    <cellStyle name="Input 4 2 6 2" xfId="9990"/>
    <cellStyle name="Input 4 2 6 2 2" xfId="14647"/>
    <cellStyle name="Input 4 2 6 3" xfId="10336"/>
    <cellStyle name="Input 4 2 6 3 2" xfId="14981"/>
    <cellStyle name="Input 4 2 7" xfId="9674"/>
    <cellStyle name="Input 4 2 7 2" xfId="14343"/>
    <cellStyle name="Input 4 2 8" xfId="9319"/>
    <cellStyle name="Input 4 2 8 2" xfId="13992"/>
    <cellStyle name="Input 4 3" xfId="3028"/>
    <cellStyle name="Input 4 3 2" xfId="6886"/>
    <cellStyle name="Input 4 3 2 2" xfId="8638"/>
    <cellStyle name="Input 4 3 2 2 2" xfId="10000"/>
    <cellStyle name="Input 4 3 2 2 2 2" xfId="14657"/>
    <cellStyle name="Input 4 3 2 2 3" xfId="10346"/>
    <cellStyle name="Input 4 3 2 2 3 2" xfId="14991"/>
    <cellStyle name="Input 4 3 2 3" xfId="9684"/>
    <cellStyle name="Input 4 3 2 3 2" xfId="14353"/>
    <cellStyle name="Input 4 3 2 4" xfId="9309"/>
    <cellStyle name="Input 4 3 2 4 2" xfId="13982"/>
    <cellStyle name="Input 4 3 3" xfId="6887"/>
    <cellStyle name="Input 4 3 3 2" xfId="8639"/>
    <cellStyle name="Input 4 3 3 2 2" xfId="10001"/>
    <cellStyle name="Input 4 3 3 2 2 2" xfId="14658"/>
    <cellStyle name="Input 4 3 3 2 3" xfId="10347"/>
    <cellStyle name="Input 4 3 3 2 3 2" xfId="14992"/>
    <cellStyle name="Input 4 3 3 3" xfId="9685"/>
    <cellStyle name="Input 4 3 3 3 2" xfId="14354"/>
    <cellStyle name="Input 4 3 3 4" xfId="9308"/>
    <cellStyle name="Input 4 3 3 4 2" xfId="13981"/>
    <cellStyle name="Input 4 3 4" xfId="8637"/>
    <cellStyle name="Input 4 3 4 2" xfId="9999"/>
    <cellStyle name="Input 4 3 4 2 2" xfId="14656"/>
    <cellStyle name="Input 4 3 4 3" xfId="10345"/>
    <cellStyle name="Input 4 3 4 3 2" xfId="14990"/>
    <cellStyle name="Input 4 3 5" xfId="9683"/>
    <cellStyle name="Input 4 3 5 2" xfId="14352"/>
    <cellStyle name="Input 4 3 6" xfId="9310"/>
    <cellStyle name="Input 4 3 6 2" xfId="13983"/>
    <cellStyle name="Input 4 4" xfId="1329"/>
    <cellStyle name="Input 4 4 2" xfId="6888"/>
    <cellStyle name="Input 4 4 2 2" xfId="8641"/>
    <cellStyle name="Input 4 4 2 2 2" xfId="10003"/>
    <cellStyle name="Input 4 4 2 2 2 2" xfId="14660"/>
    <cellStyle name="Input 4 4 2 2 3" xfId="10349"/>
    <cellStyle name="Input 4 4 2 2 3 2" xfId="14994"/>
    <cellStyle name="Input 4 4 2 3" xfId="9687"/>
    <cellStyle name="Input 4 4 2 3 2" xfId="14356"/>
    <cellStyle name="Input 4 4 2 4" xfId="9306"/>
    <cellStyle name="Input 4 4 2 4 2" xfId="13979"/>
    <cellStyle name="Input 4 4 3" xfId="6889"/>
    <cellStyle name="Input 4 4 3 2" xfId="8642"/>
    <cellStyle name="Input 4 4 3 2 2" xfId="10004"/>
    <cellStyle name="Input 4 4 3 2 2 2" xfId="14661"/>
    <cellStyle name="Input 4 4 3 2 3" xfId="10350"/>
    <cellStyle name="Input 4 4 3 2 3 2" xfId="14995"/>
    <cellStyle name="Input 4 4 3 3" xfId="9688"/>
    <cellStyle name="Input 4 4 3 3 2" xfId="14357"/>
    <cellStyle name="Input 4 4 3 4" xfId="9305"/>
    <cellStyle name="Input 4 4 3 4 2" xfId="13978"/>
    <cellStyle name="Input 4 4 4" xfId="8640"/>
    <cellStyle name="Input 4 4 4 2" xfId="10002"/>
    <cellStyle name="Input 4 4 4 2 2" xfId="14659"/>
    <cellStyle name="Input 4 4 4 3" xfId="10348"/>
    <cellStyle name="Input 4 4 4 3 2" xfId="14993"/>
    <cellStyle name="Input 4 4 5" xfId="9686"/>
    <cellStyle name="Input 4 4 5 2" xfId="14355"/>
    <cellStyle name="Input 4 4 6" xfId="9307"/>
    <cellStyle name="Input 4 4 6 2" xfId="13980"/>
    <cellStyle name="Input 4 5" xfId="6890"/>
    <cellStyle name="Input 4 5 2" xfId="8643"/>
    <cellStyle name="Input 4 5 2 2" xfId="10005"/>
    <cellStyle name="Input 4 5 2 2 2" xfId="14662"/>
    <cellStyle name="Input 4 5 2 3" xfId="10351"/>
    <cellStyle name="Input 4 5 2 3 2" xfId="14996"/>
    <cellStyle name="Input 4 5 3" xfId="9689"/>
    <cellStyle name="Input 4 5 3 2" xfId="14358"/>
    <cellStyle name="Input 4 5 4" xfId="9304"/>
    <cellStyle name="Input 4 5 4 2" xfId="13977"/>
    <cellStyle name="Input 4 6" xfId="6891"/>
    <cellStyle name="Input 4 6 2" xfId="8644"/>
    <cellStyle name="Input 4 6 2 2" xfId="10006"/>
    <cellStyle name="Input 4 6 2 2 2" xfId="14663"/>
    <cellStyle name="Input 4 6 2 3" xfId="10352"/>
    <cellStyle name="Input 4 6 2 3 2" xfId="14997"/>
    <cellStyle name="Input 4 6 3" xfId="9690"/>
    <cellStyle name="Input 4 6 3 2" xfId="14359"/>
    <cellStyle name="Input 4 6 4" xfId="9303"/>
    <cellStyle name="Input 4 6 4 2" xfId="13976"/>
    <cellStyle name="Input 4 7" xfId="8627"/>
    <cellStyle name="Input 4 7 2" xfId="9989"/>
    <cellStyle name="Input 4 7 2 2" xfId="14646"/>
    <cellStyle name="Input 4 7 3" xfId="10335"/>
    <cellStyle name="Input 4 7 3 2" xfId="14980"/>
    <cellStyle name="Input 4 8" xfId="9673"/>
    <cellStyle name="Input 4 8 2" xfId="14342"/>
    <cellStyle name="Input 4 9" xfId="9320"/>
    <cellStyle name="Input 4 9 2" xfId="13993"/>
    <cellStyle name="Input 4_DRAFT BOQ-WITH MEAS-STR-CIVIL-18-01-13" xfId="3029"/>
    <cellStyle name="Input 5" xfId="3030"/>
    <cellStyle name="Input 5 2" xfId="3031"/>
    <cellStyle name="Input 5 2 2" xfId="6892"/>
    <cellStyle name="Input 5 2 2 2" xfId="8647"/>
    <cellStyle name="Input 5 2 2 2 2" xfId="10009"/>
    <cellStyle name="Input 5 2 2 2 2 2" xfId="14666"/>
    <cellStyle name="Input 5 2 2 2 3" xfId="10355"/>
    <cellStyle name="Input 5 2 2 2 3 2" xfId="15000"/>
    <cellStyle name="Input 5 2 2 3" xfId="9693"/>
    <cellStyle name="Input 5 2 2 3 2" xfId="14362"/>
    <cellStyle name="Input 5 2 2 4" xfId="9300"/>
    <cellStyle name="Input 5 2 2 4 2" xfId="13973"/>
    <cellStyle name="Input 5 2 3" xfId="6893"/>
    <cellStyle name="Input 5 2 3 2" xfId="8648"/>
    <cellStyle name="Input 5 2 3 2 2" xfId="10010"/>
    <cellStyle name="Input 5 2 3 2 2 2" xfId="14667"/>
    <cellStyle name="Input 5 2 3 2 3" xfId="10356"/>
    <cellStyle name="Input 5 2 3 2 3 2" xfId="15001"/>
    <cellStyle name="Input 5 2 3 3" xfId="9694"/>
    <cellStyle name="Input 5 2 3 3 2" xfId="14363"/>
    <cellStyle name="Input 5 2 3 4" xfId="9299"/>
    <cellStyle name="Input 5 2 3 4 2" xfId="13972"/>
    <cellStyle name="Input 5 2 4" xfId="8646"/>
    <cellStyle name="Input 5 2 4 2" xfId="10008"/>
    <cellStyle name="Input 5 2 4 2 2" xfId="14665"/>
    <cellStyle name="Input 5 2 4 3" xfId="10354"/>
    <cellStyle name="Input 5 2 4 3 2" xfId="14999"/>
    <cellStyle name="Input 5 2 5" xfId="9692"/>
    <cellStyle name="Input 5 2 5 2" xfId="14361"/>
    <cellStyle name="Input 5 2 6" xfId="9301"/>
    <cellStyle name="Input 5 2 6 2" xfId="13974"/>
    <cellStyle name="Input 5 3" xfId="3032"/>
    <cellStyle name="Input 5 3 2" xfId="6894"/>
    <cellStyle name="Input 5 3 2 2" xfId="8650"/>
    <cellStyle name="Input 5 3 2 2 2" xfId="10012"/>
    <cellStyle name="Input 5 3 2 2 2 2" xfId="14669"/>
    <cellStyle name="Input 5 3 2 2 3" xfId="10358"/>
    <cellStyle name="Input 5 3 2 2 3 2" xfId="15003"/>
    <cellStyle name="Input 5 3 2 3" xfId="9696"/>
    <cellStyle name="Input 5 3 2 3 2" xfId="14365"/>
    <cellStyle name="Input 5 3 2 4" xfId="9297"/>
    <cellStyle name="Input 5 3 2 4 2" xfId="13970"/>
    <cellStyle name="Input 5 3 3" xfId="6895"/>
    <cellStyle name="Input 5 3 3 2" xfId="8651"/>
    <cellStyle name="Input 5 3 3 2 2" xfId="10013"/>
    <cellStyle name="Input 5 3 3 2 2 2" xfId="14670"/>
    <cellStyle name="Input 5 3 3 2 3" xfId="10359"/>
    <cellStyle name="Input 5 3 3 2 3 2" xfId="15004"/>
    <cellStyle name="Input 5 3 3 3" xfId="9697"/>
    <cellStyle name="Input 5 3 3 3 2" xfId="14366"/>
    <cellStyle name="Input 5 3 3 4" xfId="9296"/>
    <cellStyle name="Input 5 3 3 4 2" xfId="13969"/>
    <cellStyle name="Input 5 3 4" xfId="8649"/>
    <cellStyle name="Input 5 3 4 2" xfId="10011"/>
    <cellStyle name="Input 5 3 4 2 2" xfId="14668"/>
    <cellStyle name="Input 5 3 4 3" xfId="10357"/>
    <cellStyle name="Input 5 3 4 3 2" xfId="15002"/>
    <cellStyle name="Input 5 3 5" xfId="9695"/>
    <cellStyle name="Input 5 3 5 2" xfId="14364"/>
    <cellStyle name="Input 5 3 6" xfId="9298"/>
    <cellStyle name="Input 5 3 6 2" xfId="13971"/>
    <cellStyle name="Input 5 4" xfId="6896"/>
    <cellStyle name="Input 5 4 2" xfId="8652"/>
    <cellStyle name="Input 5 4 2 2" xfId="10014"/>
    <cellStyle name="Input 5 4 2 2 2" xfId="14671"/>
    <cellStyle name="Input 5 4 2 3" xfId="10360"/>
    <cellStyle name="Input 5 4 2 3 2" xfId="15005"/>
    <cellStyle name="Input 5 4 3" xfId="9698"/>
    <cellStyle name="Input 5 4 3 2" xfId="14367"/>
    <cellStyle name="Input 5 4 4" xfId="9295"/>
    <cellStyle name="Input 5 4 4 2" xfId="13968"/>
    <cellStyle name="Input 5 5" xfId="6897"/>
    <cellStyle name="Input 5 5 2" xfId="8653"/>
    <cellStyle name="Input 5 5 2 2" xfId="10015"/>
    <cellStyle name="Input 5 5 2 2 2" xfId="14672"/>
    <cellStyle name="Input 5 5 2 3" xfId="10361"/>
    <cellStyle name="Input 5 5 2 3 2" xfId="15006"/>
    <cellStyle name="Input 5 5 3" xfId="9699"/>
    <cellStyle name="Input 5 5 3 2" xfId="14368"/>
    <cellStyle name="Input 5 5 4" xfId="9294"/>
    <cellStyle name="Input 5 5 4 2" xfId="13967"/>
    <cellStyle name="Input 5 6" xfId="8645"/>
    <cellStyle name="Input 5 6 2" xfId="10007"/>
    <cellStyle name="Input 5 6 2 2" xfId="14664"/>
    <cellStyle name="Input 5 6 3" xfId="10353"/>
    <cellStyle name="Input 5 6 3 2" xfId="14998"/>
    <cellStyle name="Input 5 7" xfId="9691"/>
    <cellStyle name="Input 5 7 2" xfId="14360"/>
    <cellStyle name="Input 5 8" xfId="9302"/>
    <cellStyle name="Input 5 8 2" xfId="13975"/>
    <cellStyle name="k" xfId="564"/>
    <cellStyle name="L" xfId="3033"/>
    <cellStyle name="Length" xfId="1300"/>
    <cellStyle name="Link Currency (0)" xfId="3034"/>
    <cellStyle name="Link Currency (2)" xfId="3035"/>
    <cellStyle name="Link Units (0)" xfId="985"/>
    <cellStyle name="Link Units (1)" xfId="1618"/>
    <cellStyle name="Link Units (2)" xfId="2504"/>
    <cellStyle name="Linked Cell 2" xfId="3036"/>
    <cellStyle name="Linked Cell 2 2" xfId="646"/>
    <cellStyle name="Linked Cell 2_DRAFT BOQ-WITH MEAS-STR-CIVIL-18-01-13" xfId="3037"/>
    <cellStyle name="Linked Cell 3" xfId="3038"/>
    <cellStyle name="Linked Cell 3 2" xfId="3039"/>
    <cellStyle name="Linked Cell 3_DRAFT BOQ-WITH MEAS-STR-CIVIL-18-01-13" xfId="3040"/>
    <cellStyle name="Linked Cell 4" xfId="2101"/>
    <cellStyle name="LOAD SHEET" xfId="3042"/>
    <cellStyle name="M" xfId="3043"/>
    <cellStyle name="M-0" xfId="2865"/>
    <cellStyle name="MainDescription" xfId="1489"/>
    <cellStyle name="Measure" xfId="1380"/>
    <cellStyle name="Migliaia (0)_Camera matrimoniale (3) megaros" xfId="3044"/>
    <cellStyle name="Migliaia_laroux" xfId="3045"/>
    <cellStyle name="Milliers [0]_laroux" xfId="223"/>
    <cellStyle name="Milliers_laroux" xfId="3046"/>
    <cellStyle name="m-o" xfId="3047"/>
    <cellStyle name="Model" xfId="2418"/>
    <cellStyle name="Monétaire [0]_laroux" xfId="3048"/>
    <cellStyle name="Monétaire_laroux" xfId="3049"/>
    <cellStyle name="n" xfId="825"/>
    <cellStyle name="Neutral 2" xfId="3050"/>
    <cellStyle name="Neutral 2 2" xfId="3051"/>
    <cellStyle name="Neutral 2 2 2" xfId="3054"/>
    <cellStyle name="Neutral 2 2 2 2" xfId="6898"/>
    <cellStyle name="Neutral 2 2_DRAFT BOQ-WITH MEAS-STR-CIVIL-18-01-13" xfId="2495"/>
    <cellStyle name="Neutral 2 3" xfId="3055"/>
    <cellStyle name="Neutral 2 3 2" xfId="6899"/>
    <cellStyle name="Neutral 2_DRAFT BOQ-WITH MEAS-STR-CIVIL-18-01-13" xfId="3056"/>
    <cellStyle name="Neutral 3" xfId="2655"/>
    <cellStyle name="Neutral 3 2" xfId="2657"/>
    <cellStyle name="Neutral 3 2 2" xfId="2659"/>
    <cellStyle name="Neutral 3 2 2 2" xfId="6900"/>
    <cellStyle name="Neutral 3 2 3" xfId="6901"/>
    <cellStyle name="Neutral 3 2_DRAFT BOQ-WITH MEAS-STR-CIVIL-18-01-13" xfId="3057"/>
    <cellStyle name="Neutral 3 3" xfId="1219"/>
    <cellStyle name="Neutral 3 3 2" xfId="6902"/>
    <cellStyle name="Neutral 3_DRAFT BOQ-WITH MEAS-STR-CIVIL-18-01-13" xfId="2872"/>
    <cellStyle name="Neutral 4" xfId="2672"/>
    <cellStyle name="Neutral 4 2" xfId="2674"/>
    <cellStyle name="Neutral 4 2 2" xfId="6903"/>
    <cellStyle name="Neutral 4 3" xfId="6904"/>
    <cellStyle name="Neutral 4_DRAFT BOQ-WITH MEAS-STR-CIVIL-18-01-13" xfId="3058"/>
    <cellStyle name="Neutral 5" xfId="1108"/>
    <cellStyle name="Neutral 5 2" xfId="6905"/>
    <cellStyle name="no dec" xfId="2395"/>
    <cellStyle name="no dec 2" xfId="6906"/>
    <cellStyle name="Nor}al" xfId="2488"/>
    <cellStyle name="Normal" xfId="0" builtinId="0"/>
    <cellStyle name="Normal - Style1" xfId="216"/>
    <cellStyle name="Normal - Style1 2" xfId="2428"/>
    <cellStyle name="Normal - Style1 2 2" xfId="6907"/>
    <cellStyle name="Normal - Style1 3" xfId="3478"/>
    <cellStyle name="Normal 10" xfId="20"/>
    <cellStyle name="Normal 10 2" xfId="3059"/>
    <cellStyle name="Normal 10 2 2" xfId="3060"/>
    <cellStyle name="Normal 10 2 2 2" xfId="6909"/>
    <cellStyle name="Normal 10 2 2 2 2" xfId="12278"/>
    <cellStyle name="Normal 10 2 2 3" xfId="3486"/>
    <cellStyle name="Normal 10 2 2 4" xfId="11154"/>
    <cellStyle name="Normal 10 2 3" xfId="3061"/>
    <cellStyle name="Normal 10 2 3 2" xfId="6910"/>
    <cellStyle name="Normal 10 2 3 2 2" xfId="12279"/>
    <cellStyle name="Normal 10 2 3 3" xfId="11155"/>
    <cellStyle name="Normal 10 2 4" xfId="3062"/>
    <cellStyle name="Normal 10 2 4 2" xfId="6911"/>
    <cellStyle name="Normal 10 2 4 2 2" xfId="12280"/>
    <cellStyle name="Normal 10 2 4 3" xfId="11156"/>
    <cellStyle name="Normal 10 2 5" xfId="6912"/>
    <cellStyle name="Normal 10 2 5 2" xfId="12281"/>
    <cellStyle name="Normal 10 2 6" xfId="6908"/>
    <cellStyle name="Normal 10 2 6 2" xfId="12277"/>
    <cellStyle name="Normal 10 2 7" xfId="3434"/>
    <cellStyle name="Normal 10 2 8" xfId="11153"/>
    <cellStyle name="Normal 10 3" xfId="3063"/>
    <cellStyle name="Normal 10 3 2" xfId="3064"/>
    <cellStyle name="Normal 10 4" xfId="3445"/>
    <cellStyle name="Normal 10 4 2" xfId="6913"/>
    <cellStyle name="Normal 10 5" xfId="3522"/>
    <cellStyle name="Normal 100" xfId="3066"/>
    <cellStyle name="Normal 100 2" xfId="3068"/>
    <cellStyle name="Normal 100 2 2" xfId="6915"/>
    <cellStyle name="Normal 100 2 2 2" xfId="12283"/>
    <cellStyle name="Normal 100 2 3" xfId="11160"/>
    <cellStyle name="Normal 100 3" xfId="3070"/>
    <cellStyle name="Normal 100 3 2" xfId="6916"/>
    <cellStyle name="Normal 100 3 2 2" xfId="12284"/>
    <cellStyle name="Normal 100 3 3" xfId="11162"/>
    <cellStyle name="Normal 100 4" xfId="3072"/>
    <cellStyle name="Normal 100 4 2" xfId="6917"/>
    <cellStyle name="Normal 100 4 2 2" xfId="12285"/>
    <cellStyle name="Normal 100 4 3" xfId="11164"/>
    <cellStyle name="Normal 100 5" xfId="6918"/>
    <cellStyle name="Normal 100 5 2" xfId="12286"/>
    <cellStyle name="Normal 100 6" xfId="6914"/>
    <cellStyle name="Normal 100 6 2" xfId="12282"/>
    <cellStyle name="Normal 100 7" xfId="11158"/>
    <cellStyle name="Normal 101" xfId="6919"/>
    <cellStyle name="Normal 101 2" xfId="12287"/>
    <cellStyle name="Normal 102" xfId="6920"/>
    <cellStyle name="Normal 102 2" xfId="12288"/>
    <cellStyle name="Normal 103" xfId="6921"/>
    <cellStyle name="Normal 103 2" xfId="12289"/>
    <cellStyle name="Normal 104" xfId="6922"/>
    <cellStyle name="Normal 104 2" xfId="12290"/>
    <cellStyle name="Normal 105" xfId="6923"/>
    <cellStyle name="Normal 105 2" xfId="12291"/>
    <cellStyle name="Normal 106" xfId="6924"/>
    <cellStyle name="Normal 106 2" xfId="12292"/>
    <cellStyle name="Normal 107" xfId="6925"/>
    <cellStyle name="Normal 107 2" xfId="12293"/>
    <cellStyle name="Normal 108" xfId="6926"/>
    <cellStyle name="Normal 108 2" xfId="12294"/>
    <cellStyle name="Normal 109" xfId="6927"/>
    <cellStyle name="Normal 109 2" xfId="12295"/>
    <cellStyle name="Normal 11" xfId="3073"/>
    <cellStyle name="Normal 11 2" xfId="5"/>
    <cellStyle name="Normal 11 2 2" xfId="6"/>
    <cellStyle name="Normal 11 2 2 2" xfId="7661"/>
    <cellStyle name="Normal 11 2 2 3" xfId="6928"/>
    <cellStyle name="Normal 11 2 3" xfId="3523"/>
    <cellStyle name="Normal 11 3" xfId="3444"/>
    <cellStyle name="Normal 110" xfId="6929"/>
    <cellStyle name="Normal 110 2" xfId="12296"/>
    <cellStyle name="Normal 111" xfId="6930"/>
    <cellStyle name="Normal 111 2" xfId="12297"/>
    <cellStyle name="Normal 112" xfId="6931"/>
    <cellStyle name="Normal 112 2" xfId="12298"/>
    <cellStyle name="Normal 113" xfId="6932"/>
    <cellStyle name="Normal 113 2" xfId="12299"/>
    <cellStyle name="Normal 114" xfId="6933"/>
    <cellStyle name="Normal 114 2" xfId="12300"/>
    <cellStyle name="Normal 115" xfId="6934"/>
    <cellStyle name="Normal 115 2" xfId="12301"/>
    <cellStyle name="Normal 116" xfId="6935"/>
    <cellStyle name="Normal 116 2" xfId="12302"/>
    <cellStyle name="Normal 117" xfId="6936"/>
    <cellStyle name="Normal 117 2" xfId="12303"/>
    <cellStyle name="Normal 118" xfId="6937"/>
    <cellStyle name="Normal 118 2" xfId="12304"/>
    <cellStyle name="Normal 119" xfId="6938"/>
    <cellStyle name="Normal 119 2" xfId="12305"/>
    <cellStyle name="Normal 12" xfId="2270"/>
    <cellStyle name="Normal 12 2" xfId="6940"/>
    <cellStyle name="Normal 12 3" xfId="6939"/>
    <cellStyle name="Normal 120" xfId="3506"/>
    <cellStyle name="Normal 120 2" xfId="6941"/>
    <cellStyle name="Normal 120 2 2" xfId="12306"/>
    <cellStyle name="Normal 121" xfId="6942"/>
    <cellStyle name="Normal 121 2" xfId="2539"/>
    <cellStyle name="Normal 121 2 2" xfId="995"/>
    <cellStyle name="Normal 121 2 2 2" xfId="6945"/>
    <cellStyle name="Normal 121 2 2 2 2" xfId="12310"/>
    <cellStyle name="Normal 121 2 2 3" xfId="6944"/>
    <cellStyle name="Normal 121 2 2 3 2" xfId="12309"/>
    <cellStyle name="Normal 121 2 2 4" xfId="10732"/>
    <cellStyle name="Normal 121 2 3" xfId="6946"/>
    <cellStyle name="Normal 121 2 3 2" xfId="12311"/>
    <cellStyle name="Normal 121 2 4" xfId="6943"/>
    <cellStyle name="Normal 121 2 4 2" xfId="12308"/>
    <cellStyle name="Normal 121 2 5" xfId="10897"/>
    <cellStyle name="Normal 121 3" xfId="12307"/>
    <cellStyle name="Normal 122" xfId="6947"/>
    <cellStyle name="Normal 122 2" xfId="12312"/>
    <cellStyle name="Normal 123" xfId="6948"/>
    <cellStyle name="Normal 123 2" xfId="12313"/>
    <cellStyle name="Normal 124" xfId="6949"/>
    <cellStyle name="Normal 124 2" xfId="12314"/>
    <cellStyle name="Normal 125" xfId="6950"/>
    <cellStyle name="Normal 125 2" xfId="12315"/>
    <cellStyle name="Normal 126" xfId="6951"/>
    <cellStyle name="Normal 126 2" xfId="12316"/>
    <cellStyle name="Normal 127" xfId="6952"/>
    <cellStyle name="Normal 127 2" xfId="12317"/>
    <cellStyle name="Normal 128" xfId="6953"/>
    <cellStyle name="Normal 128 2" xfId="12318"/>
    <cellStyle name="Normal 129" xfId="6954"/>
    <cellStyle name="Normal 129 2" xfId="12319"/>
    <cellStyle name="Normal 13" xfId="327"/>
    <cellStyle name="Normal 13 2" xfId="1978"/>
    <cellStyle name="Normal 13 2 2" xfId="1880"/>
    <cellStyle name="Normal 13 2 2 2" xfId="1450"/>
    <cellStyle name="Normal 13 2 3" xfId="3074"/>
    <cellStyle name="Normal 13 3" xfId="6955"/>
    <cellStyle name="Normal 130" xfId="6956"/>
    <cellStyle name="Normal 130 2" xfId="12320"/>
    <cellStyle name="Normal 131" xfId="6957"/>
    <cellStyle name="Normal 131 2" xfId="12321"/>
    <cellStyle name="Normal 132" xfId="6958"/>
    <cellStyle name="Normal 132 2" xfId="12322"/>
    <cellStyle name="Normal 133" xfId="6959"/>
    <cellStyle name="Normal 133 2" xfId="12323"/>
    <cellStyle name="Normal 134" xfId="6960"/>
    <cellStyle name="Normal 134 2" xfId="12324"/>
    <cellStyle name="Normal 135" xfId="6961"/>
    <cellStyle name="Normal 135 2" xfId="12325"/>
    <cellStyle name="Normal 136" xfId="6962"/>
    <cellStyle name="Normal 136 2" xfId="12326"/>
    <cellStyle name="Normal 137" xfId="6963"/>
    <cellStyle name="Normal 137 2" xfId="12327"/>
    <cellStyle name="Normal 138" xfId="6964"/>
    <cellStyle name="Normal 138 2" xfId="12328"/>
    <cellStyle name="Normal 138 3" xfId="3505"/>
    <cellStyle name="Normal 138 3 2" xfId="11370"/>
    <cellStyle name="Normal 139" xfId="6965"/>
    <cellStyle name="Normal 139 2" xfId="12329"/>
    <cellStyle name="Normal 14" xfId="347"/>
    <cellStyle name="Normal 14 2" xfId="762"/>
    <cellStyle name="Normal 14 2 2" xfId="104"/>
    <cellStyle name="Normal 14 2 2 2" xfId="6967"/>
    <cellStyle name="Normal 14 2 2 2 2" xfId="12331"/>
    <cellStyle name="Normal 14 2 2 3" xfId="10638"/>
    <cellStyle name="Normal 14 2 3" xfId="1150"/>
    <cellStyle name="Normal 14 2 3 2" xfId="6968"/>
    <cellStyle name="Normal 14 2 3 2 2" xfId="12332"/>
    <cellStyle name="Normal 14 2 3 3" xfId="10753"/>
    <cellStyle name="Normal 14 2 4" xfId="1975"/>
    <cellStyle name="Normal 14 2 4 2" xfId="6969"/>
    <cellStyle name="Normal 14 2 4 2 2" xfId="12333"/>
    <cellStyle name="Normal 14 2 4 3" xfId="10834"/>
    <cellStyle name="Normal 14 2 5" xfId="6970"/>
    <cellStyle name="Normal 14 2 5 2" xfId="12334"/>
    <cellStyle name="Normal 14 2 6" xfId="6971"/>
    <cellStyle name="Normal 14 2 7" xfId="6966"/>
    <cellStyle name="Normal 14 2 7 2" xfId="12330"/>
    <cellStyle name="Normal 14 2 8" xfId="10705"/>
    <cellStyle name="Normal 14 3" xfId="3488"/>
    <cellStyle name="Normal 14 3 2" xfId="11354"/>
    <cellStyle name="Normal 14 4" xfId="6972"/>
    <cellStyle name="Normal 14 4 2" xfId="12335"/>
    <cellStyle name="Normal 140" xfId="6973"/>
    <cellStyle name="Normal 140 2" xfId="12336"/>
    <cellStyle name="Normal 141" xfId="6974"/>
    <cellStyle name="Normal 141 2" xfId="12337"/>
    <cellStyle name="Normal 142" xfId="6975"/>
    <cellStyle name="Normal 142 2" xfId="12338"/>
    <cellStyle name="Normal 143" xfId="6976"/>
    <cellStyle name="Normal 143 2" xfId="12339"/>
    <cellStyle name="Normal 144" xfId="6977"/>
    <cellStyle name="Normal 144 2" xfId="12340"/>
    <cellStyle name="Normal 145" xfId="6978"/>
    <cellStyle name="Normal 145 2" xfId="12341"/>
    <cellStyle name="Normal 146" xfId="6979"/>
    <cellStyle name="Normal 146 2" xfId="12342"/>
    <cellStyle name="Normal 147" xfId="6980"/>
    <cellStyle name="Normal 147 2" xfId="12343"/>
    <cellStyle name="Normal 148" xfId="6981"/>
    <cellStyle name="Normal 148 2" xfId="12344"/>
    <cellStyle name="Normal 149" xfId="6982"/>
    <cellStyle name="Normal 149 2" xfId="12345"/>
    <cellStyle name="Normal 15" xfId="2918"/>
    <cellStyle name="Normal 150" xfId="6983"/>
    <cellStyle name="Normal 150 2" xfId="12346"/>
    <cellStyle name="Normal 151" xfId="6984"/>
    <cellStyle name="Normal 151 2" xfId="12347"/>
    <cellStyle name="Normal 152" xfId="6985"/>
    <cellStyle name="Normal 152 2" xfId="12348"/>
    <cellStyle name="Normal 153" xfId="6986"/>
    <cellStyle name="Normal 153 2" xfId="12349"/>
    <cellStyle name="Normal 154" xfId="6987"/>
    <cellStyle name="Normal 154 2" xfId="12350"/>
    <cellStyle name="Normal 155" xfId="6988"/>
    <cellStyle name="Normal 155 2" xfId="12351"/>
    <cellStyle name="Normal 156" xfId="6989"/>
    <cellStyle name="Normal 156 2" xfId="12352"/>
    <cellStyle name="Normal 157" xfId="6990"/>
    <cellStyle name="Normal 157 2" xfId="12353"/>
    <cellStyle name="Normal 158" xfId="6991"/>
    <cellStyle name="Normal 158 2" xfId="12354"/>
    <cellStyle name="Normal 159" xfId="6992"/>
    <cellStyle name="Normal 159 2" xfId="12355"/>
    <cellStyle name="Normal 16" xfId="3076"/>
    <cellStyle name="Normal 16 2" xfId="3078"/>
    <cellStyle name="Normal 16 3" xfId="1265"/>
    <cellStyle name="Normal 16 3 2" xfId="3080"/>
    <cellStyle name="Normal 16 3 2 2" xfId="6994"/>
    <cellStyle name="Normal 16 3 2 2 2" xfId="12357"/>
    <cellStyle name="Normal 16 3 2 3" xfId="11167"/>
    <cellStyle name="Normal 16 3 3" xfId="470"/>
    <cellStyle name="Normal 16 3 3 2" xfId="6995"/>
    <cellStyle name="Normal 16 3 3 2 2" xfId="12358"/>
    <cellStyle name="Normal 16 3 3 3" xfId="10671"/>
    <cellStyle name="Normal 16 3 4" xfId="427"/>
    <cellStyle name="Normal 16 3 4 2" xfId="6996"/>
    <cellStyle name="Normal 16 3 4 2 2" xfId="12359"/>
    <cellStyle name="Normal 16 3 4 3" xfId="10666"/>
    <cellStyle name="Normal 16 3 5" xfId="6997"/>
    <cellStyle name="Normal 16 3 5 2" xfId="12360"/>
    <cellStyle name="Normal 16 3 6" xfId="6993"/>
    <cellStyle name="Normal 16 3 6 2" xfId="12356"/>
    <cellStyle name="Normal 16 3 7" xfId="10767"/>
    <cellStyle name="Normal 160" xfId="6998"/>
    <cellStyle name="Normal 160 2" xfId="12361"/>
    <cellStyle name="Normal 161" xfId="6999"/>
    <cellStyle name="Normal 161 2" xfId="12362"/>
    <cellStyle name="Normal 162" xfId="7000"/>
    <cellStyle name="Normal 162 2" xfId="12363"/>
    <cellStyle name="Normal 163" xfId="7001"/>
    <cellStyle name="Normal 163 2" xfId="12364"/>
    <cellStyle name="Normal 164" xfId="7002"/>
    <cellStyle name="Normal 164 2" xfId="12365"/>
    <cellStyle name="Normal 165" xfId="7003"/>
    <cellStyle name="Normal 165 2" xfId="12366"/>
    <cellStyle name="Normal 166" xfId="7004"/>
    <cellStyle name="Normal 167" xfId="7005"/>
    <cellStyle name="Normal 168" xfId="7656"/>
    <cellStyle name="Normal 169" xfId="7658"/>
    <cellStyle name="Normal 17" xfId="3081"/>
    <cellStyle name="Normal 17 2" xfId="3082"/>
    <cellStyle name="Normal 170" xfId="7678"/>
    <cellStyle name="Normal 171" xfId="7681"/>
    <cellStyle name="Normal 172" xfId="3480"/>
    <cellStyle name="Normal 173" xfId="3432"/>
    <cellStyle name="Normal 173 2" xfId="11334"/>
    <cellStyle name="Normal 174" xfId="3481"/>
    <cellStyle name="Normal 174 2" xfId="8934"/>
    <cellStyle name="Normal 174 3" xfId="8918"/>
    <cellStyle name="Normal 175" xfId="7641"/>
    <cellStyle name="Normal 176" xfId="15239"/>
    <cellStyle name="Normal 177" xfId="15255"/>
    <cellStyle name="Normal 18" xfId="592"/>
    <cellStyle name="Normal 18 2" xfId="1752"/>
    <cellStyle name="Normal 18 2 10" xfId="10817"/>
    <cellStyle name="Normal 18 2 2" xfId="1459"/>
    <cellStyle name="Normal 18 2 2 2" xfId="3083"/>
    <cellStyle name="Normal 18 2 2 2 2" xfId="630"/>
    <cellStyle name="Normal 18 2 2 2 2 2" xfId="7009"/>
    <cellStyle name="Normal 18 2 2 2 2 2 2" xfId="12370"/>
    <cellStyle name="Normal 18 2 2 2 2 3" xfId="10685"/>
    <cellStyle name="Normal 18 2 2 2 3" xfId="3084"/>
    <cellStyle name="Normal 18 2 2 2 3 2" xfId="7010"/>
    <cellStyle name="Normal 18 2 2 2 3 2 2" xfId="12371"/>
    <cellStyle name="Normal 18 2 2 2 3 3" xfId="11169"/>
    <cellStyle name="Normal 18 2 2 2 4" xfId="3085"/>
    <cellStyle name="Normal 18 2 2 2 4 2" xfId="7011"/>
    <cellStyle name="Normal 18 2 2 2 4 2 2" xfId="12372"/>
    <cellStyle name="Normal 18 2 2 2 4 3" xfId="11170"/>
    <cellStyle name="Normal 18 2 2 2 5" xfId="7012"/>
    <cellStyle name="Normal 18 2 2 2 5 2" xfId="12373"/>
    <cellStyle name="Normal 18 2 2 2 6" xfId="7008"/>
    <cellStyle name="Normal 18 2 2 2 6 2" xfId="12369"/>
    <cellStyle name="Normal 18 2 2 2 7" xfId="11168"/>
    <cellStyle name="Normal 18 2 2 3" xfId="1815"/>
    <cellStyle name="Normal 18 2 2 3 2" xfId="7013"/>
    <cellStyle name="Normal 18 2 2 3 2 2" xfId="12374"/>
    <cellStyle name="Normal 18 2 2 3 3" xfId="10825"/>
    <cellStyle name="Normal 18 2 2 4" xfId="1025"/>
    <cellStyle name="Normal 18 2 2 4 2" xfId="7014"/>
    <cellStyle name="Normal 18 2 2 4 2 2" xfId="12375"/>
    <cellStyle name="Normal 18 2 2 4 3" xfId="10736"/>
    <cellStyle name="Normal 18 2 2 5" xfId="3086"/>
    <cellStyle name="Normal 18 2 2 5 2" xfId="7015"/>
    <cellStyle name="Normal 18 2 2 5 2 2" xfId="12376"/>
    <cellStyle name="Normal 18 2 2 5 3" xfId="11171"/>
    <cellStyle name="Normal 18 2 2 6" xfId="7016"/>
    <cellStyle name="Normal 18 2 2 6 2" xfId="12377"/>
    <cellStyle name="Normal 18 2 2 7" xfId="7007"/>
    <cellStyle name="Normal 18 2 2 7 2" xfId="12368"/>
    <cellStyle name="Normal 18 2 2 8" xfId="10793"/>
    <cellStyle name="Normal 18 2 3" xfId="3009"/>
    <cellStyle name="Normal 18 2 3 2" xfId="7017"/>
    <cellStyle name="Normal 18 2 3 2 2" xfId="12378"/>
    <cellStyle name="Normal 18 2 3 3" xfId="11145"/>
    <cellStyle name="Normal 18 2 4" xfId="3013"/>
    <cellStyle name="Normal 18 2 4 2" xfId="7018"/>
    <cellStyle name="Normal 18 2 4 2 2" xfId="12379"/>
    <cellStyle name="Normal 18 2 4 3" xfId="11146"/>
    <cellStyle name="Normal 18 2 5" xfId="3015"/>
    <cellStyle name="Normal 18 2 5 2" xfId="7019"/>
    <cellStyle name="Normal 18 2 5 2 2" xfId="12380"/>
    <cellStyle name="Normal 18 2 5 3" xfId="11147"/>
    <cellStyle name="Normal 18 2 6" xfId="1106"/>
    <cellStyle name="Normal 18 2 6 2" xfId="7020"/>
    <cellStyle name="Normal 18 2 6 2 2" xfId="12381"/>
    <cellStyle name="Normal 18 2 6 3" xfId="10746"/>
    <cellStyle name="Normal 18 2 7" xfId="7021"/>
    <cellStyle name="Normal 18 2 7 2" xfId="12382"/>
    <cellStyle name="Normal 18 2 8" xfId="7022"/>
    <cellStyle name="Normal 18 2 8 2" xfId="12383"/>
    <cellStyle name="Normal 18 2 9" xfId="7006"/>
    <cellStyle name="Normal 18 2 9 2" xfId="12367"/>
    <cellStyle name="Normal 18 3" xfId="3087"/>
    <cellStyle name="Normal 18 3 2" xfId="3088"/>
    <cellStyle name="Normal 18 3 2 2" xfId="7024"/>
    <cellStyle name="Normal 18 3 2 2 2" xfId="12385"/>
    <cellStyle name="Normal 18 3 2 3" xfId="11173"/>
    <cellStyle name="Normal 18 3 3" xfId="3017"/>
    <cellStyle name="Normal 18 3 3 2" xfId="7025"/>
    <cellStyle name="Normal 18 3 3 2 2" xfId="12386"/>
    <cellStyle name="Normal 18 3 3 3" xfId="11148"/>
    <cellStyle name="Normal 18 3 4" xfId="3019"/>
    <cellStyle name="Normal 18 3 4 2" xfId="7026"/>
    <cellStyle name="Normal 18 3 4 2 2" xfId="12387"/>
    <cellStyle name="Normal 18 3 4 3" xfId="11149"/>
    <cellStyle name="Normal 18 3 5" xfId="7027"/>
    <cellStyle name="Normal 18 3 5 2" xfId="12388"/>
    <cellStyle name="Normal 18 3 6" xfId="7023"/>
    <cellStyle name="Normal 18 3 6 2" xfId="12384"/>
    <cellStyle name="Normal 18 3 7" xfId="11172"/>
    <cellStyle name="Normal 18 4" xfId="3089"/>
    <cellStyle name="Normal 18 4 2" xfId="7029"/>
    <cellStyle name="Normal 18 4 2 2" xfId="12390"/>
    <cellStyle name="Normal 18 4 3" xfId="7028"/>
    <cellStyle name="Normal 18 4 3 2" xfId="12389"/>
    <cellStyle name="Normal 18 4 4" xfId="11174"/>
    <cellStyle name="Normal 180 2" xfId="3090"/>
    <cellStyle name="Normal 19" xfId="3091"/>
    <cellStyle name="Normal 19 2" xfId="3093"/>
    <cellStyle name="Normal 19 2 2" xfId="2292"/>
    <cellStyle name="Normal 19 2 2 2" xfId="7031"/>
    <cellStyle name="Normal 19 2 2 2 2" xfId="12392"/>
    <cellStyle name="Normal 19 2 2 3" xfId="10869"/>
    <cellStyle name="Normal 19 2 3" xfId="3026"/>
    <cellStyle name="Normal 19 2 3 2" xfId="7032"/>
    <cellStyle name="Normal 19 2 3 2 2" xfId="12393"/>
    <cellStyle name="Normal 19 2 3 3" xfId="11151"/>
    <cellStyle name="Normal 19 2 4" xfId="669"/>
    <cellStyle name="Normal 19 2 4 2" xfId="7033"/>
    <cellStyle name="Normal 19 2 4 2 2" xfId="12394"/>
    <cellStyle name="Normal 19 2 4 3" xfId="10692"/>
    <cellStyle name="Normal 19 2 5" xfId="7034"/>
    <cellStyle name="Normal 19 2 5 2" xfId="12395"/>
    <cellStyle name="Normal 19 2 6" xfId="7030"/>
    <cellStyle name="Normal 19 2 6 2" xfId="12391"/>
    <cellStyle name="Normal 19 2 7" xfId="11176"/>
    <cellStyle name="Normal 19 3" xfId="3094"/>
    <cellStyle name="Normal 19 3 2" xfId="1370"/>
    <cellStyle name="Normal 19 3 2 2" xfId="7036"/>
    <cellStyle name="Normal 19 3 2 2 2" xfId="12397"/>
    <cellStyle name="Normal 19 3 2 3" xfId="10783"/>
    <cellStyle name="Normal 19 3 3" xfId="837"/>
    <cellStyle name="Normal 19 3 3 2" xfId="7037"/>
    <cellStyle name="Normal 19 3 3 2 2" xfId="12398"/>
    <cellStyle name="Normal 19 3 3 3" xfId="10714"/>
    <cellStyle name="Normal 19 3 4" xfId="3095"/>
    <cellStyle name="Normal 19 3 4 2" xfId="7038"/>
    <cellStyle name="Normal 19 3 4 2 2" xfId="12399"/>
    <cellStyle name="Normal 19 3 4 3" xfId="11178"/>
    <cellStyle name="Normal 19 3 5" xfId="7039"/>
    <cellStyle name="Normal 19 3 5 2" xfId="12400"/>
    <cellStyle name="Normal 19 3 6" xfId="7035"/>
    <cellStyle name="Normal 19 3 6 2" xfId="12396"/>
    <cellStyle name="Normal 19 3 7" xfId="11177"/>
    <cellStyle name="Normal 19 4" xfId="3096"/>
    <cellStyle name="Normal 19 4 2" xfId="3097"/>
    <cellStyle name="Normal 19 4 2 2" xfId="7041"/>
    <cellStyle name="Normal 19 4 2 2 2" xfId="12402"/>
    <cellStyle name="Normal 19 4 2 3" xfId="11180"/>
    <cellStyle name="Normal 19 4 3" xfId="1409"/>
    <cellStyle name="Normal 19 4 3 2" xfId="7042"/>
    <cellStyle name="Normal 19 4 3 2 2" xfId="12403"/>
    <cellStyle name="Normal 19 4 3 3" xfId="10786"/>
    <cellStyle name="Normal 19 4 4" xfId="1434"/>
    <cellStyle name="Normal 19 4 4 2" xfId="7043"/>
    <cellStyle name="Normal 19 4 4 2 2" xfId="12404"/>
    <cellStyle name="Normal 19 4 4 3" xfId="10790"/>
    <cellStyle name="Normal 19 4 5" xfId="7044"/>
    <cellStyle name="Normal 19 4 5 2" xfId="12405"/>
    <cellStyle name="Normal 19 4 6" xfId="7040"/>
    <cellStyle name="Normal 19 4 6 2" xfId="12401"/>
    <cellStyle name="Normal 19 4 7" xfId="11179"/>
    <cellStyle name="Normal 2" xfId="28"/>
    <cellStyle name="Normal 2 10" xfId="2153"/>
    <cellStyle name="Normal 2 10 10" xfId="7045"/>
    <cellStyle name="Normal 2 10 10 2" xfId="3489"/>
    <cellStyle name="Normal 2 10 10 3" xfId="12406"/>
    <cellStyle name="Normal 2 10 11" xfId="10852"/>
    <cellStyle name="Normal 2 10 2" xfId="1282"/>
    <cellStyle name="Normal 2 10 2 2" xfId="1429"/>
    <cellStyle name="Normal 2 10 2 3" xfId="3098"/>
    <cellStyle name="Normal 2 10 2 3 2" xfId="7047"/>
    <cellStyle name="Normal 2 10 2 3 2 2" xfId="12408"/>
    <cellStyle name="Normal 2 10 2 3 3" xfId="11181"/>
    <cellStyle name="Normal 2 10 2 4" xfId="1251"/>
    <cellStyle name="Normal 2 10 2 4 2" xfId="7048"/>
    <cellStyle name="Normal 2 10 2 4 2 2" xfId="12409"/>
    <cellStyle name="Normal 2 10 2 4 3" xfId="10764"/>
    <cellStyle name="Normal 2 10 2 5" xfId="3099"/>
    <cellStyle name="Normal 2 10 2 5 2" xfId="7049"/>
    <cellStyle name="Normal 2 10 2 5 2 2" xfId="12410"/>
    <cellStyle name="Normal 2 10 2 5 3" xfId="11182"/>
    <cellStyle name="Normal 2 10 2 6" xfId="7050"/>
    <cellStyle name="Normal 2 10 2 6 2" xfId="12411"/>
    <cellStyle name="Normal 2 10 2 7" xfId="7046"/>
    <cellStyle name="Normal 2 10 2 7 2" xfId="12407"/>
    <cellStyle name="Normal 2 10 2 8" xfId="10771"/>
    <cellStyle name="Normal 2 10 3" xfId="3100"/>
    <cellStyle name="Normal 2 10 3 2" xfId="2713"/>
    <cellStyle name="Normal 2 10 3 2 2" xfId="1138"/>
    <cellStyle name="Normal 2 10 3 2 2 2" xfId="7053"/>
    <cellStyle name="Normal 2 10 3 2 2 2 2" xfId="12414"/>
    <cellStyle name="Normal 2 10 3 2 2 3" xfId="10750"/>
    <cellStyle name="Normal 2 10 3 2 3" xfId="2719"/>
    <cellStyle name="Normal 2 10 3 2 3 2" xfId="7054"/>
    <cellStyle name="Normal 2 10 3 2 3 2 2" xfId="12415"/>
    <cellStyle name="Normal 2 10 3 2 3 3" xfId="10963"/>
    <cellStyle name="Normal 2 10 3 2 4" xfId="3101"/>
    <cellStyle name="Normal 2 10 3 2 4 2" xfId="7055"/>
    <cellStyle name="Normal 2 10 3 2 4 2 2" xfId="12416"/>
    <cellStyle name="Normal 2 10 3 2 4 3" xfId="11184"/>
    <cellStyle name="Normal 2 10 3 2 5" xfId="7056"/>
    <cellStyle name="Normal 2 10 3 2 5 2" xfId="12417"/>
    <cellStyle name="Normal 2 10 3 2 6" xfId="7052"/>
    <cellStyle name="Normal 2 10 3 2 6 2" xfId="12413"/>
    <cellStyle name="Normal 2 10 3 2 7" xfId="10960"/>
    <cellStyle name="Normal 2 10 3 3" xfId="2723"/>
    <cellStyle name="Normal 2 10 3 3 2" xfId="7057"/>
    <cellStyle name="Normal 2 10 3 3 2 2" xfId="12418"/>
    <cellStyle name="Normal 2 10 3 3 3" xfId="10967"/>
    <cellStyle name="Normal 2 10 3 4" xfId="754"/>
    <cellStyle name="Normal 2 10 3 4 2" xfId="7058"/>
    <cellStyle name="Normal 2 10 3 4 2 2" xfId="12419"/>
    <cellStyle name="Normal 2 10 3 4 3" xfId="10703"/>
    <cellStyle name="Normal 2 10 3 5" xfId="1777"/>
    <cellStyle name="Normal 2 10 3 5 2" xfId="7059"/>
    <cellStyle name="Normal 2 10 3 5 2 2" xfId="12420"/>
    <cellStyle name="Normal 2 10 3 5 3" xfId="10820"/>
    <cellStyle name="Normal 2 10 3 6" xfId="7060"/>
    <cellStyle name="Normal 2 10 3 6 2" xfId="12421"/>
    <cellStyle name="Normal 2 10 3 7" xfId="7051"/>
    <cellStyle name="Normal 2 10 3 7 2" xfId="12412"/>
    <cellStyle name="Normal 2 10 3 8" xfId="11183"/>
    <cellStyle name="Normal 2 10 4" xfId="704"/>
    <cellStyle name="Normal 2 10 4 2" xfId="3102"/>
    <cellStyle name="Normal 2 10 4 2 2" xfId="3104"/>
    <cellStyle name="Normal 2 10 4 2 2 2" xfId="7063"/>
    <cellStyle name="Normal 2 10 4 2 2 2 2" xfId="12424"/>
    <cellStyle name="Normal 2 10 4 2 2 3" xfId="11186"/>
    <cellStyle name="Normal 2 10 4 2 3" xfId="3105"/>
    <cellStyle name="Normal 2 10 4 2 3 2" xfId="7064"/>
    <cellStyle name="Normal 2 10 4 2 3 2 2" xfId="12425"/>
    <cellStyle name="Normal 2 10 4 2 3 3" xfId="11187"/>
    <cellStyle name="Normal 2 10 4 2 4" xfId="3106"/>
    <cellStyle name="Normal 2 10 4 2 4 2" xfId="7065"/>
    <cellStyle name="Normal 2 10 4 2 4 2 2" xfId="12426"/>
    <cellStyle name="Normal 2 10 4 2 4 3" xfId="11188"/>
    <cellStyle name="Normal 2 10 4 2 5" xfId="7066"/>
    <cellStyle name="Normal 2 10 4 2 5 2" xfId="12427"/>
    <cellStyle name="Normal 2 10 4 2 6" xfId="7062"/>
    <cellStyle name="Normal 2 10 4 2 6 2" xfId="12423"/>
    <cellStyle name="Normal 2 10 4 2 7" xfId="11185"/>
    <cellStyle name="Normal 2 10 4 3" xfId="3107"/>
    <cellStyle name="Normal 2 10 4 3 2" xfId="7067"/>
    <cellStyle name="Normal 2 10 4 3 2 2" xfId="12428"/>
    <cellStyle name="Normal 2 10 4 3 3" xfId="11189"/>
    <cellStyle name="Normal 2 10 4 4" xfId="3108"/>
    <cellStyle name="Normal 2 10 4 4 2" xfId="7068"/>
    <cellStyle name="Normal 2 10 4 4 2 2" xfId="12429"/>
    <cellStyle name="Normal 2 10 4 4 3" xfId="11190"/>
    <cellStyle name="Normal 2 10 4 5" xfId="3109"/>
    <cellStyle name="Normal 2 10 4 5 2" xfId="7069"/>
    <cellStyle name="Normal 2 10 4 5 2 2" xfId="12430"/>
    <cellStyle name="Normal 2 10 4 5 3" xfId="11191"/>
    <cellStyle name="Normal 2 10 4 6" xfId="7070"/>
    <cellStyle name="Normal 2 10 4 6 2" xfId="12431"/>
    <cellStyle name="Normal 2 10 4 7" xfId="7061"/>
    <cellStyle name="Normal 2 10 4 7 2" xfId="12422"/>
    <cellStyle name="Normal 2 10 4 8" xfId="10696"/>
    <cellStyle name="Normal 2 10 5" xfId="52"/>
    <cellStyle name="Normal 2 10 5 2" xfId="295"/>
    <cellStyle name="Normal 2 10 5 2 2" xfId="7072"/>
    <cellStyle name="Normal 2 10 5 2 2 2" xfId="12433"/>
    <cellStyle name="Normal 2 10 5 2 3" xfId="10661"/>
    <cellStyle name="Normal 2 10 5 3" xfId="2696"/>
    <cellStyle name="Normal 2 10 5 3 2" xfId="7073"/>
    <cellStyle name="Normal 2 10 5 3 2 2" xfId="12434"/>
    <cellStyle name="Normal 2 10 5 3 3" xfId="10946"/>
    <cellStyle name="Normal 2 10 5 4" xfId="499"/>
    <cellStyle name="Normal 2 10 5 4 2" xfId="7074"/>
    <cellStyle name="Normal 2 10 5 4 2 2" xfId="12435"/>
    <cellStyle name="Normal 2 10 5 4 3" xfId="10674"/>
    <cellStyle name="Normal 2 10 5 5" xfId="7075"/>
    <cellStyle name="Normal 2 10 5 5 2" xfId="12436"/>
    <cellStyle name="Normal 2 10 5 6" xfId="7071"/>
    <cellStyle name="Normal 2 10 5 6 2" xfId="12432"/>
    <cellStyle name="Normal 2 10 5 7" xfId="10631"/>
    <cellStyle name="Normal 2 10 6" xfId="3111"/>
    <cellStyle name="Normal 2 10 6 2" xfId="7076"/>
    <cellStyle name="Normal 2 10 6 2 2" xfId="12437"/>
    <cellStyle name="Normal 2 10 6 3" xfId="11192"/>
    <cellStyle name="Normal 2 10 7" xfId="93"/>
    <cellStyle name="Normal 2 10 7 2" xfId="7077"/>
    <cellStyle name="Normal 2 10 7 2 2" xfId="12438"/>
    <cellStyle name="Normal 2 10 7 3" xfId="10635"/>
    <cellStyle name="Normal 2 10 8" xfId="2006"/>
    <cellStyle name="Normal 2 10 8 2" xfId="7078"/>
    <cellStyle name="Normal 2 10 8 2 2" xfId="12439"/>
    <cellStyle name="Normal 2 10 8 3" xfId="10836"/>
    <cellStyle name="Normal 2 10 9" xfId="7079"/>
    <cellStyle name="Normal 2 10 9 2" xfId="12440"/>
    <cellStyle name="Normal 2 11" xfId="2970"/>
    <cellStyle name="Normal 2 12" xfId="3112"/>
    <cellStyle name="Normal 2 13" xfId="3430"/>
    <cellStyle name="Normal 2 13 2" xfId="7080"/>
    <cellStyle name="Normal 2 14" xfId="126"/>
    <cellStyle name="Normal 2 14 2" xfId="7082"/>
    <cellStyle name="Normal 2 14 2 2" xfId="12442"/>
    <cellStyle name="Normal 2 14 3" xfId="7081"/>
    <cellStyle name="Normal 2 14 3 2" xfId="12441"/>
    <cellStyle name="Normal 2 14 4" xfId="10641"/>
    <cellStyle name="Normal 2 15" xfId="7083"/>
    <cellStyle name="Normal 2 16" xfId="7084"/>
    <cellStyle name="Normal 2 17" xfId="7675"/>
    <cellStyle name="Normal 2 18" xfId="3435"/>
    <cellStyle name="Normal 2 18 2" xfId="11336"/>
    <cellStyle name="Normal 2 19" xfId="15251"/>
    <cellStyle name="Normal 2 2" xfId="22"/>
    <cellStyle name="Normal 2 2 10" xfId="420"/>
    <cellStyle name="Normal 2 2 11" xfId="15282"/>
    <cellStyle name="Normal 2 2 2" xfId="3113"/>
    <cellStyle name="Normal 2 2 2 2" xfId="2493"/>
    <cellStyle name="Normal 2 2 2 2 2" xfId="3114"/>
    <cellStyle name="Normal 2 2 2 2 3" xfId="122"/>
    <cellStyle name="Normal 2 2 2 2 4" xfId="3115"/>
    <cellStyle name="Normal 2 2 2 2_arch-4th floor" xfId="3116"/>
    <cellStyle name="Normal 2 2 2 3" xfId="212"/>
    <cellStyle name="Normal 2 2 2 4" xfId="7086"/>
    <cellStyle name="Normal 2 2 2 4 2" xfId="12443"/>
    <cellStyle name="Normal 2 2 2 5" xfId="7085"/>
    <cellStyle name="Normal 2 2 2 6" xfId="3459"/>
    <cellStyle name="Normal 2 2 2_arch-4th floor" xfId="559"/>
    <cellStyle name="Normal 2 2 23 2" xfId="3463"/>
    <cellStyle name="Normal 2 2 3" xfId="866"/>
    <cellStyle name="Normal 2 2 3 2" xfId="3474"/>
    <cellStyle name="Normal 2 2 3 3" xfId="7087"/>
    <cellStyle name="Normal 2 2 4" xfId="897"/>
    <cellStyle name="Normal 2 2 4 2" xfId="1167"/>
    <cellStyle name="Normal 2 2 5" xfId="3117"/>
    <cellStyle name="Normal 2 2 6" xfId="2649"/>
    <cellStyle name="Normal 2 2 7" xfId="2979"/>
    <cellStyle name="Normal 2 2 8" xfId="3118"/>
    <cellStyle name="Normal 2 2 9" xfId="7088"/>
    <cellStyle name="Normal 2 2_5th FLOOR" xfId="3119"/>
    <cellStyle name="Normal 2 20" xfId="15257"/>
    <cellStyle name="Normal 2 28" xfId="3476"/>
    <cellStyle name="Normal 2 3" xfId="3120"/>
    <cellStyle name="Normal 2 3 2" xfId="3121"/>
    <cellStyle name="Normal 2 3 2 2" xfId="1744"/>
    <cellStyle name="Normal 2 3 3" xfId="3534"/>
    <cellStyle name="Normal 2 3 4" xfId="3524"/>
    <cellStyle name="Normal 2 3 5" xfId="15260"/>
    <cellStyle name="Normal 2 4" xfId="3122"/>
    <cellStyle name="Normal 2 4 2" xfId="1272"/>
    <cellStyle name="Normal 2 4 2 2" xfId="15281"/>
    <cellStyle name="Normal 2 4 3" xfId="2772"/>
    <cellStyle name="Normal 2 4 3 2" xfId="2316"/>
    <cellStyle name="Normal 2 4 3 2 2" xfId="7091"/>
    <cellStyle name="Normal 2 4 3 2 2 2" xfId="12445"/>
    <cellStyle name="Normal 2 4 3 2 3" xfId="10873"/>
    <cellStyle name="Normal 2 4 3 3" xfId="3123"/>
    <cellStyle name="Normal 2 4 3 3 2" xfId="7092"/>
    <cellStyle name="Normal 2 4 3 3 2 2" xfId="12446"/>
    <cellStyle name="Normal 2 4 3 3 3" xfId="11193"/>
    <cellStyle name="Normal 2 4 3 4" xfId="3124"/>
    <cellStyle name="Normal 2 4 3 4 2" xfId="7093"/>
    <cellStyle name="Normal 2 4 3 4 2 2" xfId="12447"/>
    <cellStyle name="Normal 2 4 3 4 3" xfId="11194"/>
    <cellStyle name="Normal 2 4 3 5" xfId="7094"/>
    <cellStyle name="Normal 2 4 3 5 2" xfId="12448"/>
    <cellStyle name="Normal 2 4 3 6" xfId="7090"/>
    <cellStyle name="Normal 2 4 3 6 2" xfId="12444"/>
    <cellStyle name="Normal 2 4 3 7" xfId="11007"/>
    <cellStyle name="Normal 2 4 4" xfId="7089"/>
    <cellStyle name="Normal 2 4 5" xfId="15261"/>
    <cellStyle name="Normal 2 4_arch-4th floor" xfId="3125"/>
    <cellStyle name="Normal 2 5" xfId="576"/>
    <cellStyle name="Normal 2 5 2" xfId="3127"/>
    <cellStyle name="Normal 2 5 2 2" xfId="7096"/>
    <cellStyle name="Normal 2 5 2 2 2" xfId="12450"/>
    <cellStyle name="Normal 2 5 2 3" xfId="11195"/>
    <cellStyle name="Normal 2 5 3" xfId="2775"/>
    <cellStyle name="Normal 2 5 3 2" xfId="7097"/>
    <cellStyle name="Normal 2 5 3 2 2" xfId="12451"/>
    <cellStyle name="Normal 2 5 3 3" xfId="11010"/>
    <cellStyle name="Normal 2 5 4" xfId="448"/>
    <cellStyle name="Normal 2 5 4 2" xfId="7098"/>
    <cellStyle name="Normal 2 5 4 2 2" xfId="12452"/>
    <cellStyle name="Normal 2 5 4 3" xfId="10668"/>
    <cellStyle name="Normal 2 5 5" xfId="7099"/>
    <cellStyle name="Normal 2 5 5 2" xfId="12453"/>
    <cellStyle name="Normal 2 5 6" xfId="7095"/>
    <cellStyle name="Normal 2 5 6 2" xfId="12449"/>
    <cellStyle name="Normal 2 5 7" xfId="10679"/>
    <cellStyle name="Normal 2 6" xfId="3128"/>
    <cellStyle name="Normal 2 6 2" xfId="7100"/>
    <cellStyle name="Normal 2 7" xfId="3129"/>
    <cellStyle name="Normal 2 7 2" xfId="7101"/>
    <cellStyle name="Normal 2 8" xfId="1136"/>
    <cellStyle name="Normal 2 8 2" xfId="1117"/>
    <cellStyle name="Normal 2 9" xfId="2548"/>
    <cellStyle name="Normal 2 9 2" xfId="2108"/>
    <cellStyle name="Normal 2 9 2 2" xfId="7103"/>
    <cellStyle name="Normal 2 9 2 2 2" xfId="12455"/>
    <cellStyle name="Normal 2 9 2 3" xfId="10845"/>
    <cellStyle name="Normal 2 9 3" xfId="540"/>
    <cellStyle name="Normal 2 9 3 2" xfId="1692"/>
    <cellStyle name="Normal 2 9 3 2 2" xfId="3130"/>
    <cellStyle name="Normal 2 9 3 2 2 2" xfId="7106"/>
    <cellStyle name="Normal 2 9 3 2 2 2 2" xfId="12458"/>
    <cellStyle name="Normal 2 9 3 2 2 3" xfId="11196"/>
    <cellStyle name="Normal 2 9 3 2 3" xfId="2049"/>
    <cellStyle name="Normal 2 9 3 2 3 2" xfId="7107"/>
    <cellStyle name="Normal 2 9 3 2 3 2 2" xfId="12459"/>
    <cellStyle name="Normal 2 9 3 2 3 3" xfId="10842"/>
    <cellStyle name="Normal 2 9 3 2 4" xfId="3131"/>
    <cellStyle name="Normal 2 9 3 2 4 2" xfId="7108"/>
    <cellStyle name="Normal 2 9 3 2 4 2 2" xfId="12460"/>
    <cellStyle name="Normal 2 9 3 2 4 3" xfId="11197"/>
    <cellStyle name="Normal 2 9 3 2 5" xfId="7109"/>
    <cellStyle name="Normal 2 9 3 2 5 2" xfId="12461"/>
    <cellStyle name="Normal 2 9 3 2 6" xfId="7105"/>
    <cellStyle name="Normal 2 9 3 2 6 2" xfId="12457"/>
    <cellStyle name="Normal 2 9 3 2 7" xfId="10812"/>
    <cellStyle name="Normal 2 9 3 3" xfId="7104"/>
    <cellStyle name="Normal 2 9 3 3 2" xfId="12456"/>
    <cellStyle name="Normal 2 9 3 4" xfId="10677"/>
    <cellStyle name="Normal 2 9 4" xfId="3132"/>
    <cellStyle name="Normal 2 9 4 2" xfId="7110"/>
    <cellStyle name="Normal 2 9 4 2 2" xfId="12462"/>
    <cellStyle name="Normal 2 9 4 3" xfId="11198"/>
    <cellStyle name="Normal 2 9 5" xfId="7111"/>
    <cellStyle name="Normal 2 9 5 2" xfId="12463"/>
    <cellStyle name="Normal 2 9 6" xfId="7102"/>
    <cellStyle name="Normal 2 9 6 2" xfId="12454"/>
    <cellStyle name="Normal 2 9 7" xfId="10898"/>
    <cellStyle name="Normal 2_2009-09-26 F-ONGCM-FCH-BOQ-001-Tentative BOQ with Price" xfId="3133"/>
    <cellStyle name="Normal 20" xfId="2917"/>
    <cellStyle name="Normal 21" xfId="3075"/>
    <cellStyle name="Normal 21 2" xfId="3077"/>
    <cellStyle name="Normal 21 2 2" xfId="3134"/>
    <cellStyle name="Normal 21 2 2 2" xfId="7113"/>
    <cellStyle name="Normal 21 2 2 2 2" xfId="12465"/>
    <cellStyle name="Normal 21 2 2 3" xfId="11199"/>
    <cellStyle name="Normal 21 2 3" xfId="1684"/>
    <cellStyle name="Normal 21 2 3 2" xfId="7114"/>
    <cellStyle name="Normal 21 2 3 2 2" xfId="12466"/>
    <cellStyle name="Normal 21 2 3 3" xfId="10811"/>
    <cellStyle name="Normal 21 2 4" xfId="3135"/>
    <cellStyle name="Normal 21 2 4 2" xfId="7115"/>
    <cellStyle name="Normal 21 2 4 2 2" xfId="12467"/>
    <cellStyle name="Normal 21 2 4 3" xfId="11200"/>
    <cellStyle name="Normal 21 2 5" xfId="7116"/>
    <cellStyle name="Normal 21 2 5 2" xfId="12468"/>
    <cellStyle name="Normal 21 2 6" xfId="7112"/>
    <cellStyle name="Normal 21 2 6 2" xfId="12464"/>
    <cellStyle name="Normal 21 2 7" xfId="11165"/>
    <cellStyle name="Normal 21 3" xfId="1264"/>
    <cellStyle name="Normal 21 3 2" xfId="3079"/>
    <cellStyle name="Normal 21 3 2 2" xfId="7118"/>
    <cellStyle name="Normal 21 3 2 2 2" xfId="12470"/>
    <cellStyle name="Normal 21 3 2 3" xfId="11166"/>
    <cellStyle name="Normal 21 3 3" xfId="469"/>
    <cellStyle name="Normal 21 3 3 2" xfId="7119"/>
    <cellStyle name="Normal 21 3 3 2 2" xfId="12471"/>
    <cellStyle name="Normal 21 3 3 3" xfId="10670"/>
    <cellStyle name="Normal 21 3 4" xfId="426"/>
    <cellStyle name="Normal 21 3 4 2" xfId="7120"/>
    <cellStyle name="Normal 21 3 4 2 2" xfId="12472"/>
    <cellStyle name="Normal 21 3 4 3" xfId="10665"/>
    <cellStyle name="Normal 21 3 5" xfId="7121"/>
    <cellStyle name="Normal 21 3 5 2" xfId="12473"/>
    <cellStyle name="Normal 21 3 6" xfId="7117"/>
    <cellStyle name="Normal 21 3 6 2" xfId="12469"/>
    <cellStyle name="Normal 21 3 7" xfId="10766"/>
    <cellStyle name="Normal 22" xfId="24"/>
    <cellStyle name="Normal 22 2" xfId="7122"/>
    <cellStyle name="Normal 23" xfId="25"/>
    <cellStyle name="Normal 23 2" xfId="1751"/>
    <cellStyle name="Normal 23 2 2" xfId="7123"/>
    <cellStyle name="Normal 23 2 3" xfId="3540"/>
    <cellStyle name="Normal 23 2 4" xfId="3525"/>
    <cellStyle name="Normal 23 3" xfId="591"/>
    <cellStyle name="Normal 23 3 2" xfId="7674"/>
    <cellStyle name="Normal 23 4" xfId="3452"/>
    <cellStyle name="Normal 24" xfId="26"/>
    <cellStyle name="Normal 24 2" xfId="3092"/>
    <cellStyle name="Normal 24 2 2" xfId="2291"/>
    <cellStyle name="Normal 24 2 2 2" xfId="7126"/>
    <cellStyle name="Normal 24 2 2 2 2" xfId="12475"/>
    <cellStyle name="Normal 24 2 2 3" xfId="10868"/>
    <cellStyle name="Normal 24 2 3" xfId="3025"/>
    <cellStyle name="Normal 24 2 3 2" xfId="7127"/>
    <cellStyle name="Normal 24 2 3 2 2" xfId="12476"/>
    <cellStyle name="Normal 24 2 3 3" xfId="11150"/>
    <cellStyle name="Normal 24 2 4" xfId="668"/>
    <cellStyle name="Normal 24 2 4 2" xfId="7128"/>
    <cellStyle name="Normal 24 2 4 2 2" xfId="12477"/>
    <cellStyle name="Normal 24 2 4 3" xfId="10691"/>
    <cellStyle name="Normal 24 2 5" xfId="7129"/>
    <cellStyle name="Normal 24 2 5 2" xfId="12478"/>
    <cellStyle name="Normal 24 2 6" xfId="7125"/>
    <cellStyle name="Normal 24 2 6 2" xfId="12474"/>
    <cellStyle name="Normal 24 2 7" xfId="3526"/>
    <cellStyle name="Normal 24 2 8" xfId="11175"/>
    <cellStyle name="Normal 24 3" xfId="3431"/>
    <cellStyle name="Normal 24 3 2" xfId="7124"/>
    <cellStyle name="Normal 24 3 3" xfId="11333"/>
    <cellStyle name="Normal 24 4" xfId="3461"/>
    <cellStyle name="Normal 24 4 2" xfId="11347"/>
    <cellStyle name="Normal 24 5" xfId="15298"/>
    <cellStyle name="Normal 25" xfId="27"/>
    <cellStyle name="Normal 25 2" xfId="1233"/>
    <cellStyle name="Normal 25 2 2" xfId="7131"/>
    <cellStyle name="Normal 25 2 2 2" xfId="12480"/>
    <cellStyle name="Normal 25 2 3" xfId="3485"/>
    <cellStyle name="Normal 25 2 4" xfId="10762"/>
    <cellStyle name="Normal 25 3" xfId="2126"/>
    <cellStyle name="Normal 25 3 2" xfId="7132"/>
    <cellStyle name="Normal 25 3 2 2" xfId="12481"/>
    <cellStyle name="Normal 25 3 3" xfId="3527"/>
    <cellStyle name="Normal 25 3 4" xfId="10847"/>
    <cellStyle name="Normal 25 4" xfId="1010"/>
    <cellStyle name="Normal 25 4 2" xfId="7133"/>
    <cellStyle name="Normal 25 4 2 2" xfId="12482"/>
    <cellStyle name="Normal 25 4 3" xfId="10735"/>
    <cellStyle name="Normal 25 5" xfId="2025"/>
    <cellStyle name="Normal 25 5 2" xfId="7134"/>
    <cellStyle name="Normal 25 5 2 2" xfId="12483"/>
    <cellStyle name="Normal 25 5 3" xfId="10839"/>
    <cellStyle name="Normal 25 6" xfId="7130"/>
    <cellStyle name="Normal 25 6 2" xfId="12479"/>
    <cellStyle name="Normal 25 7" xfId="3464"/>
    <cellStyle name="Normal 26" xfId="3053"/>
    <cellStyle name="Normal 26 2" xfId="3479"/>
    <cellStyle name="Normal 27" xfId="3137"/>
    <cellStyle name="Normal 27 2" xfId="3138"/>
    <cellStyle name="Normal 27 2 2" xfId="7136"/>
    <cellStyle name="Normal 27 2 2 2" xfId="12485"/>
    <cellStyle name="Normal 27 2 3" xfId="3468"/>
    <cellStyle name="Normal 27 2 4" xfId="11202"/>
    <cellStyle name="Normal 27 3" xfId="1198"/>
    <cellStyle name="Normal 27 3 2" xfId="7137"/>
    <cellStyle name="Normal 27 3 2 2" xfId="12486"/>
    <cellStyle name="Normal 27 3 3" xfId="10758"/>
    <cellStyle name="Normal 27 4" xfId="3139"/>
    <cellStyle name="Normal 27 4 2" xfId="7138"/>
    <cellStyle name="Normal 27 4 2 2" xfId="12487"/>
    <cellStyle name="Normal 27 4 3" xfId="11203"/>
    <cellStyle name="Normal 27 5" xfId="7139"/>
    <cellStyle name="Normal 27 5 2" xfId="12488"/>
    <cellStyle name="Normal 27 6" xfId="7135"/>
    <cellStyle name="Normal 27 6 2" xfId="12484"/>
    <cellStyle name="Normal 27 7" xfId="3438"/>
    <cellStyle name="Normal 27 8" xfId="11201"/>
    <cellStyle name="Normal 28" xfId="16"/>
    <cellStyle name="Normal 28 10" xfId="15289"/>
    <cellStyle name="Normal 28 11" xfId="15295"/>
    <cellStyle name="Normal 28 2" xfId="48"/>
    <cellStyle name="Normal 28 2 2" xfId="7140"/>
    <cellStyle name="Normal 28 2 2 2" xfId="12489"/>
    <cellStyle name="Normal 28 2 3" xfId="3483"/>
    <cellStyle name="Normal 28 2 3 2" xfId="11351"/>
    <cellStyle name="Normal 28 2 4" xfId="10629"/>
    <cellStyle name="Normal 28 2 5" xfId="15291"/>
    <cellStyle name="Normal 28 3" xfId="3142"/>
    <cellStyle name="Normal 28 3 2" xfId="7141"/>
    <cellStyle name="Normal 28 3 2 2" xfId="12490"/>
    <cellStyle name="Normal 28 3 3" xfId="3528"/>
    <cellStyle name="Normal 28 3 3 2" xfId="11385"/>
    <cellStyle name="Normal 28 3 4" xfId="11206"/>
    <cellStyle name="Normal 28 4" xfId="1268"/>
    <cellStyle name="Normal 28 4 2" xfId="7142"/>
    <cellStyle name="Normal 28 4 2 2" xfId="12491"/>
    <cellStyle name="Normal 28 4 3" xfId="10769"/>
    <cellStyle name="Normal 28 5" xfId="3423"/>
    <cellStyle name="Normal 28 5 2" xfId="3482"/>
    <cellStyle name="Normal 28 5 2 2" xfId="11350"/>
    <cellStyle name="Normal 28 5 3" xfId="11328"/>
    <cellStyle name="Normal 28 6" xfId="7683"/>
    <cellStyle name="Normal 28 7" xfId="3460"/>
    <cellStyle name="Normal 28 8" xfId="15252"/>
    <cellStyle name="Normal 28 9" xfId="10616"/>
    <cellStyle name="Normal 29" xfId="3144"/>
    <cellStyle name="Normal 29 2" xfId="3146"/>
    <cellStyle name="Normal 29 2 2" xfId="7144"/>
    <cellStyle name="Normal 29 2 2 2" xfId="12493"/>
    <cellStyle name="Normal 29 2 3" xfId="11208"/>
    <cellStyle name="Normal 29 3" xfId="3147"/>
    <cellStyle name="Normal 29 3 2" xfId="7145"/>
    <cellStyle name="Normal 29 3 2 2" xfId="12494"/>
    <cellStyle name="Normal 29 3 3" xfId="11209"/>
    <cellStyle name="Normal 29 4" xfId="3148"/>
    <cellStyle name="Normal 29 4 2" xfId="7146"/>
    <cellStyle name="Normal 29 4 2 2" xfId="12495"/>
    <cellStyle name="Normal 29 4 3" xfId="11210"/>
    <cellStyle name="Normal 29 5" xfId="7147"/>
    <cellStyle name="Normal 29 5 2" xfId="12496"/>
    <cellStyle name="Normal 29 6" xfId="7143"/>
    <cellStyle name="Normal 29 6 2" xfId="12492"/>
    <cellStyle name="Normal 29 7" xfId="3465"/>
    <cellStyle name="Normal 29 8" xfId="11207"/>
    <cellStyle name="Normal 3" xfId="23"/>
    <cellStyle name="Normal 3 10" xfId="7149"/>
    <cellStyle name="Normal 3 11" xfId="7150"/>
    <cellStyle name="Normal 3 12" xfId="7151"/>
    <cellStyle name="Normal 3 13" xfId="7148"/>
    <cellStyle name="Normal 3 2" xfId="3149"/>
    <cellStyle name="Normal 3 2 2" xfId="1131"/>
    <cellStyle name="Normal 3 2 2 2" xfId="3150"/>
    <cellStyle name="Normal 3 2 2 3" xfId="7152"/>
    <cellStyle name="Normal 3 2 2 4" xfId="3433"/>
    <cellStyle name="Normal 3 2 2 4 2" xfId="11335"/>
    <cellStyle name="Normal 3 2 3" xfId="7153"/>
    <cellStyle name="Normal 3 2 4" xfId="7154"/>
    <cellStyle name="Normal 3 2 4 2" xfId="12497"/>
    <cellStyle name="Normal 3 2 4 3" xfId="7155"/>
    <cellStyle name="Normal 3 2 4 3 2" xfId="12498"/>
    <cellStyle name="Normal 3 3" xfId="3151"/>
    <cellStyle name="Normal 3 3 2" xfId="2900"/>
    <cellStyle name="Normal 3 4" xfId="3152"/>
    <cellStyle name="Normal 3 4 2" xfId="3535"/>
    <cellStyle name="Normal 3 5" xfId="263"/>
    <cellStyle name="Normal 3 5 2" xfId="3153"/>
    <cellStyle name="Normal 3 5 2 2" xfId="7157"/>
    <cellStyle name="Normal 3 5 2 2 2" xfId="12500"/>
    <cellStyle name="Normal 3 5 2 3" xfId="11211"/>
    <cellStyle name="Normal 3 5 3" xfId="1593"/>
    <cellStyle name="Normal 3 5 3 2" xfId="7158"/>
    <cellStyle name="Normal 3 5 3 2 2" xfId="12501"/>
    <cellStyle name="Normal 3 5 3 3" xfId="10802"/>
    <cellStyle name="Normal 3 5 4" xfId="3154"/>
    <cellStyle name="Normal 3 5 4 2" xfId="7159"/>
    <cellStyle name="Normal 3 5 4 2 2" xfId="12502"/>
    <cellStyle name="Normal 3 5 4 3" xfId="11212"/>
    <cellStyle name="Normal 3 5 5" xfId="7160"/>
    <cellStyle name="Normal 3 5 5 2" xfId="12503"/>
    <cellStyle name="Normal 3 5 6" xfId="7156"/>
    <cellStyle name="Normal 3 5 6 2" xfId="12499"/>
    <cellStyle name="Normal 3 5 7" xfId="10657"/>
    <cellStyle name="Normal 3 6" xfId="3155"/>
    <cellStyle name="Normal 3 6 3" xfId="7161"/>
    <cellStyle name="Normal 3 7" xfId="3156"/>
    <cellStyle name="Normal 3 8" xfId="3157"/>
    <cellStyle name="Normal 3 9" xfId="3158"/>
    <cellStyle name="Normal 3 9 2" xfId="7162"/>
    <cellStyle name="Normal 3 9 3" xfId="7163"/>
    <cellStyle name="Normal 3_3.2 M&amp;P BOQ -Bosch Adugodi-17.08.2012" xfId="403"/>
    <cellStyle name="Normal 30" xfId="2024"/>
    <cellStyle name="Normal 30 2" xfId="1232"/>
    <cellStyle name="Normal 30 2 2" xfId="7165"/>
    <cellStyle name="Normal 30 2 2 2" xfId="12505"/>
    <cellStyle name="Normal 30 2 3" xfId="10761"/>
    <cellStyle name="Normal 30 3" xfId="2125"/>
    <cellStyle name="Normal 30 3 2" xfId="7166"/>
    <cellStyle name="Normal 30 3 2 2" xfId="12506"/>
    <cellStyle name="Normal 30 3 3" xfId="10846"/>
    <cellStyle name="Normal 30 4" xfId="1009"/>
    <cellStyle name="Normal 30 4 2" xfId="7167"/>
    <cellStyle name="Normal 30 4 2 2" xfId="12507"/>
    <cellStyle name="Normal 30 4 3" xfId="10734"/>
    <cellStyle name="Normal 30 5" xfId="7168"/>
    <cellStyle name="Normal 30 5 2" xfId="12508"/>
    <cellStyle name="Normal 30 6" xfId="7164"/>
    <cellStyle name="Normal 30 6 2" xfId="12504"/>
    <cellStyle name="Normal 30 7" xfId="10838"/>
    <cellStyle name="Normal 31" xfId="3052"/>
    <cellStyle name="Normal 31 2" xfId="7169"/>
    <cellStyle name="Normal 31 3" xfId="3442"/>
    <cellStyle name="Normal 32" xfId="3136"/>
    <cellStyle name="Normal 32 2" xfId="7171"/>
    <cellStyle name="Normal 32 2 2" xfId="12509"/>
    <cellStyle name="Normal 32 3" xfId="7170"/>
    <cellStyle name="Normal 32 4" xfId="3533"/>
    <cellStyle name="Normal 32 5" xfId="15269"/>
    <cellStyle name="Normal 33" xfId="3140"/>
    <cellStyle name="Normal 33 2" xfId="2608"/>
    <cellStyle name="Normal 33 2 2" xfId="7173"/>
    <cellStyle name="Normal 33 2 2 2" xfId="12511"/>
    <cellStyle name="Normal 33 2 3" xfId="10904"/>
    <cellStyle name="Normal 33 3" xfId="3141"/>
    <cellStyle name="Normal 33 3 2" xfId="7174"/>
    <cellStyle name="Normal 33 3 2 2" xfId="12512"/>
    <cellStyle name="Normal 33 3 3" xfId="11205"/>
    <cellStyle name="Normal 33 4" xfId="1267"/>
    <cellStyle name="Normal 33 4 2" xfId="7175"/>
    <cellStyle name="Normal 33 4 2 2" xfId="12513"/>
    <cellStyle name="Normal 33 4 3" xfId="10768"/>
    <cellStyle name="Normal 33 5" xfId="7176"/>
    <cellStyle name="Normal 33 5 2" xfId="12514"/>
    <cellStyle name="Normal 33 6" xfId="7172"/>
    <cellStyle name="Normal 33 6 2" xfId="12510"/>
    <cellStyle name="Normal 33 7" xfId="11204"/>
    <cellStyle name="Normal 34" xfId="3143"/>
    <cellStyle name="Normal 34 2" xfId="3145"/>
    <cellStyle name="Normal 35" xfId="3160"/>
    <cellStyle name="Normal 35 2" xfId="2327"/>
    <cellStyle name="Normal 35 2 2 3" xfId="3484"/>
    <cellStyle name="Normal 35 2 2 3 2" xfId="11352"/>
    <cellStyle name="Normal 36" xfId="3161"/>
    <cellStyle name="Normal 36 2" xfId="3162"/>
    <cellStyle name="Normal 37" xfId="2135"/>
    <cellStyle name="Normal 38" xfId="3164"/>
    <cellStyle name="Normal 38 2" xfId="3166"/>
    <cellStyle name="Normal 38 2 2" xfId="7177"/>
    <cellStyle name="Normal 38 2 2 2" xfId="12515"/>
    <cellStyle name="Normal 38 2 3" xfId="11216"/>
    <cellStyle name="Normal 38 3" xfId="3167"/>
    <cellStyle name="Normal 38 3 2" xfId="7178"/>
    <cellStyle name="Normal 38 3 2 2" xfId="12516"/>
    <cellStyle name="Normal 38 3 3" xfId="11217"/>
    <cellStyle name="Normal 38 4" xfId="3168"/>
    <cellStyle name="Normal 38 4 2" xfId="7179"/>
    <cellStyle name="Normal 38 4 2 2" xfId="12517"/>
    <cellStyle name="Normal 38 4 3" xfId="11218"/>
    <cellStyle name="Normal 38 5" xfId="7180"/>
    <cellStyle name="Normal 38 5 2" xfId="12518"/>
    <cellStyle name="Normal 38 6" xfId="3487"/>
    <cellStyle name="Normal 38 6 2" xfId="11353"/>
    <cellStyle name="Normal 38 7" xfId="11214"/>
    <cellStyle name="Normal 39" xfId="3170"/>
    <cellStyle name="Normal 39 2" xfId="3171"/>
    <cellStyle name="Normal 39 2 2" xfId="7182"/>
    <cellStyle name="Normal 39 2 2 2" xfId="12520"/>
    <cellStyle name="Normal 39 2 3" xfId="11220"/>
    <cellStyle name="Normal 39 3" xfId="3172"/>
    <cellStyle name="Normal 39 3 2" xfId="7183"/>
    <cellStyle name="Normal 39 3 2 2" xfId="12521"/>
    <cellStyle name="Normal 39 3 3" xfId="11221"/>
    <cellStyle name="Normal 39 4" xfId="3173"/>
    <cellStyle name="Normal 39 4 2" xfId="7184"/>
    <cellStyle name="Normal 39 4 2 2" xfId="12522"/>
    <cellStyle name="Normal 39 4 3" xfId="11222"/>
    <cellStyle name="Normal 39 5" xfId="7185"/>
    <cellStyle name="Normal 39 5 2" xfId="12523"/>
    <cellStyle name="Normal 39 6" xfId="7181"/>
    <cellStyle name="Normal 39 6 2" xfId="12519"/>
    <cellStyle name="Normal 39 7" xfId="11219"/>
    <cellStyle name="Normal 4" xfId="21"/>
    <cellStyle name="Normal 4 10" xfId="3454"/>
    <cellStyle name="Normal 4 10 2" xfId="11344"/>
    <cellStyle name="Normal 4 2" xfId="3174"/>
    <cellStyle name="Normal 4 2 2" xfId="3507"/>
    <cellStyle name="Normal 4 2 2 2" xfId="7186"/>
    <cellStyle name="Normal 4 2 3" xfId="3441"/>
    <cellStyle name="Normal 4 2 3 2" xfId="11337"/>
    <cellStyle name="Normal 4 3" xfId="3175"/>
    <cellStyle name="Normal 4 3 2" xfId="17"/>
    <cellStyle name="Normal 4 3 2 10" xfId="15292"/>
    <cellStyle name="Normal 4 3 2 11" xfId="15296"/>
    <cellStyle name="Normal 4 3 2 2" xfId="49"/>
    <cellStyle name="Normal 4 3 2 2 2" xfId="7190"/>
    <cellStyle name="Normal 4 3 2 2 2 2" xfId="12526"/>
    <cellStyle name="Normal 4 3 2 2 3" xfId="7189"/>
    <cellStyle name="Normal 4 3 2 2 3 2" xfId="12525"/>
    <cellStyle name="Normal 4 3 2 2 4" xfId="10630"/>
    <cellStyle name="Normal 4 3 2 3" xfId="3176"/>
    <cellStyle name="Normal 4 3 2 3 2" xfId="7191"/>
    <cellStyle name="Normal 4 3 2 3 2 2" xfId="12527"/>
    <cellStyle name="Normal 4 3 2 3 3" xfId="11223"/>
    <cellStyle name="Normal 4 3 2 4" xfId="81"/>
    <cellStyle name="Normal 4 3 2 4 2" xfId="7192"/>
    <cellStyle name="Normal 4 3 2 4 2 2" xfId="12528"/>
    <cellStyle name="Normal 4 3 2 4 3" xfId="10634"/>
    <cellStyle name="Normal 4 3 2 5" xfId="3424"/>
    <cellStyle name="Normal 4 3 2 5 2" xfId="7193"/>
    <cellStyle name="Normal 4 3 2 5 2 2" xfId="12529"/>
    <cellStyle name="Normal 4 3 2 5 3" xfId="11329"/>
    <cellStyle name="Normal 4 3 2 6" xfId="7188"/>
    <cellStyle name="Normal 4 3 2 6 2" xfId="12524"/>
    <cellStyle name="Normal 4 3 2 7" xfId="3529"/>
    <cellStyle name="Normal 4 3 2 7 2" xfId="11386"/>
    <cellStyle name="Normal 4 3 2 8" xfId="15253"/>
    <cellStyle name="Normal 4 3 2 9" xfId="10617"/>
    <cellStyle name="Normal 4 3 3" xfId="7187"/>
    <cellStyle name="Normal 4 3 4" xfId="15278"/>
    <cellStyle name="Normal 4 4" xfId="3177"/>
    <cellStyle name="Normal 4 4 2" xfId="7194"/>
    <cellStyle name="Normal 4 5" xfId="3065"/>
    <cellStyle name="Normal 4 5 2" xfId="3067"/>
    <cellStyle name="Normal 4 5 2 2" xfId="7196"/>
    <cellStyle name="Normal 4 5 2 2 2" xfId="12531"/>
    <cellStyle name="Normal 4 5 2 3" xfId="11159"/>
    <cellStyle name="Normal 4 5 3" xfId="3069"/>
    <cellStyle name="Normal 4 5 3 2" xfId="7197"/>
    <cellStyle name="Normal 4 5 3 2 2" xfId="12532"/>
    <cellStyle name="Normal 4 5 3 3" xfId="11161"/>
    <cellStyle name="Normal 4 5 4" xfId="3071"/>
    <cellStyle name="Normal 4 5 4 2" xfId="7198"/>
    <cellStyle name="Normal 4 5 4 2 2" xfId="12533"/>
    <cellStyle name="Normal 4 5 4 3" xfId="11163"/>
    <cellStyle name="Normal 4 5 5" xfId="7199"/>
    <cellStyle name="Normal 4 5 5 2" xfId="12534"/>
    <cellStyle name="Normal 4 5 6" xfId="7195"/>
    <cellStyle name="Normal 4 5 6 2" xfId="12530"/>
    <cellStyle name="Normal 4 5 7" xfId="11157"/>
    <cellStyle name="Normal 4 6" xfId="7200"/>
    <cellStyle name="Normal 4 7" xfId="7201"/>
    <cellStyle name="Normal 4_3.2 M&amp;P BOQ -Bosch Adugodi-17.08.2012" xfId="2957"/>
    <cellStyle name="Normal 40" xfId="3159"/>
    <cellStyle name="Normal 40 2" xfId="2326"/>
    <cellStyle name="Normal 40 2 2" xfId="7203"/>
    <cellStyle name="Normal 40 2 2 2" xfId="12536"/>
    <cellStyle name="Normal 40 2 3" xfId="10874"/>
    <cellStyle name="Normal 40 3" xfId="3178"/>
    <cellStyle name="Normal 40 3 2" xfId="7204"/>
    <cellStyle name="Normal 40 3 2 2" xfId="12537"/>
    <cellStyle name="Normal 40 3 3" xfId="11224"/>
    <cellStyle name="Normal 40 4" xfId="3179"/>
    <cellStyle name="Normal 40 4 2" xfId="7205"/>
    <cellStyle name="Normal 40 4 2 2" xfId="12538"/>
    <cellStyle name="Normal 40 4 3" xfId="11225"/>
    <cellStyle name="Normal 40 5" xfId="7206"/>
    <cellStyle name="Normal 40 5 2" xfId="12539"/>
    <cellStyle name="Normal 40 6" xfId="7202"/>
    <cellStyle name="Normal 40 6 2" xfId="12535"/>
    <cellStyle name="Normal 40 7" xfId="11213"/>
    <cellStyle name="Normal 41" xfId="15"/>
    <cellStyle name="Normal 41 10" xfId="10615"/>
    <cellStyle name="Normal 41 11" xfId="15290"/>
    <cellStyle name="Normal 41 12" xfId="15293"/>
    <cellStyle name="Normal 41 2" xfId="47"/>
    <cellStyle name="Normal 41 2 2" xfId="3180"/>
    <cellStyle name="Normal 41 2 2 2" xfId="7208"/>
    <cellStyle name="Normal 41 2 2 2 2" xfId="12541"/>
    <cellStyle name="Normal 41 2 2 3" xfId="11226"/>
    <cellStyle name="Normal 41 2 3" xfId="3181"/>
    <cellStyle name="Normal 41 2 3 2" xfId="7209"/>
    <cellStyle name="Normal 41 2 3 2 2" xfId="12542"/>
    <cellStyle name="Normal 41 2 3 3" xfId="11227"/>
    <cellStyle name="Normal 41 2 4" xfId="1357"/>
    <cellStyle name="Normal 41 2 4 2" xfId="7210"/>
    <cellStyle name="Normal 41 2 4 2 2" xfId="12543"/>
    <cellStyle name="Normal 41 2 4 3" xfId="10781"/>
    <cellStyle name="Normal 41 2 5" xfId="7211"/>
    <cellStyle name="Normal 41 2 5 2" xfId="12544"/>
    <cellStyle name="Normal 41 2 6" xfId="7207"/>
    <cellStyle name="Normal 41 2 6 2" xfId="12540"/>
    <cellStyle name="Normal 41 2 7" xfId="10628"/>
    <cellStyle name="Normal 41 3" xfId="2160"/>
    <cellStyle name="Normal 41 3 2" xfId="7213"/>
    <cellStyle name="Normal 41 3 2 2" xfId="12546"/>
    <cellStyle name="Normal 41 3 3" xfId="7212"/>
    <cellStyle name="Normal 41 3 3 2" xfId="12545"/>
    <cellStyle name="Normal 41 3 4" xfId="10855"/>
    <cellStyle name="Normal 41 4" xfId="3182"/>
    <cellStyle name="Normal 41 4 2" xfId="7214"/>
    <cellStyle name="Normal 41 4 2 2" xfId="12547"/>
    <cellStyle name="Normal 41 4 3" xfId="11228"/>
    <cellStyle name="Normal 41 5" xfId="2736"/>
    <cellStyle name="Normal 41 5 2" xfId="7215"/>
    <cellStyle name="Normal 41 5 2 2" xfId="12548"/>
    <cellStyle name="Normal 41 5 3" xfId="10979"/>
    <cellStyle name="Normal 41 6" xfId="3422"/>
    <cellStyle name="Normal 41 6 2" xfId="7216"/>
    <cellStyle name="Normal 41 6 2 2" xfId="12549"/>
    <cellStyle name="Normal 41 6 3" xfId="11327"/>
    <cellStyle name="Normal 41 7" xfId="3537"/>
    <cellStyle name="Normal 41 7 2" xfId="11389"/>
    <cellStyle name="Normal 41 8" xfId="3530"/>
    <cellStyle name="Normal 41 8 2" xfId="11387"/>
    <cellStyle name="Normal 41 9" xfId="15254"/>
    <cellStyle name="Normal 42" xfId="2134"/>
    <cellStyle name="Normal 42 2" xfId="3183"/>
    <cellStyle name="Normal 42 2 2" xfId="7218"/>
    <cellStyle name="Normal 42 2 2 2" xfId="12551"/>
    <cellStyle name="Normal 42 2 3" xfId="11229"/>
    <cellStyle name="Normal 42 3" xfId="3184"/>
    <cellStyle name="Normal 42 3 2" xfId="7219"/>
    <cellStyle name="Normal 42 3 2 2" xfId="12552"/>
    <cellStyle name="Normal 42 3 3" xfId="11230"/>
    <cellStyle name="Normal 42 4" xfId="3186"/>
    <cellStyle name="Normal 42 4 2" xfId="7220"/>
    <cellStyle name="Normal 42 4 2 2" xfId="12553"/>
    <cellStyle name="Normal 42 4 3" xfId="11231"/>
    <cellStyle name="Normal 42 5" xfId="7221"/>
    <cellStyle name="Normal 42 5 2" xfId="12554"/>
    <cellStyle name="Normal 42 6" xfId="7217"/>
    <cellStyle name="Normal 42 6 2" xfId="12550"/>
    <cellStyle name="Normal 42 7" xfId="10848"/>
    <cellStyle name="Normal 43" xfId="3163"/>
    <cellStyle name="Normal 43 2" xfId="3165"/>
    <cellStyle name="Normal 43 2 2" xfId="7224"/>
    <cellStyle name="Normal 43 2 2 2" xfId="12556"/>
    <cellStyle name="Normal 43 2 3" xfId="7225"/>
    <cellStyle name="Normal 43 2 4" xfId="7223"/>
    <cellStyle name="Normal 43 2 4 2" xfId="12555"/>
    <cellStyle name="Normal 43 2 5" xfId="11215"/>
    <cellStyle name="Normal 43 3" xfId="7226"/>
    <cellStyle name="Normal 43 4" xfId="7227"/>
    <cellStyle name="Normal 43 4 2" xfId="12557"/>
    <cellStyle name="Normal 43 5" xfId="7222"/>
    <cellStyle name="Normal 43 6" xfId="3471"/>
    <cellStyle name="Normal 44" xfId="3169"/>
    <cellStyle name="Normal 45" xfId="3188"/>
    <cellStyle name="Normal 46" xfId="523"/>
    <cellStyle name="Normal 46 2" xfId="7229"/>
    <cellStyle name="Normal 46 2 2" xfId="12559"/>
    <cellStyle name="Normal 46 3" xfId="7230"/>
    <cellStyle name="Normal 46 3 2" xfId="12560"/>
    <cellStyle name="Normal 46 4" xfId="7228"/>
    <cellStyle name="Normal 46 4 2" xfId="12558"/>
    <cellStyle name="Normal 46 5" xfId="10676"/>
    <cellStyle name="Normal 47" xfId="3190"/>
    <cellStyle name="Normal 47 2" xfId="7232"/>
    <cellStyle name="Normal 47 2 2" xfId="12562"/>
    <cellStyle name="Normal 47 3" xfId="7231"/>
    <cellStyle name="Normal 47 3 2" xfId="12561"/>
    <cellStyle name="Normal 47 4" xfId="11232"/>
    <cellStyle name="Normal 48" xfId="3192"/>
    <cellStyle name="Normal 48 2" xfId="7234"/>
    <cellStyle name="Normal 48 2 2" xfId="12564"/>
    <cellStyle name="Normal 48 3" xfId="7233"/>
    <cellStyle name="Normal 48 3 2" xfId="12563"/>
    <cellStyle name="Normal 48 4" xfId="11233"/>
    <cellStyle name="Normal 49" xfId="3194"/>
    <cellStyle name="Normal 49 2" xfId="7236"/>
    <cellStyle name="Normal 49 2 2" xfId="12566"/>
    <cellStyle name="Normal 49 3" xfId="7235"/>
    <cellStyle name="Normal 49 3 2" xfId="12565"/>
    <cellStyle name="Normal 49 4" xfId="11234"/>
    <cellStyle name="Normal 5" xfId="3195"/>
    <cellStyle name="Normal 5 2" xfId="3196"/>
    <cellStyle name="Normal 5 3" xfId="110"/>
    <cellStyle name="Normal 5 3 2" xfId="3197"/>
    <cellStyle name="Normal 5 4" xfId="3198"/>
    <cellStyle name="Normal 5 4 2" xfId="816"/>
    <cellStyle name="Normal 5 5" xfId="3199"/>
    <cellStyle name="Normal 5 6" xfId="7238"/>
    <cellStyle name="Normal 5 7" xfId="7237"/>
    <cellStyle name="Normal 5 8" xfId="15277"/>
    <cellStyle name="Normal 50" xfId="3187"/>
    <cellStyle name="Normal 50 2" xfId="7240"/>
    <cellStyle name="Normal 50 3" xfId="7239"/>
    <cellStyle name="Normal 50 3 2" xfId="12567"/>
    <cellStyle name="Normal 51" xfId="522"/>
    <cellStyle name="Normal 51 2" xfId="7242"/>
    <cellStyle name="Normal 51 3" xfId="7241"/>
    <cellStyle name="Normal 51 3 2" xfId="12568"/>
    <cellStyle name="Normal 52" xfId="3189"/>
    <cellStyle name="Normal 52 2" xfId="7244"/>
    <cellStyle name="Normal 52 3" xfId="7243"/>
    <cellStyle name="Normal 52 3 2" xfId="12569"/>
    <cellStyle name="Normal 53" xfId="3191"/>
    <cellStyle name="Normal 53 2" xfId="7246"/>
    <cellStyle name="Normal 53 3" xfId="7245"/>
    <cellStyle name="Normal 53 3 2" xfId="12570"/>
    <cellStyle name="Normal 54" xfId="3193"/>
    <cellStyle name="Normal 54 2" xfId="7248"/>
    <cellStyle name="Normal 54 3" xfId="7247"/>
    <cellStyle name="Normal 54 3 2" xfId="12571"/>
    <cellStyle name="Normal 55" xfId="609"/>
    <cellStyle name="Normal 55 2" xfId="7250"/>
    <cellStyle name="Normal 55 3" xfId="7249"/>
    <cellStyle name="Normal 55 3 2" xfId="12572"/>
    <cellStyle name="Normal 56" xfId="3201"/>
    <cellStyle name="Normal 56 2" xfId="7252"/>
    <cellStyle name="Normal 56 3" xfId="7251"/>
    <cellStyle name="Normal 56 3 2" xfId="12573"/>
    <cellStyle name="Normal 56 4" xfId="15258"/>
    <cellStyle name="Normal 57" xfId="134"/>
    <cellStyle name="Normal 57 2" xfId="7254"/>
    <cellStyle name="Normal 57 3" xfId="7253"/>
    <cellStyle name="Normal 57 3 2" xfId="12574"/>
    <cellStyle name="Normal 58" xfId="3203"/>
    <cellStyle name="Normal 58 2" xfId="7256"/>
    <cellStyle name="Normal 58 2 2" xfId="12576"/>
    <cellStyle name="Normal 58 3" xfId="7257"/>
    <cellStyle name="Normal 58 3 2" xfId="12577"/>
    <cellStyle name="Normal 58 4" xfId="7255"/>
    <cellStyle name="Normal 58 4 2" xfId="12575"/>
    <cellStyle name="Normal 58 5" xfId="11236"/>
    <cellStyle name="Normal 59" xfId="3205"/>
    <cellStyle name="Normal 59 2" xfId="7259"/>
    <cellStyle name="Normal 59 2 2" xfId="12579"/>
    <cellStyle name="Normal 59 3" xfId="7260"/>
    <cellStyle name="Normal 59 3 2" xfId="12580"/>
    <cellStyle name="Normal 59 4" xfId="7258"/>
    <cellStyle name="Normal 59 4 2" xfId="12578"/>
    <cellStyle name="Normal 59 5" xfId="11238"/>
    <cellStyle name="Normal 6" xfId="3206"/>
    <cellStyle name="Normal 6 10" xfId="7261"/>
    <cellStyle name="Normal 6 2" xfId="3207"/>
    <cellStyle name="Normal 6 3" xfId="102"/>
    <cellStyle name="Normal 6 4" xfId="2187"/>
    <cellStyle name="Normal 6 5" xfId="3208"/>
    <cellStyle name="Normal 6 6" xfId="3209"/>
    <cellStyle name="Normal 6 7" xfId="3210"/>
    <cellStyle name="Normal 6 8" xfId="3211"/>
    <cellStyle name="Normal 6 8 2" xfId="3212"/>
    <cellStyle name="Normal 6 8 2 2" xfId="1158"/>
    <cellStyle name="Normal 6 8 2 2 2" xfId="7264"/>
    <cellStyle name="Normal 6 8 2 2 2 2" xfId="12583"/>
    <cellStyle name="Normal 6 8 2 2 3" xfId="10754"/>
    <cellStyle name="Normal 6 8 2 3" xfId="3213"/>
    <cellStyle name="Normal 6 8 2 3 2" xfId="7265"/>
    <cellStyle name="Normal 6 8 2 3 2 2" xfId="12584"/>
    <cellStyle name="Normal 6 8 2 3 3" xfId="11241"/>
    <cellStyle name="Normal 6 8 2 4" xfId="3214"/>
    <cellStyle name="Normal 6 8 2 4 2" xfId="7266"/>
    <cellStyle name="Normal 6 8 2 4 2 2" xfId="12585"/>
    <cellStyle name="Normal 6 8 2 4 3" xfId="11242"/>
    <cellStyle name="Normal 6 8 2 5" xfId="7267"/>
    <cellStyle name="Normal 6 8 2 5 2" xfId="12586"/>
    <cellStyle name="Normal 6 8 2 6" xfId="7263"/>
    <cellStyle name="Normal 6 8 2 6 2" xfId="12582"/>
    <cellStyle name="Normal 6 8 2 7" xfId="11240"/>
    <cellStyle name="Normal 6 8 3" xfId="3215"/>
    <cellStyle name="Normal 6 8 3 2" xfId="3216"/>
    <cellStyle name="Normal 6 8 3 2 2" xfId="7269"/>
    <cellStyle name="Normal 6 8 3 2 2 2" xfId="12588"/>
    <cellStyle name="Normal 6 8 3 2 3" xfId="11244"/>
    <cellStyle name="Normal 6 8 3 3" xfId="3217"/>
    <cellStyle name="Normal 6 8 3 3 2" xfId="7270"/>
    <cellStyle name="Normal 6 8 3 3 2 2" xfId="12589"/>
    <cellStyle name="Normal 6 8 3 3 3" xfId="11245"/>
    <cellStyle name="Normal 6 8 3 4" xfId="3218"/>
    <cellStyle name="Normal 6 8 3 4 2" xfId="7271"/>
    <cellStyle name="Normal 6 8 3 4 2 2" xfId="12590"/>
    <cellStyle name="Normal 6 8 3 4 3" xfId="11246"/>
    <cellStyle name="Normal 6 8 3 5" xfId="7272"/>
    <cellStyle name="Normal 6 8 3 5 2" xfId="12591"/>
    <cellStyle name="Normal 6 8 3 6" xfId="7268"/>
    <cellStyle name="Normal 6 8 3 6 2" xfId="12587"/>
    <cellStyle name="Normal 6 8 3 7" xfId="11243"/>
    <cellStyle name="Normal 6 8 4" xfId="3220"/>
    <cellStyle name="Normal 6 8 4 2" xfId="7273"/>
    <cellStyle name="Normal 6 8 4 2 2" xfId="12592"/>
    <cellStyle name="Normal 6 8 4 3" xfId="11247"/>
    <cellStyle name="Normal 6 8 5" xfId="3221"/>
    <cellStyle name="Normal 6 8 5 2" xfId="7274"/>
    <cellStyle name="Normal 6 8 5 2 2" xfId="12593"/>
    <cellStyle name="Normal 6 8 5 3" xfId="11248"/>
    <cellStyle name="Normal 6 8 6" xfId="3222"/>
    <cellStyle name="Normal 6 8 6 2" xfId="7275"/>
    <cellStyle name="Normal 6 8 6 2 2" xfId="12594"/>
    <cellStyle name="Normal 6 8 6 3" xfId="11249"/>
    <cellStyle name="Normal 6 8 7" xfId="7276"/>
    <cellStyle name="Normal 6 8 7 2" xfId="12595"/>
    <cellStyle name="Normal 6 8 8" xfId="7262"/>
    <cellStyle name="Normal 6 8 8 2" xfId="12581"/>
    <cellStyle name="Normal 6 8 9" xfId="11239"/>
    <cellStyle name="Normal 6 9" xfId="7277"/>
    <cellStyle name="Normal 6_3.1 BOSCH AUDOGODI 601 602 STRUCTURE BOQ BUILDING WORKS" xfId="1951"/>
    <cellStyle name="Normal 60" xfId="608"/>
    <cellStyle name="Normal 60 2" xfId="7279"/>
    <cellStyle name="Normal 60 2 2" xfId="12597"/>
    <cellStyle name="Normal 60 3" xfId="7280"/>
    <cellStyle name="Normal 60 3 2" xfId="12598"/>
    <cellStyle name="Normal 60 4" xfId="7278"/>
    <cellStyle name="Normal 60 4 2" xfId="12596"/>
    <cellStyle name="Normal 60 5" xfId="10683"/>
    <cellStyle name="Normal 61" xfId="3200"/>
    <cellStyle name="Normal 61 2" xfId="7282"/>
    <cellStyle name="Normal 61 2 2" xfId="12600"/>
    <cellStyle name="Normal 61 3" xfId="7281"/>
    <cellStyle name="Normal 61 3 2" xfId="12599"/>
    <cellStyle name="Normal 61 4" xfId="11235"/>
    <cellStyle name="Normal 62" xfId="133"/>
    <cellStyle name="Normal 62 2" xfId="7284"/>
    <cellStyle name="Normal 62 2 2" xfId="12602"/>
    <cellStyle name="Normal 62 3" xfId="7285"/>
    <cellStyle name="Normal 62 3 2" xfId="12603"/>
    <cellStyle name="Normal 62 4" xfId="7283"/>
    <cellStyle name="Normal 62 4 2" xfId="12601"/>
    <cellStyle name="Normal 62 5" xfId="10642"/>
    <cellStyle name="Normal 63" xfId="3202"/>
    <cellStyle name="Normal 63 2" xfId="7286"/>
    <cellStyle name="Normal 63 2 2" xfId="12604"/>
    <cellStyle name="Normal 64" xfId="3204"/>
    <cellStyle name="Normal 64 2" xfId="7287"/>
    <cellStyle name="Normal 64 2 2" xfId="12605"/>
    <cellStyle name="Normal 64 3" xfId="11237"/>
    <cellStyle name="Normal 65" xfId="3223"/>
    <cellStyle name="Normal 65 2" xfId="7288"/>
    <cellStyle name="Normal 65 2 2" xfId="12606"/>
    <cellStyle name="Normal 65 3" xfId="11250"/>
    <cellStyle name="Normal 66" xfId="3225"/>
    <cellStyle name="Normal 66 2" xfId="7289"/>
    <cellStyle name="Normal 66 2 2" xfId="12607"/>
    <cellStyle name="Normal 66 3" xfId="11251"/>
    <cellStyle name="Normal 67" xfId="3409"/>
    <cellStyle name="Normal 67 2" xfId="7290"/>
    <cellStyle name="Normal 67 2 2" xfId="12608"/>
    <cellStyle name="Normal 68" xfId="3410"/>
    <cellStyle name="Normal 68 2" xfId="7292"/>
    <cellStyle name="Normal 68 2 2" xfId="12610"/>
    <cellStyle name="Normal 68 3" xfId="7291"/>
    <cellStyle name="Normal 68 3 2" xfId="12609"/>
    <cellStyle name="Normal 68 4" xfId="11316"/>
    <cellStyle name="Normal 68 5" xfId="15271"/>
    <cellStyle name="Normal 69" xfId="3412"/>
    <cellStyle name="Normal 69 2" xfId="8917"/>
    <cellStyle name="Normal 69 3" xfId="7293"/>
    <cellStyle name="Normal 69 3 2" xfId="12611"/>
    <cellStyle name="Normal 69 4" xfId="3475"/>
    <cellStyle name="Normal 7" xfId="3226"/>
    <cellStyle name="Normal 7 10" xfId="3228"/>
    <cellStyle name="Normal 7 10 2" xfId="3229"/>
    <cellStyle name="Normal 7 10 2 2" xfId="7295"/>
    <cellStyle name="Normal 7 10 2 2 2" xfId="12613"/>
    <cellStyle name="Normal 7 10 2 3" xfId="11253"/>
    <cellStyle name="Normal 7 10 3" xfId="3230"/>
    <cellStyle name="Normal 7 10 3 2" xfId="7296"/>
    <cellStyle name="Normal 7 10 3 2 2" xfId="12614"/>
    <cellStyle name="Normal 7 10 3 3" xfId="11254"/>
    <cellStyle name="Normal 7 10 4" xfId="3231"/>
    <cellStyle name="Normal 7 10 4 2" xfId="7297"/>
    <cellStyle name="Normal 7 10 4 2 2" xfId="12615"/>
    <cellStyle name="Normal 7 10 4 3" xfId="11255"/>
    <cellStyle name="Normal 7 10 5" xfId="7298"/>
    <cellStyle name="Normal 7 10 5 2" xfId="12616"/>
    <cellStyle name="Normal 7 10 6" xfId="7294"/>
    <cellStyle name="Normal 7 10 6 2" xfId="12612"/>
    <cellStyle name="Normal 7 10 7" xfId="11252"/>
    <cellStyle name="Normal 7 11" xfId="1587"/>
    <cellStyle name="Normal 7 11 2" xfId="2613"/>
    <cellStyle name="Normal 7 11 2 2" xfId="7300"/>
    <cellStyle name="Normal 7 11 2 2 2" xfId="12618"/>
    <cellStyle name="Normal 7 11 2 3" xfId="10906"/>
    <cellStyle name="Normal 7 11 3" xfId="2616"/>
    <cellStyle name="Normal 7 11 3 2" xfId="7301"/>
    <cellStyle name="Normal 7 11 3 2 2" xfId="12619"/>
    <cellStyle name="Normal 7 11 3 3" xfId="10908"/>
    <cellStyle name="Normal 7 11 4" xfId="2620"/>
    <cellStyle name="Normal 7 11 4 2" xfId="7302"/>
    <cellStyle name="Normal 7 11 4 2 2" xfId="12620"/>
    <cellStyle name="Normal 7 11 4 3" xfId="10911"/>
    <cellStyle name="Normal 7 11 5" xfId="7303"/>
    <cellStyle name="Normal 7 11 5 2" xfId="12621"/>
    <cellStyle name="Normal 7 11 6" xfId="7299"/>
    <cellStyle name="Normal 7 11 6 2" xfId="12617"/>
    <cellStyle name="Normal 7 11 7" xfId="10801"/>
    <cellStyle name="Normal 7 12" xfId="2261"/>
    <cellStyle name="Normal 7 12 2" xfId="677"/>
    <cellStyle name="Normal 7 12 2 2" xfId="7305"/>
    <cellStyle name="Normal 7 12 2 2 2" xfId="12623"/>
    <cellStyle name="Normal 7 12 2 3" xfId="10693"/>
    <cellStyle name="Normal 7 12 3" xfId="600"/>
    <cellStyle name="Normal 7 12 3 2" xfId="7306"/>
    <cellStyle name="Normal 7 12 3 2 2" xfId="12624"/>
    <cellStyle name="Normal 7 12 3 3" xfId="10680"/>
    <cellStyle name="Normal 7 12 4" xfId="3232"/>
    <cellStyle name="Normal 7 12 4 2" xfId="7307"/>
    <cellStyle name="Normal 7 12 4 2 2" xfId="12625"/>
    <cellStyle name="Normal 7 12 4 3" xfId="11256"/>
    <cellStyle name="Normal 7 12 5" xfId="7308"/>
    <cellStyle name="Normal 7 12 5 2" xfId="12626"/>
    <cellStyle name="Normal 7 12 6" xfId="7304"/>
    <cellStyle name="Normal 7 12 6 2" xfId="12622"/>
    <cellStyle name="Normal 7 12 7" xfId="10866"/>
    <cellStyle name="Normal 7 13" xfId="3233"/>
    <cellStyle name="Normal 7 13 2" xfId="2586"/>
    <cellStyle name="Normal 7 13 2 2" xfId="7310"/>
    <cellStyle name="Normal 7 13 2 2 2" xfId="12628"/>
    <cellStyle name="Normal 7 13 2 3" xfId="10903"/>
    <cellStyle name="Normal 7 13 3" xfId="3234"/>
    <cellStyle name="Normal 7 13 3 2" xfId="7311"/>
    <cellStyle name="Normal 7 13 3 2 2" xfId="12629"/>
    <cellStyle name="Normal 7 13 3 3" xfId="11258"/>
    <cellStyle name="Normal 7 13 4" xfId="3235"/>
    <cellStyle name="Normal 7 13 4 2" xfId="7312"/>
    <cellStyle name="Normal 7 13 4 2 2" xfId="12630"/>
    <cellStyle name="Normal 7 13 4 3" xfId="11259"/>
    <cellStyle name="Normal 7 13 5" xfId="7313"/>
    <cellStyle name="Normal 7 13 5 2" xfId="12631"/>
    <cellStyle name="Normal 7 13 6" xfId="7309"/>
    <cellStyle name="Normal 7 13 6 2" xfId="12627"/>
    <cellStyle name="Normal 7 13 7" xfId="11257"/>
    <cellStyle name="Normal 7 14" xfId="3236"/>
    <cellStyle name="Normal 7 14 2" xfId="3237"/>
    <cellStyle name="Normal 7 14 2 2" xfId="3041"/>
    <cellStyle name="Normal 7 14 2 2 2" xfId="7316"/>
    <cellStyle name="Normal 7 14 2 2 2 2" xfId="12634"/>
    <cellStyle name="Normal 7 14 2 2 3" xfId="11152"/>
    <cellStyle name="Normal 7 14 2 3" xfId="3238"/>
    <cellStyle name="Normal 7 14 2 3 2" xfId="7317"/>
    <cellStyle name="Normal 7 14 2 3 2 2" xfId="12635"/>
    <cellStyle name="Normal 7 14 2 3 3" xfId="11262"/>
    <cellStyle name="Normal 7 14 2 4" xfId="3239"/>
    <cellStyle name="Normal 7 14 2 4 2" xfId="7318"/>
    <cellStyle name="Normal 7 14 2 4 2 2" xfId="12636"/>
    <cellStyle name="Normal 7 14 2 4 3" xfId="11263"/>
    <cellStyle name="Normal 7 14 2 5" xfId="7319"/>
    <cellStyle name="Normal 7 14 2 5 2" xfId="12637"/>
    <cellStyle name="Normal 7 14 2 6" xfId="7315"/>
    <cellStyle name="Normal 7 14 2 6 2" xfId="12633"/>
    <cellStyle name="Normal 7 14 2 7" xfId="11261"/>
    <cellStyle name="Normal 7 14 3" xfId="3240"/>
    <cellStyle name="Normal 7 14 3 2" xfId="7320"/>
    <cellStyle name="Normal 7 14 3 2 2" xfId="12638"/>
    <cellStyle name="Normal 7 14 3 3" xfId="11264"/>
    <cellStyle name="Normal 7 14 4" xfId="3241"/>
    <cellStyle name="Normal 7 14 4 2" xfId="7321"/>
    <cellStyle name="Normal 7 14 4 2 2" xfId="12639"/>
    <cellStyle name="Normal 7 14 4 3" xfId="11265"/>
    <cellStyle name="Normal 7 14 5" xfId="801"/>
    <cellStyle name="Normal 7 14 5 2" xfId="7322"/>
    <cellStyle name="Normal 7 14 5 2 2" xfId="12640"/>
    <cellStyle name="Normal 7 14 5 3" xfId="10710"/>
    <cellStyle name="Normal 7 14 6" xfId="7323"/>
    <cellStyle name="Normal 7 14 6 2" xfId="12641"/>
    <cellStyle name="Normal 7 14 7" xfId="7314"/>
    <cellStyle name="Normal 7 14 7 2" xfId="12632"/>
    <cellStyle name="Normal 7 14 8" xfId="11260"/>
    <cellStyle name="Normal 7 15" xfId="3242"/>
    <cellStyle name="Normal 7 15 2" xfId="2331"/>
    <cellStyle name="Normal 7 15 2 2" xfId="7325"/>
    <cellStyle name="Normal 7 15 2 2 2" xfId="12643"/>
    <cellStyle name="Normal 7 15 2 3" xfId="10875"/>
    <cellStyle name="Normal 7 15 3" xfId="3243"/>
    <cellStyle name="Normal 7 15 3 2" xfId="7326"/>
    <cellStyle name="Normal 7 15 3 2 2" xfId="12644"/>
    <cellStyle name="Normal 7 15 3 3" xfId="11267"/>
    <cellStyle name="Normal 7 15 4" xfId="3244"/>
    <cellStyle name="Normal 7 15 4 2" xfId="7327"/>
    <cellStyle name="Normal 7 15 4 2 2" xfId="12645"/>
    <cellStyle name="Normal 7 15 4 3" xfId="11268"/>
    <cellStyle name="Normal 7 15 5" xfId="7328"/>
    <cellStyle name="Normal 7 15 5 2" xfId="12646"/>
    <cellStyle name="Normal 7 15 6" xfId="7324"/>
    <cellStyle name="Normal 7 15 6 2" xfId="12642"/>
    <cellStyle name="Normal 7 15 7" xfId="11266"/>
    <cellStyle name="Normal 7 16" xfId="3245"/>
    <cellStyle name="Normal 7 16 2" xfId="1241"/>
    <cellStyle name="Normal 7 16 2 2" xfId="7330"/>
    <cellStyle name="Normal 7 16 2 2 2" xfId="12648"/>
    <cellStyle name="Normal 7 16 2 3" xfId="10763"/>
    <cellStyle name="Normal 7 16 3" xfId="3246"/>
    <cellStyle name="Normal 7 16 3 2" xfId="7331"/>
    <cellStyle name="Normal 7 16 3 2 2" xfId="12649"/>
    <cellStyle name="Normal 7 16 3 3" xfId="11270"/>
    <cellStyle name="Normal 7 16 4" xfId="3247"/>
    <cellStyle name="Normal 7 16 4 2" xfId="7332"/>
    <cellStyle name="Normal 7 16 4 2 2" xfId="12650"/>
    <cellStyle name="Normal 7 16 4 3" xfId="11271"/>
    <cellStyle name="Normal 7 16 5" xfId="7333"/>
    <cellStyle name="Normal 7 16 5 2" xfId="12651"/>
    <cellStyle name="Normal 7 16 6" xfId="7329"/>
    <cellStyle name="Normal 7 16 6 2" xfId="12647"/>
    <cellStyle name="Normal 7 16 7" xfId="11269"/>
    <cellStyle name="Normal 7 17" xfId="3248"/>
    <cellStyle name="Normal 7 17 2" xfId="863"/>
    <cellStyle name="Normal 7 17 2 2" xfId="7335"/>
    <cellStyle name="Normal 7 17 2 2 2" xfId="12653"/>
    <cellStyle name="Normal 7 17 2 3" xfId="10718"/>
    <cellStyle name="Normal 7 17 3" xfId="1935"/>
    <cellStyle name="Normal 7 17 3 2" xfId="7336"/>
    <cellStyle name="Normal 7 17 3 2 2" xfId="12654"/>
    <cellStyle name="Normal 7 17 3 3" xfId="10833"/>
    <cellStyle name="Normal 7 17 4" xfId="3249"/>
    <cellStyle name="Normal 7 17 4 2" xfId="7337"/>
    <cellStyle name="Normal 7 17 4 2 2" xfId="12655"/>
    <cellStyle name="Normal 7 17 4 3" xfId="11273"/>
    <cellStyle name="Normal 7 17 5" xfId="7338"/>
    <cellStyle name="Normal 7 17 5 2" xfId="12656"/>
    <cellStyle name="Normal 7 17 6" xfId="7334"/>
    <cellStyle name="Normal 7 17 6 2" xfId="12652"/>
    <cellStyle name="Normal 7 17 7" xfId="11272"/>
    <cellStyle name="Normal 7 18" xfId="7339"/>
    <cellStyle name="Normal 7 19" xfId="7694"/>
    <cellStyle name="Normal 7 2" xfId="75"/>
    <cellStyle name="Normal 7 2 2" xfId="2981"/>
    <cellStyle name="Normal 7 2 2 2" xfId="1806"/>
    <cellStyle name="Normal 7 2 2 2 2" xfId="7341"/>
    <cellStyle name="Normal 7 2 2 2 2 2" xfId="12658"/>
    <cellStyle name="Normal 7 2 2 2 3" xfId="10824"/>
    <cellStyle name="Normal 7 2 2 3" xfId="3250"/>
    <cellStyle name="Normal 7 2 2 3 2" xfId="7342"/>
    <cellStyle name="Normal 7 2 2 3 2 2" xfId="12659"/>
    <cellStyle name="Normal 7 2 2 3 3" xfId="11274"/>
    <cellStyle name="Normal 7 2 2 4" xfId="1582"/>
    <cellStyle name="Normal 7 2 2 4 2" xfId="7343"/>
    <cellStyle name="Normal 7 2 2 4 2 2" xfId="12660"/>
    <cellStyle name="Normal 7 2 2 4 3" xfId="10799"/>
    <cellStyle name="Normal 7 2 2 5" xfId="7344"/>
    <cellStyle name="Normal 7 2 2 5 2" xfId="12661"/>
    <cellStyle name="Normal 7 2 2 6" xfId="7340"/>
    <cellStyle name="Normal 7 2 2 6 2" xfId="12657"/>
    <cellStyle name="Normal 7 2 2 7" xfId="11128"/>
    <cellStyle name="Normal 7 20" xfId="3472"/>
    <cellStyle name="Normal 7 21" xfId="15272"/>
    <cellStyle name="Normal 7 3" xfId="67"/>
    <cellStyle name="Normal 7 4" xfId="3251"/>
    <cellStyle name="Normal 7 4 2" xfId="1501"/>
    <cellStyle name="Normal 7 4 2 2" xfId="7346"/>
    <cellStyle name="Normal 7 4 2 2 2" xfId="12663"/>
    <cellStyle name="Normal 7 4 2 3" xfId="10796"/>
    <cellStyle name="Normal 7 4 3" xfId="933"/>
    <cellStyle name="Normal 7 4 3 2" xfId="7347"/>
    <cellStyle name="Normal 7 4 3 2 2" xfId="12664"/>
    <cellStyle name="Normal 7 4 3 3" xfId="10727"/>
    <cellStyle name="Normal 7 4 4" xfId="1072"/>
    <cellStyle name="Normal 7 4 4 2" xfId="7348"/>
    <cellStyle name="Normal 7 4 4 2 2" xfId="12665"/>
    <cellStyle name="Normal 7 4 4 3" xfId="10743"/>
    <cellStyle name="Normal 7 4 5" xfId="7349"/>
    <cellStyle name="Normal 7 4 5 2" xfId="12666"/>
    <cellStyle name="Normal 7 4 6" xfId="7345"/>
    <cellStyle name="Normal 7 4 6 2" xfId="12662"/>
    <cellStyle name="Normal 7 4 7" xfId="11275"/>
    <cellStyle name="Normal 7 5" xfId="3252"/>
    <cellStyle name="Normal 7 5 2" xfId="3253"/>
    <cellStyle name="Normal 7 5 2 2" xfId="7351"/>
    <cellStyle name="Normal 7 5 2 2 2" xfId="12668"/>
    <cellStyle name="Normal 7 5 2 3" xfId="11277"/>
    <cellStyle name="Normal 7 5 3" xfId="2567"/>
    <cellStyle name="Normal 7 5 3 2" xfId="7352"/>
    <cellStyle name="Normal 7 5 3 2 2" xfId="12669"/>
    <cellStyle name="Normal 7 5 3 3" xfId="10900"/>
    <cellStyle name="Normal 7 5 4" xfId="3254"/>
    <cellStyle name="Normal 7 5 4 2" xfId="7353"/>
    <cellStyle name="Normal 7 5 4 2 2" xfId="12670"/>
    <cellStyle name="Normal 7 5 4 3" xfId="11278"/>
    <cellStyle name="Normal 7 5 5" xfId="7354"/>
    <cellStyle name="Normal 7 5 5 2" xfId="12671"/>
    <cellStyle name="Normal 7 5 6" xfId="7350"/>
    <cellStyle name="Normal 7 5 6 2" xfId="12667"/>
    <cellStyle name="Normal 7 5 7" xfId="11276"/>
    <cellStyle name="Normal 7 6" xfId="2190"/>
    <cellStyle name="Normal 7 6 2" xfId="176"/>
    <cellStyle name="Normal 7 6 2 2" xfId="7356"/>
    <cellStyle name="Normal 7 6 2 2 2" xfId="12673"/>
    <cellStyle name="Normal 7 6 2 3" xfId="10648"/>
    <cellStyle name="Normal 7 6 3" xfId="3255"/>
    <cellStyle name="Normal 7 6 3 2" xfId="7357"/>
    <cellStyle name="Normal 7 6 3 2 2" xfId="12674"/>
    <cellStyle name="Normal 7 6 3 3" xfId="11279"/>
    <cellStyle name="Normal 7 6 4" xfId="3256"/>
    <cellStyle name="Normal 7 6 4 2" xfId="7358"/>
    <cellStyle name="Normal 7 6 4 2 2" xfId="12675"/>
    <cellStyle name="Normal 7 6 4 3" xfId="11280"/>
    <cellStyle name="Normal 7 6 5" xfId="7359"/>
    <cellStyle name="Normal 7 6 5 2" xfId="12676"/>
    <cellStyle name="Normal 7 6 6" xfId="7355"/>
    <cellStyle name="Normal 7 6 6 2" xfId="12672"/>
    <cellStyle name="Normal 7 6 7" xfId="10860"/>
    <cellStyle name="Normal 7 7" xfId="3257"/>
    <cellStyle name="Normal 7 7 2" xfId="3258"/>
    <cellStyle name="Normal 7 7 2 2" xfId="7361"/>
    <cellStyle name="Normal 7 7 2 2 2" xfId="12678"/>
    <cellStyle name="Normal 7 7 2 3" xfId="11282"/>
    <cellStyle name="Normal 7 7 3" xfId="3259"/>
    <cellStyle name="Normal 7 7 3 2" xfId="7362"/>
    <cellStyle name="Normal 7 7 3 2 2" xfId="12679"/>
    <cellStyle name="Normal 7 7 3 3" xfId="11283"/>
    <cellStyle name="Normal 7 7 4" xfId="3260"/>
    <cellStyle name="Normal 7 7 4 2" xfId="7363"/>
    <cellStyle name="Normal 7 7 4 2 2" xfId="12680"/>
    <cellStyle name="Normal 7 7 4 3" xfId="11284"/>
    <cellStyle name="Normal 7 7 5" xfId="7364"/>
    <cellStyle name="Normal 7 7 5 2" xfId="12681"/>
    <cellStyle name="Normal 7 7 6" xfId="7360"/>
    <cellStyle name="Normal 7 7 6 2" xfId="12677"/>
    <cellStyle name="Normal 7 7 7" xfId="11281"/>
    <cellStyle name="Normal 7 8" xfId="3261"/>
    <cellStyle name="Normal 7 8 2" xfId="1262"/>
    <cellStyle name="Normal 7 8 2 2" xfId="7366"/>
    <cellStyle name="Normal 7 8 2 2 2" xfId="12683"/>
    <cellStyle name="Normal 7 8 2 3" xfId="10765"/>
    <cellStyle name="Normal 7 8 3" xfId="3262"/>
    <cellStyle name="Normal 7 8 3 2" xfId="7367"/>
    <cellStyle name="Normal 7 8 3 2 2" xfId="12684"/>
    <cellStyle name="Normal 7 8 3 3" xfId="11286"/>
    <cellStyle name="Normal 7 8 4" xfId="1080"/>
    <cellStyle name="Normal 7 8 4 2" xfId="7368"/>
    <cellStyle name="Normal 7 8 4 2 2" xfId="12685"/>
    <cellStyle name="Normal 7 8 4 3" xfId="10744"/>
    <cellStyle name="Normal 7 8 5" xfId="7369"/>
    <cellStyle name="Normal 7 8 5 2" xfId="12686"/>
    <cellStyle name="Normal 7 8 6" xfId="7365"/>
    <cellStyle name="Normal 7 8 6 2" xfId="12682"/>
    <cellStyle name="Normal 7 8 7" xfId="11285"/>
    <cellStyle name="Normal 7 9" xfId="3263"/>
    <cellStyle name="Normal 7 9 2" xfId="3264"/>
    <cellStyle name="Normal 7 9 2 2" xfId="7371"/>
    <cellStyle name="Normal 7 9 2 2 2" xfId="12688"/>
    <cellStyle name="Normal 7 9 2 3" xfId="11288"/>
    <cellStyle name="Normal 7 9 3" xfId="2985"/>
    <cellStyle name="Normal 7 9 3 2" xfId="7372"/>
    <cellStyle name="Normal 7 9 3 2 2" xfId="12689"/>
    <cellStyle name="Normal 7 9 3 3" xfId="11129"/>
    <cellStyle name="Normal 7 9 4" xfId="2990"/>
    <cellStyle name="Normal 7 9 4 2" xfId="7373"/>
    <cellStyle name="Normal 7 9 4 2 2" xfId="12690"/>
    <cellStyle name="Normal 7 9 4 3" xfId="11134"/>
    <cellStyle name="Normal 7 9 5" xfId="7374"/>
    <cellStyle name="Normal 7 9 5 2" xfId="12691"/>
    <cellStyle name="Normal 7 9 6" xfId="7370"/>
    <cellStyle name="Normal 7 9 6 2" xfId="12687"/>
    <cellStyle name="Normal 7 9 7" xfId="11287"/>
    <cellStyle name="Normal 70" xfId="3429"/>
    <cellStyle name="Normal 70 2" xfId="7375"/>
    <cellStyle name="Normal 70 2 2" xfId="12692"/>
    <cellStyle name="Normal 70 3" xfId="11332"/>
    <cellStyle name="Normal 71" xfId="7376"/>
    <cellStyle name="Normal 71 2" xfId="12693"/>
    <cellStyle name="Normal 72" xfId="3470"/>
    <cellStyle name="Normal 72 2" xfId="7377"/>
    <cellStyle name="Normal 72 2 2" xfId="12694"/>
    <cellStyle name="Normal 73" xfId="3469"/>
    <cellStyle name="Normal 73 2" xfId="7378"/>
    <cellStyle name="Normal 73 2 2" xfId="12695"/>
    <cellStyle name="Normal 74" xfId="7379"/>
    <cellStyle name="Normal 74 2" xfId="12696"/>
    <cellStyle name="Normal 75" xfId="7380"/>
    <cellStyle name="Normal 75 2" xfId="12697"/>
    <cellStyle name="Normal 76" xfId="7381"/>
    <cellStyle name="Normal 76 2" xfId="12698"/>
    <cellStyle name="Normal 77" xfId="7382"/>
    <cellStyle name="Normal 77 2" xfId="12699"/>
    <cellStyle name="Normal 78" xfId="7383"/>
    <cellStyle name="Normal 78 2" xfId="12700"/>
    <cellStyle name="Normal 79" xfId="7384"/>
    <cellStyle name="Normal 79 2" xfId="3265"/>
    <cellStyle name="Normal 79 3" xfId="12701"/>
    <cellStyle name="Normal 8" xfId="3266"/>
    <cellStyle name="Normal 8 2" xfId="3267"/>
    <cellStyle name="Normal 8 2 2" xfId="1792"/>
    <cellStyle name="Normal 8 2 2 2" xfId="7386"/>
    <cellStyle name="Normal 8 2 2 2 2" xfId="12703"/>
    <cellStyle name="Normal 8 2 2 3" xfId="10823"/>
    <cellStyle name="Normal 8 2 3" xfId="2904"/>
    <cellStyle name="Normal 8 2 3 2" xfId="7387"/>
    <cellStyle name="Normal 8 2 3 2 2" xfId="12704"/>
    <cellStyle name="Normal 8 2 3 3" xfId="11118"/>
    <cellStyle name="Normal 8 2 4" xfId="2138"/>
    <cellStyle name="Normal 8 2 4 2" xfId="7388"/>
    <cellStyle name="Normal 8 2 4 2 2" xfId="12705"/>
    <cellStyle name="Normal 8 2 4 3" xfId="10849"/>
    <cellStyle name="Normal 8 2 5" xfId="7389"/>
    <cellStyle name="Normal 8 2 5 2" xfId="12706"/>
    <cellStyle name="Normal 8 2 6" xfId="7385"/>
    <cellStyle name="Normal 8 2 6 2" xfId="12702"/>
    <cellStyle name="Normal 8 2 7" xfId="3532"/>
    <cellStyle name="Normal 8 2 8" xfId="11289"/>
    <cellStyle name="Normal 8 3" xfId="3268"/>
    <cellStyle name="Normal 8 3 2" xfId="3269"/>
    <cellStyle name="Normal 8 3 2 2" xfId="7391"/>
    <cellStyle name="Normal 8 3 2 2 2" xfId="12708"/>
    <cellStyle name="Normal 8 3 2 3" xfId="11291"/>
    <cellStyle name="Normal 8 3 3" xfId="3270"/>
    <cellStyle name="Normal 8 3 3 2" xfId="7392"/>
    <cellStyle name="Normal 8 3 3 2 2" xfId="12709"/>
    <cellStyle name="Normal 8 3 3 3" xfId="11292"/>
    <cellStyle name="Normal 8 3 4" xfId="3271"/>
    <cellStyle name="Normal 8 3 4 2" xfId="7393"/>
    <cellStyle name="Normal 8 3 4 2 2" xfId="12710"/>
    <cellStyle name="Normal 8 3 4 3" xfId="11293"/>
    <cellStyle name="Normal 8 3 5" xfId="7394"/>
    <cellStyle name="Normal 8 3 5 2" xfId="12711"/>
    <cellStyle name="Normal 8 3 6" xfId="7390"/>
    <cellStyle name="Normal 8 3 6 2" xfId="12707"/>
    <cellStyle name="Normal 8 3 7" xfId="11290"/>
    <cellStyle name="Normal 8 4" xfId="7395"/>
    <cellStyle name="Normal 8 5" xfId="15270"/>
    <cellStyle name="Normal 80" xfId="7396"/>
    <cellStyle name="Normal 80 2" xfId="12712"/>
    <cellStyle name="Normal 81" xfId="7397"/>
    <cellStyle name="Normal 81 2" xfId="12713"/>
    <cellStyle name="Normal 82" xfId="3272"/>
    <cellStyle name="Normal 82 2" xfId="7398"/>
    <cellStyle name="Normal 82 2 2" xfId="12714"/>
    <cellStyle name="Normal 83" xfId="7399"/>
    <cellStyle name="Normal 83 2" xfId="12715"/>
    <cellStyle name="Normal 84" xfId="7400"/>
    <cellStyle name="Normal 84 2" xfId="12716"/>
    <cellStyle name="Normal 85" xfId="7401"/>
    <cellStyle name="Normal 85 2" xfId="12717"/>
    <cellStyle name="Normal 86" xfId="7402"/>
    <cellStyle name="Normal 86 2" xfId="12718"/>
    <cellStyle name="Normal 87" xfId="7403"/>
    <cellStyle name="Normal 87 2" xfId="12719"/>
    <cellStyle name="Normal 87 3" xfId="15283"/>
    <cellStyle name="Normal 88" xfId="7404"/>
    <cellStyle name="Normal 88 2" xfId="12720"/>
    <cellStyle name="Normal 89" xfId="7405"/>
    <cellStyle name="Normal 89 2" xfId="12721"/>
    <cellStyle name="Normal 9" xfId="3273"/>
    <cellStyle name="Normal 9 2" xfId="3274"/>
    <cellStyle name="Normal 9 2 2" xfId="3275"/>
    <cellStyle name="Normal 9 2 2 2" xfId="7407"/>
    <cellStyle name="Normal 9 2 2 2 2" xfId="12723"/>
    <cellStyle name="Normal 9 2 2 3" xfId="11295"/>
    <cellStyle name="Normal 9 2 3" xfId="2909"/>
    <cellStyle name="Normal 9 2 3 2" xfId="7408"/>
    <cellStyle name="Normal 9 2 3 2 2" xfId="12724"/>
    <cellStyle name="Normal 9 2 3 3" xfId="11121"/>
    <cellStyle name="Normal 9 2 4" xfId="2911"/>
    <cellStyle name="Normal 9 2 4 2" xfId="7409"/>
    <cellStyle name="Normal 9 2 4 2 2" xfId="12725"/>
    <cellStyle name="Normal 9 2 4 3" xfId="11123"/>
    <cellStyle name="Normal 9 2 5" xfId="7410"/>
    <cellStyle name="Normal 9 2 5 2" xfId="12726"/>
    <cellStyle name="Normal 9 2 6" xfId="8916"/>
    <cellStyle name="Normal 9 2 7" xfId="7406"/>
    <cellStyle name="Normal 9 2 7 2" xfId="12722"/>
    <cellStyle name="Normal 9 2 8" xfId="3466"/>
    <cellStyle name="Normal 9 2 9" xfId="11294"/>
    <cellStyle name="Normal 9 3" xfId="7411"/>
    <cellStyle name="Normal 90" xfId="7412"/>
    <cellStyle name="Normal 90 2" xfId="12727"/>
    <cellStyle name="Normal 91" xfId="7413"/>
    <cellStyle name="Normal 91 2" xfId="12728"/>
    <cellStyle name="Normal 92" xfId="7414"/>
    <cellStyle name="Normal 92 2" xfId="12729"/>
    <cellStyle name="Normal 93" xfId="3462"/>
    <cellStyle name="Normal 93 2" xfId="7415"/>
    <cellStyle name="Normal 93 2 2" xfId="12730"/>
    <cellStyle name="Normal 94" xfId="7416"/>
    <cellStyle name="Normal 94 2" xfId="12731"/>
    <cellStyle name="Normal 95" xfId="7417"/>
    <cellStyle name="Normal 95 2" xfId="12732"/>
    <cellStyle name="Normal 96" xfId="7418"/>
    <cellStyle name="Normal 96 2" xfId="12733"/>
    <cellStyle name="Normal 97" xfId="7419"/>
    <cellStyle name="Normal 97 2" xfId="12734"/>
    <cellStyle name="Normal 98" xfId="7420"/>
    <cellStyle name="Normal 98 2" xfId="12735"/>
    <cellStyle name="Normal 99" xfId="7421"/>
    <cellStyle name="Normal 99 2" xfId="12736"/>
    <cellStyle name="Normal a" xfId="3126"/>
    <cellStyle name="Normal_master 2007" xfId="3477"/>
    <cellStyle name="Normale_laroux" xfId="3276"/>
    <cellStyle name="Note 2" xfId="3277"/>
    <cellStyle name="Note 2 2" xfId="3278"/>
    <cellStyle name="Note 2 2 2" xfId="3279"/>
    <cellStyle name="Note 2 2 2 2" xfId="3280"/>
    <cellStyle name="Note 2 2 2 2 2" xfId="7422"/>
    <cellStyle name="Note 2 2 2 2 2 2" xfId="8658"/>
    <cellStyle name="Note 2 2 2 2 2 2 2" xfId="10020"/>
    <cellStyle name="Note 2 2 2 2 2 2 2 2" xfId="14677"/>
    <cellStyle name="Note 2 2 2 2 2 2 3" xfId="10366"/>
    <cellStyle name="Note 2 2 2 2 2 2 3 2" xfId="15011"/>
    <cellStyle name="Note 2 2 2 2 2 3" xfId="9704"/>
    <cellStyle name="Note 2 2 2 2 2 3 2" xfId="14373"/>
    <cellStyle name="Note 2 2 2 2 2 4" xfId="9289"/>
    <cellStyle name="Note 2 2 2 2 2 4 2" xfId="13962"/>
    <cellStyle name="Note 2 2 2 2 3" xfId="7423"/>
    <cellStyle name="Note 2 2 2 2 3 2" xfId="8659"/>
    <cellStyle name="Note 2 2 2 2 3 2 2" xfId="10021"/>
    <cellStyle name="Note 2 2 2 2 3 2 2 2" xfId="14678"/>
    <cellStyle name="Note 2 2 2 2 3 2 3" xfId="10367"/>
    <cellStyle name="Note 2 2 2 2 3 2 3 2" xfId="15012"/>
    <cellStyle name="Note 2 2 2 2 3 3" xfId="9705"/>
    <cellStyle name="Note 2 2 2 2 3 3 2" xfId="14374"/>
    <cellStyle name="Note 2 2 2 2 3 4" xfId="9288"/>
    <cellStyle name="Note 2 2 2 2 3 4 2" xfId="13961"/>
    <cellStyle name="Note 2 2 2 2 4" xfId="8657"/>
    <cellStyle name="Note 2 2 2 2 4 2" xfId="10019"/>
    <cellStyle name="Note 2 2 2 2 4 2 2" xfId="14676"/>
    <cellStyle name="Note 2 2 2 2 4 3" xfId="10365"/>
    <cellStyle name="Note 2 2 2 2 4 3 2" xfId="15010"/>
    <cellStyle name="Note 2 2 2 2 5" xfId="9703"/>
    <cellStyle name="Note 2 2 2 2 5 2" xfId="14372"/>
    <cellStyle name="Note 2 2 2 2 6" xfId="9290"/>
    <cellStyle name="Note 2 2 2 2 6 2" xfId="13963"/>
    <cellStyle name="Note 2 2 2 3" xfId="3281"/>
    <cellStyle name="Note 2 2 2 3 2" xfId="7424"/>
    <cellStyle name="Note 2 2 2 3 2 2" xfId="8661"/>
    <cellStyle name="Note 2 2 2 3 2 2 2" xfId="10023"/>
    <cellStyle name="Note 2 2 2 3 2 2 2 2" xfId="14680"/>
    <cellStyle name="Note 2 2 2 3 2 2 3" xfId="10369"/>
    <cellStyle name="Note 2 2 2 3 2 2 3 2" xfId="15014"/>
    <cellStyle name="Note 2 2 2 3 2 3" xfId="9707"/>
    <cellStyle name="Note 2 2 2 3 2 3 2" xfId="14376"/>
    <cellStyle name="Note 2 2 2 3 2 4" xfId="9286"/>
    <cellStyle name="Note 2 2 2 3 2 4 2" xfId="13959"/>
    <cellStyle name="Note 2 2 2 3 3" xfId="7425"/>
    <cellStyle name="Note 2 2 2 3 3 2" xfId="8662"/>
    <cellStyle name="Note 2 2 2 3 3 2 2" xfId="10024"/>
    <cellStyle name="Note 2 2 2 3 3 2 2 2" xfId="14681"/>
    <cellStyle name="Note 2 2 2 3 3 2 3" xfId="10370"/>
    <cellStyle name="Note 2 2 2 3 3 2 3 2" xfId="15015"/>
    <cellStyle name="Note 2 2 2 3 3 3" xfId="9708"/>
    <cellStyle name="Note 2 2 2 3 3 3 2" xfId="14377"/>
    <cellStyle name="Note 2 2 2 3 3 4" xfId="9285"/>
    <cellStyle name="Note 2 2 2 3 3 4 2" xfId="13958"/>
    <cellStyle name="Note 2 2 2 3 4" xfId="8660"/>
    <cellStyle name="Note 2 2 2 3 4 2" xfId="10022"/>
    <cellStyle name="Note 2 2 2 3 4 2 2" xfId="14679"/>
    <cellStyle name="Note 2 2 2 3 4 3" xfId="10368"/>
    <cellStyle name="Note 2 2 2 3 4 3 2" xfId="15013"/>
    <cellStyle name="Note 2 2 2 3 5" xfId="9706"/>
    <cellStyle name="Note 2 2 2 3 5 2" xfId="14375"/>
    <cellStyle name="Note 2 2 2 3 6" xfId="9287"/>
    <cellStyle name="Note 2 2 2 3 6 2" xfId="13960"/>
    <cellStyle name="Note 2 2 2 4" xfId="7426"/>
    <cellStyle name="Note 2 2 2 4 2" xfId="8663"/>
    <cellStyle name="Note 2 2 2 4 2 2" xfId="10025"/>
    <cellStyle name="Note 2 2 2 4 2 2 2" xfId="14682"/>
    <cellStyle name="Note 2 2 2 4 2 3" xfId="10371"/>
    <cellStyle name="Note 2 2 2 4 2 3 2" xfId="15016"/>
    <cellStyle name="Note 2 2 2 4 3" xfId="9709"/>
    <cellStyle name="Note 2 2 2 4 3 2" xfId="14378"/>
    <cellStyle name="Note 2 2 2 4 4" xfId="9284"/>
    <cellStyle name="Note 2 2 2 4 4 2" xfId="13957"/>
    <cellStyle name="Note 2 2 2 5" xfId="7427"/>
    <cellStyle name="Note 2 2 2 5 2" xfId="8664"/>
    <cellStyle name="Note 2 2 2 5 2 2" xfId="10026"/>
    <cellStyle name="Note 2 2 2 5 2 2 2" xfId="14683"/>
    <cellStyle name="Note 2 2 2 5 2 3" xfId="10372"/>
    <cellStyle name="Note 2 2 2 5 2 3 2" xfId="15017"/>
    <cellStyle name="Note 2 2 2 5 3" xfId="9710"/>
    <cellStyle name="Note 2 2 2 5 3 2" xfId="14379"/>
    <cellStyle name="Note 2 2 2 5 4" xfId="9283"/>
    <cellStyle name="Note 2 2 2 5 4 2" xfId="13956"/>
    <cellStyle name="Note 2 2 2 6" xfId="8656"/>
    <cellStyle name="Note 2 2 2 6 2" xfId="10018"/>
    <cellStyle name="Note 2 2 2 6 2 2" xfId="14675"/>
    <cellStyle name="Note 2 2 2 6 3" xfId="10364"/>
    <cellStyle name="Note 2 2 2 6 3 2" xfId="15009"/>
    <cellStyle name="Note 2 2 2 7" xfId="9702"/>
    <cellStyle name="Note 2 2 2 7 2" xfId="14371"/>
    <cellStyle name="Note 2 2 2 8" xfId="9291"/>
    <cellStyle name="Note 2 2 2 8 2" xfId="13964"/>
    <cellStyle name="Note 2 2 3" xfId="3282"/>
    <cellStyle name="Note 2 2 3 2" xfId="7428"/>
    <cellStyle name="Note 2 2 3 2 2" xfId="8666"/>
    <cellStyle name="Note 2 2 3 2 2 2" xfId="10028"/>
    <cellStyle name="Note 2 2 3 2 2 2 2" xfId="14685"/>
    <cellStyle name="Note 2 2 3 2 2 3" xfId="10374"/>
    <cellStyle name="Note 2 2 3 2 2 3 2" xfId="15019"/>
    <cellStyle name="Note 2 2 3 2 3" xfId="9712"/>
    <cellStyle name="Note 2 2 3 2 3 2" xfId="14381"/>
    <cellStyle name="Note 2 2 3 2 4" xfId="9281"/>
    <cellStyle name="Note 2 2 3 2 4 2" xfId="13954"/>
    <cellStyle name="Note 2 2 3 3" xfId="8665"/>
    <cellStyle name="Note 2 2 3 3 2" xfId="10027"/>
    <cellStyle name="Note 2 2 3 3 2 2" xfId="14684"/>
    <cellStyle name="Note 2 2 3 3 3" xfId="10373"/>
    <cellStyle name="Note 2 2 3 3 3 2" xfId="15018"/>
    <cellStyle name="Note 2 2 3 4" xfId="9711"/>
    <cellStyle name="Note 2 2 3 4 2" xfId="14380"/>
    <cellStyle name="Note 2 2 3 5" xfId="9282"/>
    <cellStyle name="Note 2 2 3 5 2" xfId="13955"/>
    <cellStyle name="Note 2 2 4" xfId="3283"/>
    <cellStyle name="Note 2 2 4 2" xfId="7429"/>
    <cellStyle name="Note 2 2 4 2 2" xfId="8668"/>
    <cellStyle name="Note 2 2 4 2 2 2" xfId="10030"/>
    <cellStyle name="Note 2 2 4 2 2 2 2" xfId="14687"/>
    <cellStyle name="Note 2 2 4 2 2 3" xfId="10376"/>
    <cellStyle name="Note 2 2 4 2 2 3 2" xfId="15021"/>
    <cellStyle name="Note 2 2 4 2 3" xfId="9714"/>
    <cellStyle name="Note 2 2 4 2 3 2" xfId="14383"/>
    <cellStyle name="Note 2 2 4 2 4" xfId="9279"/>
    <cellStyle name="Note 2 2 4 2 4 2" xfId="13952"/>
    <cellStyle name="Note 2 2 4 3" xfId="8667"/>
    <cellStyle name="Note 2 2 4 3 2" xfId="10029"/>
    <cellStyle name="Note 2 2 4 3 2 2" xfId="14686"/>
    <cellStyle name="Note 2 2 4 3 3" xfId="10375"/>
    <cellStyle name="Note 2 2 4 3 3 2" xfId="15020"/>
    <cellStyle name="Note 2 2 4 4" xfId="9713"/>
    <cellStyle name="Note 2 2 4 4 2" xfId="14382"/>
    <cellStyle name="Note 2 2 4 5" xfId="9280"/>
    <cellStyle name="Note 2 2 4 5 2" xfId="13953"/>
    <cellStyle name="Note 2 2 5" xfId="7430"/>
    <cellStyle name="Note 2 2 5 2" xfId="8669"/>
    <cellStyle name="Note 2 2 5 2 2" xfId="10031"/>
    <cellStyle name="Note 2 2 5 2 2 2" xfId="14688"/>
    <cellStyle name="Note 2 2 5 2 3" xfId="10377"/>
    <cellStyle name="Note 2 2 5 2 3 2" xfId="15022"/>
    <cellStyle name="Note 2 2 5 3" xfId="9715"/>
    <cellStyle name="Note 2 2 5 3 2" xfId="14384"/>
    <cellStyle name="Note 2 2 5 4" xfId="9278"/>
    <cellStyle name="Note 2 2 5 4 2" xfId="13951"/>
    <cellStyle name="Note 2 2 6" xfId="8655"/>
    <cellStyle name="Note 2 2 6 2" xfId="10017"/>
    <cellStyle name="Note 2 2 6 2 2" xfId="14674"/>
    <cellStyle name="Note 2 2 6 3" xfId="10363"/>
    <cellStyle name="Note 2 2 6 3 2" xfId="15008"/>
    <cellStyle name="Note 2 2 7" xfId="9701"/>
    <cellStyle name="Note 2 2 7 2" xfId="14370"/>
    <cellStyle name="Note 2 2 8" xfId="9292"/>
    <cellStyle name="Note 2 2 8 2" xfId="13965"/>
    <cellStyle name="Note 2 2_DRAFT BOQ-WITH MEAS-STR-CIVIL-18-01-13" xfId="3285"/>
    <cellStyle name="Note 2 3" xfId="1842"/>
    <cellStyle name="Note 2 3 2" xfId="3286"/>
    <cellStyle name="Note 2 3 2 2" xfId="7431"/>
    <cellStyle name="Note 2 3 2 2 2" xfId="8672"/>
    <cellStyle name="Note 2 3 2 2 2 2" xfId="10034"/>
    <cellStyle name="Note 2 3 2 2 2 2 2" xfId="14691"/>
    <cellStyle name="Note 2 3 2 2 2 3" xfId="10380"/>
    <cellStyle name="Note 2 3 2 2 2 3 2" xfId="15025"/>
    <cellStyle name="Note 2 3 2 2 3" xfId="9718"/>
    <cellStyle name="Note 2 3 2 2 3 2" xfId="14387"/>
    <cellStyle name="Note 2 3 2 2 4" xfId="9275"/>
    <cellStyle name="Note 2 3 2 2 4 2" xfId="13948"/>
    <cellStyle name="Note 2 3 2 3" xfId="7432"/>
    <cellStyle name="Note 2 3 2 3 2" xfId="8673"/>
    <cellStyle name="Note 2 3 2 3 2 2" xfId="10035"/>
    <cellStyle name="Note 2 3 2 3 2 2 2" xfId="14692"/>
    <cellStyle name="Note 2 3 2 3 2 3" xfId="10381"/>
    <cellStyle name="Note 2 3 2 3 2 3 2" xfId="15026"/>
    <cellStyle name="Note 2 3 2 3 3" xfId="9719"/>
    <cellStyle name="Note 2 3 2 3 3 2" xfId="14388"/>
    <cellStyle name="Note 2 3 2 3 4" xfId="9274"/>
    <cellStyle name="Note 2 3 2 3 4 2" xfId="13947"/>
    <cellStyle name="Note 2 3 2 4" xfId="8671"/>
    <cellStyle name="Note 2 3 2 4 2" xfId="10033"/>
    <cellStyle name="Note 2 3 2 4 2 2" xfId="14690"/>
    <cellStyle name="Note 2 3 2 4 3" xfId="10379"/>
    <cellStyle name="Note 2 3 2 4 3 2" xfId="15024"/>
    <cellStyle name="Note 2 3 2 5" xfId="9717"/>
    <cellStyle name="Note 2 3 2 5 2" xfId="14386"/>
    <cellStyle name="Note 2 3 2 6" xfId="9276"/>
    <cellStyle name="Note 2 3 2 6 2" xfId="13949"/>
    <cellStyle name="Note 2 3 3" xfId="3287"/>
    <cellStyle name="Note 2 3 3 2" xfId="7433"/>
    <cellStyle name="Note 2 3 3 2 2" xfId="8675"/>
    <cellStyle name="Note 2 3 3 2 2 2" xfId="10037"/>
    <cellStyle name="Note 2 3 3 2 2 2 2" xfId="14694"/>
    <cellStyle name="Note 2 3 3 2 2 3" xfId="10383"/>
    <cellStyle name="Note 2 3 3 2 2 3 2" xfId="15028"/>
    <cellStyle name="Note 2 3 3 2 3" xfId="9721"/>
    <cellStyle name="Note 2 3 3 2 3 2" xfId="14390"/>
    <cellStyle name="Note 2 3 3 2 4" xfId="9272"/>
    <cellStyle name="Note 2 3 3 2 4 2" xfId="13945"/>
    <cellStyle name="Note 2 3 3 3" xfId="7434"/>
    <cellStyle name="Note 2 3 3 3 2" xfId="8676"/>
    <cellStyle name="Note 2 3 3 3 2 2" xfId="10038"/>
    <cellStyle name="Note 2 3 3 3 2 2 2" xfId="14695"/>
    <cellStyle name="Note 2 3 3 3 2 3" xfId="10384"/>
    <cellStyle name="Note 2 3 3 3 2 3 2" xfId="15029"/>
    <cellStyle name="Note 2 3 3 3 3" xfId="9722"/>
    <cellStyle name="Note 2 3 3 3 3 2" xfId="14391"/>
    <cellStyle name="Note 2 3 3 3 4" xfId="9271"/>
    <cellStyle name="Note 2 3 3 3 4 2" xfId="13944"/>
    <cellStyle name="Note 2 3 3 4" xfId="8674"/>
    <cellStyle name="Note 2 3 3 4 2" xfId="10036"/>
    <cellStyle name="Note 2 3 3 4 2 2" xfId="14693"/>
    <cellStyle name="Note 2 3 3 4 3" xfId="10382"/>
    <cellStyle name="Note 2 3 3 4 3 2" xfId="15027"/>
    <cellStyle name="Note 2 3 3 5" xfId="9720"/>
    <cellStyle name="Note 2 3 3 5 2" xfId="14389"/>
    <cellStyle name="Note 2 3 3 6" xfId="9273"/>
    <cellStyle name="Note 2 3 3 6 2" xfId="13946"/>
    <cellStyle name="Note 2 3 4" xfId="7435"/>
    <cellStyle name="Note 2 3 4 2" xfId="8677"/>
    <cellStyle name="Note 2 3 4 2 2" xfId="10039"/>
    <cellStyle name="Note 2 3 4 2 2 2" xfId="14696"/>
    <cellStyle name="Note 2 3 4 2 3" xfId="10385"/>
    <cellStyle name="Note 2 3 4 2 3 2" xfId="15030"/>
    <cellStyle name="Note 2 3 4 3" xfId="9723"/>
    <cellStyle name="Note 2 3 4 3 2" xfId="14392"/>
    <cellStyle name="Note 2 3 4 4" xfId="9270"/>
    <cellStyle name="Note 2 3 4 4 2" xfId="13943"/>
    <cellStyle name="Note 2 3 5" xfId="7436"/>
    <cellStyle name="Note 2 3 5 2" xfId="8678"/>
    <cellStyle name="Note 2 3 5 2 2" xfId="10040"/>
    <cellStyle name="Note 2 3 5 2 2 2" xfId="14697"/>
    <cellStyle name="Note 2 3 5 2 3" xfId="10386"/>
    <cellStyle name="Note 2 3 5 2 3 2" xfId="15031"/>
    <cellStyle name="Note 2 3 5 3" xfId="9724"/>
    <cellStyle name="Note 2 3 5 3 2" xfId="14393"/>
    <cellStyle name="Note 2 3 5 4" xfId="9269"/>
    <cellStyle name="Note 2 3 5 4 2" xfId="13942"/>
    <cellStyle name="Note 2 3 6" xfId="8670"/>
    <cellStyle name="Note 2 3 6 2" xfId="10032"/>
    <cellStyle name="Note 2 3 6 2 2" xfId="14689"/>
    <cellStyle name="Note 2 3 6 3" xfId="10378"/>
    <cellStyle name="Note 2 3 6 3 2" xfId="15023"/>
    <cellStyle name="Note 2 3 7" xfId="9716"/>
    <cellStyle name="Note 2 3 7 2" xfId="14385"/>
    <cellStyle name="Note 2 3 8" xfId="9277"/>
    <cellStyle name="Note 2 3 8 2" xfId="13950"/>
    <cellStyle name="Note 2 4" xfId="1896"/>
    <cellStyle name="Note 2 4 2" xfId="7437"/>
    <cellStyle name="Note 2 4 2 2" xfId="8680"/>
    <cellStyle name="Note 2 4 2 2 2" xfId="10042"/>
    <cellStyle name="Note 2 4 2 2 2 2" xfId="14699"/>
    <cellStyle name="Note 2 4 2 2 3" xfId="10388"/>
    <cellStyle name="Note 2 4 2 2 3 2" xfId="15033"/>
    <cellStyle name="Note 2 4 2 3" xfId="9726"/>
    <cellStyle name="Note 2 4 2 3 2" xfId="14395"/>
    <cellStyle name="Note 2 4 2 4" xfId="9267"/>
    <cellStyle name="Note 2 4 2 4 2" xfId="13940"/>
    <cellStyle name="Note 2 4 3" xfId="8679"/>
    <cellStyle name="Note 2 4 3 2" xfId="10041"/>
    <cellStyle name="Note 2 4 3 2 2" xfId="14698"/>
    <cellStyle name="Note 2 4 3 3" xfId="10387"/>
    <cellStyle name="Note 2 4 3 3 2" xfId="15032"/>
    <cellStyle name="Note 2 4 4" xfId="9725"/>
    <cellStyle name="Note 2 4 4 2" xfId="14394"/>
    <cellStyle name="Note 2 4 5" xfId="9268"/>
    <cellStyle name="Note 2 4 5 2" xfId="13941"/>
    <cellStyle name="Note 2 5" xfId="3288"/>
    <cellStyle name="Note 2 5 2" xfId="7438"/>
    <cellStyle name="Note 2 5 2 2" xfId="8682"/>
    <cellStyle name="Note 2 5 2 2 2" xfId="10044"/>
    <cellStyle name="Note 2 5 2 2 2 2" xfId="14701"/>
    <cellStyle name="Note 2 5 2 2 3" xfId="10390"/>
    <cellStyle name="Note 2 5 2 2 3 2" xfId="15035"/>
    <cellStyle name="Note 2 5 2 3" xfId="9728"/>
    <cellStyle name="Note 2 5 2 3 2" xfId="14397"/>
    <cellStyle name="Note 2 5 2 4" xfId="9265"/>
    <cellStyle name="Note 2 5 2 4 2" xfId="13938"/>
    <cellStyle name="Note 2 5 3" xfId="8681"/>
    <cellStyle name="Note 2 5 3 2" xfId="10043"/>
    <cellStyle name="Note 2 5 3 2 2" xfId="14700"/>
    <cellStyle name="Note 2 5 3 3" xfId="10389"/>
    <cellStyle name="Note 2 5 3 3 2" xfId="15034"/>
    <cellStyle name="Note 2 5 4" xfId="9727"/>
    <cellStyle name="Note 2 5 4 2" xfId="14396"/>
    <cellStyle name="Note 2 5 5" xfId="9266"/>
    <cellStyle name="Note 2 5 5 2" xfId="13939"/>
    <cellStyle name="Note 2 6" xfId="7439"/>
    <cellStyle name="Note 2 6 2" xfId="8683"/>
    <cellStyle name="Note 2 6 2 2" xfId="10045"/>
    <cellStyle name="Note 2 6 2 2 2" xfId="14702"/>
    <cellStyle name="Note 2 6 2 3" xfId="10391"/>
    <cellStyle name="Note 2 6 2 3 2" xfId="15036"/>
    <cellStyle name="Note 2 6 3" xfId="9729"/>
    <cellStyle name="Note 2 6 3 2" xfId="14398"/>
    <cellStyle name="Note 2 6 4" xfId="9264"/>
    <cellStyle name="Note 2 6 4 2" xfId="13937"/>
    <cellStyle name="Note 2 7" xfId="8654"/>
    <cellStyle name="Note 2 7 2" xfId="10016"/>
    <cellStyle name="Note 2 7 2 2" xfId="14673"/>
    <cellStyle name="Note 2 7 3" xfId="10362"/>
    <cellStyle name="Note 2 7 3 2" xfId="15007"/>
    <cellStyle name="Note 2 8" xfId="9700"/>
    <cellStyle name="Note 2 8 2" xfId="14369"/>
    <cellStyle name="Note 2 9" xfId="9293"/>
    <cellStyle name="Note 2 9 2" xfId="13966"/>
    <cellStyle name="Note 2_DRAFT BOQ-WITH MEAS-STR-CIVIL-18-01-13" xfId="305"/>
    <cellStyle name="Note 3" xfId="3289"/>
    <cellStyle name="Note 3 10" xfId="260"/>
    <cellStyle name="Note 3 10 2" xfId="7440"/>
    <cellStyle name="Note 3 10 2 2" xfId="8686"/>
    <cellStyle name="Note 3 10 2 2 2" xfId="10048"/>
    <cellStyle name="Note 3 10 2 2 2 2" xfId="14705"/>
    <cellStyle name="Note 3 10 2 2 3" xfId="10394"/>
    <cellStyle name="Note 3 10 2 2 3 2" xfId="15039"/>
    <cellStyle name="Note 3 10 2 3" xfId="9732"/>
    <cellStyle name="Note 3 10 2 3 2" xfId="14401"/>
    <cellStyle name="Note 3 10 2 4" xfId="9261"/>
    <cellStyle name="Note 3 10 2 4 2" xfId="13934"/>
    <cellStyle name="Note 3 10 3" xfId="8685"/>
    <cellStyle name="Note 3 10 3 2" xfId="10047"/>
    <cellStyle name="Note 3 10 3 2 2" xfId="14704"/>
    <cellStyle name="Note 3 10 3 3" xfId="10393"/>
    <cellStyle name="Note 3 10 3 3 2" xfId="15038"/>
    <cellStyle name="Note 3 10 4" xfId="9731"/>
    <cellStyle name="Note 3 10 4 2" xfId="14400"/>
    <cellStyle name="Note 3 10 5" xfId="9262"/>
    <cellStyle name="Note 3 10 5 2" xfId="13935"/>
    <cellStyle name="Note 3 11" xfId="7441"/>
    <cellStyle name="Note 3 11 2" xfId="8687"/>
    <cellStyle name="Note 3 11 2 2" xfId="10049"/>
    <cellStyle name="Note 3 11 2 2 2" xfId="14706"/>
    <cellStyle name="Note 3 11 2 3" xfId="10395"/>
    <cellStyle name="Note 3 11 2 3 2" xfId="15040"/>
    <cellStyle name="Note 3 11 3" xfId="9733"/>
    <cellStyle name="Note 3 11 3 2" xfId="14402"/>
    <cellStyle name="Note 3 11 4" xfId="9260"/>
    <cellStyle name="Note 3 11 4 2" xfId="13933"/>
    <cellStyle name="Note 3 12" xfId="8684"/>
    <cellStyle name="Note 3 12 2" xfId="10046"/>
    <cellStyle name="Note 3 12 2 2" xfId="14703"/>
    <cellStyle name="Note 3 12 3" xfId="10392"/>
    <cellStyle name="Note 3 12 3 2" xfId="15037"/>
    <cellStyle name="Note 3 13" xfId="9730"/>
    <cellStyle name="Note 3 13 2" xfId="14399"/>
    <cellStyle name="Note 3 14" xfId="9263"/>
    <cellStyle name="Note 3 14 2" xfId="13936"/>
    <cellStyle name="Note 3 2" xfId="3290"/>
    <cellStyle name="Note 3 2 2" xfId="1754"/>
    <cellStyle name="Note 3 2 2 2" xfId="1121"/>
    <cellStyle name="Note 3 2 2 2 2" xfId="7442"/>
    <cellStyle name="Note 3 2 2 2 2 2" xfId="8691"/>
    <cellStyle name="Note 3 2 2 2 2 2 2" xfId="10053"/>
    <cellStyle name="Note 3 2 2 2 2 2 2 2" xfId="14710"/>
    <cellStyle name="Note 3 2 2 2 2 2 3" xfId="10399"/>
    <cellStyle name="Note 3 2 2 2 2 2 3 2" xfId="15044"/>
    <cellStyle name="Note 3 2 2 2 2 3" xfId="9737"/>
    <cellStyle name="Note 3 2 2 2 2 3 2" xfId="14406"/>
    <cellStyle name="Note 3 2 2 2 2 4" xfId="9256"/>
    <cellStyle name="Note 3 2 2 2 2 4 2" xfId="13929"/>
    <cellStyle name="Note 3 2 2 2 3" xfId="7443"/>
    <cellStyle name="Note 3 2 2 2 3 2" xfId="8692"/>
    <cellStyle name="Note 3 2 2 2 3 2 2" xfId="10054"/>
    <cellStyle name="Note 3 2 2 2 3 2 2 2" xfId="14711"/>
    <cellStyle name="Note 3 2 2 2 3 2 3" xfId="10400"/>
    <cellStyle name="Note 3 2 2 2 3 2 3 2" xfId="15045"/>
    <cellStyle name="Note 3 2 2 2 3 3" xfId="9738"/>
    <cellStyle name="Note 3 2 2 2 3 3 2" xfId="14407"/>
    <cellStyle name="Note 3 2 2 2 3 4" xfId="9255"/>
    <cellStyle name="Note 3 2 2 2 3 4 2" xfId="13928"/>
    <cellStyle name="Note 3 2 2 2 4" xfId="8690"/>
    <cellStyle name="Note 3 2 2 2 4 2" xfId="10052"/>
    <cellStyle name="Note 3 2 2 2 4 2 2" xfId="14709"/>
    <cellStyle name="Note 3 2 2 2 4 3" xfId="10398"/>
    <cellStyle name="Note 3 2 2 2 4 3 2" xfId="15043"/>
    <cellStyle name="Note 3 2 2 2 5" xfId="9736"/>
    <cellStyle name="Note 3 2 2 2 5 2" xfId="14405"/>
    <cellStyle name="Note 3 2 2 2 6" xfId="9257"/>
    <cellStyle name="Note 3 2 2 2 6 2" xfId="13930"/>
    <cellStyle name="Note 3 2 2 3" xfId="699"/>
    <cellStyle name="Note 3 2 2 3 2" xfId="7444"/>
    <cellStyle name="Note 3 2 2 3 2 2" xfId="8694"/>
    <cellStyle name="Note 3 2 2 3 2 2 2" xfId="10056"/>
    <cellStyle name="Note 3 2 2 3 2 2 2 2" xfId="14713"/>
    <cellStyle name="Note 3 2 2 3 2 2 3" xfId="10402"/>
    <cellStyle name="Note 3 2 2 3 2 2 3 2" xfId="15047"/>
    <cellStyle name="Note 3 2 2 3 2 3" xfId="9740"/>
    <cellStyle name="Note 3 2 2 3 2 3 2" xfId="14409"/>
    <cellStyle name="Note 3 2 2 3 2 4" xfId="9253"/>
    <cellStyle name="Note 3 2 2 3 2 4 2" xfId="13926"/>
    <cellStyle name="Note 3 2 2 3 3" xfId="7445"/>
    <cellStyle name="Note 3 2 2 3 3 2" xfId="8695"/>
    <cellStyle name="Note 3 2 2 3 3 2 2" xfId="10057"/>
    <cellStyle name="Note 3 2 2 3 3 2 2 2" xfId="14714"/>
    <cellStyle name="Note 3 2 2 3 3 2 3" xfId="10403"/>
    <cellStyle name="Note 3 2 2 3 3 2 3 2" xfId="15048"/>
    <cellStyle name="Note 3 2 2 3 3 3" xfId="9741"/>
    <cellStyle name="Note 3 2 2 3 3 3 2" xfId="14410"/>
    <cellStyle name="Note 3 2 2 3 3 4" xfId="9252"/>
    <cellStyle name="Note 3 2 2 3 3 4 2" xfId="13925"/>
    <cellStyle name="Note 3 2 2 3 4" xfId="8693"/>
    <cellStyle name="Note 3 2 2 3 4 2" xfId="10055"/>
    <cellStyle name="Note 3 2 2 3 4 2 2" xfId="14712"/>
    <cellStyle name="Note 3 2 2 3 4 3" xfId="10401"/>
    <cellStyle name="Note 3 2 2 3 4 3 2" xfId="15046"/>
    <cellStyle name="Note 3 2 2 3 5" xfId="9739"/>
    <cellStyle name="Note 3 2 2 3 5 2" xfId="14408"/>
    <cellStyle name="Note 3 2 2 3 6" xfId="9254"/>
    <cellStyle name="Note 3 2 2 3 6 2" xfId="13927"/>
    <cellStyle name="Note 3 2 2 4" xfId="7446"/>
    <cellStyle name="Note 3 2 2 4 2" xfId="8696"/>
    <cellStyle name="Note 3 2 2 4 2 2" xfId="10058"/>
    <cellStyle name="Note 3 2 2 4 2 2 2" xfId="14715"/>
    <cellStyle name="Note 3 2 2 4 2 3" xfId="10404"/>
    <cellStyle name="Note 3 2 2 4 2 3 2" xfId="15049"/>
    <cellStyle name="Note 3 2 2 4 3" xfId="9742"/>
    <cellStyle name="Note 3 2 2 4 3 2" xfId="14411"/>
    <cellStyle name="Note 3 2 2 4 4" xfId="9251"/>
    <cellStyle name="Note 3 2 2 4 4 2" xfId="13924"/>
    <cellStyle name="Note 3 2 2 5" xfId="7447"/>
    <cellStyle name="Note 3 2 2 5 2" xfId="8697"/>
    <cellStyle name="Note 3 2 2 5 2 2" xfId="10059"/>
    <cellStyle name="Note 3 2 2 5 2 2 2" xfId="14716"/>
    <cellStyle name="Note 3 2 2 5 2 3" xfId="10405"/>
    <cellStyle name="Note 3 2 2 5 2 3 2" xfId="15050"/>
    <cellStyle name="Note 3 2 2 5 3" xfId="9743"/>
    <cellStyle name="Note 3 2 2 5 3 2" xfId="14412"/>
    <cellStyle name="Note 3 2 2 5 4" xfId="9250"/>
    <cellStyle name="Note 3 2 2 5 4 2" xfId="13923"/>
    <cellStyle name="Note 3 2 2 6" xfId="8689"/>
    <cellStyle name="Note 3 2 2 6 2" xfId="10051"/>
    <cellStyle name="Note 3 2 2 6 2 2" xfId="14708"/>
    <cellStyle name="Note 3 2 2 6 3" xfId="10397"/>
    <cellStyle name="Note 3 2 2 6 3 2" xfId="15042"/>
    <cellStyle name="Note 3 2 2 7" xfId="9735"/>
    <cellStyle name="Note 3 2 2 7 2" xfId="14404"/>
    <cellStyle name="Note 3 2 2 8" xfId="9258"/>
    <cellStyle name="Note 3 2 2 8 2" xfId="13931"/>
    <cellStyle name="Note 3 2 3" xfId="362"/>
    <cellStyle name="Note 3 2 3 2" xfId="7448"/>
    <cellStyle name="Note 3 2 3 2 2" xfId="8699"/>
    <cellStyle name="Note 3 2 3 2 2 2" xfId="10061"/>
    <cellStyle name="Note 3 2 3 2 2 2 2" xfId="14718"/>
    <cellStyle name="Note 3 2 3 2 2 3" xfId="10407"/>
    <cellStyle name="Note 3 2 3 2 2 3 2" xfId="15052"/>
    <cellStyle name="Note 3 2 3 2 3" xfId="9745"/>
    <cellStyle name="Note 3 2 3 2 3 2" xfId="14414"/>
    <cellStyle name="Note 3 2 3 2 4" xfId="9248"/>
    <cellStyle name="Note 3 2 3 2 4 2" xfId="13921"/>
    <cellStyle name="Note 3 2 3 3" xfId="7449"/>
    <cellStyle name="Note 3 2 3 3 2" xfId="8700"/>
    <cellStyle name="Note 3 2 3 3 2 2" xfId="10062"/>
    <cellStyle name="Note 3 2 3 3 2 2 2" xfId="14719"/>
    <cellStyle name="Note 3 2 3 3 2 3" xfId="10408"/>
    <cellStyle name="Note 3 2 3 3 2 3 2" xfId="15053"/>
    <cellStyle name="Note 3 2 3 3 3" xfId="9746"/>
    <cellStyle name="Note 3 2 3 3 3 2" xfId="14415"/>
    <cellStyle name="Note 3 2 3 3 4" xfId="9247"/>
    <cellStyle name="Note 3 2 3 3 4 2" xfId="13920"/>
    <cellStyle name="Note 3 2 3 4" xfId="8698"/>
    <cellStyle name="Note 3 2 3 4 2" xfId="10060"/>
    <cellStyle name="Note 3 2 3 4 2 2" xfId="14717"/>
    <cellStyle name="Note 3 2 3 4 3" xfId="10406"/>
    <cellStyle name="Note 3 2 3 4 3 2" xfId="15051"/>
    <cellStyle name="Note 3 2 3 5" xfId="9744"/>
    <cellStyle name="Note 3 2 3 5 2" xfId="14413"/>
    <cellStyle name="Note 3 2 3 6" xfId="9249"/>
    <cellStyle name="Note 3 2 3 6 2" xfId="13922"/>
    <cellStyle name="Note 3 2 4" xfId="3291"/>
    <cellStyle name="Note 3 2 4 2" xfId="7450"/>
    <cellStyle name="Note 3 2 4 2 2" xfId="8702"/>
    <cellStyle name="Note 3 2 4 2 2 2" xfId="10064"/>
    <cellStyle name="Note 3 2 4 2 2 2 2" xfId="14721"/>
    <cellStyle name="Note 3 2 4 2 2 3" xfId="10410"/>
    <cellStyle name="Note 3 2 4 2 2 3 2" xfId="15055"/>
    <cellStyle name="Note 3 2 4 2 3" xfId="9748"/>
    <cellStyle name="Note 3 2 4 2 3 2" xfId="14417"/>
    <cellStyle name="Note 3 2 4 2 4" xfId="9245"/>
    <cellStyle name="Note 3 2 4 2 4 2" xfId="13918"/>
    <cellStyle name="Note 3 2 4 3" xfId="7451"/>
    <cellStyle name="Note 3 2 4 3 2" xfId="8703"/>
    <cellStyle name="Note 3 2 4 3 2 2" xfId="10065"/>
    <cellStyle name="Note 3 2 4 3 2 2 2" xfId="14722"/>
    <cellStyle name="Note 3 2 4 3 2 3" xfId="10411"/>
    <cellStyle name="Note 3 2 4 3 2 3 2" xfId="15056"/>
    <cellStyle name="Note 3 2 4 3 3" xfId="9749"/>
    <cellStyle name="Note 3 2 4 3 3 2" xfId="14418"/>
    <cellStyle name="Note 3 2 4 3 4" xfId="9244"/>
    <cellStyle name="Note 3 2 4 3 4 2" xfId="13917"/>
    <cellStyle name="Note 3 2 4 4" xfId="8701"/>
    <cellStyle name="Note 3 2 4 4 2" xfId="10063"/>
    <cellStyle name="Note 3 2 4 4 2 2" xfId="14720"/>
    <cellStyle name="Note 3 2 4 4 3" xfId="10409"/>
    <cellStyle name="Note 3 2 4 4 3 2" xfId="15054"/>
    <cellStyle name="Note 3 2 4 5" xfId="9747"/>
    <cellStyle name="Note 3 2 4 5 2" xfId="14416"/>
    <cellStyle name="Note 3 2 4 6" xfId="9246"/>
    <cellStyle name="Note 3 2 4 6 2" xfId="13919"/>
    <cellStyle name="Note 3 2 5" xfId="7452"/>
    <cellStyle name="Note 3 2 5 2" xfId="8704"/>
    <cellStyle name="Note 3 2 5 2 2" xfId="10066"/>
    <cellStyle name="Note 3 2 5 2 2 2" xfId="14723"/>
    <cellStyle name="Note 3 2 5 2 3" xfId="10412"/>
    <cellStyle name="Note 3 2 5 2 3 2" xfId="15057"/>
    <cellStyle name="Note 3 2 5 3" xfId="9750"/>
    <cellStyle name="Note 3 2 5 3 2" xfId="14419"/>
    <cellStyle name="Note 3 2 5 4" xfId="9243"/>
    <cellStyle name="Note 3 2 5 4 2" xfId="13916"/>
    <cellStyle name="Note 3 2 6" xfId="7453"/>
    <cellStyle name="Note 3 2 6 2" xfId="8705"/>
    <cellStyle name="Note 3 2 6 2 2" xfId="10067"/>
    <cellStyle name="Note 3 2 6 2 2 2" xfId="14724"/>
    <cellStyle name="Note 3 2 6 2 3" xfId="10413"/>
    <cellStyle name="Note 3 2 6 2 3 2" xfId="15058"/>
    <cellStyle name="Note 3 2 6 3" xfId="9751"/>
    <cellStyle name="Note 3 2 6 3 2" xfId="14420"/>
    <cellStyle name="Note 3 2 6 4" xfId="9242"/>
    <cellStyle name="Note 3 2 6 4 2" xfId="13915"/>
    <cellStyle name="Note 3 2 7" xfId="8688"/>
    <cellStyle name="Note 3 2 7 2" xfId="10050"/>
    <cellStyle name="Note 3 2 7 2 2" xfId="14707"/>
    <cellStyle name="Note 3 2 7 3" xfId="10396"/>
    <cellStyle name="Note 3 2 7 3 2" xfId="15041"/>
    <cellStyle name="Note 3 2 8" xfId="9734"/>
    <cellStyle name="Note 3 2 8 2" xfId="14403"/>
    <cellStyle name="Note 3 2 9" xfId="9259"/>
    <cellStyle name="Note 3 2 9 2" xfId="13932"/>
    <cellStyle name="Note 3 2_DRAFT BOQ-WITH MEAS-STR-CIVIL-18-01-13" xfId="3292"/>
    <cellStyle name="Note 3 3" xfId="1288"/>
    <cellStyle name="Note 3 3 2" xfId="657"/>
    <cellStyle name="Note 3 3 2 2" xfId="7454"/>
    <cellStyle name="Note 3 3 2 2 2" xfId="8708"/>
    <cellStyle name="Note 3 3 2 2 2 2" xfId="10070"/>
    <cellStyle name="Note 3 3 2 2 2 2 2" xfId="14727"/>
    <cellStyle name="Note 3 3 2 2 2 3" xfId="10416"/>
    <cellStyle name="Note 3 3 2 2 2 3 2" xfId="15061"/>
    <cellStyle name="Note 3 3 2 2 3" xfId="9754"/>
    <cellStyle name="Note 3 3 2 2 3 2" xfId="14423"/>
    <cellStyle name="Note 3 3 2 2 4" xfId="9239"/>
    <cellStyle name="Note 3 3 2 2 4 2" xfId="13912"/>
    <cellStyle name="Note 3 3 2 3" xfId="7455"/>
    <cellStyle name="Note 3 3 2 3 2" xfId="8709"/>
    <cellStyle name="Note 3 3 2 3 2 2" xfId="10071"/>
    <cellStyle name="Note 3 3 2 3 2 2 2" xfId="14728"/>
    <cellStyle name="Note 3 3 2 3 2 3" xfId="10417"/>
    <cellStyle name="Note 3 3 2 3 2 3 2" xfId="15062"/>
    <cellStyle name="Note 3 3 2 3 3" xfId="9755"/>
    <cellStyle name="Note 3 3 2 3 3 2" xfId="14424"/>
    <cellStyle name="Note 3 3 2 3 4" xfId="9238"/>
    <cellStyle name="Note 3 3 2 3 4 2" xfId="13911"/>
    <cellStyle name="Note 3 3 2 4" xfId="8707"/>
    <cellStyle name="Note 3 3 2 4 2" xfId="10069"/>
    <cellStyle name="Note 3 3 2 4 2 2" xfId="14726"/>
    <cellStyle name="Note 3 3 2 4 3" xfId="10415"/>
    <cellStyle name="Note 3 3 2 4 3 2" xfId="15060"/>
    <cellStyle name="Note 3 3 2 5" xfId="9753"/>
    <cellStyle name="Note 3 3 2 5 2" xfId="14422"/>
    <cellStyle name="Note 3 3 2 6" xfId="9240"/>
    <cellStyle name="Note 3 3 2 6 2" xfId="13913"/>
    <cellStyle name="Note 3 3 3" xfId="913"/>
    <cellStyle name="Note 3 3 3 2" xfId="7456"/>
    <cellStyle name="Note 3 3 3 2 2" xfId="8711"/>
    <cellStyle name="Note 3 3 3 2 2 2" xfId="10073"/>
    <cellStyle name="Note 3 3 3 2 2 2 2" xfId="14730"/>
    <cellStyle name="Note 3 3 3 2 2 3" xfId="10419"/>
    <cellStyle name="Note 3 3 3 2 2 3 2" xfId="15064"/>
    <cellStyle name="Note 3 3 3 2 3" xfId="9757"/>
    <cellStyle name="Note 3 3 3 2 3 2" xfId="14426"/>
    <cellStyle name="Note 3 3 3 2 4" xfId="9236"/>
    <cellStyle name="Note 3 3 3 2 4 2" xfId="13909"/>
    <cellStyle name="Note 3 3 3 3" xfId="7457"/>
    <cellStyle name="Note 3 3 3 3 2" xfId="8712"/>
    <cellStyle name="Note 3 3 3 3 2 2" xfId="10074"/>
    <cellStyle name="Note 3 3 3 3 2 2 2" xfId="14731"/>
    <cellStyle name="Note 3 3 3 3 2 3" xfId="10420"/>
    <cellStyle name="Note 3 3 3 3 2 3 2" xfId="15065"/>
    <cellStyle name="Note 3 3 3 3 3" xfId="9758"/>
    <cellStyle name="Note 3 3 3 3 3 2" xfId="14427"/>
    <cellStyle name="Note 3 3 3 3 4" xfId="9235"/>
    <cellStyle name="Note 3 3 3 3 4 2" xfId="13908"/>
    <cellStyle name="Note 3 3 3 4" xfId="8710"/>
    <cellStyle name="Note 3 3 3 4 2" xfId="10072"/>
    <cellStyle name="Note 3 3 3 4 2 2" xfId="14729"/>
    <cellStyle name="Note 3 3 3 4 3" xfId="10418"/>
    <cellStyle name="Note 3 3 3 4 3 2" xfId="15063"/>
    <cellStyle name="Note 3 3 3 5" xfId="9756"/>
    <cellStyle name="Note 3 3 3 5 2" xfId="14425"/>
    <cellStyle name="Note 3 3 3 6" xfId="9237"/>
    <cellStyle name="Note 3 3 3 6 2" xfId="13910"/>
    <cellStyle name="Note 3 3 4" xfId="7458"/>
    <cellStyle name="Note 3 3 4 2" xfId="8713"/>
    <cellStyle name="Note 3 3 4 2 2" xfId="10075"/>
    <cellStyle name="Note 3 3 4 2 2 2" xfId="14732"/>
    <cellStyle name="Note 3 3 4 2 3" xfId="10421"/>
    <cellStyle name="Note 3 3 4 2 3 2" xfId="15066"/>
    <cellStyle name="Note 3 3 4 3" xfId="9759"/>
    <cellStyle name="Note 3 3 4 3 2" xfId="14428"/>
    <cellStyle name="Note 3 3 4 4" xfId="9234"/>
    <cellStyle name="Note 3 3 4 4 2" xfId="13907"/>
    <cellStyle name="Note 3 3 5" xfId="7459"/>
    <cellStyle name="Note 3 3 5 2" xfId="8714"/>
    <cellStyle name="Note 3 3 5 2 2" xfId="10076"/>
    <cellStyle name="Note 3 3 5 2 2 2" xfId="14733"/>
    <cellStyle name="Note 3 3 5 2 3" xfId="10422"/>
    <cellStyle name="Note 3 3 5 2 3 2" xfId="15067"/>
    <cellStyle name="Note 3 3 5 3" xfId="9760"/>
    <cellStyle name="Note 3 3 5 3 2" xfId="14429"/>
    <cellStyle name="Note 3 3 5 4" xfId="9233"/>
    <cellStyle name="Note 3 3 5 4 2" xfId="13906"/>
    <cellStyle name="Note 3 3 6" xfId="8706"/>
    <cellStyle name="Note 3 3 6 2" xfId="10068"/>
    <cellStyle name="Note 3 3 6 2 2" xfId="14725"/>
    <cellStyle name="Note 3 3 6 3" xfId="10414"/>
    <cellStyle name="Note 3 3 6 3 2" xfId="15059"/>
    <cellStyle name="Note 3 3 7" xfId="9752"/>
    <cellStyle name="Note 3 3 7 2" xfId="14421"/>
    <cellStyle name="Note 3 3 8" xfId="9241"/>
    <cellStyle name="Note 3 3 8 2" xfId="13914"/>
    <cellStyle name="Note 3 4" xfId="1660"/>
    <cellStyle name="Note 3 4 2" xfId="7460"/>
    <cellStyle name="Note 3 4 2 2" xfId="8716"/>
    <cellStyle name="Note 3 4 2 2 2" xfId="10078"/>
    <cellStyle name="Note 3 4 2 2 2 2" xfId="14735"/>
    <cellStyle name="Note 3 4 2 2 3" xfId="10424"/>
    <cellStyle name="Note 3 4 2 2 3 2" xfId="15069"/>
    <cellStyle name="Note 3 4 2 3" xfId="9762"/>
    <cellStyle name="Note 3 4 2 3 2" xfId="14431"/>
    <cellStyle name="Note 3 4 2 4" xfId="9231"/>
    <cellStyle name="Note 3 4 2 4 2" xfId="13904"/>
    <cellStyle name="Note 3 4 3" xfId="8715"/>
    <cellStyle name="Note 3 4 3 2" xfId="10077"/>
    <cellStyle name="Note 3 4 3 2 2" xfId="14734"/>
    <cellStyle name="Note 3 4 3 3" xfId="10423"/>
    <cellStyle name="Note 3 4 3 3 2" xfId="15068"/>
    <cellStyle name="Note 3 4 4" xfId="9761"/>
    <cellStyle name="Note 3 4 4 2" xfId="14430"/>
    <cellStyle name="Note 3 4 5" xfId="9232"/>
    <cellStyle name="Note 3 4 5 2" xfId="13905"/>
    <cellStyle name="Note 3 5" xfId="3293"/>
    <cellStyle name="Note 3 5 2" xfId="7461"/>
    <cellStyle name="Note 3 5 2 2" xfId="8718"/>
    <cellStyle name="Note 3 5 2 2 2" xfId="10080"/>
    <cellStyle name="Note 3 5 2 2 2 2" xfId="14737"/>
    <cellStyle name="Note 3 5 2 2 3" xfId="10426"/>
    <cellStyle name="Note 3 5 2 2 3 2" xfId="15071"/>
    <cellStyle name="Note 3 5 2 3" xfId="9764"/>
    <cellStyle name="Note 3 5 2 3 2" xfId="14433"/>
    <cellStyle name="Note 3 5 2 4" xfId="9229"/>
    <cellStyle name="Note 3 5 2 4 2" xfId="13902"/>
    <cellStyle name="Note 3 5 3" xfId="8717"/>
    <cellStyle name="Note 3 5 3 2" xfId="10079"/>
    <cellStyle name="Note 3 5 3 2 2" xfId="14736"/>
    <cellStyle name="Note 3 5 3 3" xfId="10425"/>
    <cellStyle name="Note 3 5 3 3 2" xfId="15070"/>
    <cellStyle name="Note 3 5 4" xfId="9763"/>
    <cellStyle name="Note 3 5 4 2" xfId="14432"/>
    <cellStyle name="Note 3 5 5" xfId="9230"/>
    <cellStyle name="Note 3 5 5 2" xfId="13903"/>
    <cellStyle name="Note 3 6" xfId="3294"/>
    <cellStyle name="Note 3 6 2" xfId="7462"/>
    <cellStyle name="Note 3 6 2 2" xfId="8720"/>
    <cellStyle name="Note 3 6 2 2 2" xfId="10082"/>
    <cellStyle name="Note 3 6 2 2 2 2" xfId="14739"/>
    <cellStyle name="Note 3 6 2 2 3" xfId="10428"/>
    <cellStyle name="Note 3 6 2 2 3 2" xfId="15073"/>
    <cellStyle name="Note 3 6 2 3" xfId="9766"/>
    <cellStyle name="Note 3 6 2 3 2" xfId="14435"/>
    <cellStyle name="Note 3 6 2 4" xfId="9227"/>
    <cellStyle name="Note 3 6 2 4 2" xfId="13900"/>
    <cellStyle name="Note 3 6 3" xfId="8719"/>
    <cellStyle name="Note 3 6 3 2" xfId="10081"/>
    <cellStyle name="Note 3 6 3 2 2" xfId="14738"/>
    <cellStyle name="Note 3 6 3 3" xfId="10427"/>
    <cellStyle name="Note 3 6 3 3 2" xfId="15072"/>
    <cellStyle name="Note 3 6 4" xfId="9765"/>
    <cellStyle name="Note 3 6 4 2" xfId="14434"/>
    <cellStyle name="Note 3 6 5" xfId="9228"/>
    <cellStyle name="Note 3 6 5 2" xfId="13901"/>
    <cellStyle name="Note 3 7" xfId="3295"/>
    <cellStyle name="Note 3 7 2" xfId="7463"/>
    <cellStyle name="Note 3 7 2 2" xfId="8722"/>
    <cellStyle name="Note 3 7 2 2 2" xfId="10084"/>
    <cellStyle name="Note 3 7 2 2 2 2" xfId="14741"/>
    <cellStyle name="Note 3 7 2 2 3" xfId="10430"/>
    <cellStyle name="Note 3 7 2 2 3 2" xfId="15075"/>
    <cellStyle name="Note 3 7 2 3" xfId="9768"/>
    <cellStyle name="Note 3 7 2 3 2" xfId="14437"/>
    <cellStyle name="Note 3 7 2 4" xfId="9225"/>
    <cellStyle name="Note 3 7 2 4 2" xfId="13898"/>
    <cellStyle name="Note 3 7 3" xfId="8721"/>
    <cellStyle name="Note 3 7 3 2" xfId="10083"/>
    <cellStyle name="Note 3 7 3 2 2" xfId="14740"/>
    <cellStyle name="Note 3 7 3 3" xfId="10429"/>
    <cellStyle name="Note 3 7 3 3 2" xfId="15074"/>
    <cellStyle name="Note 3 7 4" xfId="9767"/>
    <cellStyle name="Note 3 7 4 2" xfId="14436"/>
    <cellStyle name="Note 3 7 5" xfId="9226"/>
    <cellStyle name="Note 3 7 5 2" xfId="13899"/>
    <cellStyle name="Note 3 8" xfId="3296"/>
    <cellStyle name="Note 3 8 2" xfId="7464"/>
    <cellStyle name="Note 3 8 2 2" xfId="8724"/>
    <cellStyle name="Note 3 8 2 2 2" xfId="10086"/>
    <cellStyle name="Note 3 8 2 2 2 2" xfId="14743"/>
    <cellStyle name="Note 3 8 2 2 3" xfId="10432"/>
    <cellStyle name="Note 3 8 2 2 3 2" xfId="15077"/>
    <cellStyle name="Note 3 8 2 3" xfId="9770"/>
    <cellStyle name="Note 3 8 2 3 2" xfId="14439"/>
    <cellStyle name="Note 3 8 2 4" xfId="9223"/>
    <cellStyle name="Note 3 8 2 4 2" xfId="13896"/>
    <cellStyle name="Note 3 8 3" xfId="8723"/>
    <cellStyle name="Note 3 8 3 2" xfId="10085"/>
    <cellStyle name="Note 3 8 3 2 2" xfId="14742"/>
    <cellStyle name="Note 3 8 3 3" xfId="10431"/>
    <cellStyle name="Note 3 8 3 3 2" xfId="15076"/>
    <cellStyle name="Note 3 8 4" xfId="9769"/>
    <cellStyle name="Note 3 8 4 2" xfId="14438"/>
    <cellStyle name="Note 3 8 5" xfId="9224"/>
    <cellStyle name="Note 3 8 5 2" xfId="13897"/>
    <cellStyle name="Note 3 9" xfId="2204"/>
    <cellStyle name="Note 3 9 2" xfId="7465"/>
    <cellStyle name="Note 3 9 2 2" xfId="8726"/>
    <cellStyle name="Note 3 9 2 2 2" xfId="10088"/>
    <cellStyle name="Note 3 9 2 2 2 2" xfId="14745"/>
    <cellStyle name="Note 3 9 2 2 3" xfId="10434"/>
    <cellStyle name="Note 3 9 2 2 3 2" xfId="15079"/>
    <cellStyle name="Note 3 9 2 3" xfId="9772"/>
    <cellStyle name="Note 3 9 2 3 2" xfId="14441"/>
    <cellStyle name="Note 3 9 2 4" xfId="9221"/>
    <cellStyle name="Note 3 9 2 4 2" xfId="13894"/>
    <cellStyle name="Note 3 9 3" xfId="8725"/>
    <cellStyle name="Note 3 9 3 2" xfId="10087"/>
    <cellStyle name="Note 3 9 3 2 2" xfId="14744"/>
    <cellStyle name="Note 3 9 3 3" xfId="10433"/>
    <cellStyle name="Note 3 9 3 3 2" xfId="15078"/>
    <cellStyle name="Note 3 9 4" xfId="9771"/>
    <cellStyle name="Note 3 9 4 2" xfId="14440"/>
    <cellStyle name="Note 3 9 5" xfId="9222"/>
    <cellStyle name="Note 3 9 5 2" xfId="13895"/>
    <cellStyle name="Note 3_DRAFT BOQ-WITH MEAS-STR-CIVIL-18-01-13" xfId="1621"/>
    <cellStyle name="Note 4" xfId="1579"/>
    <cellStyle name="Note 4 2" xfId="1581"/>
    <cellStyle name="Note 4 2 2" xfId="1713"/>
    <cellStyle name="Note 4 2 2 2" xfId="7466"/>
    <cellStyle name="Note 4 2 2 2 2" xfId="8730"/>
    <cellStyle name="Note 4 2 2 2 2 2" xfId="10092"/>
    <cellStyle name="Note 4 2 2 2 2 2 2" xfId="14749"/>
    <cellStyle name="Note 4 2 2 2 2 3" xfId="10438"/>
    <cellStyle name="Note 4 2 2 2 2 3 2" xfId="15083"/>
    <cellStyle name="Note 4 2 2 2 3" xfId="9776"/>
    <cellStyle name="Note 4 2 2 2 3 2" xfId="14445"/>
    <cellStyle name="Note 4 2 2 2 4" xfId="9217"/>
    <cellStyle name="Note 4 2 2 2 4 2" xfId="13890"/>
    <cellStyle name="Note 4 2 2 3" xfId="7467"/>
    <cellStyle name="Note 4 2 2 3 2" xfId="8731"/>
    <cellStyle name="Note 4 2 2 3 2 2" xfId="10093"/>
    <cellStyle name="Note 4 2 2 3 2 2 2" xfId="14750"/>
    <cellStyle name="Note 4 2 2 3 2 3" xfId="10439"/>
    <cellStyle name="Note 4 2 2 3 2 3 2" xfId="15084"/>
    <cellStyle name="Note 4 2 2 3 3" xfId="9777"/>
    <cellStyle name="Note 4 2 2 3 3 2" xfId="14446"/>
    <cellStyle name="Note 4 2 2 3 4" xfId="9216"/>
    <cellStyle name="Note 4 2 2 3 4 2" xfId="13889"/>
    <cellStyle name="Note 4 2 2 4" xfId="8729"/>
    <cellStyle name="Note 4 2 2 4 2" xfId="10091"/>
    <cellStyle name="Note 4 2 2 4 2 2" xfId="14748"/>
    <cellStyle name="Note 4 2 2 4 3" xfId="10437"/>
    <cellStyle name="Note 4 2 2 4 3 2" xfId="15082"/>
    <cellStyle name="Note 4 2 2 5" xfId="9775"/>
    <cellStyle name="Note 4 2 2 5 2" xfId="14444"/>
    <cellStyle name="Note 4 2 2 6" xfId="9218"/>
    <cellStyle name="Note 4 2 2 6 2" xfId="13891"/>
    <cellStyle name="Note 4 2 3" xfId="1738"/>
    <cellStyle name="Note 4 2 3 2" xfId="7468"/>
    <cellStyle name="Note 4 2 3 2 2" xfId="8733"/>
    <cellStyle name="Note 4 2 3 2 2 2" xfId="10095"/>
    <cellStyle name="Note 4 2 3 2 2 2 2" xfId="14752"/>
    <cellStyle name="Note 4 2 3 2 2 3" xfId="10441"/>
    <cellStyle name="Note 4 2 3 2 2 3 2" xfId="15086"/>
    <cellStyle name="Note 4 2 3 2 3" xfId="9779"/>
    <cellStyle name="Note 4 2 3 2 3 2" xfId="14448"/>
    <cellStyle name="Note 4 2 3 2 4" xfId="9214"/>
    <cellStyle name="Note 4 2 3 2 4 2" xfId="13887"/>
    <cellStyle name="Note 4 2 3 3" xfId="7469"/>
    <cellStyle name="Note 4 2 3 3 2" xfId="8734"/>
    <cellStyle name="Note 4 2 3 3 2 2" xfId="10096"/>
    <cellStyle name="Note 4 2 3 3 2 2 2" xfId="14753"/>
    <cellStyle name="Note 4 2 3 3 2 3" xfId="10442"/>
    <cellStyle name="Note 4 2 3 3 2 3 2" xfId="15087"/>
    <cellStyle name="Note 4 2 3 3 3" xfId="9780"/>
    <cellStyle name="Note 4 2 3 3 3 2" xfId="14449"/>
    <cellStyle name="Note 4 2 3 3 4" xfId="9213"/>
    <cellStyle name="Note 4 2 3 3 4 2" xfId="13886"/>
    <cellStyle name="Note 4 2 3 4" xfId="8732"/>
    <cellStyle name="Note 4 2 3 4 2" xfId="10094"/>
    <cellStyle name="Note 4 2 3 4 2 2" xfId="14751"/>
    <cellStyle name="Note 4 2 3 4 3" xfId="10440"/>
    <cellStyle name="Note 4 2 3 4 3 2" xfId="15085"/>
    <cellStyle name="Note 4 2 3 5" xfId="9778"/>
    <cellStyle name="Note 4 2 3 5 2" xfId="14447"/>
    <cellStyle name="Note 4 2 3 6" xfId="9215"/>
    <cellStyle name="Note 4 2 3 6 2" xfId="13888"/>
    <cellStyle name="Note 4 2 4" xfId="7470"/>
    <cellStyle name="Note 4 2 4 2" xfId="8735"/>
    <cellStyle name="Note 4 2 4 2 2" xfId="10097"/>
    <cellStyle name="Note 4 2 4 2 2 2" xfId="14754"/>
    <cellStyle name="Note 4 2 4 2 3" xfId="10443"/>
    <cellStyle name="Note 4 2 4 2 3 2" xfId="15088"/>
    <cellStyle name="Note 4 2 4 3" xfId="9781"/>
    <cellStyle name="Note 4 2 4 3 2" xfId="14450"/>
    <cellStyle name="Note 4 2 4 4" xfId="9212"/>
    <cellStyle name="Note 4 2 4 4 2" xfId="13885"/>
    <cellStyle name="Note 4 2 5" xfId="7471"/>
    <cellStyle name="Note 4 2 5 2" xfId="8736"/>
    <cellStyle name="Note 4 2 5 2 2" xfId="10098"/>
    <cellStyle name="Note 4 2 5 2 2 2" xfId="14755"/>
    <cellStyle name="Note 4 2 5 2 3" xfId="10444"/>
    <cellStyle name="Note 4 2 5 2 3 2" xfId="15089"/>
    <cellStyle name="Note 4 2 5 3" xfId="9782"/>
    <cellStyle name="Note 4 2 5 3 2" xfId="14451"/>
    <cellStyle name="Note 4 2 5 4" xfId="9211"/>
    <cellStyle name="Note 4 2 5 4 2" xfId="13884"/>
    <cellStyle name="Note 4 2 6" xfId="8728"/>
    <cellStyle name="Note 4 2 6 2" xfId="10090"/>
    <cellStyle name="Note 4 2 6 2 2" xfId="14747"/>
    <cellStyle name="Note 4 2 6 3" xfId="10436"/>
    <cellStyle name="Note 4 2 6 3 2" xfId="15081"/>
    <cellStyle name="Note 4 2 7" xfId="9774"/>
    <cellStyle name="Note 4 2 7 2" xfId="14443"/>
    <cellStyle name="Note 4 2 8" xfId="9219"/>
    <cellStyle name="Note 4 2 8 2" xfId="13892"/>
    <cellStyle name="Note 4 3" xfId="1691"/>
    <cellStyle name="Note 4 3 2" xfId="7472"/>
    <cellStyle name="Note 4 3 2 2" xfId="8738"/>
    <cellStyle name="Note 4 3 2 2 2" xfId="10100"/>
    <cellStyle name="Note 4 3 2 2 2 2" xfId="14757"/>
    <cellStyle name="Note 4 3 2 2 3" xfId="10446"/>
    <cellStyle name="Note 4 3 2 2 3 2" xfId="15091"/>
    <cellStyle name="Note 4 3 2 3" xfId="9784"/>
    <cellStyle name="Note 4 3 2 3 2" xfId="14453"/>
    <cellStyle name="Note 4 3 2 4" xfId="9209"/>
    <cellStyle name="Note 4 3 2 4 2" xfId="13882"/>
    <cellStyle name="Note 4 3 3" xfId="7473"/>
    <cellStyle name="Note 4 3 3 2" xfId="8739"/>
    <cellStyle name="Note 4 3 3 2 2" xfId="10101"/>
    <cellStyle name="Note 4 3 3 2 2 2" xfId="14758"/>
    <cellStyle name="Note 4 3 3 2 3" xfId="10447"/>
    <cellStyle name="Note 4 3 3 2 3 2" xfId="15092"/>
    <cellStyle name="Note 4 3 3 3" xfId="9785"/>
    <cellStyle name="Note 4 3 3 3 2" xfId="14454"/>
    <cellStyle name="Note 4 3 3 4" xfId="9208"/>
    <cellStyle name="Note 4 3 3 4 2" xfId="13881"/>
    <cellStyle name="Note 4 3 4" xfId="8737"/>
    <cellStyle name="Note 4 3 4 2" xfId="10099"/>
    <cellStyle name="Note 4 3 4 2 2" xfId="14756"/>
    <cellStyle name="Note 4 3 4 3" xfId="10445"/>
    <cellStyle name="Note 4 3 4 3 2" xfId="15090"/>
    <cellStyle name="Note 4 3 5" xfId="9783"/>
    <cellStyle name="Note 4 3 5 2" xfId="14452"/>
    <cellStyle name="Note 4 3 6" xfId="9210"/>
    <cellStyle name="Note 4 3 6 2" xfId="13883"/>
    <cellStyle name="Note 4 4" xfId="1016"/>
    <cellStyle name="Note 4 4 2" xfId="7474"/>
    <cellStyle name="Note 4 4 2 2" xfId="8741"/>
    <cellStyle name="Note 4 4 2 2 2" xfId="10103"/>
    <cellStyle name="Note 4 4 2 2 2 2" xfId="14760"/>
    <cellStyle name="Note 4 4 2 2 3" xfId="10449"/>
    <cellStyle name="Note 4 4 2 2 3 2" xfId="15094"/>
    <cellStyle name="Note 4 4 2 3" xfId="9787"/>
    <cellStyle name="Note 4 4 2 3 2" xfId="14456"/>
    <cellStyle name="Note 4 4 2 4" xfId="9206"/>
    <cellStyle name="Note 4 4 2 4 2" xfId="13879"/>
    <cellStyle name="Note 4 4 3" xfId="7475"/>
    <cellStyle name="Note 4 4 3 2" xfId="8742"/>
    <cellStyle name="Note 4 4 3 2 2" xfId="10104"/>
    <cellStyle name="Note 4 4 3 2 2 2" xfId="14761"/>
    <cellStyle name="Note 4 4 3 2 3" xfId="10450"/>
    <cellStyle name="Note 4 4 3 2 3 2" xfId="15095"/>
    <cellStyle name="Note 4 4 3 3" xfId="9788"/>
    <cellStyle name="Note 4 4 3 3 2" xfId="14457"/>
    <cellStyle name="Note 4 4 3 4" xfId="9205"/>
    <cellStyle name="Note 4 4 3 4 2" xfId="13878"/>
    <cellStyle name="Note 4 4 4" xfId="8740"/>
    <cellStyle name="Note 4 4 4 2" xfId="10102"/>
    <cellStyle name="Note 4 4 4 2 2" xfId="14759"/>
    <cellStyle name="Note 4 4 4 3" xfId="10448"/>
    <cellStyle name="Note 4 4 4 3 2" xfId="15093"/>
    <cellStyle name="Note 4 4 5" xfId="9786"/>
    <cellStyle name="Note 4 4 5 2" xfId="14455"/>
    <cellStyle name="Note 4 4 6" xfId="9207"/>
    <cellStyle name="Note 4 4 6 2" xfId="13880"/>
    <cellStyle name="Note 4 5" xfId="7476"/>
    <cellStyle name="Note 4 5 2" xfId="8743"/>
    <cellStyle name="Note 4 5 2 2" xfId="10105"/>
    <cellStyle name="Note 4 5 2 2 2" xfId="14762"/>
    <cellStyle name="Note 4 5 2 3" xfId="10451"/>
    <cellStyle name="Note 4 5 2 3 2" xfId="15096"/>
    <cellStyle name="Note 4 5 3" xfId="9789"/>
    <cellStyle name="Note 4 5 3 2" xfId="14458"/>
    <cellStyle name="Note 4 5 4" xfId="9204"/>
    <cellStyle name="Note 4 5 4 2" xfId="13877"/>
    <cellStyle name="Note 4 6" xfId="7477"/>
    <cellStyle name="Note 4 6 2" xfId="8744"/>
    <cellStyle name="Note 4 6 2 2" xfId="10106"/>
    <cellStyle name="Note 4 6 2 2 2" xfId="14763"/>
    <cellStyle name="Note 4 6 2 3" xfId="10452"/>
    <cellStyle name="Note 4 6 2 3 2" xfId="15097"/>
    <cellStyle name="Note 4 6 3" xfId="9790"/>
    <cellStyle name="Note 4 6 3 2" xfId="14459"/>
    <cellStyle name="Note 4 6 4" xfId="9203"/>
    <cellStyle name="Note 4 6 4 2" xfId="13876"/>
    <cellStyle name="Note 4 7" xfId="8727"/>
    <cellStyle name="Note 4 7 2" xfId="10089"/>
    <cellStyle name="Note 4 7 2 2" xfId="14746"/>
    <cellStyle name="Note 4 7 3" xfId="10435"/>
    <cellStyle name="Note 4 7 3 2" xfId="15080"/>
    <cellStyle name="Note 4 8" xfId="9773"/>
    <cellStyle name="Note 4 8 2" xfId="14442"/>
    <cellStyle name="Note 4 9" xfId="9220"/>
    <cellStyle name="Note 4 9 2" xfId="13893"/>
    <cellStyle name="Note 4_DRAFT BOQ-WITH MEAS-STR-CIVIL-18-01-13" xfId="209"/>
    <cellStyle name="Note 5" xfId="3297"/>
    <cellStyle name="Note 5 2" xfId="1152"/>
    <cellStyle name="Note 5 2 2" xfId="7478"/>
    <cellStyle name="Note 5 2 2 2" xfId="8747"/>
    <cellStyle name="Note 5 2 2 2 2" xfId="10109"/>
    <cellStyle name="Note 5 2 2 2 2 2" xfId="14766"/>
    <cellStyle name="Note 5 2 2 2 3" xfId="10455"/>
    <cellStyle name="Note 5 2 2 2 3 2" xfId="15100"/>
    <cellStyle name="Note 5 2 2 3" xfId="9793"/>
    <cellStyle name="Note 5 2 2 3 2" xfId="14462"/>
    <cellStyle name="Note 5 2 2 4" xfId="9200"/>
    <cellStyle name="Note 5 2 2 4 2" xfId="13873"/>
    <cellStyle name="Note 5 2 3" xfId="7479"/>
    <cellStyle name="Note 5 2 3 2" xfId="8748"/>
    <cellStyle name="Note 5 2 3 2 2" xfId="10110"/>
    <cellStyle name="Note 5 2 3 2 2 2" xfId="14767"/>
    <cellStyle name="Note 5 2 3 2 3" xfId="10456"/>
    <cellStyle name="Note 5 2 3 2 3 2" xfId="15101"/>
    <cellStyle name="Note 5 2 3 3" xfId="9794"/>
    <cellStyle name="Note 5 2 3 3 2" xfId="14463"/>
    <cellStyle name="Note 5 2 3 4" xfId="9199"/>
    <cellStyle name="Note 5 2 3 4 2" xfId="13872"/>
    <cellStyle name="Note 5 2 4" xfId="8746"/>
    <cellStyle name="Note 5 2 4 2" xfId="10108"/>
    <cellStyle name="Note 5 2 4 2 2" xfId="14765"/>
    <cellStyle name="Note 5 2 4 3" xfId="10454"/>
    <cellStyle name="Note 5 2 4 3 2" xfId="15099"/>
    <cellStyle name="Note 5 2 5" xfId="9792"/>
    <cellStyle name="Note 5 2 5 2" xfId="14461"/>
    <cellStyle name="Note 5 2 6" xfId="9201"/>
    <cellStyle name="Note 5 2 6 2" xfId="13874"/>
    <cellStyle name="Note 5 3" xfId="3298"/>
    <cellStyle name="Note 5 3 2" xfId="7480"/>
    <cellStyle name="Note 5 3 2 2" xfId="8750"/>
    <cellStyle name="Note 5 3 2 2 2" xfId="10112"/>
    <cellStyle name="Note 5 3 2 2 2 2" xfId="14769"/>
    <cellStyle name="Note 5 3 2 2 3" xfId="10458"/>
    <cellStyle name="Note 5 3 2 2 3 2" xfId="15103"/>
    <cellStyle name="Note 5 3 2 3" xfId="9796"/>
    <cellStyle name="Note 5 3 2 3 2" xfId="14465"/>
    <cellStyle name="Note 5 3 2 4" xfId="9197"/>
    <cellStyle name="Note 5 3 2 4 2" xfId="13870"/>
    <cellStyle name="Note 5 3 3" xfId="7481"/>
    <cellStyle name="Note 5 3 3 2" xfId="8751"/>
    <cellStyle name="Note 5 3 3 2 2" xfId="10113"/>
    <cellStyle name="Note 5 3 3 2 2 2" xfId="14770"/>
    <cellStyle name="Note 5 3 3 2 3" xfId="10459"/>
    <cellStyle name="Note 5 3 3 2 3 2" xfId="15104"/>
    <cellStyle name="Note 5 3 3 3" xfId="9797"/>
    <cellStyle name="Note 5 3 3 3 2" xfId="14466"/>
    <cellStyle name="Note 5 3 3 4" xfId="9196"/>
    <cellStyle name="Note 5 3 3 4 2" xfId="13869"/>
    <cellStyle name="Note 5 3 4" xfId="8749"/>
    <cellStyle name="Note 5 3 4 2" xfId="10111"/>
    <cellStyle name="Note 5 3 4 2 2" xfId="14768"/>
    <cellStyle name="Note 5 3 4 3" xfId="10457"/>
    <cellStyle name="Note 5 3 4 3 2" xfId="15102"/>
    <cellStyle name="Note 5 3 5" xfId="9795"/>
    <cellStyle name="Note 5 3 5 2" xfId="14464"/>
    <cellStyle name="Note 5 3 6" xfId="9198"/>
    <cellStyle name="Note 5 3 6 2" xfId="13871"/>
    <cellStyle name="Note 5 4" xfId="7482"/>
    <cellStyle name="Note 5 4 2" xfId="8752"/>
    <cellStyle name="Note 5 4 2 2" xfId="10114"/>
    <cellStyle name="Note 5 4 2 2 2" xfId="14771"/>
    <cellStyle name="Note 5 4 2 3" xfId="10460"/>
    <cellStyle name="Note 5 4 2 3 2" xfId="15105"/>
    <cellStyle name="Note 5 4 3" xfId="9798"/>
    <cellStyle name="Note 5 4 3 2" xfId="14467"/>
    <cellStyle name="Note 5 4 4" xfId="9195"/>
    <cellStyle name="Note 5 4 4 2" xfId="13868"/>
    <cellStyle name="Note 5 5" xfId="7483"/>
    <cellStyle name="Note 5 5 2" xfId="8753"/>
    <cellStyle name="Note 5 5 2 2" xfId="10115"/>
    <cellStyle name="Note 5 5 2 2 2" xfId="14772"/>
    <cellStyle name="Note 5 5 2 3" xfId="10461"/>
    <cellStyle name="Note 5 5 2 3 2" xfId="15106"/>
    <cellStyle name="Note 5 5 3" xfId="9799"/>
    <cellStyle name="Note 5 5 3 2" xfId="14468"/>
    <cellStyle name="Note 5 5 4" xfId="9194"/>
    <cellStyle name="Note 5 5 4 2" xfId="13867"/>
    <cellStyle name="Note 5 6" xfId="8745"/>
    <cellStyle name="Note 5 6 2" xfId="10107"/>
    <cellStyle name="Note 5 6 2 2" xfId="14764"/>
    <cellStyle name="Note 5 6 3" xfId="10453"/>
    <cellStyle name="Note 5 6 3 2" xfId="15098"/>
    <cellStyle name="Note 5 7" xfId="9791"/>
    <cellStyle name="Note 5 7 2" xfId="14460"/>
    <cellStyle name="Note 5 8" xfId="9202"/>
    <cellStyle name="Note 5 8 2" xfId="13875"/>
    <cellStyle name="Nr" xfId="1687"/>
    <cellStyle name="one" xfId="736"/>
    <cellStyle name="Output 2" xfId="3299"/>
    <cellStyle name="Output 2 2" xfId="3224"/>
    <cellStyle name="Output 2 2 2" xfId="3300"/>
    <cellStyle name="Output 2 2 2 2" xfId="3301"/>
    <cellStyle name="Output 2 2 2 2 2" xfId="7484"/>
    <cellStyle name="Output 2 2 2 2 2 2" xfId="8758"/>
    <cellStyle name="Output 2 2 2 2 2 2 2" xfId="10120"/>
    <cellStyle name="Output 2 2 2 2 2 2 2 2" xfId="14777"/>
    <cellStyle name="Output 2 2 2 2 2 2 3" xfId="10466"/>
    <cellStyle name="Output 2 2 2 2 2 2 3 2" xfId="15111"/>
    <cellStyle name="Output 2 2 2 2 2 3" xfId="9189"/>
    <cellStyle name="Output 2 2 2 2 2 3 2" xfId="13862"/>
    <cellStyle name="Output 2 2 2 2 3" xfId="7485"/>
    <cellStyle name="Output 2 2 2 2 3 2" xfId="8759"/>
    <cellStyle name="Output 2 2 2 2 3 2 2" xfId="10121"/>
    <cellStyle name="Output 2 2 2 2 3 2 2 2" xfId="14778"/>
    <cellStyle name="Output 2 2 2 2 3 2 3" xfId="10467"/>
    <cellStyle name="Output 2 2 2 2 3 2 3 2" xfId="15112"/>
    <cellStyle name="Output 2 2 2 2 3 3" xfId="9188"/>
    <cellStyle name="Output 2 2 2 2 3 3 2" xfId="13861"/>
    <cellStyle name="Output 2 2 2 2 4" xfId="8757"/>
    <cellStyle name="Output 2 2 2 2 4 2" xfId="10119"/>
    <cellStyle name="Output 2 2 2 2 4 2 2" xfId="14776"/>
    <cellStyle name="Output 2 2 2 2 4 3" xfId="10465"/>
    <cellStyle name="Output 2 2 2 2 4 3 2" xfId="15110"/>
    <cellStyle name="Output 2 2 2 2 5" xfId="9190"/>
    <cellStyle name="Output 2 2 2 2 5 2" xfId="13863"/>
    <cellStyle name="Output 2 2 2 3" xfId="3302"/>
    <cellStyle name="Output 2 2 2 3 2" xfId="7486"/>
    <cellStyle name="Output 2 2 2 3 2 2" xfId="8761"/>
    <cellStyle name="Output 2 2 2 3 2 2 2" xfId="10123"/>
    <cellStyle name="Output 2 2 2 3 2 2 2 2" xfId="14780"/>
    <cellStyle name="Output 2 2 2 3 2 2 3" xfId="10469"/>
    <cellStyle name="Output 2 2 2 3 2 2 3 2" xfId="15114"/>
    <cellStyle name="Output 2 2 2 3 2 3" xfId="9186"/>
    <cellStyle name="Output 2 2 2 3 2 3 2" xfId="13859"/>
    <cellStyle name="Output 2 2 2 3 3" xfId="7487"/>
    <cellStyle name="Output 2 2 2 3 3 2" xfId="8762"/>
    <cellStyle name="Output 2 2 2 3 3 2 2" xfId="10124"/>
    <cellStyle name="Output 2 2 2 3 3 2 2 2" xfId="14781"/>
    <cellStyle name="Output 2 2 2 3 3 2 3" xfId="10470"/>
    <cellStyle name="Output 2 2 2 3 3 2 3 2" xfId="15115"/>
    <cellStyle name="Output 2 2 2 3 3 3" xfId="9185"/>
    <cellStyle name="Output 2 2 2 3 3 3 2" xfId="13858"/>
    <cellStyle name="Output 2 2 2 3 4" xfId="8760"/>
    <cellStyle name="Output 2 2 2 3 4 2" xfId="10122"/>
    <cellStyle name="Output 2 2 2 3 4 2 2" xfId="14779"/>
    <cellStyle name="Output 2 2 2 3 4 3" xfId="10468"/>
    <cellStyle name="Output 2 2 2 3 4 3 2" xfId="15113"/>
    <cellStyle name="Output 2 2 2 3 5" xfId="9187"/>
    <cellStyle name="Output 2 2 2 3 5 2" xfId="13860"/>
    <cellStyle name="Output 2 2 2 4" xfId="7488"/>
    <cellStyle name="Output 2 2 2 4 2" xfId="8763"/>
    <cellStyle name="Output 2 2 2 4 2 2" xfId="10125"/>
    <cellStyle name="Output 2 2 2 4 2 2 2" xfId="14782"/>
    <cellStyle name="Output 2 2 2 4 2 3" xfId="10471"/>
    <cellStyle name="Output 2 2 2 4 2 3 2" xfId="15116"/>
    <cellStyle name="Output 2 2 2 4 3" xfId="9184"/>
    <cellStyle name="Output 2 2 2 4 3 2" xfId="13857"/>
    <cellStyle name="Output 2 2 2 5" xfId="7489"/>
    <cellStyle name="Output 2 2 2 5 2" xfId="8764"/>
    <cellStyle name="Output 2 2 2 5 2 2" xfId="10126"/>
    <cellStyle name="Output 2 2 2 5 2 2 2" xfId="14783"/>
    <cellStyle name="Output 2 2 2 5 2 3" xfId="10472"/>
    <cellStyle name="Output 2 2 2 5 2 3 2" xfId="15117"/>
    <cellStyle name="Output 2 2 2 5 3" xfId="9183"/>
    <cellStyle name="Output 2 2 2 5 3 2" xfId="13856"/>
    <cellStyle name="Output 2 2 2 6" xfId="8756"/>
    <cellStyle name="Output 2 2 2 6 2" xfId="10118"/>
    <cellStyle name="Output 2 2 2 6 2 2" xfId="14775"/>
    <cellStyle name="Output 2 2 2 6 3" xfId="10464"/>
    <cellStyle name="Output 2 2 2 6 3 2" xfId="15109"/>
    <cellStyle name="Output 2 2 2 7" xfId="9191"/>
    <cellStyle name="Output 2 2 2 7 2" xfId="13864"/>
    <cellStyle name="Output 2 2 3" xfId="3303"/>
    <cellStyle name="Output 2 2 3 2" xfId="7490"/>
    <cellStyle name="Output 2 2 3 2 2" xfId="8766"/>
    <cellStyle name="Output 2 2 3 2 2 2" xfId="10128"/>
    <cellStyle name="Output 2 2 3 2 2 2 2" xfId="14785"/>
    <cellStyle name="Output 2 2 3 2 2 3" xfId="10474"/>
    <cellStyle name="Output 2 2 3 2 2 3 2" xfId="15119"/>
    <cellStyle name="Output 2 2 3 2 3" xfId="9181"/>
    <cellStyle name="Output 2 2 3 2 3 2" xfId="13854"/>
    <cellStyle name="Output 2 2 3 3" xfId="8765"/>
    <cellStyle name="Output 2 2 3 3 2" xfId="10127"/>
    <cellStyle name="Output 2 2 3 3 2 2" xfId="14784"/>
    <cellStyle name="Output 2 2 3 3 3" xfId="10473"/>
    <cellStyle name="Output 2 2 3 3 3 2" xfId="15118"/>
    <cellStyle name="Output 2 2 3 4" xfId="9182"/>
    <cellStyle name="Output 2 2 3 4 2" xfId="13855"/>
    <cellStyle name="Output 2 2 4" xfId="3304"/>
    <cellStyle name="Output 2 2 4 2" xfId="7491"/>
    <cellStyle name="Output 2 2 4 2 2" xfId="8768"/>
    <cellStyle name="Output 2 2 4 2 2 2" xfId="10130"/>
    <cellStyle name="Output 2 2 4 2 2 2 2" xfId="14787"/>
    <cellStyle name="Output 2 2 4 2 2 3" xfId="10476"/>
    <cellStyle name="Output 2 2 4 2 2 3 2" xfId="15121"/>
    <cellStyle name="Output 2 2 4 2 3" xfId="9179"/>
    <cellStyle name="Output 2 2 4 2 3 2" xfId="13852"/>
    <cellStyle name="Output 2 2 4 3" xfId="8767"/>
    <cellStyle name="Output 2 2 4 3 2" xfId="10129"/>
    <cellStyle name="Output 2 2 4 3 2 2" xfId="14786"/>
    <cellStyle name="Output 2 2 4 3 3" xfId="10475"/>
    <cellStyle name="Output 2 2 4 3 3 2" xfId="15120"/>
    <cellStyle name="Output 2 2 4 4" xfId="9180"/>
    <cellStyle name="Output 2 2 4 4 2" xfId="13853"/>
    <cellStyle name="Output 2 2 5" xfId="7492"/>
    <cellStyle name="Output 2 2 5 2" xfId="8769"/>
    <cellStyle name="Output 2 2 5 2 2" xfId="10131"/>
    <cellStyle name="Output 2 2 5 2 2 2" xfId="14788"/>
    <cellStyle name="Output 2 2 5 2 3" xfId="10477"/>
    <cellStyle name="Output 2 2 5 2 3 2" xfId="15122"/>
    <cellStyle name="Output 2 2 5 3" xfId="9178"/>
    <cellStyle name="Output 2 2 5 3 2" xfId="13851"/>
    <cellStyle name="Output 2 2 6" xfId="8755"/>
    <cellStyle name="Output 2 2 6 2" xfId="10117"/>
    <cellStyle name="Output 2 2 6 2 2" xfId="14774"/>
    <cellStyle name="Output 2 2 6 3" xfId="10463"/>
    <cellStyle name="Output 2 2 6 3 2" xfId="15108"/>
    <cellStyle name="Output 2 2 7" xfId="9192"/>
    <cellStyle name="Output 2 2 7 2" xfId="13865"/>
    <cellStyle name="Output 2 2_DRAFT BOQ-WITH MEAS-STR-CIVIL-18-01-13" xfId="3305"/>
    <cellStyle name="Output 2 3" xfId="3306"/>
    <cellStyle name="Output 2 3 2" xfId="2469"/>
    <cellStyle name="Output 2 3 2 2" xfId="7493"/>
    <cellStyle name="Output 2 3 2 2 2" xfId="8772"/>
    <cellStyle name="Output 2 3 2 2 2 2" xfId="10134"/>
    <cellStyle name="Output 2 3 2 2 2 2 2" xfId="14791"/>
    <cellStyle name="Output 2 3 2 2 2 3" xfId="10480"/>
    <cellStyle name="Output 2 3 2 2 2 3 2" xfId="15125"/>
    <cellStyle name="Output 2 3 2 2 3" xfId="9175"/>
    <cellStyle name="Output 2 3 2 2 3 2" xfId="13848"/>
    <cellStyle name="Output 2 3 2 3" xfId="7494"/>
    <cellStyle name="Output 2 3 2 3 2" xfId="8773"/>
    <cellStyle name="Output 2 3 2 3 2 2" xfId="10135"/>
    <cellStyle name="Output 2 3 2 3 2 2 2" xfId="14792"/>
    <cellStyle name="Output 2 3 2 3 2 3" xfId="10481"/>
    <cellStyle name="Output 2 3 2 3 2 3 2" xfId="15126"/>
    <cellStyle name="Output 2 3 2 3 3" xfId="9174"/>
    <cellStyle name="Output 2 3 2 3 3 2" xfId="13847"/>
    <cellStyle name="Output 2 3 2 4" xfId="8771"/>
    <cellStyle name="Output 2 3 2 4 2" xfId="10133"/>
    <cellStyle name="Output 2 3 2 4 2 2" xfId="14790"/>
    <cellStyle name="Output 2 3 2 4 3" xfId="10479"/>
    <cellStyle name="Output 2 3 2 4 3 2" xfId="15124"/>
    <cellStyle name="Output 2 3 2 5" xfId="9176"/>
    <cellStyle name="Output 2 3 2 5 2" xfId="13849"/>
    <cellStyle name="Output 2 3 3" xfId="3307"/>
    <cellStyle name="Output 2 3 3 2" xfId="7495"/>
    <cellStyle name="Output 2 3 3 2 2" xfId="8775"/>
    <cellStyle name="Output 2 3 3 2 2 2" xfId="10137"/>
    <cellStyle name="Output 2 3 3 2 2 2 2" xfId="14794"/>
    <cellStyle name="Output 2 3 3 2 2 3" xfId="10483"/>
    <cellStyle name="Output 2 3 3 2 2 3 2" xfId="15128"/>
    <cellStyle name="Output 2 3 3 2 3" xfId="9172"/>
    <cellStyle name="Output 2 3 3 2 3 2" xfId="13845"/>
    <cellStyle name="Output 2 3 3 3" xfId="7496"/>
    <cellStyle name="Output 2 3 3 3 2" xfId="8776"/>
    <cellStyle name="Output 2 3 3 3 2 2" xfId="10138"/>
    <cellStyle name="Output 2 3 3 3 2 2 2" xfId="14795"/>
    <cellStyle name="Output 2 3 3 3 2 3" xfId="10484"/>
    <cellStyle name="Output 2 3 3 3 2 3 2" xfId="15129"/>
    <cellStyle name="Output 2 3 3 3 3" xfId="9171"/>
    <cellStyle name="Output 2 3 3 3 3 2" xfId="13844"/>
    <cellStyle name="Output 2 3 3 4" xfId="8774"/>
    <cellStyle name="Output 2 3 3 4 2" xfId="10136"/>
    <cellStyle name="Output 2 3 3 4 2 2" xfId="14793"/>
    <cellStyle name="Output 2 3 3 4 3" xfId="10482"/>
    <cellStyle name="Output 2 3 3 4 3 2" xfId="15127"/>
    <cellStyle name="Output 2 3 3 5" xfId="9173"/>
    <cellStyle name="Output 2 3 3 5 2" xfId="13846"/>
    <cellStyle name="Output 2 3 4" xfId="7497"/>
    <cellStyle name="Output 2 3 4 2" xfId="8777"/>
    <cellStyle name="Output 2 3 4 2 2" xfId="10139"/>
    <cellStyle name="Output 2 3 4 2 2 2" xfId="14796"/>
    <cellStyle name="Output 2 3 4 2 3" xfId="10485"/>
    <cellStyle name="Output 2 3 4 2 3 2" xfId="15130"/>
    <cellStyle name="Output 2 3 4 3" xfId="9170"/>
    <cellStyle name="Output 2 3 4 3 2" xfId="13843"/>
    <cellStyle name="Output 2 3 5" xfId="7498"/>
    <cellStyle name="Output 2 3 5 2" xfId="8778"/>
    <cellStyle name="Output 2 3 5 2 2" xfId="10140"/>
    <cellStyle name="Output 2 3 5 2 2 2" xfId="14797"/>
    <cellStyle name="Output 2 3 5 2 3" xfId="10486"/>
    <cellStyle name="Output 2 3 5 2 3 2" xfId="15131"/>
    <cellStyle name="Output 2 3 5 3" xfId="9169"/>
    <cellStyle name="Output 2 3 5 3 2" xfId="13842"/>
    <cellStyle name="Output 2 3 6" xfId="8770"/>
    <cellStyle name="Output 2 3 6 2" xfId="10132"/>
    <cellStyle name="Output 2 3 6 2 2" xfId="14789"/>
    <cellStyle name="Output 2 3 6 3" xfId="10478"/>
    <cellStyle name="Output 2 3 6 3 2" xfId="15123"/>
    <cellStyle name="Output 2 3 7" xfId="9177"/>
    <cellStyle name="Output 2 3 7 2" xfId="13850"/>
    <cellStyle name="Output 2 4" xfId="3308"/>
    <cellStyle name="Output 2 4 2" xfId="7499"/>
    <cellStyle name="Output 2 4 2 2" xfId="8780"/>
    <cellStyle name="Output 2 4 2 2 2" xfId="10142"/>
    <cellStyle name="Output 2 4 2 2 2 2" xfId="14799"/>
    <cellStyle name="Output 2 4 2 2 3" xfId="10488"/>
    <cellStyle name="Output 2 4 2 2 3 2" xfId="15133"/>
    <cellStyle name="Output 2 4 2 3" xfId="9167"/>
    <cellStyle name="Output 2 4 2 3 2" xfId="13840"/>
    <cellStyle name="Output 2 4 3" xfId="8779"/>
    <cellStyle name="Output 2 4 3 2" xfId="10141"/>
    <cellStyle name="Output 2 4 3 2 2" xfId="14798"/>
    <cellStyle name="Output 2 4 3 3" xfId="10487"/>
    <cellStyle name="Output 2 4 3 3 2" xfId="15132"/>
    <cellStyle name="Output 2 4 4" xfId="9168"/>
    <cellStyle name="Output 2 4 4 2" xfId="13841"/>
    <cellStyle name="Output 2 5" xfId="3309"/>
    <cellStyle name="Output 2 5 2" xfId="7500"/>
    <cellStyle name="Output 2 5 2 2" xfId="8782"/>
    <cellStyle name="Output 2 5 2 2 2" xfId="10144"/>
    <cellStyle name="Output 2 5 2 2 2 2" xfId="14801"/>
    <cellStyle name="Output 2 5 2 2 3" xfId="10490"/>
    <cellStyle name="Output 2 5 2 2 3 2" xfId="15135"/>
    <cellStyle name="Output 2 5 2 3" xfId="9165"/>
    <cellStyle name="Output 2 5 2 3 2" xfId="13838"/>
    <cellStyle name="Output 2 5 3" xfId="8781"/>
    <cellStyle name="Output 2 5 3 2" xfId="10143"/>
    <cellStyle name="Output 2 5 3 2 2" xfId="14800"/>
    <cellStyle name="Output 2 5 3 3" xfId="10489"/>
    <cellStyle name="Output 2 5 3 3 2" xfId="15134"/>
    <cellStyle name="Output 2 5 4" xfId="9166"/>
    <cellStyle name="Output 2 5 4 2" xfId="13839"/>
    <cellStyle name="Output 2 6" xfId="7501"/>
    <cellStyle name="Output 2 6 2" xfId="8783"/>
    <cellStyle name="Output 2 6 2 2" xfId="10145"/>
    <cellStyle name="Output 2 6 2 2 2" xfId="14802"/>
    <cellStyle name="Output 2 6 2 3" xfId="10491"/>
    <cellStyle name="Output 2 6 2 3 2" xfId="15136"/>
    <cellStyle name="Output 2 6 3" xfId="9164"/>
    <cellStyle name="Output 2 6 3 2" xfId="13837"/>
    <cellStyle name="Output 2 7" xfId="8754"/>
    <cellStyle name="Output 2 7 2" xfId="10116"/>
    <cellStyle name="Output 2 7 2 2" xfId="14773"/>
    <cellStyle name="Output 2 7 3" xfId="10462"/>
    <cellStyle name="Output 2 7 3 2" xfId="15107"/>
    <cellStyle name="Output 2 8" xfId="9193"/>
    <cellStyle name="Output 2 8 2" xfId="13866"/>
    <cellStyle name="Output 2_DRAFT BOQ-WITH MEAS-STR-CIVIL-18-01-13" xfId="3310"/>
    <cellStyle name="Output 3" xfId="3311"/>
    <cellStyle name="Output 3 10" xfId="3312"/>
    <cellStyle name="Output 3 10 2" xfId="7502"/>
    <cellStyle name="Output 3 10 2 2" xfId="8786"/>
    <cellStyle name="Output 3 10 2 2 2" xfId="10148"/>
    <cellStyle name="Output 3 10 2 2 2 2" xfId="14805"/>
    <cellStyle name="Output 3 10 2 2 3" xfId="10494"/>
    <cellStyle name="Output 3 10 2 2 3 2" xfId="15139"/>
    <cellStyle name="Output 3 10 2 3" xfId="9161"/>
    <cellStyle name="Output 3 10 2 3 2" xfId="13834"/>
    <cellStyle name="Output 3 10 3" xfId="8785"/>
    <cellStyle name="Output 3 10 3 2" xfId="10147"/>
    <cellStyle name="Output 3 10 3 2 2" xfId="14804"/>
    <cellStyle name="Output 3 10 3 3" xfId="10493"/>
    <cellStyle name="Output 3 10 3 3 2" xfId="15138"/>
    <cellStyle name="Output 3 10 4" xfId="9162"/>
    <cellStyle name="Output 3 10 4 2" xfId="13835"/>
    <cellStyle name="Output 3 11" xfId="7503"/>
    <cellStyle name="Output 3 11 2" xfId="8787"/>
    <cellStyle name="Output 3 11 2 2" xfId="10149"/>
    <cellStyle name="Output 3 11 2 2 2" xfId="14806"/>
    <cellStyle name="Output 3 11 2 3" xfId="10495"/>
    <cellStyle name="Output 3 11 2 3 2" xfId="15140"/>
    <cellStyle name="Output 3 11 3" xfId="9160"/>
    <cellStyle name="Output 3 11 3 2" xfId="13833"/>
    <cellStyle name="Output 3 12" xfId="8784"/>
    <cellStyle name="Output 3 12 2" xfId="10146"/>
    <cellStyle name="Output 3 12 2 2" xfId="14803"/>
    <cellStyle name="Output 3 12 3" xfId="10492"/>
    <cellStyle name="Output 3 12 3 2" xfId="15137"/>
    <cellStyle name="Output 3 13" xfId="9163"/>
    <cellStyle name="Output 3 13 2" xfId="13836"/>
    <cellStyle name="Output 3 2" xfId="3110"/>
    <cellStyle name="Output 3 2 2" xfId="2700"/>
    <cellStyle name="Output 3 2 2 2" xfId="1308"/>
    <cellStyle name="Output 3 2 2 2 2" xfId="7504"/>
    <cellStyle name="Output 3 2 2 2 2 2" xfId="8791"/>
    <cellStyle name="Output 3 2 2 2 2 2 2" xfId="10153"/>
    <cellStyle name="Output 3 2 2 2 2 2 2 2" xfId="14810"/>
    <cellStyle name="Output 3 2 2 2 2 2 3" xfId="10499"/>
    <cellStyle name="Output 3 2 2 2 2 2 3 2" xfId="15144"/>
    <cellStyle name="Output 3 2 2 2 2 3" xfId="9156"/>
    <cellStyle name="Output 3 2 2 2 2 3 2" xfId="13829"/>
    <cellStyle name="Output 3 2 2 2 3" xfId="7505"/>
    <cellStyle name="Output 3 2 2 2 3 2" xfId="8792"/>
    <cellStyle name="Output 3 2 2 2 3 2 2" xfId="10154"/>
    <cellStyle name="Output 3 2 2 2 3 2 2 2" xfId="14811"/>
    <cellStyle name="Output 3 2 2 2 3 2 3" xfId="10500"/>
    <cellStyle name="Output 3 2 2 2 3 2 3 2" xfId="15145"/>
    <cellStyle name="Output 3 2 2 2 3 3" xfId="9155"/>
    <cellStyle name="Output 3 2 2 2 3 3 2" xfId="13828"/>
    <cellStyle name="Output 3 2 2 2 4" xfId="8790"/>
    <cellStyle name="Output 3 2 2 2 4 2" xfId="10152"/>
    <cellStyle name="Output 3 2 2 2 4 2 2" xfId="14809"/>
    <cellStyle name="Output 3 2 2 2 4 3" xfId="10498"/>
    <cellStyle name="Output 3 2 2 2 4 3 2" xfId="15143"/>
    <cellStyle name="Output 3 2 2 2 5" xfId="9157"/>
    <cellStyle name="Output 3 2 2 2 5 2" xfId="13830"/>
    <cellStyle name="Output 3 2 2 3" xfId="543"/>
    <cellStyle name="Output 3 2 2 3 2" xfId="7506"/>
    <cellStyle name="Output 3 2 2 3 2 2" xfId="8794"/>
    <cellStyle name="Output 3 2 2 3 2 2 2" xfId="10156"/>
    <cellStyle name="Output 3 2 2 3 2 2 2 2" xfId="14813"/>
    <cellStyle name="Output 3 2 2 3 2 2 3" xfId="10502"/>
    <cellStyle name="Output 3 2 2 3 2 2 3 2" xfId="15147"/>
    <cellStyle name="Output 3 2 2 3 2 3" xfId="9153"/>
    <cellStyle name="Output 3 2 2 3 2 3 2" xfId="13826"/>
    <cellStyle name="Output 3 2 2 3 3" xfId="7507"/>
    <cellStyle name="Output 3 2 2 3 3 2" xfId="8795"/>
    <cellStyle name="Output 3 2 2 3 3 2 2" xfId="10157"/>
    <cellStyle name="Output 3 2 2 3 3 2 2 2" xfId="14814"/>
    <cellStyle name="Output 3 2 2 3 3 2 3" xfId="10503"/>
    <cellStyle name="Output 3 2 2 3 3 2 3 2" xfId="15148"/>
    <cellStyle name="Output 3 2 2 3 3 3" xfId="9152"/>
    <cellStyle name="Output 3 2 2 3 3 3 2" xfId="13825"/>
    <cellStyle name="Output 3 2 2 3 4" xfId="8793"/>
    <cellStyle name="Output 3 2 2 3 4 2" xfId="10155"/>
    <cellStyle name="Output 3 2 2 3 4 2 2" xfId="14812"/>
    <cellStyle name="Output 3 2 2 3 4 3" xfId="10501"/>
    <cellStyle name="Output 3 2 2 3 4 3 2" xfId="15146"/>
    <cellStyle name="Output 3 2 2 3 5" xfId="9154"/>
    <cellStyle name="Output 3 2 2 3 5 2" xfId="13827"/>
    <cellStyle name="Output 3 2 2 4" xfId="7508"/>
    <cellStyle name="Output 3 2 2 4 2" xfId="8796"/>
    <cellStyle name="Output 3 2 2 4 2 2" xfId="10158"/>
    <cellStyle name="Output 3 2 2 4 2 2 2" xfId="14815"/>
    <cellStyle name="Output 3 2 2 4 2 3" xfId="10504"/>
    <cellStyle name="Output 3 2 2 4 2 3 2" xfId="15149"/>
    <cellStyle name="Output 3 2 2 4 3" xfId="9151"/>
    <cellStyle name="Output 3 2 2 4 3 2" xfId="13824"/>
    <cellStyle name="Output 3 2 2 5" xfId="7509"/>
    <cellStyle name="Output 3 2 2 5 2" xfId="8797"/>
    <cellStyle name="Output 3 2 2 5 2 2" xfId="10159"/>
    <cellStyle name="Output 3 2 2 5 2 2 2" xfId="14816"/>
    <cellStyle name="Output 3 2 2 5 2 3" xfId="10505"/>
    <cellStyle name="Output 3 2 2 5 2 3 2" xfId="15150"/>
    <cellStyle name="Output 3 2 2 5 3" xfId="9150"/>
    <cellStyle name="Output 3 2 2 5 3 2" xfId="13823"/>
    <cellStyle name="Output 3 2 2 6" xfId="8789"/>
    <cellStyle name="Output 3 2 2 6 2" xfId="10151"/>
    <cellStyle name="Output 3 2 2 6 2 2" xfId="14808"/>
    <cellStyle name="Output 3 2 2 6 3" xfId="10497"/>
    <cellStyle name="Output 3 2 2 6 3 2" xfId="15142"/>
    <cellStyle name="Output 3 2 2 7" xfId="9158"/>
    <cellStyle name="Output 3 2 2 7 2" xfId="13831"/>
    <cellStyle name="Output 3 2 3" xfId="2702"/>
    <cellStyle name="Output 3 2 3 2" xfId="7510"/>
    <cellStyle name="Output 3 2 3 2 2" xfId="8799"/>
    <cellStyle name="Output 3 2 3 2 2 2" xfId="10161"/>
    <cellStyle name="Output 3 2 3 2 2 2 2" xfId="14818"/>
    <cellStyle name="Output 3 2 3 2 2 3" xfId="10507"/>
    <cellStyle name="Output 3 2 3 2 2 3 2" xfId="15152"/>
    <cellStyle name="Output 3 2 3 2 3" xfId="9148"/>
    <cellStyle name="Output 3 2 3 2 3 2" xfId="13821"/>
    <cellStyle name="Output 3 2 3 3" xfId="7511"/>
    <cellStyle name="Output 3 2 3 3 2" xfId="8800"/>
    <cellStyle name="Output 3 2 3 3 2 2" xfId="10162"/>
    <cellStyle name="Output 3 2 3 3 2 2 2" xfId="14819"/>
    <cellStyle name="Output 3 2 3 3 2 3" xfId="10508"/>
    <cellStyle name="Output 3 2 3 3 2 3 2" xfId="15153"/>
    <cellStyle name="Output 3 2 3 3 3" xfId="9147"/>
    <cellStyle name="Output 3 2 3 3 3 2" xfId="13820"/>
    <cellStyle name="Output 3 2 3 4" xfId="8798"/>
    <cellStyle name="Output 3 2 3 4 2" xfId="10160"/>
    <cellStyle name="Output 3 2 3 4 2 2" xfId="14817"/>
    <cellStyle name="Output 3 2 3 4 3" xfId="10506"/>
    <cellStyle name="Output 3 2 3 4 3 2" xfId="15151"/>
    <cellStyle name="Output 3 2 3 5" xfId="9149"/>
    <cellStyle name="Output 3 2 3 5 2" xfId="13822"/>
    <cellStyle name="Output 3 2 4" xfId="2046"/>
    <cellStyle name="Output 3 2 4 2" xfId="7512"/>
    <cellStyle name="Output 3 2 4 2 2" xfId="8802"/>
    <cellStyle name="Output 3 2 4 2 2 2" xfId="10164"/>
    <cellStyle name="Output 3 2 4 2 2 2 2" xfId="14821"/>
    <cellStyle name="Output 3 2 4 2 2 3" xfId="10510"/>
    <cellStyle name="Output 3 2 4 2 2 3 2" xfId="15155"/>
    <cellStyle name="Output 3 2 4 2 3" xfId="9145"/>
    <cellStyle name="Output 3 2 4 2 3 2" xfId="13818"/>
    <cellStyle name="Output 3 2 4 3" xfId="7513"/>
    <cellStyle name="Output 3 2 4 3 2" xfId="8803"/>
    <cellStyle name="Output 3 2 4 3 2 2" xfId="10165"/>
    <cellStyle name="Output 3 2 4 3 2 2 2" xfId="14822"/>
    <cellStyle name="Output 3 2 4 3 2 3" xfId="10511"/>
    <cellStyle name="Output 3 2 4 3 2 3 2" xfId="15156"/>
    <cellStyle name="Output 3 2 4 3 3" xfId="9144"/>
    <cellStyle name="Output 3 2 4 3 3 2" xfId="13817"/>
    <cellStyle name="Output 3 2 4 4" xfId="8801"/>
    <cellStyle name="Output 3 2 4 4 2" xfId="10163"/>
    <cellStyle name="Output 3 2 4 4 2 2" xfId="14820"/>
    <cellStyle name="Output 3 2 4 4 3" xfId="10509"/>
    <cellStyle name="Output 3 2 4 4 3 2" xfId="15154"/>
    <cellStyle name="Output 3 2 4 5" xfId="9146"/>
    <cellStyle name="Output 3 2 4 5 2" xfId="13819"/>
    <cellStyle name="Output 3 2 5" xfId="7514"/>
    <cellStyle name="Output 3 2 5 2" xfId="8804"/>
    <cellStyle name="Output 3 2 5 2 2" xfId="10166"/>
    <cellStyle name="Output 3 2 5 2 2 2" xfId="14823"/>
    <cellStyle name="Output 3 2 5 2 3" xfId="10512"/>
    <cellStyle name="Output 3 2 5 2 3 2" xfId="15157"/>
    <cellStyle name="Output 3 2 5 3" xfId="9143"/>
    <cellStyle name="Output 3 2 5 3 2" xfId="13816"/>
    <cellStyle name="Output 3 2 6" xfId="7515"/>
    <cellStyle name="Output 3 2 6 2" xfId="8805"/>
    <cellStyle name="Output 3 2 6 2 2" xfId="10167"/>
    <cellStyle name="Output 3 2 6 2 2 2" xfId="14824"/>
    <cellStyle name="Output 3 2 6 2 3" xfId="10513"/>
    <cellStyle name="Output 3 2 6 2 3 2" xfId="15158"/>
    <cellStyle name="Output 3 2 6 3" xfId="9142"/>
    <cellStyle name="Output 3 2 6 3 2" xfId="13815"/>
    <cellStyle name="Output 3 2 7" xfId="8788"/>
    <cellStyle name="Output 3 2 7 2" xfId="10150"/>
    <cellStyle name="Output 3 2 7 2 2" xfId="14807"/>
    <cellStyle name="Output 3 2 7 3" xfId="10496"/>
    <cellStyle name="Output 3 2 7 3 2" xfId="15141"/>
    <cellStyle name="Output 3 2 8" xfId="9159"/>
    <cellStyle name="Output 3 2 8 2" xfId="13832"/>
    <cellStyle name="Output 3 2_DRAFT BOQ-WITH MEAS-STR-CIVIL-18-01-13" xfId="2962"/>
    <cellStyle name="Output 3 3" xfId="92"/>
    <cellStyle name="Output 3 3 2" xfId="3313"/>
    <cellStyle name="Output 3 3 2 2" xfId="7516"/>
    <cellStyle name="Output 3 3 2 2 2" xfId="8808"/>
    <cellStyle name="Output 3 3 2 2 2 2" xfId="10170"/>
    <cellStyle name="Output 3 3 2 2 2 2 2" xfId="14827"/>
    <cellStyle name="Output 3 3 2 2 2 3" xfId="10516"/>
    <cellStyle name="Output 3 3 2 2 2 3 2" xfId="15161"/>
    <cellStyle name="Output 3 3 2 2 3" xfId="9139"/>
    <cellStyle name="Output 3 3 2 2 3 2" xfId="13812"/>
    <cellStyle name="Output 3 3 2 3" xfId="7517"/>
    <cellStyle name="Output 3 3 2 3 2" xfId="8809"/>
    <cellStyle name="Output 3 3 2 3 2 2" xfId="10171"/>
    <cellStyle name="Output 3 3 2 3 2 2 2" xfId="14828"/>
    <cellStyle name="Output 3 3 2 3 2 3" xfId="10517"/>
    <cellStyle name="Output 3 3 2 3 2 3 2" xfId="15162"/>
    <cellStyle name="Output 3 3 2 3 3" xfId="9138"/>
    <cellStyle name="Output 3 3 2 3 3 2" xfId="13811"/>
    <cellStyle name="Output 3 3 2 4" xfId="8807"/>
    <cellStyle name="Output 3 3 2 4 2" xfId="10169"/>
    <cellStyle name="Output 3 3 2 4 2 2" xfId="14826"/>
    <cellStyle name="Output 3 3 2 4 3" xfId="10515"/>
    <cellStyle name="Output 3 3 2 4 3 2" xfId="15160"/>
    <cellStyle name="Output 3 3 2 5" xfId="9140"/>
    <cellStyle name="Output 3 3 2 5 2" xfId="13813"/>
    <cellStyle name="Output 3 3 3" xfId="788"/>
    <cellStyle name="Output 3 3 3 2" xfId="7518"/>
    <cellStyle name="Output 3 3 3 2 2" xfId="8811"/>
    <cellStyle name="Output 3 3 3 2 2 2" xfId="10173"/>
    <cellStyle name="Output 3 3 3 2 2 2 2" xfId="14830"/>
    <cellStyle name="Output 3 3 3 2 2 3" xfId="10519"/>
    <cellStyle name="Output 3 3 3 2 2 3 2" xfId="15164"/>
    <cellStyle name="Output 3 3 3 2 3" xfId="9136"/>
    <cellStyle name="Output 3 3 3 2 3 2" xfId="13809"/>
    <cellStyle name="Output 3 3 3 3" xfId="7519"/>
    <cellStyle name="Output 3 3 3 3 2" xfId="8812"/>
    <cellStyle name="Output 3 3 3 3 2 2" xfId="10174"/>
    <cellStyle name="Output 3 3 3 3 2 2 2" xfId="14831"/>
    <cellStyle name="Output 3 3 3 3 2 3" xfId="10520"/>
    <cellStyle name="Output 3 3 3 3 2 3 2" xfId="15165"/>
    <cellStyle name="Output 3 3 3 3 3" xfId="9135"/>
    <cellStyle name="Output 3 3 3 3 3 2" xfId="13808"/>
    <cellStyle name="Output 3 3 3 4" xfId="8810"/>
    <cellStyle name="Output 3 3 3 4 2" xfId="10172"/>
    <cellStyle name="Output 3 3 3 4 2 2" xfId="14829"/>
    <cellStyle name="Output 3 3 3 4 3" xfId="10518"/>
    <cellStyle name="Output 3 3 3 4 3 2" xfId="15163"/>
    <cellStyle name="Output 3 3 3 5" xfId="9137"/>
    <cellStyle name="Output 3 3 3 5 2" xfId="13810"/>
    <cellStyle name="Output 3 3 4" xfId="7520"/>
    <cellStyle name="Output 3 3 4 2" xfId="8813"/>
    <cellStyle name="Output 3 3 4 2 2" xfId="10175"/>
    <cellStyle name="Output 3 3 4 2 2 2" xfId="14832"/>
    <cellStyle name="Output 3 3 4 2 3" xfId="10521"/>
    <cellStyle name="Output 3 3 4 2 3 2" xfId="15166"/>
    <cellStyle name="Output 3 3 4 3" xfId="9134"/>
    <cellStyle name="Output 3 3 4 3 2" xfId="13807"/>
    <cellStyle name="Output 3 3 5" xfId="7521"/>
    <cellStyle name="Output 3 3 5 2" xfId="8814"/>
    <cellStyle name="Output 3 3 5 2 2" xfId="10176"/>
    <cellStyle name="Output 3 3 5 2 2 2" xfId="14833"/>
    <cellStyle name="Output 3 3 5 2 3" xfId="10522"/>
    <cellStyle name="Output 3 3 5 2 3 2" xfId="15167"/>
    <cellStyle name="Output 3 3 5 3" xfId="9133"/>
    <cellStyle name="Output 3 3 5 3 2" xfId="13806"/>
    <cellStyle name="Output 3 3 6" xfId="8806"/>
    <cellStyle name="Output 3 3 6 2" xfId="10168"/>
    <cellStyle name="Output 3 3 6 2 2" xfId="14825"/>
    <cellStyle name="Output 3 3 6 3" xfId="10514"/>
    <cellStyle name="Output 3 3 6 3 2" xfId="15159"/>
    <cellStyle name="Output 3 3 7" xfId="9141"/>
    <cellStyle name="Output 3 3 7 2" xfId="13814"/>
    <cellStyle name="Output 3 4" xfId="2005"/>
    <cellStyle name="Output 3 4 2" xfId="7522"/>
    <cellStyle name="Output 3 4 2 2" xfId="8816"/>
    <cellStyle name="Output 3 4 2 2 2" xfId="10178"/>
    <cellStyle name="Output 3 4 2 2 2 2" xfId="14835"/>
    <cellStyle name="Output 3 4 2 2 3" xfId="10524"/>
    <cellStyle name="Output 3 4 2 2 3 2" xfId="15169"/>
    <cellStyle name="Output 3 4 2 3" xfId="9131"/>
    <cellStyle name="Output 3 4 2 3 2" xfId="13804"/>
    <cellStyle name="Output 3 4 3" xfId="8815"/>
    <cellStyle name="Output 3 4 3 2" xfId="10177"/>
    <cellStyle name="Output 3 4 3 2 2" xfId="14834"/>
    <cellStyle name="Output 3 4 3 3" xfId="10523"/>
    <cellStyle name="Output 3 4 3 3 2" xfId="15168"/>
    <cellStyle name="Output 3 4 4" xfId="9132"/>
    <cellStyle name="Output 3 4 4 2" xfId="13805"/>
    <cellStyle name="Output 3 5" xfId="240"/>
    <cellStyle name="Output 3 5 2" xfId="7523"/>
    <cellStyle name="Output 3 5 2 2" xfId="8818"/>
    <cellStyle name="Output 3 5 2 2 2" xfId="10180"/>
    <cellStyle name="Output 3 5 2 2 2 2" xfId="14837"/>
    <cellStyle name="Output 3 5 2 2 3" xfId="10526"/>
    <cellStyle name="Output 3 5 2 2 3 2" xfId="15171"/>
    <cellStyle name="Output 3 5 2 3" xfId="9129"/>
    <cellStyle name="Output 3 5 2 3 2" xfId="13802"/>
    <cellStyle name="Output 3 5 3" xfId="8817"/>
    <cellStyle name="Output 3 5 3 2" xfId="10179"/>
    <cellStyle name="Output 3 5 3 2 2" xfId="14836"/>
    <cellStyle name="Output 3 5 3 3" xfId="10525"/>
    <cellStyle name="Output 3 5 3 3 2" xfId="15170"/>
    <cellStyle name="Output 3 5 4" xfId="9130"/>
    <cellStyle name="Output 3 5 4 2" xfId="13803"/>
    <cellStyle name="Output 3 6" xfId="253"/>
    <cellStyle name="Output 3 6 2" xfId="7524"/>
    <cellStyle name="Output 3 6 2 2" xfId="8820"/>
    <cellStyle name="Output 3 6 2 2 2" xfId="10182"/>
    <cellStyle name="Output 3 6 2 2 2 2" xfId="14839"/>
    <cellStyle name="Output 3 6 2 2 3" xfId="10528"/>
    <cellStyle name="Output 3 6 2 2 3 2" xfId="15173"/>
    <cellStyle name="Output 3 6 2 3" xfId="9127"/>
    <cellStyle name="Output 3 6 2 3 2" xfId="13800"/>
    <cellStyle name="Output 3 6 3" xfId="8819"/>
    <cellStyle name="Output 3 6 3 2" xfId="10181"/>
    <cellStyle name="Output 3 6 3 2 2" xfId="14838"/>
    <cellStyle name="Output 3 6 3 3" xfId="10527"/>
    <cellStyle name="Output 3 6 3 3 2" xfId="15172"/>
    <cellStyle name="Output 3 6 4" xfId="9128"/>
    <cellStyle name="Output 3 6 4 2" xfId="13801"/>
    <cellStyle name="Output 3 7" xfId="3314"/>
    <cellStyle name="Output 3 7 2" xfId="7525"/>
    <cellStyle name="Output 3 7 2 2" xfId="8822"/>
    <cellStyle name="Output 3 7 2 2 2" xfId="10184"/>
    <cellStyle name="Output 3 7 2 2 2 2" xfId="14841"/>
    <cellStyle name="Output 3 7 2 2 3" xfId="10530"/>
    <cellStyle name="Output 3 7 2 2 3 2" xfId="15175"/>
    <cellStyle name="Output 3 7 2 3" xfId="9125"/>
    <cellStyle name="Output 3 7 2 3 2" xfId="13798"/>
    <cellStyle name="Output 3 7 3" xfId="8821"/>
    <cellStyle name="Output 3 7 3 2" xfId="10183"/>
    <cellStyle name="Output 3 7 3 2 2" xfId="14840"/>
    <cellStyle name="Output 3 7 3 3" xfId="10529"/>
    <cellStyle name="Output 3 7 3 3 2" xfId="15174"/>
    <cellStyle name="Output 3 7 4" xfId="9126"/>
    <cellStyle name="Output 3 7 4 2" xfId="13799"/>
    <cellStyle name="Output 3 8" xfId="3315"/>
    <cellStyle name="Output 3 8 2" xfId="7526"/>
    <cellStyle name="Output 3 8 2 2" xfId="8824"/>
    <cellStyle name="Output 3 8 2 2 2" xfId="10186"/>
    <cellStyle name="Output 3 8 2 2 2 2" xfId="14843"/>
    <cellStyle name="Output 3 8 2 2 3" xfId="10532"/>
    <cellStyle name="Output 3 8 2 2 3 2" xfId="15177"/>
    <cellStyle name="Output 3 8 2 3" xfId="9123"/>
    <cellStyle name="Output 3 8 2 3 2" xfId="13796"/>
    <cellStyle name="Output 3 8 3" xfId="8823"/>
    <cellStyle name="Output 3 8 3 2" xfId="10185"/>
    <cellStyle name="Output 3 8 3 2 2" xfId="14842"/>
    <cellStyle name="Output 3 8 3 3" xfId="10531"/>
    <cellStyle name="Output 3 8 3 3 2" xfId="15176"/>
    <cellStyle name="Output 3 8 4" xfId="9124"/>
    <cellStyle name="Output 3 8 4 2" xfId="13797"/>
    <cellStyle name="Output 3 9" xfId="3316"/>
    <cellStyle name="Output 3 9 2" xfId="7527"/>
    <cellStyle name="Output 3 9 2 2" xfId="8826"/>
    <cellStyle name="Output 3 9 2 2 2" xfId="10188"/>
    <cellStyle name="Output 3 9 2 2 2 2" xfId="14845"/>
    <cellStyle name="Output 3 9 2 2 3" xfId="10534"/>
    <cellStyle name="Output 3 9 2 2 3 2" xfId="15179"/>
    <cellStyle name="Output 3 9 2 3" xfId="9121"/>
    <cellStyle name="Output 3 9 2 3 2" xfId="13794"/>
    <cellStyle name="Output 3 9 3" xfId="8825"/>
    <cellStyle name="Output 3 9 3 2" xfId="10187"/>
    <cellStyle name="Output 3 9 3 2 2" xfId="14844"/>
    <cellStyle name="Output 3 9 3 3" xfId="10533"/>
    <cellStyle name="Output 3 9 3 3 2" xfId="15178"/>
    <cellStyle name="Output 3 9 4" xfId="9122"/>
    <cellStyle name="Output 3 9 4 2" xfId="13795"/>
    <cellStyle name="Output 3_DRAFT BOQ-WITH MEAS-STR-CIVIL-18-01-13" xfId="3317"/>
    <cellStyle name="Output 4" xfId="1469"/>
    <cellStyle name="Output 4 2" xfId="1560"/>
    <cellStyle name="Output 4 2 2" xfId="2238"/>
    <cellStyle name="Output 4 2 2 2" xfId="7528"/>
    <cellStyle name="Output 4 2 2 2 2" xfId="8830"/>
    <cellStyle name="Output 4 2 2 2 2 2" xfId="10192"/>
    <cellStyle name="Output 4 2 2 2 2 2 2" xfId="14849"/>
    <cellStyle name="Output 4 2 2 2 2 3" xfId="10538"/>
    <cellStyle name="Output 4 2 2 2 2 3 2" xfId="15183"/>
    <cellStyle name="Output 4 2 2 2 3" xfId="9117"/>
    <cellStyle name="Output 4 2 2 2 3 2" xfId="13790"/>
    <cellStyle name="Output 4 2 2 3" xfId="7529"/>
    <cellStyle name="Output 4 2 2 3 2" xfId="8831"/>
    <cellStyle name="Output 4 2 2 3 2 2" xfId="10193"/>
    <cellStyle name="Output 4 2 2 3 2 2 2" xfId="14850"/>
    <cellStyle name="Output 4 2 2 3 2 3" xfId="10539"/>
    <cellStyle name="Output 4 2 2 3 2 3 2" xfId="15184"/>
    <cellStyle name="Output 4 2 2 3 3" xfId="9116"/>
    <cellStyle name="Output 4 2 2 3 3 2" xfId="13789"/>
    <cellStyle name="Output 4 2 2 4" xfId="8829"/>
    <cellStyle name="Output 4 2 2 4 2" xfId="10191"/>
    <cellStyle name="Output 4 2 2 4 2 2" xfId="14848"/>
    <cellStyle name="Output 4 2 2 4 3" xfId="10537"/>
    <cellStyle name="Output 4 2 2 4 3 2" xfId="15182"/>
    <cellStyle name="Output 4 2 2 5" xfId="9118"/>
    <cellStyle name="Output 4 2 2 5 2" xfId="13791"/>
    <cellStyle name="Output 4 2 3" xfId="1322"/>
    <cellStyle name="Output 4 2 3 2" xfId="7530"/>
    <cellStyle name="Output 4 2 3 2 2" xfId="8833"/>
    <cellStyle name="Output 4 2 3 2 2 2" xfId="10195"/>
    <cellStyle name="Output 4 2 3 2 2 2 2" xfId="14852"/>
    <cellStyle name="Output 4 2 3 2 2 3" xfId="10541"/>
    <cellStyle name="Output 4 2 3 2 2 3 2" xfId="15186"/>
    <cellStyle name="Output 4 2 3 2 3" xfId="9114"/>
    <cellStyle name="Output 4 2 3 2 3 2" xfId="13787"/>
    <cellStyle name="Output 4 2 3 3" xfId="7531"/>
    <cellStyle name="Output 4 2 3 3 2" xfId="8834"/>
    <cellStyle name="Output 4 2 3 3 2 2" xfId="10196"/>
    <cellStyle name="Output 4 2 3 3 2 2 2" xfId="14853"/>
    <cellStyle name="Output 4 2 3 3 2 3" xfId="10542"/>
    <cellStyle name="Output 4 2 3 3 2 3 2" xfId="15187"/>
    <cellStyle name="Output 4 2 3 3 3" xfId="9113"/>
    <cellStyle name="Output 4 2 3 3 3 2" xfId="13786"/>
    <cellStyle name="Output 4 2 3 4" xfId="8832"/>
    <cellStyle name="Output 4 2 3 4 2" xfId="10194"/>
    <cellStyle name="Output 4 2 3 4 2 2" xfId="14851"/>
    <cellStyle name="Output 4 2 3 4 3" xfId="10540"/>
    <cellStyle name="Output 4 2 3 4 3 2" xfId="15185"/>
    <cellStyle name="Output 4 2 3 5" xfId="9115"/>
    <cellStyle name="Output 4 2 3 5 2" xfId="13788"/>
    <cellStyle name="Output 4 2 4" xfId="7532"/>
    <cellStyle name="Output 4 2 4 2" xfId="8835"/>
    <cellStyle name="Output 4 2 4 2 2" xfId="10197"/>
    <cellStyle name="Output 4 2 4 2 2 2" xfId="14854"/>
    <cellStyle name="Output 4 2 4 2 3" xfId="10543"/>
    <cellStyle name="Output 4 2 4 2 3 2" xfId="15188"/>
    <cellStyle name="Output 4 2 4 3" xfId="9112"/>
    <cellStyle name="Output 4 2 4 3 2" xfId="13785"/>
    <cellStyle name="Output 4 2 5" xfId="7533"/>
    <cellStyle name="Output 4 2 5 2" xfId="8836"/>
    <cellStyle name="Output 4 2 5 2 2" xfId="10198"/>
    <cellStyle name="Output 4 2 5 2 2 2" xfId="14855"/>
    <cellStyle name="Output 4 2 5 2 3" xfId="10544"/>
    <cellStyle name="Output 4 2 5 2 3 2" xfId="15189"/>
    <cellStyle name="Output 4 2 5 3" xfId="9111"/>
    <cellStyle name="Output 4 2 5 3 2" xfId="13784"/>
    <cellStyle name="Output 4 2 6" xfId="8828"/>
    <cellStyle name="Output 4 2 6 2" xfId="10190"/>
    <cellStyle name="Output 4 2 6 2 2" xfId="14847"/>
    <cellStyle name="Output 4 2 6 3" xfId="10536"/>
    <cellStyle name="Output 4 2 6 3 2" xfId="15181"/>
    <cellStyle name="Output 4 2 7" xfId="9119"/>
    <cellStyle name="Output 4 2 7 2" xfId="13792"/>
    <cellStyle name="Output 4 3" xfId="2069"/>
    <cellStyle name="Output 4 3 2" xfId="7534"/>
    <cellStyle name="Output 4 3 2 2" xfId="8838"/>
    <cellStyle name="Output 4 3 2 2 2" xfId="10200"/>
    <cellStyle name="Output 4 3 2 2 2 2" xfId="14857"/>
    <cellStyle name="Output 4 3 2 2 3" xfId="10546"/>
    <cellStyle name="Output 4 3 2 2 3 2" xfId="15191"/>
    <cellStyle name="Output 4 3 2 3" xfId="9109"/>
    <cellStyle name="Output 4 3 2 3 2" xfId="13782"/>
    <cellStyle name="Output 4 3 3" xfId="7535"/>
    <cellStyle name="Output 4 3 3 2" xfId="8839"/>
    <cellStyle name="Output 4 3 3 2 2" xfId="10201"/>
    <cellStyle name="Output 4 3 3 2 2 2" xfId="14858"/>
    <cellStyle name="Output 4 3 3 2 3" xfId="10547"/>
    <cellStyle name="Output 4 3 3 2 3 2" xfId="15192"/>
    <cellStyle name="Output 4 3 3 3" xfId="9108"/>
    <cellStyle name="Output 4 3 3 3 2" xfId="13781"/>
    <cellStyle name="Output 4 3 4" xfId="8837"/>
    <cellStyle name="Output 4 3 4 2" xfId="10199"/>
    <cellStyle name="Output 4 3 4 2 2" xfId="14856"/>
    <cellStyle name="Output 4 3 4 3" xfId="10545"/>
    <cellStyle name="Output 4 3 4 3 2" xfId="15190"/>
    <cellStyle name="Output 4 3 5" xfId="9110"/>
    <cellStyle name="Output 4 3 5 2" xfId="13783"/>
    <cellStyle name="Output 4 4" xfId="1341"/>
    <cellStyle name="Output 4 4 2" xfId="7536"/>
    <cellStyle name="Output 4 4 2 2" xfId="8841"/>
    <cellStyle name="Output 4 4 2 2 2" xfId="10203"/>
    <cellStyle name="Output 4 4 2 2 2 2" xfId="14860"/>
    <cellStyle name="Output 4 4 2 2 3" xfId="10549"/>
    <cellStyle name="Output 4 4 2 2 3 2" xfId="15194"/>
    <cellStyle name="Output 4 4 2 3" xfId="9106"/>
    <cellStyle name="Output 4 4 2 3 2" xfId="13779"/>
    <cellStyle name="Output 4 4 3" xfId="7537"/>
    <cellStyle name="Output 4 4 3 2" xfId="8842"/>
    <cellStyle name="Output 4 4 3 2 2" xfId="10204"/>
    <cellStyle name="Output 4 4 3 2 2 2" xfId="14861"/>
    <cellStyle name="Output 4 4 3 2 3" xfId="10550"/>
    <cellStyle name="Output 4 4 3 2 3 2" xfId="15195"/>
    <cellStyle name="Output 4 4 3 3" xfId="9105"/>
    <cellStyle name="Output 4 4 3 3 2" xfId="13778"/>
    <cellStyle name="Output 4 4 4" xfId="8840"/>
    <cellStyle name="Output 4 4 4 2" xfId="10202"/>
    <cellStyle name="Output 4 4 4 2 2" xfId="14859"/>
    <cellStyle name="Output 4 4 4 3" xfId="10548"/>
    <cellStyle name="Output 4 4 4 3 2" xfId="15193"/>
    <cellStyle name="Output 4 4 5" xfId="9107"/>
    <cellStyle name="Output 4 4 5 2" xfId="13780"/>
    <cellStyle name="Output 4 5" xfId="7538"/>
    <cellStyle name="Output 4 5 2" xfId="8843"/>
    <cellStyle name="Output 4 5 2 2" xfId="10205"/>
    <cellStyle name="Output 4 5 2 2 2" xfId="14862"/>
    <cellStyle name="Output 4 5 2 3" xfId="10551"/>
    <cellStyle name="Output 4 5 2 3 2" xfId="15196"/>
    <cellStyle name="Output 4 5 3" xfId="9104"/>
    <cellStyle name="Output 4 5 3 2" xfId="13777"/>
    <cellStyle name="Output 4 6" xfId="7539"/>
    <cellStyle name="Output 4 6 2" xfId="8844"/>
    <cellStyle name="Output 4 6 2 2" xfId="10206"/>
    <cellStyle name="Output 4 6 2 2 2" xfId="14863"/>
    <cellStyle name="Output 4 6 2 3" xfId="10552"/>
    <cellStyle name="Output 4 6 2 3 2" xfId="15197"/>
    <cellStyle name="Output 4 6 3" xfId="9103"/>
    <cellStyle name="Output 4 6 3 2" xfId="13776"/>
    <cellStyle name="Output 4 7" xfId="8827"/>
    <cellStyle name="Output 4 7 2" xfId="10189"/>
    <cellStyle name="Output 4 7 2 2" xfId="14846"/>
    <cellStyle name="Output 4 7 3" xfId="10535"/>
    <cellStyle name="Output 4 7 3 2" xfId="15180"/>
    <cellStyle name="Output 4 8" xfId="9120"/>
    <cellStyle name="Output 4 8 2" xfId="13793"/>
    <cellStyle name="Output 4_DRAFT BOQ-WITH MEAS-STR-CIVIL-18-01-13" xfId="1564"/>
    <cellStyle name="Output 5" xfId="3318"/>
    <cellStyle name="Output 5 2" xfId="2120"/>
    <cellStyle name="Output 5 2 2" xfId="7540"/>
    <cellStyle name="Output 5 2 2 2" xfId="8847"/>
    <cellStyle name="Output 5 2 2 2 2" xfId="10209"/>
    <cellStyle name="Output 5 2 2 2 2 2" xfId="14866"/>
    <cellStyle name="Output 5 2 2 2 3" xfId="10555"/>
    <cellStyle name="Output 5 2 2 2 3 2" xfId="15200"/>
    <cellStyle name="Output 5 2 2 3" xfId="9100"/>
    <cellStyle name="Output 5 2 2 3 2" xfId="13773"/>
    <cellStyle name="Output 5 2 3" xfId="7541"/>
    <cellStyle name="Output 5 2 3 2" xfId="8848"/>
    <cellStyle name="Output 5 2 3 2 2" xfId="10210"/>
    <cellStyle name="Output 5 2 3 2 2 2" xfId="14867"/>
    <cellStyle name="Output 5 2 3 2 3" xfId="10556"/>
    <cellStyle name="Output 5 2 3 2 3 2" xfId="15201"/>
    <cellStyle name="Output 5 2 3 3" xfId="9099"/>
    <cellStyle name="Output 5 2 3 3 2" xfId="13772"/>
    <cellStyle name="Output 5 2 4" xfId="8846"/>
    <cellStyle name="Output 5 2 4 2" xfId="10208"/>
    <cellStyle name="Output 5 2 4 2 2" xfId="14865"/>
    <cellStyle name="Output 5 2 4 3" xfId="10554"/>
    <cellStyle name="Output 5 2 4 3 2" xfId="15199"/>
    <cellStyle name="Output 5 2 5" xfId="9101"/>
    <cellStyle name="Output 5 2 5 2" xfId="13774"/>
    <cellStyle name="Output 5 3" xfId="2764"/>
    <cellStyle name="Output 5 3 2" xfId="7542"/>
    <cellStyle name="Output 5 3 2 2" xfId="8850"/>
    <cellStyle name="Output 5 3 2 2 2" xfId="10212"/>
    <cellStyle name="Output 5 3 2 2 2 2" xfId="14869"/>
    <cellStyle name="Output 5 3 2 2 3" xfId="10558"/>
    <cellStyle name="Output 5 3 2 2 3 2" xfId="15203"/>
    <cellStyle name="Output 5 3 2 3" xfId="9097"/>
    <cellStyle name="Output 5 3 2 3 2" xfId="13770"/>
    <cellStyle name="Output 5 3 3" xfId="7543"/>
    <cellStyle name="Output 5 3 3 2" xfId="8851"/>
    <cellStyle name="Output 5 3 3 2 2" xfId="10213"/>
    <cellStyle name="Output 5 3 3 2 2 2" xfId="14870"/>
    <cellStyle name="Output 5 3 3 2 3" xfId="10559"/>
    <cellStyle name="Output 5 3 3 2 3 2" xfId="15204"/>
    <cellStyle name="Output 5 3 3 3" xfId="9096"/>
    <cellStyle name="Output 5 3 3 3 2" xfId="13769"/>
    <cellStyle name="Output 5 3 4" xfId="8849"/>
    <cellStyle name="Output 5 3 4 2" xfId="10211"/>
    <cellStyle name="Output 5 3 4 2 2" xfId="14868"/>
    <cellStyle name="Output 5 3 4 3" xfId="10557"/>
    <cellStyle name="Output 5 3 4 3 2" xfId="15202"/>
    <cellStyle name="Output 5 3 5" xfId="9098"/>
    <cellStyle name="Output 5 3 5 2" xfId="13771"/>
    <cellStyle name="Output 5 4" xfId="7544"/>
    <cellStyle name="Output 5 4 2" xfId="8852"/>
    <cellStyle name="Output 5 4 2 2" xfId="10214"/>
    <cellStyle name="Output 5 4 2 2 2" xfId="14871"/>
    <cellStyle name="Output 5 4 2 3" xfId="10560"/>
    <cellStyle name="Output 5 4 2 3 2" xfId="15205"/>
    <cellStyle name="Output 5 4 3" xfId="9095"/>
    <cellStyle name="Output 5 4 3 2" xfId="13768"/>
    <cellStyle name="Output 5 5" xfId="7545"/>
    <cellStyle name="Output 5 5 2" xfId="8853"/>
    <cellStyle name="Output 5 5 2 2" xfId="10215"/>
    <cellStyle name="Output 5 5 2 2 2" xfId="14872"/>
    <cellStyle name="Output 5 5 2 3" xfId="10561"/>
    <cellStyle name="Output 5 5 2 3 2" xfId="15206"/>
    <cellStyle name="Output 5 5 3" xfId="9094"/>
    <cellStyle name="Output 5 5 3 2" xfId="13767"/>
    <cellStyle name="Output 5 6" xfId="8845"/>
    <cellStyle name="Output 5 6 2" xfId="10207"/>
    <cellStyle name="Output 5 6 2 2" xfId="14864"/>
    <cellStyle name="Output 5 6 3" xfId="10553"/>
    <cellStyle name="Output 5 6 3 2" xfId="15198"/>
    <cellStyle name="Output 5 7" xfId="9102"/>
    <cellStyle name="Output 5 7 2" xfId="13775"/>
    <cellStyle name="paint" xfId="3319"/>
    <cellStyle name="Percent" xfId="19" builtinId="5"/>
    <cellStyle name="Percent [0]" xfId="2708"/>
    <cellStyle name="Percent [0] 2" xfId="3320"/>
    <cellStyle name="Percent [0] 2 2" xfId="7546"/>
    <cellStyle name="Percent [0] 3" xfId="7547"/>
    <cellStyle name="Percent [00]" xfId="3321"/>
    <cellStyle name="Percent [2]" xfId="3322"/>
    <cellStyle name="Percent [2] 2" xfId="2485"/>
    <cellStyle name="Percent [2] 3" xfId="2027"/>
    <cellStyle name="Percent [2]_FINAL-DE-RGIPT-12.02.2010-WITH RA MKT-1 April-A-Dt.27-01-11" xfId="3323"/>
    <cellStyle name="Percent 10" xfId="3324"/>
    <cellStyle name="Percent 10 2" xfId="7548"/>
    <cellStyle name="Percent 10 2 2" xfId="12737"/>
    <cellStyle name="Percent 10 3" xfId="11296"/>
    <cellStyle name="Percent 11" xfId="3325"/>
    <cellStyle name="Percent 11 2" xfId="7549"/>
    <cellStyle name="Percent 11 2 2" xfId="12738"/>
    <cellStyle name="Percent 11 3" xfId="11297"/>
    <cellStyle name="Percent 12" xfId="2636"/>
    <cellStyle name="Percent 12 2" xfId="7550"/>
    <cellStyle name="Percent 12 2 2" xfId="12739"/>
    <cellStyle name="Percent 12 3" xfId="10914"/>
    <cellStyle name="Percent 13" xfId="3326"/>
    <cellStyle name="Percent 13 2" xfId="7551"/>
    <cellStyle name="Percent 13 2 2" xfId="12740"/>
    <cellStyle name="Percent 13 3" xfId="11298"/>
    <cellStyle name="Percent 14" xfId="3327"/>
    <cellStyle name="Percent 14 2" xfId="7552"/>
    <cellStyle name="Percent 14 2 2" xfId="12741"/>
    <cellStyle name="Percent 14 3" xfId="11299"/>
    <cellStyle name="Percent 15" xfId="3425"/>
    <cellStyle name="Percent 15 2" xfId="7553"/>
    <cellStyle name="Percent 15 2 2" xfId="12742"/>
    <cellStyle name="Percent 16" xfId="3428"/>
    <cellStyle name="Percent 17" xfId="7625"/>
    <cellStyle name="Percent 18" xfId="15241"/>
    <cellStyle name="Percent 19" xfId="10618"/>
    <cellStyle name="Percent 2" xfId="50"/>
    <cellStyle name="Percent 2 2" xfId="3328"/>
    <cellStyle name="Percent 2 2 2" xfId="3329"/>
    <cellStyle name="Percent 2 2 3" xfId="3330"/>
    <cellStyle name="Percent 2 2 4" xfId="3331"/>
    <cellStyle name="Percent 2 3" xfId="3332"/>
    <cellStyle name="Percent 2 4" xfId="1394"/>
    <cellStyle name="Percent 2 4 2" xfId="2935"/>
    <cellStyle name="Percent 2 4 2 2" xfId="7556"/>
    <cellStyle name="Percent 2 4 2 2 2" xfId="12744"/>
    <cellStyle name="Percent 2 4 2 3" xfId="11126"/>
    <cellStyle name="Percent 2 4 3" xfId="2105"/>
    <cellStyle name="Percent 2 4 3 2" xfId="7557"/>
    <cellStyle name="Percent 2 4 3 2 2" xfId="12745"/>
    <cellStyle name="Percent 2 4 3 3" xfId="10844"/>
    <cellStyle name="Percent 2 4 4" xfId="3333"/>
    <cellStyle name="Percent 2 4 4 2" xfId="7558"/>
    <cellStyle name="Percent 2 4 4 2 2" xfId="12746"/>
    <cellStyle name="Percent 2 4 4 3" xfId="11300"/>
    <cellStyle name="Percent 2 4 5" xfId="7559"/>
    <cellStyle name="Percent 2 4 5 2" xfId="12747"/>
    <cellStyle name="Percent 2 4 6" xfId="7555"/>
    <cellStyle name="Percent 2 4 6 2" xfId="12743"/>
    <cellStyle name="Percent 2 4 7" xfId="10785"/>
    <cellStyle name="Percent 2 5" xfId="3334"/>
    <cellStyle name="Percent 2 5 2" xfId="3335"/>
    <cellStyle name="Percent 2 5 2 2" xfId="7561"/>
    <cellStyle name="Percent 2 5 2 2 2" xfId="12749"/>
    <cellStyle name="Percent 2 5 2 3" xfId="11302"/>
    <cellStyle name="Percent 2 5 3" xfId="3336"/>
    <cellStyle name="Percent 2 5 3 2" xfId="7562"/>
    <cellStyle name="Percent 2 5 3 2 2" xfId="12750"/>
    <cellStyle name="Percent 2 5 3 3" xfId="11303"/>
    <cellStyle name="Percent 2 5 4" xfId="1093"/>
    <cellStyle name="Percent 2 5 4 2" xfId="7563"/>
    <cellStyle name="Percent 2 5 4 2 2" xfId="12751"/>
    <cellStyle name="Percent 2 5 4 3" xfId="10745"/>
    <cellStyle name="Percent 2 5 5" xfId="7564"/>
    <cellStyle name="Percent 2 5 5 2" xfId="12752"/>
    <cellStyle name="Percent 2 5 6" xfId="7560"/>
    <cellStyle name="Percent 2 5 6 2" xfId="12748"/>
    <cellStyle name="Percent 2 5 7" xfId="11301"/>
    <cellStyle name="Percent 2 6" xfId="3185"/>
    <cellStyle name="Percent 2 6 2" xfId="7565"/>
    <cellStyle name="Percent 2 7" xfId="7554"/>
    <cellStyle name="Percent 2_Joint Record for Shuttering &amp; Reinforcement" xfId="2534"/>
    <cellStyle name="Percent 20" xfId="15286"/>
    <cellStyle name="Percent 21" xfId="15297"/>
    <cellStyle name="Percent 3" xfId="2283"/>
    <cellStyle name="Percent 3 2" xfId="3337"/>
    <cellStyle name="Percent 3 3" xfId="718"/>
    <cellStyle name="Percent 3 3 2" xfId="3338"/>
    <cellStyle name="Percent 3 3 2 2" xfId="7567"/>
    <cellStyle name="Percent 3 3 2 2 2" xfId="12754"/>
    <cellStyle name="Percent 3 3 2 3" xfId="11304"/>
    <cellStyle name="Percent 3 3 3" xfId="3339"/>
    <cellStyle name="Percent 3 3 3 2" xfId="7568"/>
    <cellStyle name="Percent 3 3 3 2 2" xfId="12755"/>
    <cellStyle name="Percent 3 3 3 3" xfId="11305"/>
    <cellStyle name="Percent 3 3 4" xfId="3340"/>
    <cellStyle name="Percent 3 3 4 2" xfId="7569"/>
    <cellStyle name="Percent 3 3 4 2 2" xfId="12756"/>
    <cellStyle name="Percent 3 3 4 3" xfId="11306"/>
    <cellStyle name="Percent 3 3 5" xfId="7570"/>
    <cellStyle name="Percent 3 3 5 2" xfId="12757"/>
    <cellStyle name="Percent 3 3 6" xfId="7566"/>
    <cellStyle name="Percent 3 3 6 2" xfId="12753"/>
    <cellStyle name="Percent 3 3 7" xfId="10698"/>
    <cellStyle name="Percent 4" xfId="3341"/>
    <cellStyle name="Percent 4 2" xfId="2181"/>
    <cellStyle name="Percent 4 2 2" xfId="1999"/>
    <cellStyle name="Percent 4 2 2 2" xfId="7572"/>
    <cellStyle name="Percent 4 2 2 2 2" xfId="12759"/>
    <cellStyle name="Percent 4 2 2 3" xfId="10835"/>
    <cellStyle name="Percent 4 2 3" xfId="3343"/>
    <cellStyle name="Percent 4 2 3 2" xfId="7573"/>
    <cellStyle name="Percent 4 2 3 2 2" xfId="12760"/>
    <cellStyle name="Percent 4 2 3 3" xfId="11307"/>
    <cellStyle name="Percent 4 2 4" xfId="3344"/>
    <cellStyle name="Percent 4 2 4 2" xfId="7574"/>
    <cellStyle name="Percent 4 2 4 2 2" xfId="12761"/>
    <cellStyle name="Percent 4 2 4 3" xfId="11308"/>
    <cellStyle name="Percent 4 2 5" xfId="7575"/>
    <cellStyle name="Percent 4 2 5 2" xfId="12762"/>
    <cellStyle name="Percent 4 2 6" xfId="7571"/>
    <cellStyle name="Percent 4 2 6 2" xfId="12758"/>
    <cellStyle name="Percent 4 2 7" xfId="10859"/>
    <cellStyle name="Percent 5" xfId="2530"/>
    <cellStyle name="Percent 6" xfId="378"/>
    <cellStyle name="Percent 6 2" xfId="3345"/>
    <cellStyle name="Percent 6 2 2" xfId="7577"/>
    <cellStyle name="Percent 6 3" xfId="7576"/>
    <cellStyle name="Percent 7" xfId="3346"/>
    <cellStyle name="Percent 7 2" xfId="7579"/>
    <cellStyle name="Percent 7 3" xfId="7578"/>
    <cellStyle name="Percent 8" xfId="3227"/>
    <cellStyle name="Percent 8 2" xfId="7580"/>
    <cellStyle name="Percent 9" xfId="1586"/>
    <cellStyle name="Percent 9 2" xfId="2612"/>
    <cellStyle name="Percent 9 2 2" xfId="7582"/>
    <cellStyle name="Percent 9 2 2 2" xfId="12764"/>
    <cellStyle name="Percent 9 2 3" xfId="10905"/>
    <cellStyle name="Percent 9 3" xfId="2615"/>
    <cellStyle name="Percent 9 3 2" xfId="7583"/>
    <cellStyle name="Percent 9 3 2 2" xfId="12765"/>
    <cellStyle name="Percent 9 3 3" xfId="10907"/>
    <cellStyle name="Percent 9 4" xfId="2619"/>
    <cellStyle name="Percent 9 4 2" xfId="7584"/>
    <cellStyle name="Percent 9 4 2 2" xfId="12766"/>
    <cellStyle name="Percent 9 4 3" xfId="10910"/>
    <cellStyle name="Percent 9 5" xfId="7585"/>
    <cellStyle name="Percent 9 5 2" xfId="12767"/>
    <cellStyle name="Percent 9 6" xfId="7581"/>
    <cellStyle name="Percent 9 6 2" xfId="12763"/>
    <cellStyle name="Percent 9 7" xfId="10800"/>
    <cellStyle name="Popis" xfId="3347"/>
    <cellStyle name="PrePop Currency (0)" xfId="3348"/>
    <cellStyle name="PrePop Currency (2)" xfId="1391"/>
    <cellStyle name="PrePop Units (0)" xfId="3349"/>
    <cellStyle name="PrePop Units (1)" xfId="3350"/>
    <cellStyle name="PrePop Units (2)" xfId="921"/>
    <cellStyle name="Rate" xfId="3351"/>
    <cellStyle name="RateBold" xfId="3352"/>
    <cellStyle name="Result 1" xfId="3354"/>
    <cellStyle name="Result 1 2" xfId="3355"/>
    <cellStyle name="Result 1 2 2" xfId="7586"/>
    <cellStyle name="Result 1 3" xfId="7587"/>
    <cellStyle name="Result2 1" xfId="3356"/>
    <cellStyle name="Result2 1 2" xfId="1715"/>
    <cellStyle name="Result2 1 2 2" xfId="7588"/>
    <cellStyle name="Result2 1 3" xfId="7589"/>
    <cellStyle name="RevList" xfId="3357"/>
    <cellStyle name="RowLevel_0" xfId="3358"/>
    <cellStyle name="Section Title" xfId="2441"/>
    <cellStyle name="Sledovaný hypertextový odkaz" xfId="2453"/>
    <cellStyle name="Standard_aktuell" xfId="2393"/>
    <cellStyle name="Style 1" xfId="3359"/>
    <cellStyle name="Style 1 2" xfId="18"/>
    <cellStyle name="Style 1 2 2" xfId="1105"/>
    <cellStyle name="Style 1 2 2 2" xfId="7590"/>
    <cellStyle name="Style 1 2 2 3" xfId="3531"/>
    <cellStyle name="Style 1 2 3" xfId="1645"/>
    <cellStyle name="Style 1 2 4" xfId="3360"/>
    <cellStyle name="Style 1 2 5" xfId="3453"/>
    <cellStyle name="Style 1 3" xfId="3361"/>
    <cellStyle name="Style 1 3 2" xfId="3362"/>
    <cellStyle name="Style 1 3 2 2" xfId="7591"/>
    <cellStyle name="Style 1 3 3" xfId="15268"/>
    <cellStyle name="Style 1 4" xfId="3363"/>
    <cellStyle name="Style 1 4 2" xfId="675"/>
    <cellStyle name="Style 1 4 3" xfId="7592"/>
    <cellStyle name="Style 1 5" xfId="3437"/>
    <cellStyle name="Style 1 6" xfId="3364"/>
    <cellStyle name="Style 1_3.1 BOSCH AUDOGODI 601 602 STRUCTURE BOQ BUILDING WORKS" xfId="3003"/>
    <cellStyle name="Style 2" xfId="3365"/>
    <cellStyle name="Style 2 2" xfId="891"/>
    <cellStyle name="Style 2 2 2" xfId="7593"/>
    <cellStyle name="Style 2 3" xfId="7594"/>
    <cellStyle name="Style 2_DRAFT BOQ-WITH MEAS-STR-CIVIL-18-01-13" xfId="3366"/>
    <cellStyle name="Style 3" xfId="3367"/>
    <cellStyle name="Style 3 2" xfId="7595"/>
    <cellStyle name="Style 4" xfId="1058"/>
    <cellStyle name="Style 4 2" xfId="7596"/>
    <cellStyle name="Style 5" xfId="3368"/>
    <cellStyle name="Style 5 2" xfId="7597"/>
    <cellStyle name="Style 6" xfId="72"/>
    <cellStyle name="Style 6 2" xfId="7598"/>
    <cellStyle name="subhead" xfId="1000"/>
    <cellStyle name="Subtitle" xfId="3353"/>
    <cellStyle name="Subtotal" xfId="3342"/>
    <cellStyle name="sum" xfId="1171"/>
    <cellStyle name="sum8" xfId="3369"/>
    <cellStyle name="Summary_back" xfId="3370"/>
    <cellStyle name="Text Indent A" xfId="3371"/>
    <cellStyle name="Text Indent B" xfId="3372"/>
    <cellStyle name="Text Indent C" xfId="820"/>
    <cellStyle name="Times New Roman" xfId="1872"/>
    <cellStyle name="Title 2" xfId="2304"/>
    <cellStyle name="Title 2 2" xfId="617"/>
    <cellStyle name="Title 2 2 2" xfId="3373"/>
    <cellStyle name="Title 2 2 2 2" xfId="7599"/>
    <cellStyle name="Title 2 2 3" xfId="7600"/>
    <cellStyle name="Title 2 2_DRAFT BOQ-WITH MEAS-STR-CIVIL-18-01-13" xfId="3374"/>
    <cellStyle name="Title 2 3" xfId="1649"/>
    <cellStyle name="Title 2 3 2" xfId="7601"/>
    <cellStyle name="Title 2 4" xfId="7602"/>
    <cellStyle name="Title 2_DRAFT BOQ-WITH MEAS-STR-CIVIL-18-01-13" xfId="3375"/>
    <cellStyle name="Title 3" xfId="3376"/>
    <cellStyle name="Title 3 2" xfId="2937"/>
    <cellStyle name="Title 3 2 2" xfId="1909"/>
    <cellStyle name="Title 3 2 2 2" xfId="7603"/>
    <cellStyle name="Title 3 2 3" xfId="7604"/>
    <cellStyle name="Title 3 2_DRAFT BOQ-WITH MEAS-STR-CIVIL-18-01-13" xfId="2639"/>
    <cellStyle name="Title 3 3" xfId="3377"/>
    <cellStyle name="Title 3 3 2" xfId="7605"/>
    <cellStyle name="Title 3 4" xfId="7606"/>
    <cellStyle name="Title 3_DRAFT BOQ-WITH MEAS-STR-CIVIL-18-01-13" xfId="3378"/>
    <cellStyle name="Title 4" xfId="3379"/>
    <cellStyle name="Title 4 2" xfId="1178"/>
    <cellStyle name="Title 4 2 2" xfId="7607"/>
    <cellStyle name="Title 4 3" xfId="7608"/>
    <cellStyle name="Title 4_DRAFT BOQ-WITH MEAS-STR-CIVIL-18-01-13" xfId="2240"/>
    <cellStyle name="Title 5" xfId="1969"/>
    <cellStyle name="Title 5 2" xfId="7609"/>
    <cellStyle name="Title 6" xfId="7610"/>
    <cellStyle name="Title Row" xfId="3380"/>
    <cellStyle name="Title Row 2" xfId="7611"/>
    <cellStyle name="Title Row 2 2" xfId="12768"/>
    <cellStyle name="Title Row 3" xfId="11309"/>
    <cellStyle name="Total 2" xfId="3284"/>
    <cellStyle name="Total 2 2" xfId="3381"/>
    <cellStyle name="Total 2 2 2" xfId="1161"/>
    <cellStyle name="Total 2 2 2 2" xfId="7612"/>
    <cellStyle name="Total 2 2 2 2 2" xfId="8857"/>
    <cellStyle name="Total 2 2 2 2 2 2" xfId="10219"/>
    <cellStyle name="Total 2 2 2 2 2 2 2" xfId="14876"/>
    <cellStyle name="Total 2 2 2 2 2 3" xfId="10565"/>
    <cellStyle name="Total 2 2 2 2 2 3 2" xfId="15210"/>
    <cellStyle name="Total 2 2 2 2 3" xfId="9090"/>
    <cellStyle name="Total 2 2 2 2 3 2" xfId="13763"/>
    <cellStyle name="Total 2 2 2 3" xfId="8856"/>
    <cellStyle name="Total 2 2 2 3 2" xfId="10218"/>
    <cellStyle name="Total 2 2 2 3 2 2" xfId="14875"/>
    <cellStyle name="Total 2 2 2 3 3" xfId="10564"/>
    <cellStyle name="Total 2 2 2 3 3 2" xfId="15209"/>
    <cellStyle name="Total 2 2 2 4" xfId="9091"/>
    <cellStyle name="Total 2 2 2 4 2" xfId="13764"/>
    <cellStyle name="Total 2 2 3" xfId="2223"/>
    <cellStyle name="Total 2 2 3 2" xfId="7613"/>
    <cellStyle name="Total 2 2 3 2 2" xfId="8859"/>
    <cellStyle name="Total 2 2 3 2 2 2" xfId="10221"/>
    <cellStyle name="Total 2 2 3 2 2 2 2" xfId="14878"/>
    <cellStyle name="Total 2 2 3 2 2 3" xfId="10567"/>
    <cellStyle name="Total 2 2 3 2 2 3 2" xfId="15212"/>
    <cellStyle name="Total 2 2 3 2 3" xfId="9088"/>
    <cellStyle name="Total 2 2 3 2 3 2" xfId="13761"/>
    <cellStyle name="Total 2 2 3 3" xfId="8858"/>
    <cellStyle name="Total 2 2 3 3 2" xfId="10220"/>
    <cellStyle name="Total 2 2 3 3 2 2" xfId="14877"/>
    <cellStyle name="Total 2 2 3 3 3" xfId="10566"/>
    <cellStyle name="Total 2 2 3 3 3 2" xfId="15211"/>
    <cellStyle name="Total 2 2 3 4" xfId="9089"/>
    <cellStyle name="Total 2 2 3 4 2" xfId="13762"/>
    <cellStyle name="Total 2 2 4" xfId="7614"/>
    <cellStyle name="Total 2 2 4 2" xfId="8860"/>
    <cellStyle name="Total 2 2 4 2 2" xfId="10222"/>
    <cellStyle name="Total 2 2 4 2 2 2" xfId="14879"/>
    <cellStyle name="Total 2 2 4 2 3" xfId="10568"/>
    <cellStyle name="Total 2 2 4 2 3 2" xfId="15213"/>
    <cellStyle name="Total 2 2 4 3" xfId="9087"/>
    <cellStyle name="Total 2 2 4 3 2" xfId="13760"/>
    <cellStyle name="Total 2 2 5" xfId="8855"/>
    <cellStyle name="Total 2 2 5 2" xfId="10217"/>
    <cellStyle name="Total 2 2 5 2 2" xfId="14874"/>
    <cellStyle name="Total 2 2 5 3" xfId="10563"/>
    <cellStyle name="Total 2 2 5 3 2" xfId="15208"/>
    <cellStyle name="Total 2 2 6" xfId="9092"/>
    <cellStyle name="Total 2 2 6 2" xfId="13765"/>
    <cellStyle name="Total 2 3" xfId="3382"/>
    <cellStyle name="Total 2 3 2" xfId="7615"/>
    <cellStyle name="Total 2 3 2 2" xfId="8862"/>
    <cellStyle name="Total 2 3 2 2 2" xfId="10224"/>
    <cellStyle name="Total 2 3 2 2 2 2" xfId="14881"/>
    <cellStyle name="Total 2 3 2 2 3" xfId="10570"/>
    <cellStyle name="Total 2 3 2 2 3 2" xfId="15215"/>
    <cellStyle name="Total 2 3 2 3" xfId="9085"/>
    <cellStyle name="Total 2 3 2 3 2" xfId="13758"/>
    <cellStyle name="Total 2 3 3" xfId="8861"/>
    <cellStyle name="Total 2 3 3 2" xfId="10223"/>
    <cellStyle name="Total 2 3 3 2 2" xfId="14880"/>
    <cellStyle name="Total 2 3 3 3" xfId="10569"/>
    <cellStyle name="Total 2 3 3 3 2" xfId="15214"/>
    <cellStyle name="Total 2 3 4" xfId="9086"/>
    <cellStyle name="Total 2 3 4 2" xfId="13759"/>
    <cellStyle name="Total 2 4" xfId="1749"/>
    <cellStyle name="Total 2 4 2" xfId="7616"/>
    <cellStyle name="Total 2 4 2 2" xfId="8864"/>
    <cellStyle name="Total 2 4 2 2 2" xfId="10226"/>
    <cellStyle name="Total 2 4 2 2 2 2" xfId="14883"/>
    <cellStyle name="Total 2 4 2 2 3" xfId="10572"/>
    <cellStyle name="Total 2 4 2 2 3 2" xfId="15217"/>
    <cellStyle name="Total 2 4 2 3" xfId="9083"/>
    <cellStyle name="Total 2 4 2 3 2" xfId="13756"/>
    <cellStyle name="Total 2 4 3" xfId="8863"/>
    <cellStyle name="Total 2 4 3 2" xfId="10225"/>
    <cellStyle name="Total 2 4 3 2 2" xfId="14882"/>
    <cellStyle name="Total 2 4 3 3" xfId="10571"/>
    <cellStyle name="Total 2 4 3 3 2" xfId="15216"/>
    <cellStyle name="Total 2 4 4" xfId="9084"/>
    <cellStyle name="Total 2 4 4 2" xfId="13757"/>
    <cellStyle name="Total 2 5" xfId="7617"/>
    <cellStyle name="Total 2 5 2" xfId="8865"/>
    <cellStyle name="Total 2 5 2 2" xfId="10227"/>
    <cellStyle name="Total 2 5 2 2 2" xfId="14884"/>
    <cellStyle name="Total 2 5 2 3" xfId="10573"/>
    <cellStyle name="Total 2 5 2 3 2" xfId="15218"/>
    <cellStyle name="Total 2 5 3" xfId="9082"/>
    <cellStyle name="Total 2 5 3 2" xfId="13755"/>
    <cellStyle name="Total 2 6" xfId="8854"/>
    <cellStyle name="Total 2 6 2" xfId="10216"/>
    <cellStyle name="Total 2 6 2 2" xfId="14873"/>
    <cellStyle name="Total 2 6 3" xfId="10562"/>
    <cellStyle name="Total 2 6 3 2" xfId="15207"/>
    <cellStyle name="Total 2 7" xfId="9093"/>
    <cellStyle name="Total 2 7 2" xfId="13766"/>
    <cellStyle name="Total 2_DRAFT BOQ-WITH MEAS-STR-CIVIL-18-01-13" xfId="3383"/>
    <cellStyle name="Total 3" xfId="3384"/>
    <cellStyle name="Total 3 2" xfId="2355"/>
    <cellStyle name="Total 3 2 2" xfId="3385"/>
    <cellStyle name="Total 3 2 2 2" xfId="7618"/>
    <cellStyle name="Total 3 2 2 2 2" xfId="8869"/>
    <cellStyle name="Total 3 2 2 2 2 2" xfId="10231"/>
    <cellStyle name="Total 3 2 2 2 2 2 2" xfId="14888"/>
    <cellStyle name="Total 3 2 2 2 2 3" xfId="10577"/>
    <cellStyle name="Total 3 2 2 2 2 3 2" xfId="15222"/>
    <cellStyle name="Total 3 2 2 2 3" xfId="9078"/>
    <cellStyle name="Total 3 2 2 2 3 2" xfId="13751"/>
    <cellStyle name="Total 3 2 2 3" xfId="8868"/>
    <cellStyle name="Total 3 2 2 3 2" xfId="10230"/>
    <cellStyle name="Total 3 2 2 3 2 2" xfId="14887"/>
    <cellStyle name="Total 3 2 2 3 3" xfId="10576"/>
    <cellStyle name="Total 3 2 2 3 3 2" xfId="15221"/>
    <cellStyle name="Total 3 2 2 4" xfId="9079"/>
    <cellStyle name="Total 3 2 2 4 2" xfId="13752"/>
    <cellStyle name="Total 3 2 3" xfId="1403"/>
    <cellStyle name="Total 3 2 3 2" xfId="7619"/>
    <cellStyle name="Total 3 2 3 2 2" xfId="8871"/>
    <cellStyle name="Total 3 2 3 2 2 2" xfId="10233"/>
    <cellStyle name="Total 3 2 3 2 2 2 2" xfId="14890"/>
    <cellStyle name="Total 3 2 3 2 2 3" xfId="10579"/>
    <cellStyle name="Total 3 2 3 2 2 3 2" xfId="15224"/>
    <cellStyle name="Total 3 2 3 2 3" xfId="9076"/>
    <cellStyle name="Total 3 2 3 2 3 2" xfId="13749"/>
    <cellStyle name="Total 3 2 3 3" xfId="8870"/>
    <cellStyle name="Total 3 2 3 3 2" xfId="10232"/>
    <cellStyle name="Total 3 2 3 3 2 2" xfId="14889"/>
    <cellStyle name="Total 3 2 3 3 3" xfId="10578"/>
    <cellStyle name="Total 3 2 3 3 3 2" xfId="15223"/>
    <cellStyle name="Total 3 2 3 4" xfId="9077"/>
    <cellStyle name="Total 3 2 3 4 2" xfId="13750"/>
    <cellStyle name="Total 3 2 4" xfId="7620"/>
    <cellStyle name="Total 3 2 4 2" xfId="8872"/>
    <cellStyle name="Total 3 2 4 2 2" xfId="10234"/>
    <cellStyle name="Total 3 2 4 2 2 2" xfId="14891"/>
    <cellStyle name="Total 3 2 4 2 3" xfId="10580"/>
    <cellStyle name="Total 3 2 4 2 3 2" xfId="15225"/>
    <cellStyle name="Total 3 2 4 3" xfId="9075"/>
    <cellStyle name="Total 3 2 4 3 2" xfId="13748"/>
    <cellStyle name="Total 3 2 5" xfId="8867"/>
    <cellStyle name="Total 3 2 5 2" xfId="10229"/>
    <cellStyle name="Total 3 2 5 2 2" xfId="14886"/>
    <cellStyle name="Total 3 2 5 3" xfId="10575"/>
    <cellStyle name="Total 3 2 5 3 2" xfId="15220"/>
    <cellStyle name="Total 3 2 6" xfId="9080"/>
    <cellStyle name="Total 3 2 6 2" xfId="13753"/>
    <cellStyle name="Total 3 3" xfId="3386"/>
    <cellStyle name="Total 3 3 2" xfId="7621"/>
    <cellStyle name="Total 3 3 2 2" xfId="8874"/>
    <cellStyle name="Total 3 3 2 2 2" xfId="10236"/>
    <cellStyle name="Total 3 3 2 2 2 2" xfId="14893"/>
    <cellStyle name="Total 3 3 2 2 3" xfId="10582"/>
    <cellStyle name="Total 3 3 2 2 3 2" xfId="15227"/>
    <cellStyle name="Total 3 3 2 3" xfId="9073"/>
    <cellStyle name="Total 3 3 2 3 2" xfId="13746"/>
    <cellStyle name="Total 3 3 3" xfId="8873"/>
    <cellStyle name="Total 3 3 3 2" xfId="10235"/>
    <cellStyle name="Total 3 3 3 2 2" xfId="14892"/>
    <cellStyle name="Total 3 3 3 3" xfId="10581"/>
    <cellStyle name="Total 3 3 3 3 2" xfId="15226"/>
    <cellStyle name="Total 3 3 4" xfId="9074"/>
    <cellStyle name="Total 3 3 4 2" xfId="13747"/>
    <cellStyle name="Total 3 4" xfId="3387"/>
    <cellStyle name="Total 3 4 2" xfId="7622"/>
    <cellStyle name="Total 3 4 2 2" xfId="8876"/>
    <cellStyle name="Total 3 4 2 2 2" xfId="10238"/>
    <cellStyle name="Total 3 4 2 2 2 2" xfId="14895"/>
    <cellStyle name="Total 3 4 2 2 3" xfId="10584"/>
    <cellStyle name="Total 3 4 2 2 3 2" xfId="15229"/>
    <cellStyle name="Total 3 4 2 3" xfId="9071"/>
    <cellStyle name="Total 3 4 2 3 2" xfId="13744"/>
    <cellStyle name="Total 3 4 3" xfId="8875"/>
    <cellStyle name="Total 3 4 3 2" xfId="10237"/>
    <cellStyle name="Total 3 4 3 2 2" xfId="14894"/>
    <cellStyle name="Total 3 4 3 3" xfId="10583"/>
    <cellStyle name="Total 3 4 3 3 2" xfId="15228"/>
    <cellStyle name="Total 3 4 4" xfId="9072"/>
    <cellStyle name="Total 3 4 4 2" xfId="13745"/>
    <cellStyle name="Total 3 5" xfId="7623"/>
    <cellStyle name="Total 3 5 2" xfId="8877"/>
    <cellStyle name="Total 3 5 2 2" xfId="10239"/>
    <cellStyle name="Total 3 5 2 2 2" xfId="14896"/>
    <cellStyle name="Total 3 5 2 3" xfId="10585"/>
    <cellStyle name="Total 3 5 2 3 2" xfId="15230"/>
    <cellStyle name="Total 3 5 3" xfId="9070"/>
    <cellStyle name="Total 3 5 3 2" xfId="13743"/>
    <cellStyle name="Total 3 6" xfId="8866"/>
    <cellStyle name="Total 3 6 2" xfId="10228"/>
    <cellStyle name="Total 3 6 2 2" xfId="14885"/>
    <cellStyle name="Total 3 6 3" xfId="10574"/>
    <cellStyle name="Total 3 6 3 2" xfId="15219"/>
    <cellStyle name="Total 3 7" xfId="9081"/>
    <cellStyle name="Total 3 7 2" xfId="13754"/>
    <cellStyle name="Total 3_DRAFT BOQ-WITH MEAS-STR-CIVIL-18-01-13" xfId="3219"/>
    <cellStyle name="Total 4" xfId="415"/>
    <cellStyle name="Total 4 2" xfId="3388"/>
    <cellStyle name="Total 4 2 2" xfId="7624"/>
    <cellStyle name="Total 4 2 2 2" xfId="8880"/>
    <cellStyle name="Total 4 2 2 2 2" xfId="10242"/>
    <cellStyle name="Total 4 2 2 2 2 2" xfId="14899"/>
    <cellStyle name="Total 4 2 2 2 3" xfId="10588"/>
    <cellStyle name="Total 4 2 2 2 3 2" xfId="15233"/>
    <cellStyle name="Total 4 2 2 3" xfId="9067"/>
    <cellStyle name="Total 4 2 2 3 2" xfId="13740"/>
    <cellStyle name="Total 4 2 3" xfId="8879"/>
    <cellStyle name="Total 4 2 3 2" xfId="10241"/>
    <cellStyle name="Total 4 2 3 2 2" xfId="14898"/>
    <cellStyle name="Total 4 2 3 3" xfId="10587"/>
    <cellStyle name="Total 4 2 3 3 2" xfId="15232"/>
    <cellStyle name="Total 4 2 4" xfId="9068"/>
    <cellStyle name="Total 4 2 4 2" xfId="13741"/>
    <cellStyle name="Total 4 3" xfId="3389"/>
    <cellStyle name="Total 4 3 2" xfId="7626"/>
    <cellStyle name="Total 4 3 2 2" xfId="8882"/>
    <cellStyle name="Total 4 3 2 2 2" xfId="10244"/>
    <cellStyle name="Total 4 3 2 2 2 2" xfId="14901"/>
    <cellStyle name="Total 4 3 2 2 3" xfId="10590"/>
    <cellStyle name="Total 4 3 2 2 3 2" xfId="15235"/>
    <cellStyle name="Total 4 3 2 3" xfId="9065"/>
    <cellStyle name="Total 4 3 2 3 2" xfId="13738"/>
    <cellStyle name="Total 4 3 3" xfId="8881"/>
    <cellStyle name="Total 4 3 3 2" xfId="10243"/>
    <cellStyle name="Total 4 3 3 2 2" xfId="14900"/>
    <cellStyle name="Total 4 3 3 3" xfId="10589"/>
    <cellStyle name="Total 4 3 3 3 2" xfId="15234"/>
    <cellStyle name="Total 4 3 4" xfId="9066"/>
    <cellStyle name="Total 4 3 4 2" xfId="13739"/>
    <cellStyle name="Total 4 4" xfId="7627"/>
    <cellStyle name="Total 4 4 2" xfId="8883"/>
    <cellStyle name="Total 4 4 2 2" xfId="10245"/>
    <cellStyle name="Total 4 4 2 2 2" xfId="14902"/>
    <cellStyle name="Total 4 4 2 3" xfId="10591"/>
    <cellStyle name="Total 4 4 2 3 2" xfId="15236"/>
    <cellStyle name="Total 4 4 3" xfId="9064"/>
    <cellStyle name="Total 4 4 3 2" xfId="13737"/>
    <cellStyle name="Total 4 5" xfId="8878"/>
    <cellStyle name="Total 4 5 2" xfId="10240"/>
    <cellStyle name="Total 4 5 2 2" xfId="14897"/>
    <cellStyle name="Total 4 5 3" xfId="10586"/>
    <cellStyle name="Total 4 5 3 2" xfId="15231"/>
    <cellStyle name="Total 4 6" xfId="9069"/>
    <cellStyle name="Total 4 6 2" xfId="13742"/>
    <cellStyle name="totalbold" xfId="3390"/>
    <cellStyle name="Trial" xfId="3391"/>
    <cellStyle name="Trial 2" xfId="547"/>
    <cellStyle name="Trial 3" xfId="1331"/>
    <cellStyle name="Trial 3 2" xfId="7628"/>
    <cellStyle name="Trial 4" xfId="3392"/>
    <cellStyle name="Trial 5" xfId="2595"/>
    <cellStyle name="Tusental (0)_pldt" xfId="3393"/>
    <cellStyle name="Tusental_pldt" xfId="2221"/>
    <cellStyle name="ultant" xfId="1372"/>
    <cellStyle name="uni" xfId="3394"/>
    <cellStyle name="Unit" xfId="3103"/>
    <cellStyle name="v" xfId="2247"/>
    <cellStyle name="v 2" xfId="7629"/>
    <cellStyle name="v 2 2" xfId="8885"/>
    <cellStyle name="v 2 2 2" xfId="10247"/>
    <cellStyle name="v 2 2 2 2" xfId="14904"/>
    <cellStyle name="v 2 2 3" xfId="10593"/>
    <cellStyle name="v 2 2 3 2" xfId="15238"/>
    <cellStyle name="v 2 3" xfId="9801"/>
    <cellStyle name="v 2 3 2" xfId="14470"/>
    <cellStyle name="v 2 4" xfId="9062"/>
    <cellStyle name="v 2 4 2" xfId="13735"/>
    <cellStyle name="v 3" xfId="8884"/>
    <cellStyle name="v 3 2" xfId="10246"/>
    <cellStyle name="v 3 2 2" xfId="14903"/>
    <cellStyle name="v 3 3" xfId="10592"/>
    <cellStyle name="v 3 3 2" xfId="15237"/>
    <cellStyle name="v 4" xfId="9800"/>
    <cellStyle name="v 4 2" xfId="14469"/>
    <cellStyle name="v 5" xfId="9063"/>
    <cellStyle name="v 5 2" xfId="13736"/>
    <cellStyle name="Valuta (0)_laroux" xfId="3395"/>
    <cellStyle name="Valuta_laroux" xfId="3396"/>
    <cellStyle name="Warning Text 2" xfId="3397"/>
    <cellStyle name="Warning Text 2 2" xfId="2589"/>
    <cellStyle name="Warning Text 3" xfId="3398"/>
    <cellStyle name="Warning Text 3 2" xfId="3399"/>
    <cellStyle name="Warning Text 4" xfId="1637"/>
    <cellStyle name="Yellow" xfId="3400"/>
    <cellStyle name="쉼표 [0]_ML_Maintenance_Quo_060628" xfId="2290"/>
    <cellStyle name="쉼표 166" xfId="3401"/>
    <cellStyle name="쉼표 166 2" xfId="1194"/>
    <cellStyle name="쉼표 166 2 2" xfId="1196"/>
    <cellStyle name="쉼표 166 2 2 2" xfId="7633"/>
    <cellStyle name="쉼표 166 2 2 2 2" xfId="12772"/>
    <cellStyle name="쉼표 166 2 2 3" xfId="10757"/>
    <cellStyle name="쉼표 166 2 3" xfId="3402"/>
    <cellStyle name="쉼표 166 2 3 2" xfId="7634"/>
    <cellStyle name="쉼표 166 2 3 2 2" xfId="12773"/>
    <cellStyle name="쉼표 166 2 3 3" xfId="11311"/>
    <cellStyle name="쉼표 166 2 4" xfId="3403"/>
    <cellStyle name="쉼표 166 2 4 2" xfId="7635"/>
    <cellStyle name="쉼표 166 2 4 2 2" xfId="12774"/>
    <cellStyle name="쉼표 166 2 4 3" xfId="11312"/>
    <cellStyle name="쉼표 166 2 5" xfId="7636"/>
    <cellStyle name="쉼표 166 2 5 2" xfId="12775"/>
    <cellStyle name="쉼표 166 2 6" xfId="7632"/>
    <cellStyle name="쉼표 166 2 6 2" xfId="12771"/>
    <cellStyle name="쉼표 166 2 7" xfId="10756"/>
    <cellStyle name="쉼표 166 3" xfId="3404"/>
    <cellStyle name="쉼표 166 3 2" xfId="7637"/>
    <cellStyle name="쉼표 166 3 2 2" xfId="12776"/>
    <cellStyle name="쉼표 166 3 3" xfId="11313"/>
    <cellStyle name="쉼표 166 4" xfId="3405"/>
    <cellStyle name="쉼표 166 4 2" xfId="7638"/>
    <cellStyle name="쉼표 166 4 2 2" xfId="12777"/>
    <cellStyle name="쉼표 166 4 3" xfId="11314"/>
    <cellStyle name="쉼표 166 5" xfId="3406"/>
    <cellStyle name="쉼표 166 5 2" xfId="7639"/>
    <cellStyle name="쉼표 166 5 2 2" xfId="12778"/>
    <cellStyle name="쉼표 166 5 3" xfId="11315"/>
    <cellStyle name="쉼표 166 6" xfId="7640"/>
    <cellStyle name="쉼표 166 6 2" xfId="12779"/>
    <cellStyle name="쉼표 166 7" xfId="7631"/>
    <cellStyle name="쉼표 166 7 2" xfId="12770"/>
    <cellStyle name="쉼표 166 8" xfId="11310"/>
    <cellStyle name="표준_0N-HANDLING " xfId="7685"/>
    <cellStyle name="常规_Shanghai Raffles Square project--HKP-2002-003-R1" xfId="7684"/>
    <cellStyle name="桁区切り [0.00]_0098 China Embassy AQ Summary" xfId="3407"/>
    <cellStyle name="桁区切り_0098 China Embassy AQ Summary" xfId="3408"/>
    <cellStyle name="標準_0098 China Embassy AQ Summary" xfId="1307"/>
    <cellStyle name="通貨 [0.00]_0098 China Embassy AQ Summary" xfId="3008"/>
    <cellStyle name="通貨_0098 China Embassy AQ Summary" xfId="2914"/>
  </cellStyles>
  <dxfs count="22">
    <dxf>
      <font>
        <b/>
        <i val="0"/>
        <color rgb="FFC00000"/>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i val="0"/>
        <color theme="5" tint="-0.499984740745262"/>
      </font>
      <numFmt numFmtId="230" formatCode="\R\O"/>
    </dxf>
    <dxf>
      <font>
        <b val="0"/>
        <i val="0"/>
        <color rgb="FFC00000"/>
      </font>
      <numFmt numFmtId="230" formatCode="\R\O"/>
    </dxf>
    <dxf>
      <font>
        <b/>
        <i val="0"/>
        <color rgb="FFC00000"/>
      </font>
      <numFmt numFmtId="230" formatCode="\R\O"/>
      <fill>
        <patternFill patternType="none">
          <bgColor auto="1"/>
        </patternFill>
      </fill>
    </dxf>
    <dxf>
      <font>
        <b/>
        <i val="0"/>
        <color rgb="FFC00000"/>
      </font>
      <numFmt numFmtId="230" formatCode="\R\O"/>
      <fill>
        <patternFill patternType="none">
          <bgColor auto="1"/>
        </patternFill>
      </fill>
    </dxf>
    <dxf>
      <font>
        <condense val="0"/>
        <extend val="0"/>
        <color auto="1"/>
      </font>
    </dxf>
    <dxf>
      <font>
        <b/>
        <i val="0"/>
        <color rgb="FFC00000"/>
      </font>
      <numFmt numFmtId="230" formatCode="\R\O"/>
      <fill>
        <patternFill patternType="none">
          <bgColor auto="1"/>
        </patternFill>
      </fill>
    </dxf>
    <dxf>
      <font>
        <b/>
        <i val="0"/>
        <color rgb="FFC00000"/>
      </font>
      <numFmt numFmtId="230" formatCode="\R\O"/>
      <fill>
        <patternFill patternType="none">
          <bgColor auto="1"/>
        </patternFill>
      </fill>
    </dxf>
    <dxf>
      <font>
        <b val="0"/>
        <i val="0"/>
        <color rgb="FFC00000"/>
      </font>
      <numFmt numFmtId="230" formatCode="\R\O"/>
    </dxf>
    <dxf>
      <font>
        <condense val="0"/>
        <extend val="0"/>
        <color auto="1"/>
      </font>
    </dxf>
  </dxfs>
  <tableStyles count="0" defaultTableStyle="TableStyleMedium9" defaultPivotStyle="PivotStyleLight16"/>
  <colors>
    <mruColors>
      <color rgb="FFFF3399"/>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 Id="rId27"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jpg"/><Relationship Id="rId18" Type="http://schemas.openxmlformats.org/officeDocument/2006/relationships/image" Target="../media/image16.png"/><Relationship Id="rId26" Type="http://schemas.openxmlformats.org/officeDocument/2006/relationships/image" Target="../media/image24.jpeg"/><Relationship Id="rId39" Type="http://schemas.openxmlformats.org/officeDocument/2006/relationships/image" Target="../media/image33.jpeg"/><Relationship Id="rId21" Type="http://schemas.openxmlformats.org/officeDocument/2006/relationships/image" Target="../media/image19.png"/><Relationship Id="rId34" Type="http://schemas.microsoft.com/office/2007/relationships/hdphoto" Target="../media/hdphoto5.wdp"/><Relationship Id="rId42" Type="http://schemas.openxmlformats.org/officeDocument/2006/relationships/image" Target="../media/image36.png"/><Relationship Id="rId47" Type="http://schemas.openxmlformats.org/officeDocument/2006/relationships/image" Target="../media/image41.png"/><Relationship Id="rId7" Type="http://schemas.openxmlformats.org/officeDocument/2006/relationships/image" Target="../media/image7.png"/><Relationship Id="rId2" Type="http://schemas.openxmlformats.org/officeDocument/2006/relationships/image" Target="../media/image3.jpg"/><Relationship Id="rId16" Type="http://schemas.microsoft.com/office/2007/relationships/hdphoto" Target="../media/hdphoto3.wdp"/><Relationship Id="rId29"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6.jpeg"/><Relationship Id="rId11" Type="http://schemas.openxmlformats.org/officeDocument/2006/relationships/image" Target="../media/image10.jpg"/><Relationship Id="rId24" Type="http://schemas.openxmlformats.org/officeDocument/2006/relationships/image" Target="../media/image22.png"/><Relationship Id="rId32" Type="http://schemas.openxmlformats.org/officeDocument/2006/relationships/image" Target="../media/image29.png"/><Relationship Id="rId37" Type="http://schemas.openxmlformats.org/officeDocument/2006/relationships/image" Target="../media/image32.png"/><Relationship Id="rId40" Type="http://schemas.openxmlformats.org/officeDocument/2006/relationships/image" Target="../media/image34.jpeg"/><Relationship Id="rId45" Type="http://schemas.openxmlformats.org/officeDocument/2006/relationships/image" Target="../media/image39.png"/><Relationship Id="rId5" Type="http://schemas.openxmlformats.org/officeDocument/2006/relationships/image" Target="../media/image5.jpeg"/><Relationship Id="rId15" Type="http://schemas.openxmlformats.org/officeDocument/2006/relationships/image" Target="../media/image14.png"/><Relationship Id="rId23" Type="http://schemas.openxmlformats.org/officeDocument/2006/relationships/image" Target="../media/image21.png"/><Relationship Id="rId28" Type="http://schemas.openxmlformats.org/officeDocument/2006/relationships/image" Target="../media/image26.png"/><Relationship Id="rId36" Type="http://schemas.microsoft.com/office/2007/relationships/hdphoto" Target="../media/hdphoto6.wdp"/><Relationship Id="rId10" Type="http://schemas.openxmlformats.org/officeDocument/2006/relationships/image" Target="../media/image9.png"/><Relationship Id="rId19" Type="http://schemas.openxmlformats.org/officeDocument/2006/relationships/image" Target="../media/image17.png"/><Relationship Id="rId31" Type="http://schemas.openxmlformats.org/officeDocument/2006/relationships/image" Target="../media/image28.png"/><Relationship Id="rId44" Type="http://schemas.openxmlformats.org/officeDocument/2006/relationships/image" Target="../media/image38.png"/><Relationship Id="rId4" Type="http://schemas.microsoft.com/office/2007/relationships/hdphoto" Target="../media/hdphoto1.wdp"/><Relationship Id="rId9" Type="http://schemas.openxmlformats.org/officeDocument/2006/relationships/image" Target="../media/image8.png"/><Relationship Id="rId14" Type="http://schemas.openxmlformats.org/officeDocument/2006/relationships/image" Target="../media/image13.jpeg"/><Relationship Id="rId22" Type="http://schemas.openxmlformats.org/officeDocument/2006/relationships/image" Target="../media/image20.jpg"/><Relationship Id="rId27" Type="http://schemas.openxmlformats.org/officeDocument/2006/relationships/image" Target="../media/image25.jpeg"/><Relationship Id="rId30" Type="http://schemas.microsoft.com/office/2007/relationships/hdphoto" Target="../media/hdphoto4.wdp"/><Relationship Id="rId35" Type="http://schemas.openxmlformats.org/officeDocument/2006/relationships/image" Target="../media/image31.png"/><Relationship Id="rId43" Type="http://schemas.openxmlformats.org/officeDocument/2006/relationships/image" Target="../media/image37.png"/><Relationship Id="rId8" Type="http://schemas.microsoft.com/office/2007/relationships/hdphoto" Target="../media/hdphoto2.wdp"/><Relationship Id="rId3" Type="http://schemas.openxmlformats.org/officeDocument/2006/relationships/image" Target="../media/image4.png"/><Relationship Id="rId12" Type="http://schemas.openxmlformats.org/officeDocument/2006/relationships/image" Target="../media/image11.jpg"/><Relationship Id="rId17" Type="http://schemas.openxmlformats.org/officeDocument/2006/relationships/image" Target="../media/image15.png"/><Relationship Id="rId25" Type="http://schemas.openxmlformats.org/officeDocument/2006/relationships/image" Target="../media/image23.png"/><Relationship Id="rId33" Type="http://schemas.openxmlformats.org/officeDocument/2006/relationships/image" Target="../media/image30.png"/><Relationship Id="rId38" Type="http://schemas.microsoft.com/office/2007/relationships/hdphoto" Target="../media/hdphoto7.wdp"/><Relationship Id="rId46" Type="http://schemas.openxmlformats.org/officeDocument/2006/relationships/image" Target="../media/image40.jpeg"/><Relationship Id="rId20" Type="http://schemas.openxmlformats.org/officeDocument/2006/relationships/image" Target="../media/image18.png"/><Relationship Id="rId4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png"/><Relationship Id="rId3" Type="http://schemas.openxmlformats.org/officeDocument/2006/relationships/image" Target="../media/image44.jpeg"/><Relationship Id="rId7" Type="http://schemas.openxmlformats.org/officeDocument/2006/relationships/image" Target="../media/image48.png"/><Relationship Id="rId12" Type="http://schemas.openxmlformats.org/officeDocument/2006/relationships/image" Target="../media/image53.jpeg"/><Relationship Id="rId2" Type="http://schemas.openxmlformats.org/officeDocument/2006/relationships/image" Target="../media/image43.png"/><Relationship Id="rId16" Type="http://schemas.openxmlformats.org/officeDocument/2006/relationships/image" Target="../media/image57.jpeg"/><Relationship Id="rId1" Type="http://schemas.openxmlformats.org/officeDocument/2006/relationships/image" Target="../media/image42.jpeg"/><Relationship Id="rId6" Type="http://schemas.openxmlformats.org/officeDocument/2006/relationships/image" Target="../media/image47.png"/><Relationship Id="rId11" Type="http://schemas.openxmlformats.org/officeDocument/2006/relationships/image" Target="../media/image52.png"/><Relationship Id="rId5" Type="http://schemas.openxmlformats.org/officeDocument/2006/relationships/image" Target="../media/image46.png"/><Relationship Id="rId15" Type="http://schemas.openxmlformats.org/officeDocument/2006/relationships/image" Target="../media/image56.png"/><Relationship Id="rId10" Type="http://schemas.openxmlformats.org/officeDocument/2006/relationships/image" Target="../media/image51.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8.wmf"/></Relationships>
</file>

<file path=xl/drawings/_rels/drawing4.xml.rels><?xml version="1.0" encoding="UTF-8" standalone="yes"?>
<Relationships xmlns="http://schemas.openxmlformats.org/package/2006/relationships"><Relationship Id="rId1" Type="http://schemas.openxmlformats.org/officeDocument/2006/relationships/image" Target="../media/image58.wmf"/></Relationships>
</file>

<file path=xl/drawings/_rels/drawing5.xml.rels><?xml version="1.0" encoding="UTF-8" standalone="yes"?>
<Relationships xmlns="http://schemas.openxmlformats.org/package/2006/relationships"><Relationship Id="rId1" Type="http://schemas.openxmlformats.org/officeDocument/2006/relationships/image" Target="../media/image58.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56</xdr:row>
      <xdr:rowOff>0</xdr:rowOff>
    </xdr:from>
    <xdr:to>
      <xdr:col>10</xdr:col>
      <xdr:colOff>304800</xdr:colOff>
      <xdr:row>57</xdr:row>
      <xdr:rowOff>124885</xdr:rowOff>
    </xdr:to>
    <xdr:sp macro="" textlink="">
      <xdr:nvSpPr>
        <xdr:cNvPr id="4099" name="AutoShape 3" descr="Contemporary high bar table - JANIS - Essential Home - marble / polished  brass base / marble base">
          <a:extLst>
            <a:ext uri="{FF2B5EF4-FFF2-40B4-BE49-F238E27FC236}">
              <a16:creationId xmlns:a16="http://schemas.microsoft.com/office/drawing/2014/main" id="{D0C93160-CAFA-5F65-F941-A43B2E84ED1A}"/>
            </a:ext>
          </a:extLst>
        </xdr:cNvPr>
        <xdr:cNvSpPr>
          <a:spLocks noChangeAspect="1" noChangeArrowheads="1"/>
        </xdr:cNvSpPr>
      </xdr:nvSpPr>
      <xdr:spPr bwMode="auto">
        <a:xfrm>
          <a:off x="11506200" y="468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56</xdr:row>
      <xdr:rowOff>0</xdr:rowOff>
    </xdr:from>
    <xdr:ext cx="304800" cy="304800"/>
    <xdr:sp macro="" textlink="">
      <xdr:nvSpPr>
        <xdr:cNvPr id="104" name="AutoShape 3" descr="Contemporary high bar table - JANIS - Essential Home - marble / polished  brass base / marble base">
          <a:extLst>
            <a:ext uri="{FF2B5EF4-FFF2-40B4-BE49-F238E27FC236}">
              <a16:creationId xmlns:a16="http://schemas.microsoft.com/office/drawing/2014/main" id="{D6D31995-DB06-4A2B-96FB-EABADFF1D518}"/>
            </a:ext>
          </a:extLst>
        </xdr:cNvPr>
        <xdr:cNvSpPr>
          <a:spLocks noChangeAspect="1" noChangeArrowheads="1"/>
        </xdr:cNvSpPr>
      </xdr:nvSpPr>
      <xdr:spPr bwMode="auto">
        <a:xfrm>
          <a:off x="11609917" y="48683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628146</xdr:colOff>
      <xdr:row>19</xdr:row>
      <xdr:rowOff>118286</xdr:rowOff>
    </xdr:from>
    <xdr:to>
      <xdr:col>7</xdr:col>
      <xdr:colOff>1555750</xdr:colOff>
      <xdr:row>19</xdr:row>
      <xdr:rowOff>1121834</xdr:rowOff>
    </xdr:to>
    <xdr:sp macro="" textlink="">
      <xdr:nvSpPr>
        <xdr:cNvPr id="35" name="object 12">
          <a:extLst>
            <a:ext uri="{FF2B5EF4-FFF2-40B4-BE49-F238E27FC236}">
              <a16:creationId xmlns:a16="http://schemas.microsoft.com/office/drawing/2014/main" id="{D4185E51-1DB9-5FF9-FA16-4B9827EF0A62}"/>
            </a:ext>
          </a:extLst>
        </xdr:cNvPr>
        <xdr:cNvSpPr/>
      </xdr:nvSpPr>
      <xdr:spPr>
        <a:xfrm>
          <a:off x="7560229" y="6351869"/>
          <a:ext cx="927604" cy="1003548"/>
        </a:xfrm>
        <a:prstGeom prst="rect">
          <a:avLst/>
        </a:prstGeom>
        <a:blipFill>
          <a:blip xmlns:r="http://schemas.openxmlformats.org/officeDocument/2006/relationships" r:embed="rId1"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1153582</xdr:colOff>
      <xdr:row>19</xdr:row>
      <xdr:rowOff>144993</xdr:rowOff>
    </xdr:from>
    <xdr:to>
      <xdr:col>8</xdr:col>
      <xdr:colOff>1872910</xdr:colOff>
      <xdr:row>19</xdr:row>
      <xdr:rowOff>785791</xdr:rowOff>
    </xdr:to>
    <xdr:sp macro="" textlink="">
      <xdr:nvSpPr>
        <xdr:cNvPr id="49" name="object 20">
          <a:extLst>
            <a:ext uri="{FF2B5EF4-FFF2-40B4-BE49-F238E27FC236}">
              <a16:creationId xmlns:a16="http://schemas.microsoft.com/office/drawing/2014/main" id="{80C2E720-7EBD-7DD0-50EE-9C8F16B25937}"/>
            </a:ext>
          </a:extLst>
        </xdr:cNvPr>
        <xdr:cNvSpPr/>
      </xdr:nvSpPr>
      <xdr:spPr>
        <a:xfrm>
          <a:off x="10223499" y="6378576"/>
          <a:ext cx="719328" cy="640798"/>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56</xdr:row>
      <xdr:rowOff>0</xdr:rowOff>
    </xdr:from>
    <xdr:ext cx="304800" cy="304800"/>
    <xdr:sp macro="" textlink="">
      <xdr:nvSpPr>
        <xdr:cNvPr id="74" name="AutoShape 3" descr="Contemporary high bar table - JANIS - Essential Home - marble / polished  brass base / marble base">
          <a:extLst>
            <a:ext uri="{FF2B5EF4-FFF2-40B4-BE49-F238E27FC236}">
              <a16:creationId xmlns:a16="http://schemas.microsoft.com/office/drawing/2014/main" id="{7862E29A-B0F0-43BE-AC02-C55BAC46A5C6}"/>
            </a:ext>
          </a:extLst>
        </xdr:cNvPr>
        <xdr:cNvSpPr>
          <a:spLocks noChangeAspect="1" noChangeArrowheads="1"/>
        </xdr:cNvSpPr>
      </xdr:nvSpPr>
      <xdr:spPr bwMode="auto">
        <a:xfrm>
          <a:off x="12276667" y="46884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550335</xdr:colOff>
      <xdr:row>16</xdr:row>
      <xdr:rowOff>0</xdr:rowOff>
    </xdr:from>
    <xdr:ext cx="1111249" cy="1301749"/>
    <xdr:pic>
      <xdr:nvPicPr>
        <xdr:cNvPr id="2" name="Picture 1" descr="A picture containing seat, furniture, purple, indoor&#10;&#10;Description automatically generated">
          <a:extLst>
            <a:ext uri="{FF2B5EF4-FFF2-40B4-BE49-F238E27FC236}">
              <a16:creationId xmlns:a16="http://schemas.microsoft.com/office/drawing/2014/main" id="{B146BE86-41DB-4348-9B2D-0B5D6722F599}"/>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colorTemperature colorTemp="5900"/>
                  </a14:imgEffect>
                  <a14:imgEffect>
                    <a14:saturation sat="66000"/>
                  </a14:imgEffect>
                </a14:imgLayer>
              </a14:imgProps>
            </a:ext>
            <a:ext uri="{28A0092B-C50C-407E-A947-70E740481C1C}">
              <a14:useLocalDpi xmlns:a14="http://schemas.microsoft.com/office/drawing/2010/main" val="0"/>
            </a:ext>
          </a:extLst>
        </a:blip>
        <a:srcRect l="6230" t="6811" r="3293" b="6179"/>
        <a:stretch/>
      </xdr:blipFill>
      <xdr:spPr>
        <a:xfrm>
          <a:off x="7482418" y="3058583"/>
          <a:ext cx="1111249" cy="1301749"/>
        </a:xfrm>
        <a:prstGeom prst="rect">
          <a:avLst/>
        </a:prstGeom>
      </xdr:spPr>
    </xdr:pic>
    <xdr:clientData/>
  </xdr:oneCellAnchor>
  <xdr:oneCellAnchor>
    <xdr:from>
      <xdr:col>8</xdr:col>
      <xdr:colOff>1050925</xdr:colOff>
      <xdr:row>16</xdr:row>
      <xdr:rowOff>40217</xdr:rowOff>
    </xdr:from>
    <xdr:ext cx="762000" cy="675715"/>
    <xdr:pic>
      <xdr:nvPicPr>
        <xdr:cNvPr id="3" name="Picture 2" descr="A picture containing piece, door, tiled&#10;&#10;Description automatically generated">
          <a:extLst>
            <a:ext uri="{FF2B5EF4-FFF2-40B4-BE49-F238E27FC236}">
              <a16:creationId xmlns:a16="http://schemas.microsoft.com/office/drawing/2014/main" id="{A4E5D342-CA4B-4F20-A7C5-662DF8DF5F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20842" y="4548717"/>
          <a:ext cx="762000" cy="675715"/>
        </a:xfrm>
        <a:prstGeom prst="rect">
          <a:avLst/>
        </a:prstGeom>
      </xdr:spPr>
    </xdr:pic>
    <xdr:clientData/>
  </xdr:oneCellAnchor>
  <xdr:oneCellAnchor>
    <xdr:from>
      <xdr:col>9</xdr:col>
      <xdr:colOff>1163108</xdr:colOff>
      <xdr:row>16</xdr:row>
      <xdr:rowOff>49741</xdr:rowOff>
    </xdr:from>
    <xdr:ext cx="742229" cy="654984"/>
    <xdr:pic>
      <xdr:nvPicPr>
        <xdr:cNvPr id="4" name="Picture 3" descr="A picture containing blur&#10;&#10;Description automatically generated">
          <a:extLst>
            <a:ext uri="{FF2B5EF4-FFF2-40B4-BE49-F238E27FC236}">
              <a16:creationId xmlns:a16="http://schemas.microsoft.com/office/drawing/2014/main" id="{BCDB946C-51A0-4B9E-919B-A90B25C9B0C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3581"/>
        <a:stretch/>
      </xdr:blipFill>
      <xdr:spPr>
        <a:xfrm>
          <a:off x="13439775" y="3108324"/>
          <a:ext cx="742229" cy="654984"/>
        </a:xfrm>
        <a:prstGeom prst="rect">
          <a:avLst/>
        </a:prstGeom>
      </xdr:spPr>
    </xdr:pic>
    <xdr:clientData/>
  </xdr:oneCellAnchor>
  <xdr:oneCellAnchor>
    <xdr:from>
      <xdr:col>9</xdr:col>
      <xdr:colOff>1145116</xdr:colOff>
      <xdr:row>17</xdr:row>
      <xdr:rowOff>211667</xdr:rowOff>
    </xdr:from>
    <xdr:ext cx="810051" cy="801222"/>
    <xdr:pic>
      <xdr:nvPicPr>
        <xdr:cNvPr id="5" name="Picture 4" descr="Background pattern&#10;&#10;Description automatically generated">
          <a:extLst>
            <a:ext uri="{FF2B5EF4-FFF2-40B4-BE49-F238E27FC236}">
              <a16:creationId xmlns:a16="http://schemas.microsoft.com/office/drawing/2014/main" id="{04ADE1C6-99DB-48D5-BF4C-72B54FDD11B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3421783" y="4593167"/>
          <a:ext cx="810051" cy="801222"/>
        </a:xfrm>
        <a:prstGeom prst="rect">
          <a:avLst/>
        </a:prstGeom>
      </xdr:spPr>
    </xdr:pic>
    <xdr:clientData/>
  </xdr:oneCellAnchor>
  <xdr:oneCellAnchor>
    <xdr:from>
      <xdr:col>7</xdr:col>
      <xdr:colOff>419252</xdr:colOff>
      <xdr:row>17</xdr:row>
      <xdr:rowOff>170236</xdr:rowOff>
    </xdr:from>
    <xdr:ext cx="1101678" cy="1089180"/>
    <xdr:pic>
      <xdr:nvPicPr>
        <xdr:cNvPr id="8" name="Picture 7" descr="A picture containing indoor, furniture, dark, table&#10;&#10;Description automatically generated">
          <a:extLst>
            <a:ext uri="{FF2B5EF4-FFF2-40B4-BE49-F238E27FC236}">
              <a16:creationId xmlns:a16="http://schemas.microsoft.com/office/drawing/2014/main" id="{B1B5B839-E970-41C3-9454-8608DF928237}"/>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035" t="10912" r="22115" b="10313"/>
        <a:stretch/>
      </xdr:blipFill>
      <xdr:spPr>
        <a:xfrm>
          <a:off x="7351335" y="4551736"/>
          <a:ext cx="1101678" cy="1089180"/>
        </a:xfrm>
        <a:prstGeom prst="rect">
          <a:avLst/>
        </a:prstGeom>
      </xdr:spPr>
    </xdr:pic>
    <xdr:clientData/>
  </xdr:oneCellAnchor>
  <xdr:oneCellAnchor>
    <xdr:from>
      <xdr:col>8</xdr:col>
      <xdr:colOff>1132417</xdr:colOff>
      <xdr:row>17</xdr:row>
      <xdr:rowOff>264582</xdr:rowOff>
    </xdr:from>
    <xdr:ext cx="724538" cy="723900"/>
    <xdr:pic>
      <xdr:nvPicPr>
        <xdr:cNvPr id="9" name="Picture 8">
          <a:extLst>
            <a:ext uri="{FF2B5EF4-FFF2-40B4-BE49-F238E27FC236}">
              <a16:creationId xmlns:a16="http://schemas.microsoft.com/office/drawing/2014/main" id="{D6B8E53B-C44E-4AC2-A741-B2E9F0DC61D9}"/>
            </a:ext>
          </a:extLst>
        </xdr:cNvPr>
        <xdr:cNvPicPr>
          <a:picLocks noChangeAspect="1"/>
        </xdr:cNvPicPr>
      </xdr:nvPicPr>
      <xdr:blipFill>
        <a:blip xmlns:r="http://schemas.openxmlformats.org/officeDocument/2006/relationships" r:embed="rId10"/>
        <a:stretch>
          <a:fillRect/>
        </a:stretch>
      </xdr:blipFill>
      <xdr:spPr>
        <a:xfrm>
          <a:off x="10202334" y="4646082"/>
          <a:ext cx="724538" cy="723900"/>
        </a:xfrm>
        <a:prstGeom prst="rect">
          <a:avLst/>
        </a:prstGeom>
      </xdr:spPr>
    </xdr:pic>
    <xdr:clientData/>
  </xdr:oneCellAnchor>
  <xdr:oneCellAnchor>
    <xdr:from>
      <xdr:col>9</xdr:col>
      <xdr:colOff>1205441</xdr:colOff>
      <xdr:row>19</xdr:row>
      <xdr:rowOff>102658</xdr:rowOff>
    </xdr:from>
    <xdr:ext cx="742229" cy="654984"/>
    <xdr:pic>
      <xdr:nvPicPr>
        <xdr:cNvPr id="11" name="Picture 10" descr="A picture containing blur&#10;&#10;Description automatically generated">
          <a:extLst>
            <a:ext uri="{FF2B5EF4-FFF2-40B4-BE49-F238E27FC236}">
              <a16:creationId xmlns:a16="http://schemas.microsoft.com/office/drawing/2014/main" id="{468A427C-97FB-46CE-928F-11DC21B9D1F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3581"/>
        <a:stretch/>
      </xdr:blipFill>
      <xdr:spPr>
        <a:xfrm>
          <a:off x="13482108" y="6336241"/>
          <a:ext cx="742229" cy="654984"/>
        </a:xfrm>
        <a:prstGeom prst="rect">
          <a:avLst/>
        </a:prstGeom>
      </xdr:spPr>
    </xdr:pic>
    <xdr:clientData/>
  </xdr:oneCellAnchor>
  <xdr:twoCellAnchor>
    <xdr:from>
      <xdr:col>9</xdr:col>
      <xdr:colOff>1270000</xdr:colOff>
      <xdr:row>21</xdr:row>
      <xdr:rowOff>184147</xdr:rowOff>
    </xdr:from>
    <xdr:to>
      <xdr:col>9</xdr:col>
      <xdr:colOff>2000249</xdr:colOff>
      <xdr:row>21</xdr:row>
      <xdr:rowOff>783166</xdr:rowOff>
    </xdr:to>
    <xdr:sp macro="" textlink="">
      <xdr:nvSpPr>
        <xdr:cNvPr id="13" name="object 11">
          <a:extLst>
            <a:ext uri="{FF2B5EF4-FFF2-40B4-BE49-F238E27FC236}">
              <a16:creationId xmlns:a16="http://schemas.microsoft.com/office/drawing/2014/main" id="{650BA091-097F-40BE-9E34-1EA3A6380C26}"/>
            </a:ext>
          </a:extLst>
        </xdr:cNvPr>
        <xdr:cNvSpPr/>
      </xdr:nvSpPr>
      <xdr:spPr>
        <a:xfrm>
          <a:off x="13546667" y="7888814"/>
          <a:ext cx="730249" cy="599019"/>
        </a:xfrm>
        <a:prstGeom prst="rect">
          <a:avLst/>
        </a:prstGeom>
        <a:blipFill>
          <a:blip xmlns:r="http://schemas.openxmlformats.org/officeDocument/2006/relationships" r:embed="rId11"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10</xdr:col>
      <xdr:colOff>935229</xdr:colOff>
      <xdr:row>21</xdr:row>
      <xdr:rowOff>143253</xdr:rowOff>
    </xdr:from>
    <xdr:to>
      <xdr:col>10</xdr:col>
      <xdr:colOff>1629835</xdr:colOff>
      <xdr:row>21</xdr:row>
      <xdr:rowOff>762000</xdr:rowOff>
    </xdr:to>
    <xdr:sp macro="" textlink="">
      <xdr:nvSpPr>
        <xdr:cNvPr id="16" name="object 12">
          <a:extLst>
            <a:ext uri="{FF2B5EF4-FFF2-40B4-BE49-F238E27FC236}">
              <a16:creationId xmlns:a16="http://schemas.microsoft.com/office/drawing/2014/main" id="{0222A70A-0B40-4839-AB6C-FD6D9248274F}"/>
            </a:ext>
          </a:extLst>
        </xdr:cNvPr>
        <xdr:cNvSpPr/>
      </xdr:nvSpPr>
      <xdr:spPr>
        <a:xfrm>
          <a:off x="16789062" y="784792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1100666</xdr:colOff>
      <xdr:row>21</xdr:row>
      <xdr:rowOff>190500</xdr:rowOff>
    </xdr:from>
    <xdr:to>
      <xdr:col>8</xdr:col>
      <xdr:colOff>1830915</xdr:colOff>
      <xdr:row>21</xdr:row>
      <xdr:rowOff>846666</xdr:rowOff>
    </xdr:to>
    <xdr:sp macro="" textlink="">
      <xdr:nvSpPr>
        <xdr:cNvPr id="29" name="object 13">
          <a:extLst>
            <a:ext uri="{FF2B5EF4-FFF2-40B4-BE49-F238E27FC236}">
              <a16:creationId xmlns:a16="http://schemas.microsoft.com/office/drawing/2014/main" id="{13862FB7-2EF9-4332-9F11-CC47AD2201F2}"/>
            </a:ext>
          </a:extLst>
        </xdr:cNvPr>
        <xdr:cNvSpPr/>
      </xdr:nvSpPr>
      <xdr:spPr>
        <a:xfrm>
          <a:off x="10170583" y="7895167"/>
          <a:ext cx="730249" cy="656166"/>
        </a:xfrm>
        <a:prstGeom prst="rect">
          <a:avLst/>
        </a:prstGeom>
        <a:blipFill>
          <a:blip xmlns:r="http://schemas.openxmlformats.org/officeDocument/2006/relationships" r:embed="rId13"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1014943</xdr:colOff>
      <xdr:row>25</xdr:row>
      <xdr:rowOff>301626</xdr:rowOff>
    </xdr:from>
    <xdr:to>
      <xdr:col>8</xdr:col>
      <xdr:colOff>1876425</xdr:colOff>
      <xdr:row>25</xdr:row>
      <xdr:rowOff>1028700</xdr:rowOff>
    </xdr:to>
    <xdr:sp macro="" textlink="">
      <xdr:nvSpPr>
        <xdr:cNvPr id="33" name="object 19">
          <a:extLst>
            <a:ext uri="{FF2B5EF4-FFF2-40B4-BE49-F238E27FC236}">
              <a16:creationId xmlns:a16="http://schemas.microsoft.com/office/drawing/2014/main" id="{EB0AF5DA-EFB8-43DF-903F-01956A694607}"/>
            </a:ext>
          </a:extLst>
        </xdr:cNvPr>
        <xdr:cNvSpPr/>
      </xdr:nvSpPr>
      <xdr:spPr>
        <a:xfrm>
          <a:off x="10082743" y="11245851"/>
          <a:ext cx="861482" cy="727074"/>
        </a:xfrm>
        <a:prstGeom prst="rect">
          <a:avLst/>
        </a:prstGeom>
        <a:blipFill>
          <a:blip xmlns:r="http://schemas.openxmlformats.org/officeDocument/2006/relationships" r:embed="rId14"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25</xdr:row>
      <xdr:rowOff>0</xdr:rowOff>
    </xdr:from>
    <xdr:ext cx="304800" cy="304800"/>
    <xdr:sp macro="" textlink="">
      <xdr:nvSpPr>
        <xdr:cNvPr id="36" name="AutoShape 3" descr="Contemporary high bar table - JANIS - Essential Home - marble / polished  brass base / marble base">
          <a:extLst>
            <a:ext uri="{FF2B5EF4-FFF2-40B4-BE49-F238E27FC236}">
              <a16:creationId xmlns:a16="http://schemas.microsoft.com/office/drawing/2014/main" id="{BC029F05-42AA-4854-8568-5EE17FFC5111}"/>
            </a:ext>
          </a:extLst>
        </xdr:cNvPr>
        <xdr:cNvSpPr>
          <a:spLocks noChangeAspect="1" noChangeArrowheads="1"/>
        </xdr:cNvSpPr>
      </xdr:nvSpPr>
      <xdr:spPr bwMode="auto">
        <a:xfrm>
          <a:off x="12277725" y="1601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1489075</xdr:colOff>
      <xdr:row>25</xdr:row>
      <xdr:rowOff>295277</xdr:rowOff>
    </xdr:from>
    <xdr:ext cx="742950" cy="742949"/>
    <xdr:pic>
      <xdr:nvPicPr>
        <xdr:cNvPr id="37" name="Picture 36" descr="A picture containing water, outdoor, sunset&#10;&#10;Description automatically generated">
          <a:extLst>
            <a:ext uri="{FF2B5EF4-FFF2-40B4-BE49-F238E27FC236}">
              <a16:creationId xmlns:a16="http://schemas.microsoft.com/office/drawing/2014/main" id="{56550973-40E3-4DBA-B22F-B76D9DF0AA0B}"/>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3766800" y="11239502"/>
          <a:ext cx="742949" cy="742950"/>
        </a:xfrm>
        <a:prstGeom prst="rect">
          <a:avLst/>
        </a:prstGeom>
      </xdr:spPr>
    </xdr:pic>
    <xdr:clientData/>
  </xdr:oneCellAnchor>
  <xdr:oneCellAnchor>
    <xdr:from>
      <xdr:col>7</xdr:col>
      <xdr:colOff>436670</xdr:colOff>
      <xdr:row>25</xdr:row>
      <xdr:rowOff>103101</xdr:rowOff>
    </xdr:from>
    <xdr:ext cx="1079664" cy="1258974"/>
    <xdr:pic>
      <xdr:nvPicPr>
        <xdr:cNvPr id="39" name="Picture 38">
          <a:extLst>
            <a:ext uri="{FF2B5EF4-FFF2-40B4-BE49-F238E27FC236}">
              <a16:creationId xmlns:a16="http://schemas.microsoft.com/office/drawing/2014/main" id="{9C7F74AC-019F-4CF3-A0CB-E4FAAD0E18BA}"/>
            </a:ext>
          </a:extLst>
        </xdr:cNvPr>
        <xdr:cNvPicPr>
          <a:picLocks noChangeAspect="1"/>
        </xdr:cNvPicPr>
      </xdr:nvPicPr>
      <xdr:blipFill>
        <a:blip xmlns:r="http://schemas.openxmlformats.org/officeDocument/2006/relationships" r:embed="rId17"/>
        <a:stretch>
          <a:fillRect/>
        </a:stretch>
      </xdr:blipFill>
      <xdr:spPr>
        <a:xfrm>
          <a:off x="7370870" y="11047326"/>
          <a:ext cx="1079664" cy="1258974"/>
        </a:xfrm>
        <a:prstGeom prst="rect">
          <a:avLst/>
        </a:prstGeom>
      </xdr:spPr>
    </xdr:pic>
    <xdr:clientData/>
  </xdr:oneCellAnchor>
  <xdr:oneCellAnchor>
    <xdr:from>
      <xdr:col>10</xdr:col>
      <xdr:colOff>1037166</xdr:colOff>
      <xdr:row>25</xdr:row>
      <xdr:rowOff>285750</xdr:rowOff>
    </xdr:from>
    <xdr:ext cx="698500" cy="731089"/>
    <xdr:pic>
      <xdr:nvPicPr>
        <xdr:cNvPr id="40" name="Picture 39">
          <a:extLst>
            <a:ext uri="{FF2B5EF4-FFF2-40B4-BE49-F238E27FC236}">
              <a16:creationId xmlns:a16="http://schemas.microsoft.com/office/drawing/2014/main" id="{6D15DB80-B00B-4F58-B568-3CAE32A70987}"/>
            </a:ext>
          </a:extLst>
        </xdr:cNvPr>
        <xdr:cNvPicPr>
          <a:picLocks noChangeAspect="1"/>
        </xdr:cNvPicPr>
      </xdr:nvPicPr>
      <xdr:blipFill>
        <a:blip xmlns:r="http://schemas.openxmlformats.org/officeDocument/2006/relationships" r:embed="rId18"/>
        <a:stretch>
          <a:fillRect/>
        </a:stretch>
      </xdr:blipFill>
      <xdr:spPr>
        <a:xfrm>
          <a:off x="16890999" y="11038417"/>
          <a:ext cx="698500" cy="731089"/>
        </a:xfrm>
        <a:prstGeom prst="rect">
          <a:avLst/>
        </a:prstGeom>
      </xdr:spPr>
    </xdr:pic>
    <xdr:clientData/>
  </xdr:oneCellAnchor>
  <xdr:twoCellAnchor>
    <xdr:from>
      <xdr:col>7</xdr:col>
      <xdr:colOff>700325</xdr:colOff>
      <xdr:row>27</xdr:row>
      <xdr:rowOff>84668</xdr:rowOff>
    </xdr:from>
    <xdr:to>
      <xdr:col>7</xdr:col>
      <xdr:colOff>1503209</xdr:colOff>
      <xdr:row>27</xdr:row>
      <xdr:rowOff>1427480</xdr:rowOff>
    </xdr:to>
    <xdr:sp macro="" textlink="">
      <xdr:nvSpPr>
        <xdr:cNvPr id="41" name="object 9">
          <a:extLst>
            <a:ext uri="{FF2B5EF4-FFF2-40B4-BE49-F238E27FC236}">
              <a16:creationId xmlns:a16="http://schemas.microsoft.com/office/drawing/2014/main" id="{1D89B810-435C-43F7-B954-4A8EC04D77B4}"/>
            </a:ext>
          </a:extLst>
        </xdr:cNvPr>
        <xdr:cNvSpPr/>
      </xdr:nvSpPr>
      <xdr:spPr>
        <a:xfrm>
          <a:off x="7632408" y="41560751"/>
          <a:ext cx="802884" cy="1342812"/>
        </a:xfrm>
        <a:prstGeom prst="rect">
          <a:avLst/>
        </a:prstGeom>
        <a:blipFill>
          <a:blip xmlns:r="http://schemas.openxmlformats.org/officeDocument/2006/relationships" r:embed="rId19"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8</xdr:col>
      <xdr:colOff>1037167</xdr:colOff>
      <xdr:row>27</xdr:row>
      <xdr:rowOff>243416</xdr:rowOff>
    </xdr:from>
    <xdr:to>
      <xdr:col>8</xdr:col>
      <xdr:colOff>1830917</xdr:colOff>
      <xdr:row>27</xdr:row>
      <xdr:rowOff>1015999</xdr:rowOff>
    </xdr:to>
    <xdr:sp macro="" textlink="">
      <xdr:nvSpPr>
        <xdr:cNvPr id="42" name="object 19">
          <a:extLst>
            <a:ext uri="{FF2B5EF4-FFF2-40B4-BE49-F238E27FC236}">
              <a16:creationId xmlns:a16="http://schemas.microsoft.com/office/drawing/2014/main" id="{4A5E2B4B-7F70-4BD0-969D-E6B91B73DD25}"/>
            </a:ext>
          </a:extLst>
        </xdr:cNvPr>
        <xdr:cNvSpPr/>
      </xdr:nvSpPr>
      <xdr:spPr>
        <a:xfrm>
          <a:off x="10107084" y="12975166"/>
          <a:ext cx="793750" cy="772583"/>
        </a:xfrm>
        <a:prstGeom prst="rect">
          <a:avLst/>
        </a:prstGeom>
        <a:blipFill>
          <a:blip xmlns:r="http://schemas.openxmlformats.org/officeDocument/2006/relationships" r:embed="rId20"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7</xdr:col>
      <xdr:colOff>273540</xdr:colOff>
      <xdr:row>29</xdr:row>
      <xdr:rowOff>175955</xdr:rowOff>
    </xdr:from>
    <xdr:ext cx="1226804" cy="1390378"/>
    <xdr:pic>
      <xdr:nvPicPr>
        <xdr:cNvPr id="45" name="Picture 44">
          <a:extLst>
            <a:ext uri="{FF2B5EF4-FFF2-40B4-BE49-F238E27FC236}">
              <a16:creationId xmlns:a16="http://schemas.microsoft.com/office/drawing/2014/main" id="{87547BB8-F6CF-4AD2-9BEF-2CA55FE8A1AC}"/>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34984" t="20051" r="31683" b="12788"/>
        <a:stretch/>
      </xdr:blipFill>
      <xdr:spPr>
        <a:xfrm>
          <a:off x="7205623" y="40752455"/>
          <a:ext cx="1226804" cy="1390378"/>
        </a:xfrm>
        <a:prstGeom prst="rect">
          <a:avLst/>
        </a:prstGeom>
      </xdr:spPr>
    </xdr:pic>
    <xdr:clientData/>
  </xdr:oneCellAnchor>
  <xdr:oneCellAnchor>
    <xdr:from>
      <xdr:col>8</xdr:col>
      <xdr:colOff>963083</xdr:colOff>
      <xdr:row>29</xdr:row>
      <xdr:rowOff>402166</xdr:rowOff>
    </xdr:from>
    <xdr:ext cx="857250" cy="870274"/>
    <xdr:pic>
      <xdr:nvPicPr>
        <xdr:cNvPr id="46" name="Picture 45">
          <a:extLst>
            <a:ext uri="{FF2B5EF4-FFF2-40B4-BE49-F238E27FC236}">
              <a16:creationId xmlns:a16="http://schemas.microsoft.com/office/drawing/2014/main" id="{1A555372-8099-4587-A91D-4B54CD5E2395}"/>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89240" r="89444"/>
        <a:stretch/>
      </xdr:blipFill>
      <xdr:spPr>
        <a:xfrm>
          <a:off x="10033000" y="14943666"/>
          <a:ext cx="857250" cy="870274"/>
        </a:xfrm>
        <a:prstGeom prst="rect">
          <a:avLst/>
        </a:prstGeom>
      </xdr:spPr>
    </xdr:pic>
    <xdr:clientData/>
  </xdr:oneCellAnchor>
  <xdr:oneCellAnchor>
    <xdr:from>
      <xdr:col>7</xdr:col>
      <xdr:colOff>115123</xdr:colOff>
      <xdr:row>31</xdr:row>
      <xdr:rowOff>112599</xdr:rowOff>
    </xdr:from>
    <xdr:ext cx="1800461" cy="921922"/>
    <xdr:pic>
      <xdr:nvPicPr>
        <xdr:cNvPr id="47" name="Picture 46">
          <a:extLst>
            <a:ext uri="{FF2B5EF4-FFF2-40B4-BE49-F238E27FC236}">
              <a16:creationId xmlns:a16="http://schemas.microsoft.com/office/drawing/2014/main" id="{2E42CD4D-2D7B-4DED-92E9-0925BCE75BA5}"/>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5123" t="46015" r="35988" b="6578"/>
        <a:stretch/>
      </xdr:blipFill>
      <xdr:spPr>
        <a:xfrm>
          <a:off x="7044561" y="17805287"/>
          <a:ext cx="1800461" cy="921922"/>
        </a:xfrm>
        <a:prstGeom prst="rect">
          <a:avLst/>
        </a:prstGeom>
      </xdr:spPr>
    </xdr:pic>
    <xdr:clientData/>
  </xdr:oneCellAnchor>
  <xdr:oneCellAnchor>
    <xdr:from>
      <xdr:col>8</xdr:col>
      <xdr:colOff>1002068</xdr:colOff>
      <xdr:row>31</xdr:row>
      <xdr:rowOff>287702</xdr:rowOff>
    </xdr:from>
    <xdr:ext cx="987598" cy="752944"/>
    <xdr:pic>
      <xdr:nvPicPr>
        <xdr:cNvPr id="53" name="Picture 52">
          <a:extLst>
            <a:ext uri="{FF2B5EF4-FFF2-40B4-BE49-F238E27FC236}">
              <a16:creationId xmlns:a16="http://schemas.microsoft.com/office/drawing/2014/main" id="{A9A29E25-AE54-4EA0-A94E-8DF1B7653E0C}"/>
            </a:ext>
          </a:extLst>
        </xdr:cNvPr>
        <xdr:cNvPicPr>
          <a:picLocks noChangeAspect="1"/>
        </xdr:cNvPicPr>
      </xdr:nvPicPr>
      <xdr:blipFill>
        <a:blip xmlns:r="http://schemas.openxmlformats.org/officeDocument/2006/relationships" r:embed="rId24"/>
        <a:stretch>
          <a:fillRect/>
        </a:stretch>
      </xdr:blipFill>
      <xdr:spPr>
        <a:xfrm>
          <a:off x="10071985" y="16818869"/>
          <a:ext cx="987598" cy="752944"/>
        </a:xfrm>
        <a:prstGeom prst="rect">
          <a:avLst/>
        </a:prstGeom>
      </xdr:spPr>
    </xdr:pic>
    <xdr:clientData/>
  </xdr:oneCellAnchor>
  <xdr:oneCellAnchor>
    <xdr:from>
      <xdr:col>9</xdr:col>
      <xdr:colOff>709084</xdr:colOff>
      <xdr:row>31</xdr:row>
      <xdr:rowOff>190505</xdr:rowOff>
    </xdr:from>
    <xdr:ext cx="804332" cy="804331"/>
    <xdr:pic>
      <xdr:nvPicPr>
        <xdr:cNvPr id="55" name="Picture 54" descr="A picture containing water, outdoor, sunset&#10;&#10;Description automatically generated">
          <a:extLst>
            <a:ext uri="{FF2B5EF4-FFF2-40B4-BE49-F238E27FC236}">
              <a16:creationId xmlns:a16="http://schemas.microsoft.com/office/drawing/2014/main" id="{2434C2E7-8D78-48D4-AB44-BD26C598CAAA}"/>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2985751" y="16721672"/>
          <a:ext cx="804331" cy="804332"/>
        </a:xfrm>
        <a:prstGeom prst="rect">
          <a:avLst/>
        </a:prstGeom>
      </xdr:spPr>
    </xdr:pic>
    <xdr:clientData/>
  </xdr:oneCellAnchor>
  <xdr:oneCellAnchor>
    <xdr:from>
      <xdr:col>9</xdr:col>
      <xdr:colOff>1810358</xdr:colOff>
      <xdr:row>31</xdr:row>
      <xdr:rowOff>211893</xdr:rowOff>
    </xdr:from>
    <xdr:ext cx="930725" cy="709522"/>
    <xdr:pic>
      <xdr:nvPicPr>
        <xdr:cNvPr id="56" name="Picture 55">
          <a:extLst>
            <a:ext uri="{FF2B5EF4-FFF2-40B4-BE49-F238E27FC236}">
              <a16:creationId xmlns:a16="http://schemas.microsoft.com/office/drawing/2014/main" id="{034DC558-3989-4256-9F1E-B77EAF876465}"/>
            </a:ext>
          </a:extLst>
        </xdr:cNvPr>
        <xdr:cNvPicPr>
          <a:picLocks noChangeAspect="1"/>
        </xdr:cNvPicPr>
      </xdr:nvPicPr>
      <xdr:blipFill>
        <a:blip xmlns:r="http://schemas.openxmlformats.org/officeDocument/2006/relationships" r:embed="rId25"/>
        <a:stretch>
          <a:fillRect/>
        </a:stretch>
      </xdr:blipFill>
      <xdr:spPr>
        <a:xfrm>
          <a:off x="14087025" y="16743060"/>
          <a:ext cx="930725" cy="709522"/>
        </a:xfrm>
        <a:prstGeom prst="rect">
          <a:avLst/>
        </a:prstGeom>
      </xdr:spPr>
    </xdr:pic>
    <xdr:clientData/>
  </xdr:oneCellAnchor>
  <xdr:oneCellAnchor>
    <xdr:from>
      <xdr:col>7</xdr:col>
      <xdr:colOff>146873</xdr:colOff>
      <xdr:row>33</xdr:row>
      <xdr:rowOff>104661</xdr:rowOff>
    </xdr:from>
    <xdr:ext cx="1800461" cy="921922"/>
    <xdr:pic>
      <xdr:nvPicPr>
        <xdr:cNvPr id="57" name="Picture 56">
          <a:extLst>
            <a:ext uri="{FF2B5EF4-FFF2-40B4-BE49-F238E27FC236}">
              <a16:creationId xmlns:a16="http://schemas.microsoft.com/office/drawing/2014/main" id="{53121EA5-301C-4410-BC38-7900AD06ECF5}"/>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35123" t="46015" r="35988" b="6578"/>
        <a:stretch/>
      </xdr:blipFill>
      <xdr:spPr>
        <a:xfrm>
          <a:off x="7078956" y="16635828"/>
          <a:ext cx="1800461" cy="921922"/>
        </a:xfrm>
        <a:prstGeom prst="rect">
          <a:avLst/>
        </a:prstGeom>
      </xdr:spPr>
    </xdr:pic>
    <xdr:clientData/>
  </xdr:oneCellAnchor>
  <xdr:oneCellAnchor>
    <xdr:from>
      <xdr:col>8</xdr:col>
      <xdr:colOff>1002068</xdr:colOff>
      <xdr:row>33</xdr:row>
      <xdr:rowOff>287702</xdr:rowOff>
    </xdr:from>
    <xdr:ext cx="987598" cy="752944"/>
    <xdr:pic>
      <xdr:nvPicPr>
        <xdr:cNvPr id="58" name="Picture 57">
          <a:extLst>
            <a:ext uri="{FF2B5EF4-FFF2-40B4-BE49-F238E27FC236}">
              <a16:creationId xmlns:a16="http://schemas.microsoft.com/office/drawing/2014/main" id="{B70EC31D-A6E4-45EF-83DE-B7593F2DDCF6}"/>
            </a:ext>
          </a:extLst>
        </xdr:cNvPr>
        <xdr:cNvPicPr>
          <a:picLocks noChangeAspect="1"/>
        </xdr:cNvPicPr>
      </xdr:nvPicPr>
      <xdr:blipFill>
        <a:blip xmlns:r="http://schemas.openxmlformats.org/officeDocument/2006/relationships" r:embed="rId24"/>
        <a:stretch>
          <a:fillRect/>
        </a:stretch>
      </xdr:blipFill>
      <xdr:spPr>
        <a:xfrm>
          <a:off x="10071985" y="16818869"/>
          <a:ext cx="987598" cy="752944"/>
        </a:xfrm>
        <a:prstGeom prst="rect">
          <a:avLst/>
        </a:prstGeom>
      </xdr:spPr>
    </xdr:pic>
    <xdr:clientData/>
  </xdr:oneCellAnchor>
  <xdr:oneCellAnchor>
    <xdr:from>
      <xdr:col>9</xdr:col>
      <xdr:colOff>709084</xdr:colOff>
      <xdr:row>33</xdr:row>
      <xdr:rowOff>190505</xdr:rowOff>
    </xdr:from>
    <xdr:ext cx="804332" cy="804331"/>
    <xdr:pic>
      <xdr:nvPicPr>
        <xdr:cNvPr id="62" name="Picture 61" descr="A picture containing water, outdoor, sunset&#10;&#10;Description automatically generated">
          <a:extLst>
            <a:ext uri="{FF2B5EF4-FFF2-40B4-BE49-F238E27FC236}">
              <a16:creationId xmlns:a16="http://schemas.microsoft.com/office/drawing/2014/main" id="{523456C6-9FCB-43EE-B616-2BD4FD58A174}"/>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2985751" y="16721672"/>
          <a:ext cx="804331" cy="804332"/>
        </a:xfrm>
        <a:prstGeom prst="rect">
          <a:avLst/>
        </a:prstGeom>
      </xdr:spPr>
    </xdr:pic>
    <xdr:clientData/>
  </xdr:oneCellAnchor>
  <xdr:oneCellAnchor>
    <xdr:from>
      <xdr:col>9</xdr:col>
      <xdr:colOff>1810358</xdr:colOff>
      <xdr:row>33</xdr:row>
      <xdr:rowOff>211893</xdr:rowOff>
    </xdr:from>
    <xdr:ext cx="930725" cy="709522"/>
    <xdr:pic>
      <xdr:nvPicPr>
        <xdr:cNvPr id="63" name="Picture 62">
          <a:extLst>
            <a:ext uri="{FF2B5EF4-FFF2-40B4-BE49-F238E27FC236}">
              <a16:creationId xmlns:a16="http://schemas.microsoft.com/office/drawing/2014/main" id="{2963F860-BE73-4E9C-9D78-BB1E3829F651}"/>
            </a:ext>
          </a:extLst>
        </xdr:cNvPr>
        <xdr:cNvPicPr>
          <a:picLocks noChangeAspect="1"/>
        </xdr:cNvPicPr>
      </xdr:nvPicPr>
      <xdr:blipFill>
        <a:blip xmlns:r="http://schemas.openxmlformats.org/officeDocument/2006/relationships" r:embed="rId25"/>
        <a:stretch>
          <a:fillRect/>
        </a:stretch>
      </xdr:blipFill>
      <xdr:spPr>
        <a:xfrm>
          <a:off x="14087025" y="16743060"/>
          <a:ext cx="930725" cy="709522"/>
        </a:xfrm>
        <a:prstGeom prst="rect">
          <a:avLst/>
        </a:prstGeom>
      </xdr:spPr>
    </xdr:pic>
    <xdr:clientData/>
  </xdr:oneCellAnchor>
  <xdr:oneCellAnchor>
    <xdr:from>
      <xdr:col>9</xdr:col>
      <xdr:colOff>1109133</xdr:colOff>
      <xdr:row>35</xdr:row>
      <xdr:rowOff>428323</xdr:rowOff>
    </xdr:from>
    <xdr:ext cx="1176866" cy="803258"/>
    <xdr:pic>
      <xdr:nvPicPr>
        <xdr:cNvPr id="64" name="Picture 63" descr="Chris Berry for Berrydesign - contemporary bespoke solid light oak dining  table, circular top over ring turned triple pedestal with triform base -  The Furnishings Sale - Furniture, Interiors &amp; Clocks">
          <a:extLst>
            <a:ext uri="{FF2B5EF4-FFF2-40B4-BE49-F238E27FC236}">
              <a16:creationId xmlns:a16="http://schemas.microsoft.com/office/drawing/2014/main" id="{6586C942-826A-4065-8CC2-D4E9B81BFECB}"/>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611" t="18667" r="2611" b="46519"/>
        <a:stretch/>
      </xdr:blipFill>
      <xdr:spPr bwMode="auto">
        <a:xfrm>
          <a:off x="13385800" y="19943990"/>
          <a:ext cx="1176866" cy="8032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1068914</xdr:colOff>
      <xdr:row>35</xdr:row>
      <xdr:rowOff>497416</xdr:rowOff>
    </xdr:from>
    <xdr:ext cx="963085" cy="723900"/>
    <xdr:pic>
      <xdr:nvPicPr>
        <xdr:cNvPr id="67" name="Picture 66" descr="Background pattern&#10;&#10;Description automatically generated">
          <a:extLst>
            <a:ext uri="{FF2B5EF4-FFF2-40B4-BE49-F238E27FC236}">
              <a16:creationId xmlns:a16="http://schemas.microsoft.com/office/drawing/2014/main" id="{66CA661A-0D43-4E3E-BD22-B0DD911F031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138831" y="20013083"/>
          <a:ext cx="963085" cy="723900"/>
        </a:xfrm>
        <a:prstGeom prst="rect">
          <a:avLst/>
        </a:prstGeom>
      </xdr:spPr>
    </xdr:pic>
    <xdr:clientData/>
  </xdr:oneCellAnchor>
  <xdr:oneCellAnchor>
    <xdr:from>
      <xdr:col>7</xdr:col>
      <xdr:colOff>276001</xdr:colOff>
      <xdr:row>35</xdr:row>
      <xdr:rowOff>116632</xdr:rowOff>
    </xdr:from>
    <xdr:ext cx="1449082" cy="1726112"/>
    <xdr:pic>
      <xdr:nvPicPr>
        <xdr:cNvPr id="68" name="Picture 67">
          <a:extLst>
            <a:ext uri="{FF2B5EF4-FFF2-40B4-BE49-F238E27FC236}">
              <a16:creationId xmlns:a16="http://schemas.microsoft.com/office/drawing/2014/main" id="{A1297EF6-0B2E-4573-A318-9963A593EBC8}"/>
            </a:ext>
          </a:extLst>
        </xdr:cNvPr>
        <xdr:cNvPicPr>
          <a:picLocks noChangeAspect="1"/>
        </xdr:cNvPicPr>
      </xdr:nvPicPr>
      <xdr:blipFill>
        <a:blip xmlns:r="http://schemas.openxmlformats.org/officeDocument/2006/relationships" r:embed="rId28"/>
        <a:stretch>
          <a:fillRect/>
        </a:stretch>
      </xdr:blipFill>
      <xdr:spPr>
        <a:xfrm>
          <a:off x="7208084" y="22891965"/>
          <a:ext cx="1449082" cy="1726112"/>
        </a:xfrm>
        <a:prstGeom prst="rect">
          <a:avLst/>
        </a:prstGeom>
      </xdr:spPr>
    </xdr:pic>
    <xdr:clientData/>
  </xdr:oneCellAnchor>
  <xdr:oneCellAnchor>
    <xdr:from>
      <xdr:col>10</xdr:col>
      <xdr:colOff>804333</xdr:colOff>
      <xdr:row>35</xdr:row>
      <xdr:rowOff>433917</xdr:rowOff>
    </xdr:from>
    <xdr:ext cx="727191" cy="737229"/>
    <xdr:pic>
      <xdr:nvPicPr>
        <xdr:cNvPr id="69" name="Picture 68" descr="A picture containing blur&#10;&#10;Description automatically generated">
          <a:extLst>
            <a:ext uri="{FF2B5EF4-FFF2-40B4-BE49-F238E27FC236}">
              <a16:creationId xmlns:a16="http://schemas.microsoft.com/office/drawing/2014/main" id="{74BF5567-17F5-43E8-B00B-B87CFE58A1C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3581"/>
        <a:stretch/>
      </xdr:blipFill>
      <xdr:spPr>
        <a:xfrm>
          <a:off x="16658166" y="19949584"/>
          <a:ext cx="727191" cy="737229"/>
        </a:xfrm>
        <a:prstGeom prst="rect">
          <a:avLst/>
        </a:prstGeom>
      </xdr:spPr>
    </xdr:pic>
    <xdr:clientData/>
  </xdr:oneCellAnchor>
  <xdr:oneCellAnchor>
    <xdr:from>
      <xdr:col>9</xdr:col>
      <xdr:colOff>1325033</xdr:colOff>
      <xdr:row>37</xdr:row>
      <xdr:rowOff>183093</xdr:rowOff>
    </xdr:from>
    <xdr:ext cx="838940" cy="829796"/>
    <xdr:pic>
      <xdr:nvPicPr>
        <xdr:cNvPr id="94" name="Picture 93" descr="Background pattern&#10;&#10;Description automatically generated">
          <a:extLst>
            <a:ext uri="{FF2B5EF4-FFF2-40B4-BE49-F238E27FC236}">
              <a16:creationId xmlns:a16="http://schemas.microsoft.com/office/drawing/2014/main" id="{06FDC349-E5C0-485E-A2DC-28E7C849F5E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colorTemperature colorTemp="11200"/>
                  </a14:imgEffect>
                </a14:imgLayer>
              </a14:imgProps>
            </a:ext>
            <a:ext uri="{28A0092B-C50C-407E-A947-70E740481C1C}">
              <a14:useLocalDpi xmlns:a14="http://schemas.microsoft.com/office/drawing/2010/main" val="0"/>
            </a:ext>
          </a:extLst>
        </a:blip>
        <a:stretch>
          <a:fillRect/>
        </a:stretch>
      </xdr:blipFill>
      <xdr:spPr>
        <a:xfrm>
          <a:off x="13601700" y="21804843"/>
          <a:ext cx="838940" cy="829796"/>
        </a:xfrm>
        <a:prstGeom prst="rect">
          <a:avLst/>
        </a:prstGeom>
      </xdr:spPr>
    </xdr:pic>
    <xdr:clientData/>
  </xdr:oneCellAnchor>
  <xdr:oneCellAnchor>
    <xdr:from>
      <xdr:col>7</xdr:col>
      <xdr:colOff>355752</xdr:colOff>
      <xdr:row>37</xdr:row>
      <xdr:rowOff>254903</xdr:rowOff>
    </xdr:from>
    <xdr:ext cx="1101678" cy="1089180"/>
    <xdr:pic>
      <xdr:nvPicPr>
        <xdr:cNvPr id="95" name="Picture 94" descr="A picture containing indoor, furniture, dark, table&#10;&#10;Description automatically generated">
          <a:extLst>
            <a:ext uri="{FF2B5EF4-FFF2-40B4-BE49-F238E27FC236}">
              <a16:creationId xmlns:a16="http://schemas.microsoft.com/office/drawing/2014/main" id="{7B83F070-5B48-45A0-8FBA-2ECD8A1DB20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035" t="10912" r="22115" b="10313"/>
        <a:stretch/>
      </xdr:blipFill>
      <xdr:spPr>
        <a:xfrm>
          <a:off x="7287835" y="57426070"/>
          <a:ext cx="1101678" cy="1089180"/>
        </a:xfrm>
        <a:prstGeom prst="rect">
          <a:avLst/>
        </a:prstGeom>
      </xdr:spPr>
    </xdr:pic>
    <xdr:clientData/>
  </xdr:oneCellAnchor>
  <xdr:oneCellAnchor>
    <xdr:from>
      <xdr:col>8</xdr:col>
      <xdr:colOff>1153583</xdr:colOff>
      <xdr:row>37</xdr:row>
      <xdr:rowOff>243416</xdr:rowOff>
    </xdr:from>
    <xdr:ext cx="840955" cy="723900"/>
    <xdr:pic>
      <xdr:nvPicPr>
        <xdr:cNvPr id="96" name="Picture 95">
          <a:extLst>
            <a:ext uri="{FF2B5EF4-FFF2-40B4-BE49-F238E27FC236}">
              <a16:creationId xmlns:a16="http://schemas.microsoft.com/office/drawing/2014/main" id="{B70FC7EA-4DB9-4646-ADA0-B6790E09E796}"/>
            </a:ext>
          </a:extLst>
        </xdr:cNvPr>
        <xdr:cNvPicPr>
          <a:picLocks noChangeAspect="1"/>
        </xdr:cNvPicPr>
      </xdr:nvPicPr>
      <xdr:blipFill>
        <a:blip xmlns:r="http://schemas.openxmlformats.org/officeDocument/2006/relationships" r:embed="rId10"/>
        <a:stretch>
          <a:fillRect/>
        </a:stretch>
      </xdr:blipFill>
      <xdr:spPr>
        <a:xfrm>
          <a:off x="10223500" y="21865166"/>
          <a:ext cx="840955" cy="723900"/>
        </a:xfrm>
        <a:prstGeom prst="rect">
          <a:avLst/>
        </a:prstGeom>
      </xdr:spPr>
    </xdr:pic>
    <xdr:clientData/>
  </xdr:oneCellAnchor>
  <xdr:oneCellAnchor>
    <xdr:from>
      <xdr:col>7</xdr:col>
      <xdr:colOff>107379</xdr:colOff>
      <xdr:row>39</xdr:row>
      <xdr:rowOff>198032</xdr:rowOff>
    </xdr:from>
    <xdr:ext cx="1836874" cy="1149822"/>
    <xdr:pic>
      <xdr:nvPicPr>
        <xdr:cNvPr id="97" name="Picture 96">
          <a:extLst>
            <a:ext uri="{FF2B5EF4-FFF2-40B4-BE49-F238E27FC236}">
              <a16:creationId xmlns:a16="http://schemas.microsoft.com/office/drawing/2014/main" id="{CEABCA3A-761C-4FBE-8F13-0EA48F21BC2E}"/>
            </a:ext>
          </a:extLst>
        </xdr:cNvPr>
        <xdr:cNvPicPr>
          <a:picLocks noChangeAspect="1" noChangeArrowheads="1"/>
        </xdr:cNvPicPr>
      </xdr:nvPicPr>
      <xdr:blipFill rotWithShape="1">
        <a:blip xmlns:r="http://schemas.openxmlformats.org/officeDocument/2006/relationships" r:embed="rId29" cstate="print">
          <a:extLst>
            <a:ext uri="{BEBA8EAE-BF5A-486C-A8C5-ECC9F3942E4B}">
              <a14:imgProps xmlns:a14="http://schemas.microsoft.com/office/drawing/2010/main">
                <a14:imgLayer r:embed="rId30">
                  <a14:imgEffect>
                    <a14:saturation sat="33000"/>
                  </a14:imgEffect>
                </a14:imgLayer>
              </a14:imgProps>
            </a:ext>
            <a:ext uri="{28A0092B-C50C-407E-A947-70E740481C1C}">
              <a14:useLocalDpi xmlns:a14="http://schemas.microsoft.com/office/drawing/2010/main" val="0"/>
            </a:ext>
          </a:extLst>
        </a:blip>
        <a:srcRect t="19113" b="18332"/>
        <a:stretch/>
      </xdr:blipFill>
      <xdr:spPr bwMode="auto">
        <a:xfrm>
          <a:off x="7039462" y="60628865"/>
          <a:ext cx="1836874" cy="11498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1175808</xdr:colOff>
      <xdr:row>39</xdr:row>
      <xdr:rowOff>296334</xdr:rowOff>
    </xdr:from>
    <xdr:ext cx="813858" cy="826662"/>
    <xdr:pic>
      <xdr:nvPicPr>
        <xdr:cNvPr id="98" name="Picture 97">
          <a:extLst>
            <a:ext uri="{FF2B5EF4-FFF2-40B4-BE49-F238E27FC236}">
              <a16:creationId xmlns:a16="http://schemas.microsoft.com/office/drawing/2014/main" id="{6E51463F-11BC-4878-B6EA-FBCB59496E11}"/>
            </a:ext>
          </a:extLst>
        </xdr:cNvPr>
        <xdr:cNvPicPr>
          <a:picLocks noChangeAspect="1"/>
        </xdr:cNvPicPr>
      </xdr:nvPicPr>
      <xdr:blipFill>
        <a:blip xmlns:r="http://schemas.openxmlformats.org/officeDocument/2006/relationships" r:embed="rId31"/>
        <a:stretch>
          <a:fillRect/>
        </a:stretch>
      </xdr:blipFill>
      <xdr:spPr>
        <a:xfrm>
          <a:off x="10245725" y="23547917"/>
          <a:ext cx="813858" cy="826662"/>
        </a:xfrm>
        <a:prstGeom prst="rect">
          <a:avLst/>
        </a:prstGeom>
      </xdr:spPr>
    </xdr:pic>
    <xdr:clientData/>
  </xdr:oneCellAnchor>
  <xdr:oneCellAnchor>
    <xdr:from>
      <xdr:col>9</xdr:col>
      <xdr:colOff>1384300</xdr:colOff>
      <xdr:row>39</xdr:row>
      <xdr:rowOff>261408</xdr:rowOff>
    </xdr:from>
    <xdr:ext cx="727191" cy="823072"/>
    <xdr:pic>
      <xdr:nvPicPr>
        <xdr:cNvPr id="99" name="Picture 98" descr="A picture containing blur&#10;&#10;Description automatically generated">
          <a:extLst>
            <a:ext uri="{FF2B5EF4-FFF2-40B4-BE49-F238E27FC236}">
              <a16:creationId xmlns:a16="http://schemas.microsoft.com/office/drawing/2014/main" id="{0C3EFFB1-48D5-4D2A-AA52-3D305266BC1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3581"/>
        <a:stretch/>
      </xdr:blipFill>
      <xdr:spPr>
        <a:xfrm>
          <a:off x="13660967" y="23512991"/>
          <a:ext cx="727191" cy="823072"/>
        </a:xfrm>
        <a:prstGeom prst="rect">
          <a:avLst/>
        </a:prstGeom>
      </xdr:spPr>
    </xdr:pic>
    <xdr:clientData/>
  </xdr:oneCellAnchor>
  <xdr:oneCellAnchor>
    <xdr:from>
      <xdr:col>8</xdr:col>
      <xdr:colOff>1037166</xdr:colOff>
      <xdr:row>43</xdr:row>
      <xdr:rowOff>391583</xdr:rowOff>
    </xdr:from>
    <xdr:ext cx="670066" cy="670066"/>
    <xdr:pic>
      <xdr:nvPicPr>
        <xdr:cNvPr id="102" name="Picture 101">
          <a:extLst>
            <a:ext uri="{FF2B5EF4-FFF2-40B4-BE49-F238E27FC236}">
              <a16:creationId xmlns:a16="http://schemas.microsoft.com/office/drawing/2014/main" id="{26722862-78F0-4E1F-A628-BB59D4091B4F}"/>
            </a:ext>
          </a:extLst>
        </xdr:cNvPr>
        <xdr:cNvPicPr>
          <a:picLocks noChangeAspect="1"/>
        </xdr:cNvPicPr>
      </xdr:nvPicPr>
      <xdr:blipFill>
        <a:blip xmlns:r="http://schemas.openxmlformats.org/officeDocument/2006/relationships" r:embed="rId32"/>
        <a:stretch>
          <a:fillRect/>
        </a:stretch>
      </xdr:blipFill>
      <xdr:spPr>
        <a:xfrm>
          <a:off x="10107083" y="31601833"/>
          <a:ext cx="670066" cy="670066"/>
        </a:xfrm>
        <a:prstGeom prst="rect">
          <a:avLst/>
        </a:prstGeom>
      </xdr:spPr>
    </xdr:pic>
    <xdr:clientData/>
  </xdr:oneCellAnchor>
  <xdr:twoCellAnchor>
    <xdr:from>
      <xdr:col>8</xdr:col>
      <xdr:colOff>1058335</xdr:colOff>
      <xdr:row>45</xdr:row>
      <xdr:rowOff>201084</xdr:rowOff>
    </xdr:from>
    <xdr:to>
      <xdr:col>8</xdr:col>
      <xdr:colOff>2087483</xdr:colOff>
      <xdr:row>45</xdr:row>
      <xdr:rowOff>1068045</xdr:rowOff>
    </xdr:to>
    <xdr:sp macro="" textlink="">
      <xdr:nvSpPr>
        <xdr:cNvPr id="110" name="object 19">
          <a:extLst>
            <a:ext uri="{FF2B5EF4-FFF2-40B4-BE49-F238E27FC236}">
              <a16:creationId xmlns:a16="http://schemas.microsoft.com/office/drawing/2014/main" id="{14DA9FD1-07BB-4241-A544-B8CC349CBD49}"/>
            </a:ext>
          </a:extLst>
        </xdr:cNvPr>
        <xdr:cNvSpPr/>
      </xdr:nvSpPr>
      <xdr:spPr>
        <a:xfrm>
          <a:off x="10128252" y="28881917"/>
          <a:ext cx="1029148" cy="866961"/>
        </a:xfrm>
        <a:prstGeom prst="rect">
          <a:avLst/>
        </a:prstGeom>
        <a:blipFill>
          <a:blip xmlns:r="http://schemas.openxmlformats.org/officeDocument/2006/relationships" r:embed="rId14"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45</xdr:row>
      <xdr:rowOff>0</xdr:rowOff>
    </xdr:from>
    <xdr:ext cx="304800" cy="304800"/>
    <xdr:sp macro="" textlink="">
      <xdr:nvSpPr>
        <xdr:cNvPr id="112" name="AutoShape 3" descr="Contemporary high bar table - JANIS - Essential Home - marble / polished  brass base / marble base">
          <a:extLst>
            <a:ext uri="{FF2B5EF4-FFF2-40B4-BE49-F238E27FC236}">
              <a16:creationId xmlns:a16="http://schemas.microsoft.com/office/drawing/2014/main" id="{63FA9A6E-FE15-4D57-85FC-DBCEE644B649}"/>
            </a:ext>
          </a:extLst>
        </xdr:cNvPr>
        <xdr:cNvSpPr>
          <a:spLocks noChangeAspect="1" noChangeArrowheads="1"/>
        </xdr:cNvSpPr>
      </xdr:nvSpPr>
      <xdr:spPr bwMode="auto">
        <a:xfrm>
          <a:off x="12276667" y="45063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427145</xdr:colOff>
      <xdr:row>45</xdr:row>
      <xdr:rowOff>74526</xdr:rowOff>
    </xdr:from>
    <xdr:ext cx="1079664" cy="1258974"/>
    <xdr:pic>
      <xdr:nvPicPr>
        <xdr:cNvPr id="114" name="Picture 113">
          <a:extLst>
            <a:ext uri="{FF2B5EF4-FFF2-40B4-BE49-F238E27FC236}">
              <a16:creationId xmlns:a16="http://schemas.microsoft.com/office/drawing/2014/main" id="{0A04AAE0-257B-4A36-B35C-DC1A0EFEEA23}"/>
            </a:ext>
          </a:extLst>
        </xdr:cNvPr>
        <xdr:cNvPicPr>
          <a:picLocks noChangeAspect="1"/>
        </xdr:cNvPicPr>
      </xdr:nvPicPr>
      <xdr:blipFill>
        <a:blip xmlns:r="http://schemas.openxmlformats.org/officeDocument/2006/relationships" r:embed="rId17"/>
        <a:stretch>
          <a:fillRect/>
        </a:stretch>
      </xdr:blipFill>
      <xdr:spPr>
        <a:xfrm>
          <a:off x="7359228" y="45138359"/>
          <a:ext cx="1079664" cy="1258974"/>
        </a:xfrm>
        <a:prstGeom prst="rect">
          <a:avLst/>
        </a:prstGeom>
      </xdr:spPr>
    </xdr:pic>
    <xdr:clientData/>
  </xdr:oneCellAnchor>
  <xdr:oneCellAnchor>
    <xdr:from>
      <xdr:col>9</xdr:col>
      <xdr:colOff>0</xdr:colOff>
      <xdr:row>49</xdr:row>
      <xdr:rowOff>0</xdr:rowOff>
    </xdr:from>
    <xdr:ext cx="304800" cy="304800"/>
    <xdr:sp macro="" textlink="">
      <xdr:nvSpPr>
        <xdr:cNvPr id="120" name="AutoShape 3" descr="Contemporary high bar table - JANIS - Essential Home - marble / polished  brass base / marble base">
          <a:extLst>
            <a:ext uri="{FF2B5EF4-FFF2-40B4-BE49-F238E27FC236}">
              <a16:creationId xmlns:a16="http://schemas.microsoft.com/office/drawing/2014/main" id="{FA5029C0-AE1D-4FF8-8F1E-C72D292583AC}"/>
            </a:ext>
          </a:extLst>
        </xdr:cNvPr>
        <xdr:cNvSpPr>
          <a:spLocks noChangeAspect="1" noChangeArrowheads="1"/>
        </xdr:cNvSpPr>
      </xdr:nvSpPr>
      <xdr:spPr bwMode="auto">
        <a:xfrm>
          <a:off x="12276667" y="46333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49</xdr:row>
      <xdr:rowOff>0</xdr:rowOff>
    </xdr:from>
    <xdr:ext cx="304800" cy="304800"/>
    <xdr:sp macro="" textlink="">
      <xdr:nvSpPr>
        <xdr:cNvPr id="125" name="AutoShape 3" descr="Contemporary high bar table - JANIS - Essential Home - marble / polished  brass base / marble base">
          <a:extLst>
            <a:ext uri="{FF2B5EF4-FFF2-40B4-BE49-F238E27FC236}">
              <a16:creationId xmlns:a16="http://schemas.microsoft.com/office/drawing/2014/main" id="{C96CAE2F-2B3D-4AE5-A431-06C960ECA02F}"/>
            </a:ext>
          </a:extLst>
        </xdr:cNvPr>
        <xdr:cNvSpPr>
          <a:spLocks noChangeAspect="1" noChangeArrowheads="1"/>
        </xdr:cNvSpPr>
      </xdr:nvSpPr>
      <xdr:spPr bwMode="auto">
        <a:xfrm>
          <a:off x="12276667" y="28680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427145</xdr:colOff>
      <xdr:row>49</xdr:row>
      <xdr:rowOff>74526</xdr:rowOff>
    </xdr:from>
    <xdr:ext cx="1079664" cy="1258974"/>
    <xdr:pic>
      <xdr:nvPicPr>
        <xdr:cNvPr id="127" name="Picture 126">
          <a:extLst>
            <a:ext uri="{FF2B5EF4-FFF2-40B4-BE49-F238E27FC236}">
              <a16:creationId xmlns:a16="http://schemas.microsoft.com/office/drawing/2014/main" id="{2D565B41-BC50-42BF-99FB-5F25D39144A5}"/>
            </a:ext>
          </a:extLst>
        </xdr:cNvPr>
        <xdr:cNvPicPr>
          <a:picLocks noChangeAspect="1"/>
        </xdr:cNvPicPr>
      </xdr:nvPicPr>
      <xdr:blipFill>
        <a:blip xmlns:r="http://schemas.openxmlformats.org/officeDocument/2006/relationships" r:embed="rId17"/>
        <a:stretch>
          <a:fillRect/>
        </a:stretch>
      </xdr:blipFill>
      <xdr:spPr>
        <a:xfrm>
          <a:off x="7359228" y="28755359"/>
          <a:ext cx="1079664" cy="1258974"/>
        </a:xfrm>
        <a:prstGeom prst="rect">
          <a:avLst/>
        </a:prstGeom>
      </xdr:spPr>
    </xdr:pic>
    <xdr:clientData/>
  </xdr:oneCellAnchor>
  <xdr:oneCellAnchor>
    <xdr:from>
      <xdr:col>7</xdr:col>
      <xdr:colOff>430415</xdr:colOff>
      <xdr:row>47</xdr:row>
      <xdr:rowOff>106029</xdr:rowOff>
    </xdr:from>
    <xdr:ext cx="1167670" cy="1268956"/>
    <xdr:pic>
      <xdr:nvPicPr>
        <xdr:cNvPr id="4097" name="Picture 4096" descr="A white chair with a black background&#10;&#10;Description automatically generated with low confidence">
          <a:extLst>
            <a:ext uri="{FF2B5EF4-FFF2-40B4-BE49-F238E27FC236}">
              <a16:creationId xmlns:a16="http://schemas.microsoft.com/office/drawing/2014/main" id="{568EC8C4-E2A0-4B4F-8D33-95B7C03C4EB3}"/>
            </a:ext>
          </a:extLst>
        </xdr:cNvPr>
        <xdr:cNvPicPr>
          <a:picLocks noChangeAspect="1"/>
        </xdr:cNvPicPr>
      </xdr:nvPicPr>
      <xdr:blipFill rotWithShape="1">
        <a:blip xmlns:r="http://schemas.openxmlformats.org/officeDocument/2006/relationships" r:embed="rId33" cstate="print">
          <a:extLst>
            <a:ext uri="{BEBA8EAE-BF5A-486C-A8C5-ECC9F3942E4B}">
              <a14:imgProps xmlns:a14="http://schemas.microsoft.com/office/drawing/2010/main">
                <a14:imgLayer r:embed="rId34">
                  <a14:imgEffect>
                    <a14:colorTemperature colorTemp="5300"/>
                  </a14:imgEffect>
                </a14:imgLayer>
              </a14:imgProps>
            </a:ext>
            <a:ext uri="{28A0092B-C50C-407E-A947-70E740481C1C}">
              <a14:useLocalDpi xmlns:a14="http://schemas.microsoft.com/office/drawing/2010/main" val="0"/>
            </a:ext>
          </a:extLst>
        </a:blip>
        <a:srcRect t="10639" b="9118"/>
        <a:stretch/>
      </xdr:blipFill>
      <xdr:spPr>
        <a:xfrm>
          <a:off x="7362498" y="60007696"/>
          <a:ext cx="1167670" cy="1268956"/>
        </a:xfrm>
        <a:prstGeom prst="rect">
          <a:avLst/>
        </a:prstGeom>
      </xdr:spPr>
    </xdr:pic>
    <xdr:clientData/>
  </xdr:oneCellAnchor>
  <xdr:oneCellAnchor>
    <xdr:from>
      <xdr:col>8</xdr:col>
      <xdr:colOff>1132416</xdr:colOff>
      <xdr:row>47</xdr:row>
      <xdr:rowOff>275166</xdr:rowOff>
    </xdr:from>
    <xdr:ext cx="963083" cy="963083"/>
    <xdr:pic>
      <xdr:nvPicPr>
        <xdr:cNvPr id="4098" name="Picture 4097" descr="Background pattern&#10;&#10;Description automatically generated">
          <a:extLst>
            <a:ext uri="{FF2B5EF4-FFF2-40B4-BE49-F238E27FC236}">
              <a16:creationId xmlns:a16="http://schemas.microsoft.com/office/drawing/2014/main" id="{4C1D4848-A828-4935-A545-27D25651120E}"/>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10202333" y="30585833"/>
          <a:ext cx="963083" cy="963083"/>
        </a:xfrm>
        <a:prstGeom prst="rect">
          <a:avLst/>
        </a:prstGeom>
      </xdr:spPr>
    </xdr:pic>
    <xdr:clientData/>
  </xdr:oneCellAnchor>
  <xdr:oneCellAnchor>
    <xdr:from>
      <xdr:col>7</xdr:col>
      <xdr:colOff>503517</xdr:colOff>
      <xdr:row>53</xdr:row>
      <xdr:rowOff>153681</xdr:rowOff>
    </xdr:from>
    <xdr:ext cx="1031066" cy="870514"/>
    <xdr:pic>
      <xdr:nvPicPr>
        <xdr:cNvPr id="4100" name="Picture 4099">
          <a:extLst>
            <a:ext uri="{FF2B5EF4-FFF2-40B4-BE49-F238E27FC236}">
              <a16:creationId xmlns:a16="http://schemas.microsoft.com/office/drawing/2014/main" id="{284A3E7C-3012-4AD9-91CF-60152A816AFF}"/>
            </a:ext>
          </a:extLst>
        </xdr:cNvPr>
        <xdr:cNvPicPr>
          <a:picLocks noChangeAspect="1" noChangeArrowheads="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aturation sat="135000"/>
                  </a14:imgEffect>
                </a14:imgLayer>
              </a14:imgProps>
            </a:ext>
            <a:ext uri="{28A0092B-C50C-407E-A947-70E740481C1C}">
              <a14:useLocalDpi xmlns:a14="http://schemas.microsoft.com/office/drawing/2010/main" val="0"/>
            </a:ext>
          </a:extLst>
        </a:blip>
        <a:srcRect/>
        <a:stretch>
          <a:fillRect/>
        </a:stretch>
      </xdr:blipFill>
      <xdr:spPr bwMode="auto">
        <a:xfrm>
          <a:off x="7435600" y="77602514"/>
          <a:ext cx="1031066" cy="870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1164166</xdr:colOff>
      <xdr:row>53</xdr:row>
      <xdr:rowOff>105833</xdr:rowOff>
    </xdr:from>
    <xdr:ext cx="723900" cy="723900"/>
    <xdr:pic>
      <xdr:nvPicPr>
        <xdr:cNvPr id="4103" name="Picture 4102" descr="Background pattern&#10;&#10;Description automatically generated">
          <a:extLst>
            <a:ext uri="{FF2B5EF4-FFF2-40B4-BE49-F238E27FC236}">
              <a16:creationId xmlns:a16="http://schemas.microsoft.com/office/drawing/2014/main" id="{BC3E1E6C-18EB-4993-918A-0633883E4C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234083" y="35306000"/>
          <a:ext cx="723900" cy="723900"/>
        </a:xfrm>
        <a:prstGeom prst="rect">
          <a:avLst/>
        </a:prstGeom>
      </xdr:spPr>
    </xdr:pic>
    <xdr:clientData/>
  </xdr:oneCellAnchor>
  <xdr:oneCellAnchor>
    <xdr:from>
      <xdr:col>7</xdr:col>
      <xdr:colOff>631523</xdr:colOff>
      <xdr:row>51</xdr:row>
      <xdr:rowOff>111000</xdr:rowOff>
    </xdr:from>
    <xdr:ext cx="807810" cy="932542"/>
    <xdr:pic>
      <xdr:nvPicPr>
        <xdr:cNvPr id="4105" name="Picture 4104" descr="Hetherington Large Wooden Pouffe, Coventry Grey &amp; Dark Stain Wood Fabric |  MADE.com">
          <a:extLst>
            <a:ext uri="{FF2B5EF4-FFF2-40B4-BE49-F238E27FC236}">
              <a16:creationId xmlns:a16="http://schemas.microsoft.com/office/drawing/2014/main" id="{1056C3CA-54D3-416E-8050-9833B31E351B}"/>
            </a:ext>
          </a:extLst>
        </xdr:cNvPr>
        <xdr:cNvPicPr>
          <a:picLocks noChangeAspect="1" noChangeArrowheads="1"/>
        </xdr:cNvPicPr>
      </xdr:nvPicPr>
      <xdr:blipFill rotWithShape="1">
        <a:blip xmlns:r="http://schemas.openxmlformats.org/officeDocument/2006/relationships" r:embed="rId39" cstate="print">
          <a:clrChange>
            <a:clrFrom>
              <a:srgbClr val="F5F5F3"/>
            </a:clrFrom>
            <a:clrTo>
              <a:srgbClr val="F5F5F3">
                <a:alpha val="0"/>
              </a:srgbClr>
            </a:clrTo>
          </a:clrChange>
          <a:extLst>
            <a:ext uri="{28A0092B-C50C-407E-A947-70E740481C1C}">
              <a14:useLocalDpi xmlns:a14="http://schemas.microsoft.com/office/drawing/2010/main" val="0"/>
            </a:ext>
          </a:extLst>
        </a:blip>
        <a:srcRect l="5605" t="18965" r="5573" b="15899"/>
        <a:stretch/>
      </xdr:blipFill>
      <xdr:spPr bwMode="auto">
        <a:xfrm>
          <a:off x="7563606" y="36390667"/>
          <a:ext cx="807810" cy="932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1195917</xdr:colOff>
      <xdr:row>51</xdr:row>
      <xdr:rowOff>190500</xdr:rowOff>
    </xdr:from>
    <xdr:ext cx="726631" cy="723900"/>
    <xdr:pic>
      <xdr:nvPicPr>
        <xdr:cNvPr id="4106" name="Picture 4105" descr="Background pattern&#10;&#10;Description automatically generated">
          <a:extLst>
            <a:ext uri="{FF2B5EF4-FFF2-40B4-BE49-F238E27FC236}">
              <a16:creationId xmlns:a16="http://schemas.microsoft.com/office/drawing/2014/main" id="{4534F615-4AA5-4077-A26D-6C2220CE4B51}"/>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r="57128" b="78644"/>
        <a:stretch/>
      </xdr:blipFill>
      <xdr:spPr>
        <a:xfrm>
          <a:off x="10265834" y="33940750"/>
          <a:ext cx="726631" cy="723900"/>
        </a:xfrm>
        <a:prstGeom prst="rect">
          <a:avLst/>
        </a:prstGeom>
      </xdr:spPr>
    </xdr:pic>
    <xdr:clientData/>
  </xdr:oneCellAnchor>
  <xdr:oneCellAnchor>
    <xdr:from>
      <xdr:col>7</xdr:col>
      <xdr:colOff>443649</xdr:colOff>
      <xdr:row>55</xdr:row>
      <xdr:rowOff>237244</xdr:rowOff>
    </xdr:from>
    <xdr:ext cx="1008874" cy="1180924"/>
    <xdr:pic>
      <xdr:nvPicPr>
        <xdr:cNvPr id="4112" name="Picture 4111">
          <a:extLst>
            <a:ext uri="{FF2B5EF4-FFF2-40B4-BE49-F238E27FC236}">
              <a16:creationId xmlns:a16="http://schemas.microsoft.com/office/drawing/2014/main" id="{7BC53577-D078-4E9B-BD84-5584EEA9809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375732" y="78416327"/>
          <a:ext cx="1008874" cy="1180924"/>
        </a:xfrm>
        <a:prstGeom prst="rect">
          <a:avLst/>
        </a:prstGeom>
      </xdr:spPr>
    </xdr:pic>
    <xdr:clientData/>
  </xdr:oneCellAnchor>
  <xdr:oneCellAnchor>
    <xdr:from>
      <xdr:col>8</xdr:col>
      <xdr:colOff>1386416</xdr:colOff>
      <xdr:row>55</xdr:row>
      <xdr:rowOff>243417</xdr:rowOff>
    </xdr:from>
    <xdr:ext cx="678728" cy="700817"/>
    <xdr:pic>
      <xdr:nvPicPr>
        <xdr:cNvPr id="4113" name="Picture 4112">
          <a:extLst>
            <a:ext uri="{FF2B5EF4-FFF2-40B4-BE49-F238E27FC236}">
              <a16:creationId xmlns:a16="http://schemas.microsoft.com/office/drawing/2014/main" id="{2499B50C-77B7-4B91-9C3A-12F31DF36FA5}"/>
            </a:ext>
          </a:extLst>
        </xdr:cNvPr>
        <xdr:cNvPicPr>
          <a:picLocks noChangeAspect="1"/>
        </xdr:cNvPicPr>
      </xdr:nvPicPr>
      <xdr:blipFill>
        <a:blip xmlns:r="http://schemas.openxmlformats.org/officeDocument/2006/relationships" r:embed="rId42"/>
        <a:stretch>
          <a:fillRect/>
        </a:stretch>
      </xdr:blipFill>
      <xdr:spPr>
        <a:xfrm>
          <a:off x="10456333" y="78422500"/>
          <a:ext cx="678728" cy="700817"/>
        </a:xfrm>
        <a:prstGeom prst="rect">
          <a:avLst/>
        </a:prstGeom>
      </xdr:spPr>
    </xdr:pic>
    <xdr:clientData/>
  </xdr:oneCellAnchor>
  <xdr:twoCellAnchor editAs="oneCell">
    <xdr:from>
      <xdr:col>7</xdr:col>
      <xdr:colOff>428625</xdr:colOff>
      <xdr:row>21</xdr:row>
      <xdr:rowOff>352426</xdr:rowOff>
    </xdr:from>
    <xdr:to>
      <xdr:col>7</xdr:col>
      <xdr:colOff>1619250</xdr:colOff>
      <xdr:row>21</xdr:row>
      <xdr:rowOff>1735667</xdr:rowOff>
    </xdr:to>
    <xdr:pic>
      <xdr:nvPicPr>
        <xdr:cNvPr id="6" name="Picture 5">
          <a:extLst>
            <a:ext uri="{FF2B5EF4-FFF2-40B4-BE49-F238E27FC236}">
              <a16:creationId xmlns:a16="http://schemas.microsoft.com/office/drawing/2014/main" id="{6BA62DB0-1E01-BF4C-2657-8A3748A44679}"/>
            </a:ext>
          </a:extLst>
        </xdr:cNvPr>
        <xdr:cNvPicPr>
          <a:picLocks noChangeAspect="1"/>
        </xdr:cNvPicPr>
      </xdr:nvPicPr>
      <xdr:blipFill>
        <a:blip xmlns:r="http://schemas.openxmlformats.org/officeDocument/2006/relationships" r:embed="rId43"/>
        <a:stretch>
          <a:fillRect/>
        </a:stretch>
      </xdr:blipFill>
      <xdr:spPr>
        <a:xfrm>
          <a:off x="7360708" y="7877176"/>
          <a:ext cx="1190625" cy="1383241"/>
        </a:xfrm>
        <a:prstGeom prst="rect">
          <a:avLst/>
        </a:prstGeom>
      </xdr:spPr>
    </xdr:pic>
    <xdr:clientData/>
  </xdr:twoCellAnchor>
  <xdr:twoCellAnchor>
    <xdr:from>
      <xdr:col>10</xdr:col>
      <xdr:colOff>1009312</xdr:colOff>
      <xdr:row>23</xdr:row>
      <xdr:rowOff>333753</xdr:rowOff>
    </xdr:from>
    <xdr:to>
      <xdr:col>10</xdr:col>
      <xdr:colOff>1703918</xdr:colOff>
      <xdr:row>23</xdr:row>
      <xdr:rowOff>952500</xdr:rowOff>
    </xdr:to>
    <xdr:sp macro="" textlink="">
      <xdr:nvSpPr>
        <xdr:cNvPr id="7" name="object 12">
          <a:extLst>
            <a:ext uri="{FF2B5EF4-FFF2-40B4-BE49-F238E27FC236}">
              <a16:creationId xmlns:a16="http://schemas.microsoft.com/office/drawing/2014/main" id="{35CFAA51-E350-4794-BF7D-13F7E068FAA0}"/>
            </a:ext>
          </a:extLst>
        </xdr:cNvPr>
        <xdr:cNvSpPr/>
      </xdr:nvSpPr>
      <xdr:spPr>
        <a:xfrm>
          <a:off x="16863145" y="10303253"/>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8</xdr:col>
      <xdr:colOff>1047748</xdr:colOff>
      <xdr:row>23</xdr:row>
      <xdr:rowOff>317502</xdr:rowOff>
    </xdr:from>
    <xdr:to>
      <xdr:col>10</xdr:col>
      <xdr:colOff>714475</xdr:colOff>
      <xdr:row>23</xdr:row>
      <xdr:rowOff>1079608</xdr:rowOff>
    </xdr:to>
    <xdr:pic>
      <xdr:nvPicPr>
        <xdr:cNvPr id="20" name="Picture 19">
          <a:extLst>
            <a:ext uri="{FF2B5EF4-FFF2-40B4-BE49-F238E27FC236}">
              <a16:creationId xmlns:a16="http://schemas.microsoft.com/office/drawing/2014/main" id="{7402632F-6A93-8EA4-62C1-7B9F9D3AB248}"/>
            </a:ext>
          </a:extLst>
        </xdr:cNvPr>
        <xdr:cNvPicPr>
          <a:picLocks noChangeAspect="1"/>
        </xdr:cNvPicPr>
      </xdr:nvPicPr>
      <xdr:blipFill>
        <a:blip xmlns:r="http://schemas.openxmlformats.org/officeDocument/2006/relationships" r:embed="rId44"/>
        <a:stretch>
          <a:fillRect/>
        </a:stretch>
      </xdr:blipFill>
      <xdr:spPr>
        <a:xfrm>
          <a:off x="10117665" y="10287002"/>
          <a:ext cx="714475" cy="762106"/>
        </a:xfrm>
        <a:prstGeom prst="rect">
          <a:avLst/>
        </a:prstGeom>
      </xdr:spPr>
    </xdr:pic>
    <xdr:clientData/>
  </xdr:twoCellAnchor>
  <xdr:twoCellAnchor editAs="oneCell">
    <xdr:from>
      <xdr:col>9</xdr:col>
      <xdr:colOff>1238249</xdr:colOff>
      <xdr:row>23</xdr:row>
      <xdr:rowOff>306918</xdr:rowOff>
    </xdr:from>
    <xdr:to>
      <xdr:col>10</xdr:col>
      <xdr:colOff>751416</xdr:colOff>
      <xdr:row>23</xdr:row>
      <xdr:rowOff>1004662</xdr:rowOff>
    </xdr:to>
    <xdr:pic>
      <xdr:nvPicPr>
        <xdr:cNvPr id="23" name="Picture 22">
          <a:extLst>
            <a:ext uri="{FF2B5EF4-FFF2-40B4-BE49-F238E27FC236}">
              <a16:creationId xmlns:a16="http://schemas.microsoft.com/office/drawing/2014/main" id="{6A227E63-5199-5C0D-8757-D61E771E341E}"/>
            </a:ext>
          </a:extLst>
        </xdr:cNvPr>
        <xdr:cNvPicPr>
          <a:picLocks noChangeAspect="1"/>
        </xdr:cNvPicPr>
      </xdr:nvPicPr>
      <xdr:blipFill>
        <a:blip xmlns:r="http://schemas.openxmlformats.org/officeDocument/2006/relationships" r:embed="rId45"/>
        <a:stretch>
          <a:fillRect/>
        </a:stretch>
      </xdr:blipFill>
      <xdr:spPr>
        <a:xfrm>
          <a:off x="13514916" y="10276418"/>
          <a:ext cx="751416" cy="697744"/>
        </a:xfrm>
        <a:prstGeom prst="rect">
          <a:avLst/>
        </a:prstGeom>
      </xdr:spPr>
    </xdr:pic>
    <xdr:clientData/>
  </xdr:twoCellAnchor>
  <xdr:twoCellAnchor>
    <xdr:from>
      <xdr:col>9</xdr:col>
      <xdr:colOff>1517312</xdr:colOff>
      <xdr:row>27</xdr:row>
      <xdr:rowOff>302003</xdr:rowOff>
    </xdr:from>
    <xdr:to>
      <xdr:col>9</xdr:col>
      <xdr:colOff>2211918</xdr:colOff>
      <xdr:row>27</xdr:row>
      <xdr:rowOff>920750</xdr:rowOff>
    </xdr:to>
    <xdr:sp macro="" textlink="">
      <xdr:nvSpPr>
        <xdr:cNvPr id="24" name="object 12">
          <a:extLst>
            <a:ext uri="{FF2B5EF4-FFF2-40B4-BE49-F238E27FC236}">
              <a16:creationId xmlns:a16="http://schemas.microsoft.com/office/drawing/2014/main" id="{2BB975DD-4C8F-4CDB-AED5-1D3668746114}"/>
            </a:ext>
          </a:extLst>
        </xdr:cNvPr>
        <xdr:cNvSpPr/>
      </xdr:nvSpPr>
      <xdr:spPr>
        <a:xfrm>
          <a:off x="13793979" y="1508692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9</xdr:col>
      <xdr:colOff>1485562</xdr:colOff>
      <xdr:row>29</xdr:row>
      <xdr:rowOff>302003</xdr:rowOff>
    </xdr:from>
    <xdr:to>
      <xdr:col>9</xdr:col>
      <xdr:colOff>2180168</xdr:colOff>
      <xdr:row>29</xdr:row>
      <xdr:rowOff>920750</xdr:rowOff>
    </xdr:to>
    <xdr:sp macro="" textlink="">
      <xdr:nvSpPr>
        <xdr:cNvPr id="25" name="object 12">
          <a:extLst>
            <a:ext uri="{FF2B5EF4-FFF2-40B4-BE49-F238E27FC236}">
              <a16:creationId xmlns:a16="http://schemas.microsoft.com/office/drawing/2014/main" id="{F0F95146-DC60-452A-94B7-19914094FC49}"/>
            </a:ext>
          </a:extLst>
        </xdr:cNvPr>
        <xdr:cNvSpPr/>
      </xdr:nvSpPr>
      <xdr:spPr>
        <a:xfrm>
          <a:off x="13762229" y="1724592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8</xdr:col>
      <xdr:colOff>1068915</xdr:colOff>
      <xdr:row>41</xdr:row>
      <xdr:rowOff>306917</xdr:rowOff>
    </xdr:from>
    <xdr:to>
      <xdr:col>10</xdr:col>
      <xdr:colOff>793751</xdr:colOff>
      <xdr:row>41</xdr:row>
      <xdr:rowOff>1100668</xdr:rowOff>
    </xdr:to>
    <xdr:pic>
      <xdr:nvPicPr>
        <xdr:cNvPr id="38" name="Picture 37" descr="Allante Wine sample swatch">
          <a:extLst>
            <a:ext uri="{FF2B5EF4-FFF2-40B4-BE49-F238E27FC236}">
              <a16:creationId xmlns:a16="http://schemas.microsoft.com/office/drawing/2014/main" id="{EC99620C-EC65-FC12-B088-1D39A75F58D4}"/>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0138832" y="29368750"/>
          <a:ext cx="793751" cy="793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45</xdr:row>
      <xdr:rowOff>0</xdr:rowOff>
    </xdr:from>
    <xdr:ext cx="304800" cy="304800"/>
    <xdr:sp macro="" textlink="">
      <xdr:nvSpPr>
        <xdr:cNvPr id="48" name="AutoShape 3" descr="Contemporary high bar table - JANIS - Essential Home - marble / polished  brass base / marble base">
          <a:extLst>
            <a:ext uri="{FF2B5EF4-FFF2-40B4-BE49-F238E27FC236}">
              <a16:creationId xmlns:a16="http://schemas.microsoft.com/office/drawing/2014/main" id="{98A7A165-E69D-4CA3-B635-308920462394}"/>
            </a:ext>
          </a:extLst>
        </xdr:cNvPr>
        <xdr:cNvSpPr>
          <a:spLocks noChangeAspect="1" noChangeArrowheads="1"/>
        </xdr:cNvSpPr>
      </xdr:nvSpPr>
      <xdr:spPr bwMode="auto">
        <a:xfrm>
          <a:off x="12276667" y="1212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1489075</xdr:colOff>
      <xdr:row>45</xdr:row>
      <xdr:rowOff>295277</xdr:rowOff>
    </xdr:from>
    <xdr:ext cx="742950" cy="742949"/>
    <xdr:pic>
      <xdr:nvPicPr>
        <xdr:cNvPr id="50" name="Picture 49" descr="A picture containing water, outdoor, sunset&#10;&#10;Description automatically generated">
          <a:extLst>
            <a:ext uri="{FF2B5EF4-FFF2-40B4-BE49-F238E27FC236}">
              <a16:creationId xmlns:a16="http://schemas.microsoft.com/office/drawing/2014/main" id="{DC7F3088-E5A7-4C34-B444-6A7DD58819D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3765742" y="12423777"/>
          <a:ext cx="742949" cy="742950"/>
        </a:xfrm>
        <a:prstGeom prst="rect">
          <a:avLst/>
        </a:prstGeom>
      </xdr:spPr>
    </xdr:pic>
    <xdr:clientData/>
  </xdr:oneCellAnchor>
  <xdr:oneCellAnchor>
    <xdr:from>
      <xdr:col>10</xdr:col>
      <xdr:colOff>1037166</xdr:colOff>
      <xdr:row>45</xdr:row>
      <xdr:rowOff>285750</xdr:rowOff>
    </xdr:from>
    <xdr:ext cx="698500" cy="731089"/>
    <xdr:pic>
      <xdr:nvPicPr>
        <xdr:cNvPr id="51" name="Picture 50">
          <a:extLst>
            <a:ext uri="{FF2B5EF4-FFF2-40B4-BE49-F238E27FC236}">
              <a16:creationId xmlns:a16="http://schemas.microsoft.com/office/drawing/2014/main" id="{ADAE970B-BB13-4C49-9E52-2756E2BC80D6}"/>
            </a:ext>
          </a:extLst>
        </xdr:cNvPr>
        <xdr:cNvPicPr>
          <a:picLocks noChangeAspect="1"/>
        </xdr:cNvPicPr>
      </xdr:nvPicPr>
      <xdr:blipFill>
        <a:blip xmlns:r="http://schemas.openxmlformats.org/officeDocument/2006/relationships" r:embed="rId18"/>
        <a:stretch>
          <a:fillRect/>
        </a:stretch>
      </xdr:blipFill>
      <xdr:spPr>
        <a:xfrm>
          <a:off x="16890999" y="12414250"/>
          <a:ext cx="698500" cy="731089"/>
        </a:xfrm>
        <a:prstGeom prst="rect">
          <a:avLst/>
        </a:prstGeom>
      </xdr:spPr>
    </xdr:pic>
    <xdr:clientData/>
  </xdr:oneCellAnchor>
  <xdr:twoCellAnchor>
    <xdr:from>
      <xdr:col>8</xdr:col>
      <xdr:colOff>1058335</xdr:colOff>
      <xdr:row>49</xdr:row>
      <xdr:rowOff>201084</xdr:rowOff>
    </xdr:from>
    <xdr:to>
      <xdr:col>8</xdr:col>
      <xdr:colOff>2087483</xdr:colOff>
      <xdr:row>49</xdr:row>
      <xdr:rowOff>1068045</xdr:rowOff>
    </xdr:to>
    <xdr:sp macro="" textlink="">
      <xdr:nvSpPr>
        <xdr:cNvPr id="52" name="object 19">
          <a:extLst>
            <a:ext uri="{FF2B5EF4-FFF2-40B4-BE49-F238E27FC236}">
              <a16:creationId xmlns:a16="http://schemas.microsoft.com/office/drawing/2014/main" id="{97F50658-C21D-4645-9445-E24B7D56D5A5}"/>
            </a:ext>
          </a:extLst>
        </xdr:cNvPr>
        <xdr:cNvSpPr/>
      </xdr:nvSpPr>
      <xdr:spPr>
        <a:xfrm>
          <a:off x="10128252" y="33559751"/>
          <a:ext cx="1029148" cy="866961"/>
        </a:xfrm>
        <a:prstGeom prst="rect">
          <a:avLst/>
        </a:prstGeom>
        <a:blipFill>
          <a:blip xmlns:r="http://schemas.openxmlformats.org/officeDocument/2006/relationships" r:embed="rId14" cstate="email">
            <a:extLst>
              <a:ext uri="{28A0092B-C50C-407E-A947-70E740481C1C}">
                <a14:useLocalDpi xmlns:a14="http://schemas.microsoft.com/office/drawing/2010/main"/>
              </a:ext>
            </a:extLst>
          </a:blip>
          <a:stretch>
            <a:fillRect/>
          </a:stretch>
        </a:blipFill>
      </xdr:spPr>
      <xdr:txBody>
        <a:bodyPr wrap="square" lIns="0" tIns="0" rIns="0" bIns="0" rtlCol="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49</xdr:row>
      <xdr:rowOff>0</xdr:rowOff>
    </xdr:from>
    <xdr:ext cx="304800" cy="304800"/>
    <xdr:sp macro="" textlink="">
      <xdr:nvSpPr>
        <xdr:cNvPr id="54" name="AutoShape 3" descr="Contemporary high bar table - JANIS - Essential Home - marble / polished  brass base / marble base">
          <a:extLst>
            <a:ext uri="{FF2B5EF4-FFF2-40B4-BE49-F238E27FC236}">
              <a16:creationId xmlns:a16="http://schemas.microsoft.com/office/drawing/2014/main" id="{D6635C76-657A-45EF-BBE0-179F0EA2A3D1}"/>
            </a:ext>
          </a:extLst>
        </xdr:cNvPr>
        <xdr:cNvSpPr>
          <a:spLocks noChangeAspect="1" noChangeArrowheads="1"/>
        </xdr:cNvSpPr>
      </xdr:nvSpPr>
      <xdr:spPr bwMode="auto">
        <a:xfrm>
          <a:off x="12276667" y="3335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49</xdr:row>
      <xdr:rowOff>0</xdr:rowOff>
    </xdr:from>
    <xdr:ext cx="304800" cy="304800"/>
    <xdr:sp macro="" textlink="">
      <xdr:nvSpPr>
        <xdr:cNvPr id="59" name="AutoShape 3" descr="Contemporary high bar table - JANIS - Essential Home - marble / polished  brass base / marble base">
          <a:extLst>
            <a:ext uri="{FF2B5EF4-FFF2-40B4-BE49-F238E27FC236}">
              <a16:creationId xmlns:a16="http://schemas.microsoft.com/office/drawing/2014/main" id="{809B7C5A-40C0-42AA-926C-74AC90947A19}"/>
            </a:ext>
          </a:extLst>
        </xdr:cNvPr>
        <xdr:cNvSpPr>
          <a:spLocks noChangeAspect="1" noChangeArrowheads="1"/>
        </xdr:cNvSpPr>
      </xdr:nvSpPr>
      <xdr:spPr bwMode="auto">
        <a:xfrm>
          <a:off x="12276667" y="3335866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1489075</xdr:colOff>
      <xdr:row>49</xdr:row>
      <xdr:rowOff>295277</xdr:rowOff>
    </xdr:from>
    <xdr:ext cx="742950" cy="742949"/>
    <xdr:pic>
      <xdr:nvPicPr>
        <xdr:cNvPr id="60" name="Picture 59" descr="A picture containing water, outdoor, sunset&#10;&#10;Description automatically generated">
          <a:extLst>
            <a:ext uri="{FF2B5EF4-FFF2-40B4-BE49-F238E27FC236}">
              <a16:creationId xmlns:a16="http://schemas.microsoft.com/office/drawing/2014/main" id="{99820D77-824E-4968-8C3A-458E2F0A080A}"/>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a14:imgEffect>
                </a14:imgLayer>
              </a14:imgProps>
            </a:ext>
            <a:ext uri="{28A0092B-C50C-407E-A947-70E740481C1C}">
              <a14:useLocalDpi xmlns:a14="http://schemas.microsoft.com/office/drawing/2010/main" val="0"/>
            </a:ext>
          </a:extLst>
        </a:blip>
        <a:stretch>
          <a:fillRect/>
        </a:stretch>
      </xdr:blipFill>
      <xdr:spPr>
        <a:xfrm rot="5400000">
          <a:off x="13765742" y="33653944"/>
          <a:ext cx="742949" cy="742950"/>
        </a:xfrm>
        <a:prstGeom prst="rect">
          <a:avLst/>
        </a:prstGeom>
      </xdr:spPr>
    </xdr:pic>
    <xdr:clientData/>
  </xdr:oneCellAnchor>
  <xdr:oneCellAnchor>
    <xdr:from>
      <xdr:col>10</xdr:col>
      <xdr:colOff>1037166</xdr:colOff>
      <xdr:row>49</xdr:row>
      <xdr:rowOff>285750</xdr:rowOff>
    </xdr:from>
    <xdr:ext cx="698500" cy="731089"/>
    <xdr:pic>
      <xdr:nvPicPr>
        <xdr:cNvPr id="61" name="Picture 60">
          <a:extLst>
            <a:ext uri="{FF2B5EF4-FFF2-40B4-BE49-F238E27FC236}">
              <a16:creationId xmlns:a16="http://schemas.microsoft.com/office/drawing/2014/main" id="{BC6C3F73-CA08-48EB-8712-1FFA87B19791}"/>
            </a:ext>
          </a:extLst>
        </xdr:cNvPr>
        <xdr:cNvPicPr>
          <a:picLocks noChangeAspect="1"/>
        </xdr:cNvPicPr>
      </xdr:nvPicPr>
      <xdr:blipFill>
        <a:blip xmlns:r="http://schemas.openxmlformats.org/officeDocument/2006/relationships" r:embed="rId18"/>
        <a:stretch>
          <a:fillRect/>
        </a:stretch>
      </xdr:blipFill>
      <xdr:spPr>
        <a:xfrm>
          <a:off x="16890999" y="33644417"/>
          <a:ext cx="698500" cy="731089"/>
        </a:xfrm>
        <a:prstGeom prst="rect">
          <a:avLst/>
        </a:prstGeom>
      </xdr:spPr>
    </xdr:pic>
    <xdr:clientData/>
  </xdr:oneCellAnchor>
  <xdr:twoCellAnchor>
    <xdr:from>
      <xdr:col>9</xdr:col>
      <xdr:colOff>1517312</xdr:colOff>
      <xdr:row>53</xdr:row>
      <xdr:rowOff>302003</xdr:rowOff>
    </xdr:from>
    <xdr:to>
      <xdr:col>9</xdr:col>
      <xdr:colOff>2211918</xdr:colOff>
      <xdr:row>53</xdr:row>
      <xdr:rowOff>920750</xdr:rowOff>
    </xdr:to>
    <xdr:sp macro="" textlink="">
      <xdr:nvSpPr>
        <xdr:cNvPr id="4101" name="object 12">
          <a:extLst>
            <a:ext uri="{FF2B5EF4-FFF2-40B4-BE49-F238E27FC236}">
              <a16:creationId xmlns:a16="http://schemas.microsoft.com/office/drawing/2014/main" id="{778DF15A-F3D0-4520-9B50-C53886993B14}"/>
            </a:ext>
          </a:extLst>
        </xdr:cNvPr>
        <xdr:cNvSpPr/>
      </xdr:nvSpPr>
      <xdr:spPr>
        <a:xfrm>
          <a:off x="13793979" y="1724592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1037166</xdr:colOff>
      <xdr:row>55</xdr:row>
      <xdr:rowOff>285750</xdr:rowOff>
    </xdr:from>
    <xdr:ext cx="698500" cy="731089"/>
    <xdr:pic>
      <xdr:nvPicPr>
        <xdr:cNvPr id="4104" name="Picture 4103">
          <a:extLst>
            <a:ext uri="{FF2B5EF4-FFF2-40B4-BE49-F238E27FC236}">
              <a16:creationId xmlns:a16="http://schemas.microsoft.com/office/drawing/2014/main" id="{FFF65E2F-E9C4-410D-8F7C-75C5FA023C57}"/>
            </a:ext>
          </a:extLst>
        </xdr:cNvPr>
        <xdr:cNvPicPr>
          <a:picLocks noChangeAspect="1"/>
        </xdr:cNvPicPr>
      </xdr:nvPicPr>
      <xdr:blipFill>
        <a:blip xmlns:r="http://schemas.openxmlformats.org/officeDocument/2006/relationships" r:embed="rId18"/>
        <a:stretch>
          <a:fillRect/>
        </a:stretch>
      </xdr:blipFill>
      <xdr:spPr>
        <a:xfrm>
          <a:off x="16890999" y="45116750"/>
          <a:ext cx="698500" cy="731089"/>
        </a:xfrm>
        <a:prstGeom prst="rect">
          <a:avLst/>
        </a:prstGeom>
      </xdr:spPr>
    </xdr:pic>
    <xdr:clientData/>
  </xdr:oneCellAnchor>
  <xdr:oneCellAnchor>
    <xdr:from>
      <xdr:col>9</xdr:col>
      <xdr:colOff>0</xdr:colOff>
      <xdr:row>43</xdr:row>
      <xdr:rowOff>0</xdr:rowOff>
    </xdr:from>
    <xdr:ext cx="304800" cy="304800"/>
    <xdr:sp macro="" textlink="">
      <xdr:nvSpPr>
        <xdr:cNvPr id="10" name="AutoShape 3" descr="Contemporary high bar table - JANIS - Essential Home - marble / polished  brass base / marble base">
          <a:extLst>
            <a:ext uri="{FF2B5EF4-FFF2-40B4-BE49-F238E27FC236}">
              <a16:creationId xmlns:a16="http://schemas.microsoft.com/office/drawing/2014/main" id="{A364DF24-1C7C-45A2-945C-3E2533704E0E}"/>
            </a:ext>
          </a:extLst>
        </xdr:cNvPr>
        <xdr:cNvSpPr>
          <a:spLocks noChangeAspect="1" noChangeArrowheads="1"/>
        </xdr:cNvSpPr>
      </xdr:nvSpPr>
      <xdr:spPr bwMode="auto">
        <a:xfrm>
          <a:off x="12276667" y="1212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9</xdr:col>
      <xdr:colOff>1432646</xdr:colOff>
      <xdr:row>41</xdr:row>
      <xdr:rowOff>344336</xdr:rowOff>
    </xdr:from>
    <xdr:to>
      <xdr:col>9</xdr:col>
      <xdr:colOff>2127252</xdr:colOff>
      <xdr:row>41</xdr:row>
      <xdr:rowOff>963083</xdr:rowOff>
    </xdr:to>
    <xdr:sp macro="" textlink="">
      <xdr:nvSpPr>
        <xdr:cNvPr id="14" name="object 12">
          <a:extLst>
            <a:ext uri="{FF2B5EF4-FFF2-40B4-BE49-F238E27FC236}">
              <a16:creationId xmlns:a16="http://schemas.microsoft.com/office/drawing/2014/main" id="{A1B9DF76-E1E6-4874-A5A1-0AB84676430E}"/>
            </a:ext>
          </a:extLst>
        </xdr:cNvPr>
        <xdr:cNvSpPr/>
      </xdr:nvSpPr>
      <xdr:spPr>
        <a:xfrm>
          <a:off x="13709313" y="29236836"/>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9</xdr:col>
      <xdr:colOff>1273896</xdr:colOff>
      <xdr:row>43</xdr:row>
      <xdr:rowOff>397253</xdr:rowOff>
    </xdr:from>
    <xdr:to>
      <xdr:col>9</xdr:col>
      <xdr:colOff>1968502</xdr:colOff>
      <xdr:row>43</xdr:row>
      <xdr:rowOff>1016000</xdr:rowOff>
    </xdr:to>
    <xdr:sp macro="" textlink="">
      <xdr:nvSpPr>
        <xdr:cNvPr id="15" name="object 12">
          <a:extLst>
            <a:ext uri="{FF2B5EF4-FFF2-40B4-BE49-F238E27FC236}">
              <a16:creationId xmlns:a16="http://schemas.microsoft.com/office/drawing/2014/main" id="{990734BE-5E81-4E8F-8D13-C0420D52FFA5}"/>
            </a:ext>
          </a:extLst>
        </xdr:cNvPr>
        <xdr:cNvSpPr/>
      </xdr:nvSpPr>
      <xdr:spPr>
        <a:xfrm>
          <a:off x="13550563" y="3143817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9</xdr:col>
      <xdr:colOff>0</xdr:colOff>
      <xdr:row>51</xdr:row>
      <xdr:rowOff>0</xdr:rowOff>
    </xdr:from>
    <xdr:ext cx="304800" cy="304800"/>
    <xdr:sp macro="" textlink="">
      <xdr:nvSpPr>
        <xdr:cNvPr id="17" name="AutoShape 3" descr="Contemporary high bar table - JANIS - Essential Home - marble / polished  brass base / marble base">
          <a:extLst>
            <a:ext uri="{FF2B5EF4-FFF2-40B4-BE49-F238E27FC236}">
              <a16:creationId xmlns:a16="http://schemas.microsoft.com/office/drawing/2014/main" id="{747E9CB5-E2E0-4F5C-ADAC-E2DC210FF6C0}"/>
            </a:ext>
          </a:extLst>
        </xdr:cNvPr>
        <xdr:cNvSpPr>
          <a:spLocks noChangeAspect="1" noChangeArrowheads="1"/>
        </xdr:cNvSpPr>
      </xdr:nvSpPr>
      <xdr:spPr bwMode="auto">
        <a:xfrm>
          <a:off x="12276667" y="310409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9</xdr:col>
      <xdr:colOff>1273896</xdr:colOff>
      <xdr:row>51</xdr:row>
      <xdr:rowOff>397253</xdr:rowOff>
    </xdr:from>
    <xdr:to>
      <xdr:col>9</xdr:col>
      <xdr:colOff>1968502</xdr:colOff>
      <xdr:row>51</xdr:row>
      <xdr:rowOff>1016000</xdr:rowOff>
    </xdr:to>
    <xdr:sp macro="" textlink="">
      <xdr:nvSpPr>
        <xdr:cNvPr id="18" name="object 12">
          <a:extLst>
            <a:ext uri="{FF2B5EF4-FFF2-40B4-BE49-F238E27FC236}">
              <a16:creationId xmlns:a16="http://schemas.microsoft.com/office/drawing/2014/main" id="{11A72911-3289-486F-BEF1-BF0CCC0E75E5}"/>
            </a:ext>
          </a:extLst>
        </xdr:cNvPr>
        <xdr:cNvSpPr/>
      </xdr:nvSpPr>
      <xdr:spPr>
        <a:xfrm>
          <a:off x="13550563" y="31438170"/>
          <a:ext cx="694606" cy="618747"/>
        </a:xfrm>
        <a:prstGeom prst="rect">
          <a:avLst/>
        </a:prstGeom>
        <a:blipFill>
          <a:blip xmlns:r="http://schemas.openxmlformats.org/officeDocument/2006/relationships" r:embed="rId12" cstate="print"/>
          <a:stretch>
            <a:fillRect/>
          </a:stretch>
        </a:blipFill>
      </xdr:spPr>
      <xdr:txBody>
        <a:bodyPr wrap="square" lIns="0" tIns="0" rIns="0" bIns="0" rtlCol="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editAs="oneCell">
    <xdr:from>
      <xdr:col>7</xdr:col>
      <xdr:colOff>349250</xdr:colOff>
      <xdr:row>23</xdr:row>
      <xdr:rowOff>105833</xdr:rowOff>
    </xdr:from>
    <xdr:to>
      <xdr:col>7</xdr:col>
      <xdr:colOff>1852084</xdr:colOff>
      <xdr:row>23</xdr:row>
      <xdr:rowOff>1696528</xdr:rowOff>
    </xdr:to>
    <xdr:pic>
      <xdr:nvPicPr>
        <xdr:cNvPr id="12" name="Picture 11">
          <a:extLst>
            <a:ext uri="{FF2B5EF4-FFF2-40B4-BE49-F238E27FC236}">
              <a16:creationId xmlns:a16="http://schemas.microsoft.com/office/drawing/2014/main" id="{B0198664-3F2D-4FCD-B0B4-F9CF9CE88F2F}"/>
            </a:ext>
          </a:extLst>
        </xdr:cNvPr>
        <xdr:cNvPicPr>
          <a:picLocks noChangeAspect="1"/>
        </xdr:cNvPicPr>
      </xdr:nvPicPr>
      <xdr:blipFill>
        <a:blip xmlns:r="http://schemas.openxmlformats.org/officeDocument/2006/relationships" r:embed="rId47"/>
        <a:stretch>
          <a:fillRect/>
        </a:stretch>
      </xdr:blipFill>
      <xdr:spPr>
        <a:xfrm>
          <a:off x="7281333" y="10075333"/>
          <a:ext cx="1502834" cy="17811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828676</xdr:colOff>
      <xdr:row>13</xdr:row>
      <xdr:rowOff>120291</xdr:rowOff>
    </xdr:from>
    <xdr:to>
      <xdr:col>8</xdr:col>
      <xdr:colOff>1885950</xdr:colOff>
      <xdr:row>13</xdr:row>
      <xdr:rowOff>772723</xdr:rowOff>
    </xdr:to>
    <xdr:pic>
      <xdr:nvPicPr>
        <xdr:cNvPr id="3" name="Picture 2">
          <a:extLst>
            <a:ext uri="{FF2B5EF4-FFF2-40B4-BE49-F238E27FC236}">
              <a16:creationId xmlns:a16="http://schemas.microsoft.com/office/drawing/2014/main" id="{A8D0724C-0EB1-4038-8EB6-B7D09BFB8A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61" t="14001" r="7852" b="40149"/>
        <a:stretch/>
      </xdr:blipFill>
      <xdr:spPr>
        <a:xfrm>
          <a:off x="12915901" y="6778266"/>
          <a:ext cx="1057274" cy="721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689482</xdr:colOff>
      <xdr:row>7</xdr:row>
      <xdr:rowOff>9526</xdr:rowOff>
    </xdr:from>
    <xdr:to>
      <xdr:col>8</xdr:col>
      <xdr:colOff>1891792</xdr:colOff>
      <xdr:row>8</xdr:row>
      <xdr:rowOff>952</xdr:rowOff>
    </xdr:to>
    <xdr:pic>
      <xdr:nvPicPr>
        <xdr:cNvPr id="4" name="Picture 3">
          <a:extLst>
            <a:ext uri="{FF2B5EF4-FFF2-40B4-BE49-F238E27FC236}">
              <a16:creationId xmlns:a16="http://schemas.microsoft.com/office/drawing/2014/main" id="{9C8FC513-0741-488C-A22E-8FAE3169B62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83" t="23772" r="1333" b="23333"/>
        <a:stretch/>
      </xdr:blipFill>
      <xdr:spPr bwMode="auto">
        <a:xfrm>
          <a:off x="12776707" y="2171701"/>
          <a:ext cx="1202310" cy="61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1057275</xdr:colOff>
      <xdr:row>15</xdr:row>
      <xdr:rowOff>92686</xdr:rowOff>
    </xdr:from>
    <xdr:to>
      <xdr:col>8</xdr:col>
      <xdr:colOff>1838325</xdr:colOff>
      <xdr:row>16</xdr:row>
      <xdr:rowOff>1147</xdr:rowOff>
    </xdr:to>
    <xdr:pic>
      <xdr:nvPicPr>
        <xdr:cNvPr id="5" name="Picture 4" descr="Floor Recessed Lighting | Recessed Floor Light Fixtures">
          <a:extLst>
            <a:ext uri="{FF2B5EF4-FFF2-40B4-BE49-F238E27FC236}">
              <a16:creationId xmlns:a16="http://schemas.microsoft.com/office/drawing/2014/main" id="{46D201EB-8C34-413D-B47D-CD336EBA1C73}"/>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539"/>
        <a:stretch/>
      </xdr:blipFill>
      <xdr:spPr bwMode="auto">
        <a:xfrm>
          <a:off x="13144500" y="8560411"/>
          <a:ext cx="781050" cy="690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304800</xdr:colOff>
      <xdr:row>20</xdr:row>
      <xdr:rowOff>304800</xdr:rowOff>
    </xdr:to>
    <xdr:sp macro="" textlink="">
      <xdr:nvSpPr>
        <xdr:cNvPr id="6" name="AutoShape 7" descr="Clean Slate (Stone Veneer Shade) Table Lamp">
          <a:extLst>
            <a:ext uri="{FF2B5EF4-FFF2-40B4-BE49-F238E27FC236}">
              <a16:creationId xmlns:a16="http://schemas.microsoft.com/office/drawing/2014/main" id="{8DBA7B8E-EFA4-46C7-92CC-AA6DCC5E1F26}"/>
            </a:ext>
          </a:extLst>
        </xdr:cNvPr>
        <xdr:cNvSpPr>
          <a:spLocks noChangeAspect="1" noChangeArrowheads="1"/>
        </xdr:cNvSpPr>
      </xdr:nvSpPr>
      <xdr:spPr bwMode="auto">
        <a:xfrm>
          <a:off x="12087225" y="1060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20</xdr:row>
      <xdr:rowOff>0</xdr:rowOff>
    </xdr:from>
    <xdr:to>
      <xdr:col>9</xdr:col>
      <xdr:colOff>304800</xdr:colOff>
      <xdr:row>20</xdr:row>
      <xdr:rowOff>304800</xdr:rowOff>
    </xdr:to>
    <xdr:sp macro="" textlink="">
      <xdr:nvSpPr>
        <xdr:cNvPr id="7" name="AutoShape 8" descr="Clean Slate (Stone Veneer Shade) Table Lamp">
          <a:extLst>
            <a:ext uri="{FF2B5EF4-FFF2-40B4-BE49-F238E27FC236}">
              <a16:creationId xmlns:a16="http://schemas.microsoft.com/office/drawing/2014/main" id="{FC22AA0F-B7C2-40C8-9644-4ECAA063D3F3}"/>
            </a:ext>
          </a:extLst>
        </xdr:cNvPr>
        <xdr:cNvSpPr>
          <a:spLocks noChangeAspect="1" noChangeArrowheads="1"/>
        </xdr:cNvSpPr>
      </xdr:nvSpPr>
      <xdr:spPr bwMode="auto">
        <a:xfrm>
          <a:off x="14687550" y="1060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467248</xdr:colOff>
      <xdr:row>21</xdr:row>
      <xdr:rowOff>301434</xdr:rowOff>
    </xdr:from>
    <xdr:to>
      <xdr:col>8</xdr:col>
      <xdr:colOff>2171700</xdr:colOff>
      <xdr:row>21</xdr:row>
      <xdr:rowOff>2604398</xdr:rowOff>
    </xdr:to>
    <xdr:pic>
      <xdr:nvPicPr>
        <xdr:cNvPr id="8" name="Picture 7">
          <a:extLst>
            <a:ext uri="{FF2B5EF4-FFF2-40B4-BE49-F238E27FC236}">
              <a16:creationId xmlns:a16="http://schemas.microsoft.com/office/drawing/2014/main" id="{7DC032E3-6487-4F15-A9F6-2586C55B5D5A}"/>
            </a:ext>
          </a:extLst>
        </xdr:cNvPr>
        <xdr:cNvPicPr>
          <a:picLocks noChangeAspect="1"/>
        </xdr:cNvPicPr>
      </xdr:nvPicPr>
      <xdr:blipFill>
        <a:blip xmlns:r="http://schemas.openxmlformats.org/officeDocument/2006/relationships" r:embed="rId4"/>
        <a:stretch>
          <a:fillRect/>
        </a:stretch>
      </xdr:blipFill>
      <xdr:spPr>
        <a:xfrm>
          <a:off x="12554473" y="14703234"/>
          <a:ext cx="1704452" cy="2302964"/>
        </a:xfrm>
        <a:prstGeom prst="rect">
          <a:avLst/>
        </a:prstGeom>
      </xdr:spPr>
    </xdr:pic>
    <xdr:clientData/>
  </xdr:twoCellAnchor>
  <xdr:twoCellAnchor editAs="oneCell">
    <xdr:from>
      <xdr:col>8</xdr:col>
      <xdr:colOff>579947</xdr:colOff>
      <xdr:row>20</xdr:row>
      <xdr:rowOff>359175</xdr:rowOff>
    </xdr:from>
    <xdr:to>
      <xdr:col>8</xdr:col>
      <xdr:colOff>1952625</xdr:colOff>
      <xdr:row>20</xdr:row>
      <xdr:rowOff>2268675</xdr:rowOff>
    </xdr:to>
    <xdr:pic>
      <xdr:nvPicPr>
        <xdr:cNvPr id="9" name="Picture 8">
          <a:extLst>
            <a:ext uri="{FF2B5EF4-FFF2-40B4-BE49-F238E27FC236}">
              <a16:creationId xmlns:a16="http://schemas.microsoft.com/office/drawing/2014/main" id="{F72E3E73-CD95-4E79-B7EC-82DF9B78E5B7}"/>
            </a:ext>
          </a:extLst>
        </xdr:cNvPr>
        <xdr:cNvPicPr>
          <a:picLocks noChangeAspect="1"/>
        </xdr:cNvPicPr>
      </xdr:nvPicPr>
      <xdr:blipFill>
        <a:blip xmlns:r="http://schemas.openxmlformats.org/officeDocument/2006/relationships" r:embed="rId5"/>
        <a:stretch>
          <a:fillRect/>
        </a:stretch>
      </xdr:blipFill>
      <xdr:spPr>
        <a:xfrm>
          <a:off x="12667172" y="10960500"/>
          <a:ext cx="1372678" cy="1909500"/>
        </a:xfrm>
        <a:prstGeom prst="rect">
          <a:avLst/>
        </a:prstGeom>
      </xdr:spPr>
    </xdr:pic>
    <xdr:clientData/>
  </xdr:twoCellAnchor>
  <xdr:twoCellAnchor editAs="oneCell">
    <xdr:from>
      <xdr:col>8</xdr:col>
      <xdr:colOff>752475</xdr:colOff>
      <xdr:row>22</xdr:row>
      <xdr:rowOff>152400</xdr:rowOff>
    </xdr:from>
    <xdr:to>
      <xdr:col>8</xdr:col>
      <xdr:colOff>1904223</xdr:colOff>
      <xdr:row>22</xdr:row>
      <xdr:rowOff>1065108</xdr:rowOff>
    </xdr:to>
    <xdr:pic>
      <xdr:nvPicPr>
        <xdr:cNvPr id="10" name="Picture 9">
          <a:extLst>
            <a:ext uri="{FF2B5EF4-FFF2-40B4-BE49-F238E27FC236}">
              <a16:creationId xmlns:a16="http://schemas.microsoft.com/office/drawing/2014/main" id="{38E64DB9-4358-48BA-A094-517DB92A5470}"/>
            </a:ext>
          </a:extLst>
        </xdr:cNvPr>
        <xdr:cNvPicPr>
          <a:picLocks noChangeAspect="1"/>
        </xdr:cNvPicPr>
      </xdr:nvPicPr>
      <xdr:blipFill>
        <a:blip xmlns:r="http://schemas.openxmlformats.org/officeDocument/2006/relationships" r:embed="rId6"/>
        <a:stretch>
          <a:fillRect/>
        </a:stretch>
      </xdr:blipFill>
      <xdr:spPr>
        <a:xfrm>
          <a:off x="12839700" y="17811750"/>
          <a:ext cx="1151748" cy="912708"/>
        </a:xfrm>
        <a:prstGeom prst="rect">
          <a:avLst/>
        </a:prstGeom>
      </xdr:spPr>
    </xdr:pic>
    <xdr:clientData/>
  </xdr:twoCellAnchor>
  <xdr:twoCellAnchor editAs="oneCell">
    <xdr:from>
      <xdr:col>8</xdr:col>
      <xdr:colOff>600075</xdr:colOff>
      <xdr:row>25</xdr:row>
      <xdr:rowOff>85725</xdr:rowOff>
    </xdr:from>
    <xdr:to>
      <xdr:col>8</xdr:col>
      <xdr:colOff>2139247</xdr:colOff>
      <xdr:row>25</xdr:row>
      <xdr:rowOff>1293057</xdr:rowOff>
    </xdr:to>
    <xdr:pic>
      <xdr:nvPicPr>
        <xdr:cNvPr id="11" name="Picture 10">
          <a:extLst>
            <a:ext uri="{FF2B5EF4-FFF2-40B4-BE49-F238E27FC236}">
              <a16:creationId xmlns:a16="http://schemas.microsoft.com/office/drawing/2014/main" id="{E6B7AB96-D36E-4E0B-9B99-306765C410BF}"/>
            </a:ext>
          </a:extLst>
        </xdr:cNvPr>
        <xdr:cNvPicPr>
          <a:picLocks noChangeAspect="1"/>
        </xdr:cNvPicPr>
      </xdr:nvPicPr>
      <xdr:blipFill>
        <a:blip xmlns:r="http://schemas.openxmlformats.org/officeDocument/2006/relationships" r:embed="rId7"/>
        <a:stretch>
          <a:fillRect/>
        </a:stretch>
      </xdr:blipFill>
      <xdr:spPr>
        <a:xfrm>
          <a:off x="12687300" y="21183600"/>
          <a:ext cx="1539172" cy="1207332"/>
        </a:xfrm>
        <a:prstGeom prst="rect">
          <a:avLst/>
        </a:prstGeom>
      </xdr:spPr>
    </xdr:pic>
    <xdr:clientData/>
  </xdr:twoCellAnchor>
  <xdr:twoCellAnchor editAs="oneCell">
    <xdr:from>
      <xdr:col>8</xdr:col>
      <xdr:colOff>951723</xdr:colOff>
      <xdr:row>23</xdr:row>
      <xdr:rowOff>53839</xdr:rowOff>
    </xdr:from>
    <xdr:to>
      <xdr:col>8</xdr:col>
      <xdr:colOff>1895475</xdr:colOff>
      <xdr:row>23</xdr:row>
      <xdr:rowOff>801719</xdr:rowOff>
    </xdr:to>
    <xdr:pic>
      <xdr:nvPicPr>
        <xdr:cNvPr id="12" name="Picture 11">
          <a:extLst>
            <a:ext uri="{FF2B5EF4-FFF2-40B4-BE49-F238E27FC236}">
              <a16:creationId xmlns:a16="http://schemas.microsoft.com/office/drawing/2014/main" id="{E02C7C62-3890-4A48-9BE2-7BFCE71B4D1E}"/>
            </a:ext>
          </a:extLst>
        </xdr:cNvPr>
        <xdr:cNvPicPr>
          <a:picLocks noChangeAspect="1"/>
        </xdr:cNvPicPr>
      </xdr:nvPicPr>
      <xdr:blipFill>
        <a:blip xmlns:r="http://schemas.openxmlformats.org/officeDocument/2006/relationships" r:embed="rId6"/>
        <a:stretch>
          <a:fillRect/>
        </a:stretch>
      </xdr:blipFill>
      <xdr:spPr>
        <a:xfrm>
          <a:off x="13038948" y="18980014"/>
          <a:ext cx="943752" cy="747880"/>
        </a:xfrm>
        <a:prstGeom prst="rect">
          <a:avLst/>
        </a:prstGeom>
      </xdr:spPr>
    </xdr:pic>
    <xdr:clientData/>
  </xdr:twoCellAnchor>
  <xdr:twoCellAnchor editAs="oneCell">
    <xdr:from>
      <xdr:col>8</xdr:col>
      <xdr:colOff>910167</xdr:colOff>
      <xdr:row>8</xdr:row>
      <xdr:rowOff>74084</xdr:rowOff>
    </xdr:from>
    <xdr:to>
      <xdr:col>8</xdr:col>
      <xdr:colOff>1679577</xdr:colOff>
      <xdr:row>9</xdr:row>
      <xdr:rowOff>3639</xdr:rowOff>
    </xdr:to>
    <xdr:pic>
      <xdr:nvPicPr>
        <xdr:cNvPr id="13" name="Picture 12"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1FB77067-601C-42B0-8070-65A5279F8E0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12994625" y="2962926"/>
          <a:ext cx="774944" cy="76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602793</xdr:colOff>
      <xdr:row>27</xdr:row>
      <xdr:rowOff>122469</xdr:rowOff>
    </xdr:from>
    <xdr:to>
      <xdr:col>8</xdr:col>
      <xdr:colOff>2077176</xdr:colOff>
      <xdr:row>27</xdr:row>
      <xdr:rowOff>1571625</xdr:rowOff>
    </xdr:to>
    <xdr:pic>
      <xdr:nvPicPr>
        <xdr:cNvPr id="14" name="Picture 13">
          <a:extLst>
            <a:ext uri="{FF2B5EF4-FFF2-40B4-BE49-F238E27FC236}">
              <a16:creationId xmlns:a16="http://schemas.microsoft.com/office/drawing/2014/main" id="{BE9F1531-3430-4E8F-A68F-EBB3EC62037A}"/>
            </a:ext>
          </a:extLst>
        </xdr:cNvPr>
        <xdr:cNvPicPr>
          <a:picLocks noChangeAspect="1"/>
        </xdr:cNvPicPr>
      </xdr:nvPicPr>
      <xdr:blipFill rotWithShape="1">
        <a:blip xmlns:r="http://schemas.openxmlformats.org/officeDocument/2006/relationships" r:embed="rId9"/>
        <a:srcRect t="25290"/>
        <a:stretch/>
      </xdr:blipFill>
      <xdr:spPr>
        <a:xfrm>
          <a:off x="13261518" y="24477894"/>
          <a:ext cx="1474383" cy="1449156"/>
        </a:xfrm>
        <a:prstGeom prst="rect">
          <a:avLst/>
        </a:prstGeom>
      </xdr:spPr>
    </xdr:pic>
    <xdr:clientData/>
  </xdr:twoCellAnchor>
  <xdr:twoCellAnchor editAs="oneCell">
    <xdr:from>
      <xdr:col>8</xdr:col>
      <xdr:colOff>127627</xdr:colOff>
      <xdr:row>26</xdr:row>
      <xdr:rowOff>116021</xdr:rowOff>
    </xdr:from>
    <xdr:to>
      <xdr:col>8</xdr:col>
      <xdr:colOff>2467919</xdr:colOff>
      <xdr:row>26</xdr:row>
      <xdr:rowOff>1452033</xdr:rowOff>
    </xdr:to>
    <xdr:pic>
      <xdr:nvPicPr>
        <xdr:cNvPr id="15" name="Picture 14">
          <a:extLst>
            <a:ext uri="{FF2B5EF4-FFF2-40B4-BE49-F238E27FC236}">
              <a16:creationId xmlns:a16="http://schemas.microsoft.com/office/drawing/2014/main" id="{2360BA87-C21A-4B6B-964B-AA85977F3C9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3125" t="24194" r="52597" b="54323"/>
        <a:stretch/>
      </xdr:blipFill>
      <xdr:spPr>
        <a:xfrm>
          <a:off x="12214852" y="22842671"/>
          <a:ext cx="2340292" cy="1155037"/>
        </a:xfrm>
        <a:prstGeom prst="rect">
          <a:avLst/>
        </a:prstGeom>
      </xdr:spPr>
    </xdr:pic>
    <xdr:clientData/>
  </xdr:twoCellAnchor>
  <xdr:twoCellAnchor editAs="oneCell">
    <xdr:from>
      <xdr:col>8</xdr:col>
      <xdr:colOff>597827</xdr:colOff>
      <xdr:row>24</xdr:row>
      <xdr:rowOff>87905</xdr:rowOff>
    </xdr:from>
    <xdr:to>
      <xdr:col>8</xdr:col>
      <xdr:colOff>1936751</xdr:colOff>
      <xdr:row>24</xdr:row>
      <xdr:rowOff>822265</xdr:rowOff>
    </xdr:to>
    <xdr:pic>
      <xdr:nvPicPr>
        <xdr:cNvPr id="16" name="Picture 15">
          <a:extLst>
            <a:ext uri="{FF2B5EF4-FFF2-40B4-BE49-F238E27FC236}">
              <a16:creationId xmlns:a16="http://schemas.microsoft.com/office/drawing/2014/main" id="{AC4EC41F-302F-49E9-A9BA-307E7D21350F}"/>
            </a:ext>
          </a:extLst>
        </xdr:cNvPr>
        <xdr:cNvPicPr>
          <a:picLocks noChangeAspect="1"/>
        </xdr:cNvPicPr>
      </xdr:nvPicPr>
      <xdr:blipFill rotWithShape="1">
        <a:blip xmlns:r="http://schemas.openxmlformats.org/officeDocument/2006/relationships" r:embed="rId11"/>
        <a:srcRect l="37913" b="30515"/>
        <a:stretch/>
      </xdr:blipFill>
      <xdr:spPr>
        <a:xfrm>
          <a:off x="12685052" y="20099930"/>
          <a:ext cx="1338924" cy="734360"/>
        </a:xfrm>
        <a:prstGeom prst="rect">
          <a:avLst/>
        </a:prstGeom>
      </xdr:spPr>
    </xdr:pic>
    <xdr:clientData/>
  </xdr:twoCellAnchor>
  <xdr:twoCellAnchor editAs="oneCell">
    <xdr:from>
      <xdr:col>8</xdr:col>
      <xdr:colOff>847725</xdr:colOff>
      <xdr:row>12</xdr:row>
      <xdr:rowOff>66675</xdr:rowOff>
    </xdr:from>
    <xdr:to>
      <xdr:col>8</xdr:col>
      <xdr:colOff>1617135</xdr:colOff>
      <xdr:row>12</xdr:row>
      <xdr:rowOff>772607</xdr:rowOff>
    </xdr:to>
    <xdr:pic>
      <xdr:nvPicPr>
        <xdr:cNvPr id="17" name="Picture 16" descr="HAVELLS LHEEGEPDIE1W024 Led Crysta COB Swivel Spotlight 24W 4K Recessed  Ceiling Lamp Price in India - Buy HAVELLS LHEEGEPDIE1W024 Led Crysta COB  Swivel Spotlight 24W 4K Recessed Ceiling Lamp online at Flipkart.com">
          <a:extLst>
            <a:ext uri="{FF2B5EF4-FFF2-40B4-BE49-F238E27FC236}">
              <a16:creationId xmlns:a16="http://schemas.microsoft.com/office/drawing/2014/main" id="{BD00B898-7398-4788-99CD-1B03F6D76B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5400000">
          <a:off x="12932183" y="5822542"/>
          <a:ext cx="774944" cy="76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904875</xdr:colOff>
      <xdr:row>11</xdr:row>
      <xdr:rowOff>161925</xdr:rowOff>
    </xdr:from>
    <xdr:to>
      <xdr:col>8</xdr:col>
      <xdr:colOff>1654173</xdr:colOff>
      <xdr:row>11</xdr:row>
      <xdr:rowOff>868977</xdr:rowOff>
    </xdr:to>
    <xdr:pic>
      <xdr:nvPicPr>
        <xdr:cNvPr id="18" name="Picture 17">
          <a:extLst>
            <a:ext uri="{FF2B5EF4-FFF2-40B4-BE49-F238E27FC236}">
              <a16:creationId xmlns:a16="http://schemas.microsoft.com/office/drawing/2014/main" id="{86AE2806-FBB9-4C81-9C20-3BBFB806DC4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992100" y="5038725"/>
          <a:ext cx="749298" cy="707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1232647</xdr:colOff>
      <xdr:row>14</xdr:row>
      <xdr:rowOff>112058</xdr:rowOff>
    </xdr:from>
    <xdr:to>
      <xdr:col>8</xdr:col>
      <xdr:colOff>1886973</xdr:colOff>
      <xdr:row>14</xdr:row>
      <xdr:rowOff>840391</xdr:rowOff>
    </xdr:to>
    <xdr:pic>
      <xdr:nvPicPr>
        <xdr:cNvPr id="19" name="Picture 18">
          <a:extLst>
            <a:ext uri="{FF2B5EF4-FFF2-40B4-BE49-F238E27FC236}">
              <a16:creationId xmlns:a16="http://schemas.microsoft.com/office/drawing/2014/main" id="{17B35640-7D9C-48FD-91BD-2F223BFBA3BA}"/>
            </a:ext>
          </a:extLst>
        </xdr:cNvPr>
        <xdr:cNvPicPr>
          <a:picLocks noChangeAspect="1"/>
        </xdr:cNvPicPr>
      </xdr:nvPicPr>
      <xdr:blipFill>
        <a:blip xmlns:r="http://schemas.openxmlformats.org/officeDocument/2006/relationships" r:embed="rId14"/>
        <a:stretch>
          <a:fillRect/>
        </a:stretch>
      </xdr:blipFill>
      <xdr:spPr>
        <a:xfrm>
          <a:off x="13319872" y="7674908"/>
          <a:ext cx="654326" cy="728333"/>
        </a:xfrm>
        <a:prstGeom prst="rect">
          <a:avLst/>
        </a:prstGeom>
      </xdr:spPr>
    </xdr:pic>
    <xdr:clientData/>
  </xdr:twoCellAnchor>
  <xdr:twoCellAnchor editAs="oneCell">
    <xdr:from>
      <xdr:col>8</xdr:col>
      <xdr:colOff>1504950</xdr:colOff>
      <xdr:row>9</xdr:row>
      <xdr:rowOff>104775</xdr:rowOff>
    </xdr:from>
    <xdr:to>
      <xdr:col>8</xdr:col>
      <xdr:colOff>2159276</xdr:colOff>
      <xdr:row>9</xdr:row>
      <xdr:rowOff>833108</xdr:rowOff>
    </xdr:to>
    <xdr:pic>
      <xdr:nvPicPr>
        <xdr:cNvPr id="20" name="Picture 19">
          <a:extLst>
            <a:ext uri="{FF2B5EF4-FFF2-40B4-BE49-F238E27FC236}">
              <a16:creationId xmlns:a16="http://schemas.microsoft.com/office/drawing/2014/main" id="{F9920FE3-FFDF-4CB2-939C-977CCD15A722}"/>
            </a:ext>
          </a:extLst>
        </xdr:cNvPr>
        <xdr:cNvPicPr>
          <a:picLocks noChangeAspect="1"/>
        </xdr:cNvPicPr>
      </xdr:nvPicPr>
      <xdr:blipFill>
        <a:blip xmlns:r="http://schemas.openxmlformats.org/officeDocument/2006/relationships" r:embed="rId14"/>
        <a:stretch>
          <a:fillRect/>
        </a:stretch>
      </xdr:blipFill>
      <xdr:spPr>
        <a:xfrm>
          <a:off x="14163675" y="3895725"/>
          <a:ext cx="654326" cy="728333"/>
        </a:xfrm>
        <a:prstGeom prst="rect">
          <a:avLst/>
        </a:prstGeom>
      </xdr:spPr>
    </xdr:pic>
    <xdr:clientData/>
  </xdr:twoCellAnchor>
  <xdr:twoCellAnchor editAs="oneCell">
    <xdr:from>
      <xdr:col>8</xdr:col>
      <xdr:colOff>382899</xdr:colOff>
      <xdr:row>14</xdr:row>
      <xdr:rowOff>217171</xdr:rowOff>
    </xdr:from>
    <xdr:to>
      <xdr:col>8</xdr:col>
      <xdr:colOff>1010291</xdr:colOff>
      <xdr:row>14</xdr:row>
      <xdr:rowOff>771525</xdr:rowOff>
    </xdr:to>
    <xdr:pic>
      <xdr:nvPicPr>
        <xdr:cNvPr id="21" name="Picture 20">
          <a:extLst>
            <a:ext uri="{FF2B5EF4-FFF2-40B4-BE49-F238E27FC236}">
              <a16:creationId xmlns:a16="http://schemas.microsoft.com/office/drawing/2014/main" id="{8F8A5BEE-E548-443A-94EF-E1A0B3261C8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3041624" y="7780021"/>
          <a:ext cx="627392" cy="554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352426</xdr:colOff>
      <xdr:row>9</xdr:row>
      <xdr:rowOff>133350</xdr:rowOff>
    </xdr:from>
    <xdr:to>
      <xdr:col>8</xdr:col>
      <xdr:colOff>1094370</xdr:colOff>
      <xdr:row>9</xdr:row>
      <xdr:rowOff>809625</xdr:rowOff>
    </xdr:to>
    <xdr:pic>
      <xdr:nvPicPr>
        <xdr:cNvPr id="22" name="Picture 21" descr="INDIAN 12x8mm Aluminum Profile, For Home,Office, 6 Feet">
          <a:extLst>
            <a:ext uri="{FF2B5EF4-FFF2-40B4-BE49-F238E27FC236}">
              <a16:creationId xmlns:a16="http://schemas.microsoft.com/office/drawing/2014/main" id="{21E046E9-7A5A-DDC7-B8F0-3E20019BE71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011151" y="3924300"/>
          <a:ext cx="741944"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304800</xdr:colOff>
      <xdr:row>20</xdr:row>
      <xdr:rowOff>304800</xdr:rowOff>
    </xdr:to>
    <xdr:sp macro="" textlink="">
      <xdr:nvSpPr>
        <xdr:cNvPr id="2" name="AutoShape 8" descr="Clean Slate (Stone Veneer Shade) Table Lamp">
          <a:extLst>
            <a:ext uri="{FF2B5EF4-FFF2-40B4-BE49-F238E27FC236}">
              <a16:creationId xmlns:a16="http://schemas.microsoft.com/office/drawing/2014/main" id="{858F7827-2784-4E68-91E0-26005168AA0D}"/>
            </a:ext>
          </a:extLst>
        </xdr:cNvPr>
        <xdr:cNvSpPr>
          <a:spLocks noChangeAspect="1" noChangeArrowheads="1"/>
        </xdr:cNvSpPr>
      </xdr:nvSpPr>
      <xdr:spPr bwMode="auto">
        <a:xfrm>
          <a:off x="15268755" y="100238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19</xdr:row>
      <xdr:rowOff>0</xdr:rowOff>
    </xdr:from>
    <xdr:ext cx="304800" cy="304800"/>
    <xdr:sp macro="" textlink="">
      <xdr:nvSpPr>
        <xdr:cNvPr id="23" name="AutoShape 8" descr="Clean Slate (Stone Veneer Shade) Table Lamp">
          <a:extLst>
            <a:ext uri="{FF2B5EF4-FFF2-40B4-BE49-F238E27FC236}">
              <a16:creationId xmlns:a16="http://schemas.microsoft.com/office/drawing/2014/main" id="{D1B4D5B4-933C-4054-9A8F-EBC51D8DCC6A}"/>
            </a:ext>
          </a:extLst>
        </xdr:cNvPr>
        <xdr:cNvSpPr>
          <a:spLocks noChangeAspect="1" noChangeArrowheads="1"/>
        </xdr:cNvSpPr>
      </xdr:nvSpPr>
      <xdr:spPr bwMode="auto">
        <a:xfrm>
          <a:off x="15268755" y="943729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507724</xdr:colOff>
      <xdr:row>0</xdr:row>
      <xdr:rowOff>114300</xdr:rowOff>
    </xdr:from>
    <xdr:to>
      <xdr:col>5</xdr:col>
      <xdr:colOff>799669</xdr:colOff>
      <xdr:row>0</xdr:row>
      <xdr:rowOff>361950</xdr:rowOff>
    </xdr:to>
    <xdr:pic>
      <xdr:nvPicPr>
        <xdr:cNvPr id="2" name="LogoHide1" descr="Logo">
          <a:extLst>
            <a:ext uri="{FF2B5EF4-FFF2-40B4-BE49-F238E27FC236}">
              <a16:creationId xmlns:a16="http://schemas.microsoft.com/office/drawing/2014/main" id="{6EE468BD-D321-4FF6-B350-EEFD53382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1924" y="114300"/>
          <a:ext cx="119682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507724</xdr:colOff>
      <xdr:row>0</xdr:row>
      <xdr:rowOff>114300</xdr:rowOff>
    </xdr:from>
    <xdr:to>
      <xdr:col>5</xdr:col>
      <xdr:colOff>799669</xdr:colOff>
      <xdr:row>0</xdr:row>
      <xdr:rowOff>361950</xdr:rowOff>
    </xdr:to>
    <xdr:pic>
      <xdr:nvPicPr>
        <xdr:cNvPr id="2" name="LogoHide1" descr="Logo">
          <a:extLst>
            <a:ext uri="{FF2B5EF4-FFF2-40B4-BE49-F238E27FC236}">
              <a16:creationId xmlns:a16="http://schemas.microsoft.com/office/drawing/2014/main" id="{342E7601-5BC8-45CE-813A-F5D0664DC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1924" y="114300"/>
          <a:ext cx="119682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507724</xdr:colOff>
      <xdr:row>0</xdr:row>
      <xdr:rowOff>114300</xdr:rowOff>
    </xdr:from>
    <xdr:to>
      <xdr:col>5</xdr:col>
      <xdr:colOff>791042</xdr:colOff>
      <xdr:row>0</xdr:row>
      <xdr:rowOff>361950</xdr:rowOff>
    </xdr:to>
    <xdr:pic>
      <xdr:nvPicPr>
        <xdr:cNvPr id="2" name="LogoHide1" descr="Logo">
          <a:extLst>
            <a:ext uri="{FF2B5EF4-FFF2-40B4-BE49-F238E27FC236}">
              <a16:creationId xmlns:a16="http://schemas.microsoft.com/office/drawing/2014/main" id="{FFD7F549-699F-49F3-8770-B12BE851C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1924" y="114300"/>
          <a:ext cx="119682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LESERVER\Users\srinidhianantharaman\Library\Containers\com.apple.mail\Data\Library\Mail%20Downloads\345334C1-106E-4C7C-9659-BDDFA1FDB6EE\CompositeDesig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aniltd-my.sharepoint.com/VIKASH%20K/Adani%20Ahmedabad%20Airport%20AMD_T1_LOUNGE%2018-01-2023/20240923/LIGH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NOT FULL RESTRAINT"/>
      <sheetName val="BEARING &amp; BUCKLING"/>
      <sheetName val="PFC"/>
      <sheetName val="UC"/>
      <sheetName val="RSJ"/>
      <sheetName val="FULL RESTRAINT"/>
      <sheetName val="CANTILEVER"/>
      <sheetName val="Notes"/>
      <sheetName val="About"/>
      <sheetName val="Other"/>
      <sheetName val="UB"/>
      <sheetName val="CASHFLOWS"/>
      <sheetName val="OVER HEADS"/>
      <sheetName val="AutoOpen Stub Data"/>
      <sheetName val="Detail"/>
      <sheetName val="Costing"/>
      <sheetName val="LEVEL SHEET"/>
      <sheetName val="Rate Analysis"/>
      <sheetName val="MN T.B."/>
      <sheetName val="FitOutConfCentre"/>
      <sheetName val="Internet"/>
      <sheetName val="concrete"/>
      <sheetName val="Field Values"/>
      <sheetName val="Material "/>
      <sheetName val="Consolidated"/>
      <sheetName val="L4-L15"/>
      <sheetName val="KP1590_E"/>
      <sheetName val="Sheet1"/>
      <sheetName val="Cashflow projection"/>
      <sheetName val="CABLERET"/>
      <sheetName val="Earthing Tower-1"/>
      <sheetName val="detail'02"/>
      <sheetName val="old_serial no."/>
      <sheetName val="tot_ass_9697"/>
      <sheetName val="Material"/>
    </sheetNames>
    <sheetDataSet>
      <sheetData sheetId="0" refreshError="1">
        <row r="9">
          <cell r="D9">
            <v>15.5</v>
          </cell>
        </row>
        <row r="33">
          <cell r="D33">
            <v>245</v>
          </cell>
        </row>
        <row r="36">
          <cell r="H36">
            <v>3320.8711200000007</v>
          </cell>
        </row>
        <row r="40">
          <cell r="P40">
            <v>2680.4174040000007</v>
          </cell>
        </row>
      </sheetData>
      <sheetData sheetId="1" refreshError="1"/>
      <sheetData sheetId="2" refreshError="1"/>
      <sheetData sheetId="3" refreshError="1">
        <row r="11">
          <cell r="S11">
            <v>9</v>
          </cell>
        </row>
        <row r="18">
          <cell r="E18">
            <v>275</v>
          </cell>
        </row>
      </sheetData>
      <sheetData sheetId="4" refreshError="1">
        <row r="21">
          <cell r="C21">
            <v>1</v>
          </cell>
        </row>
        <row r="22">
          <cell r="B22" t="str">
            <v>&gt; 50.00</v>
          </cell>
        </row>
        <row r="23">
          <cell r="B23">
            <v>50</v>
          </cell>
        </row>
        <row r="24">
          <cell r="B24">
            <v>10</v>
          </cell>
        </row>
        <row r="25">
          <cell r="B25">
            <v>5</v>
          </cell>
        </row>
        <row r="26">
          <cell r="B26">
            <v>2</v>
          </cell>
        </row>
        <row r="27">
          <cell r="B27">
            <v>1.5</v>
          </cell>
        </row>
        <row r="28">
          <cell r="B28">
            <v>1</v>
          </cell>
        </row>
        <row r="29">
          <cell r="B29">
            <v>0.5</v>
          </cell>
        </row>
        <row r="30">
          <cell r="B30">
            <v>0</v>
          </cell>
        </row>
        <row r="31">
          <cell r="B31">
            <v>-0.1</v>
          </cell>
        </row>
        <row r="32">
          <cell r="B32">
            <v>-0.2</v>
          </cell>
        </row>
        <row r="33">
          <cell r="B33">
            <v>-0.3</v>
          </cell>
        </row>
        <row r="34">
          <cell r="B34">
            <v>-0.4</v>
          </cell>
        </row>
        <row r="35">
          <cell r="B35">
            <v>-0.5</v>
          </cell>
        </row>
        <row r="36">
          <cell r="B36">
            <v>-0.6</v>
          </cell>
        </row>
        <row r="37">
          <cell r="B37">
            <v>-0.7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
      <sheetName val=" Summary"/>
      <sheetName val="Summary"/>
      <sheetName val="Abstract-C&amp;I"/>
      <sheetName val="Take off_C&amp;I_Toilet &amp; Kitchen"/>
      <sheetName val="Take off_C&amp;I_Lounge"/>
      <sheetName val="LOM-C&amp;I"/>
      <sheetName val="LOM-MEP"/>
      <sheetName val="Furniture"/>
      <sheetName val="Structure work"/>
      <sheetName val="Lights"/>
      <sheetName val="MEP BOQ"/>
    </sheetNames>
    <sheetDataSet>
      <sheetData sheetId="0"/>
      <sheetData sheetId="1">
        <row r="1">
          <cell r="A1" t="str">
            <v>PROJECT : AMD, CIP LOUNGE AT T1, AHEMDABAD AIRPORT</v>
          </cell>
        </row>
      </sheetData>
      <sheetData sheetId="2"/>
      <sheetData sheetId="3"/>
      <sheetData sheetId="4"/>
      <sheetData sheetId="5"/>
      <sheetData sheetId="6"/>
      <sheetData sheetId="7"/>
      <sheetData sheetId="8"/>
      <sheetData sheetId="9"/>
      <sheetData sheetId="10"/>
      <sheetData sheetId="1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0.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workbookViewId="0">
      <selection activeCell="F24" sqref="F24"/>
    </sheetView>
  </sheetViews>
  <sheetFormatPr defaultColWidth="9.08984375" defaultRowHeight="11.5"/>
  <cols>
    <col min="1" max="1" width="40.6328125" style="14" customWidth="1"/>
    <col min="2" max="2" width="7" style="96" customWidth="1"/>
    <col min="3" max="3" width="9.90625" style="96" customWidth="1"/>
    <col min="4" max="4" width="9.90625" style="97" customWidth="1"/>
    <col min="5" max="5" width="27.08984375" style="97" customWidth="1"/>
    <col min="6" max="16384" width="9.08984375" style="41"/>
  </cols>
  <sheetData>
    <row r="1" spans="1:5">
      <c r="A1" s="82"/>
      <c r="B1" s="83"/>
      <c r="C1" s="83"/>
      <c r="D1" s="84"/>
      <c r="E1" s="85"/>
    </row>
    <row r="2" spans="1:5">
      <c r="A2" s="86"/>
      <c r="B2" s="87"/>
      <c r="C2" s="87"/>
      <c r="D2" s="88"/>
      <c r="E2" s="89"/>
    </row>
    <row r="3" spans="1:5">
      <c r="A3" s="86"/>
      <c r="B3" s="87"/>
      <c r="C3" s="87"/>
      <c r="D3" s="88"/>
      <c r="E3" s="89"/>
    </row>
    <row r="4" spans="1:5">
      <c r="A4" s="86"/>
      <c r="B4" s="87"/>
      <c r="C4" s="87"/>
      <c r="D4" s="88"/>
      <c r="E4" s="89"/>
    </row>
    <row r="5" spans="1:5">
      <c r="A5" s="86"/>
      <c r="B5" s="87"/>
      <c r="C5" s="87"/>
      <c r="D5" s="88"/>
      <c r="E5" s="89"/>
    </row>
    <row r="6" spans="1:5">
      <c r="A6" s="86"/>
      <c r="B6" s="87"/>
      <c r="C6" s="87"/>
      <c r="D6" s="88"/>
      <c r="E6" s="89"/>
    </row>
    <row r="7" spans="1:5" ht="12" thickBot="1">
      <c r="A7" s="86"/>
      <c r="B7" s="87"/>
      <c r="C7" s="87"/>
      <c r="D7" s="88"/>
      <c r="E7" s="89"/>
    </row>
    <row r="8" spans="1:5" ht="34.5" customHeight="1" thickBot="1">
      <c r="A8" s="926" t="s">
        <v>1864</v>
      </c>
      <c r="B8" s="927"/>
      <c r="C8" s="927"/>
      <c r="D8" s="927"/>
      <c r="E8" s="928"/>
    </row>
    <row r="9" spans="1:5">
      <c r="A9" s="86"/>
      <c r="B9" s="87"/>
      <c r="C9" s="87"/>
      <c r="D9" s="88"/>
      <c r="E9" s="89"/>
    </row>
    <row r="10" spans="1:5">
      <c r="A10" s="86"/>
      <c r="B10" s="87"/>
      <c r="C10" s="87"/>
      <c r="D10" s="88"/>
      <c r="E10" s="89"/>
    </row>
    <row r="11" spans="1:5" ht="12.75" customHeight="1">
      <c r="A11" s="90"/>
      <c r="B11" s="91"/>
      <c r="C11" s="91"/>
      <c r="D11" s="91"/>
      <c r="E11" s="92"/>
    </row>
    <row r="12" spans="1:5" ht="12.75" customHeight="1">
      <c r="A12" s="90"/>
      <c r="B12" s="91"/>
      <c r="C12" s="91"/>
      <c r="D12" s="91"/>
      <c r="E12" s="92"/>
    </row>
    <row r="13" spans="1:5" ht="12.75" customHeight="1">
      <c r="A13" s="90"/>
      <c r="B13" s="91"/>
      <c r="C13" s="91"/>
      <c r="D13" s="91"/>
      <c r="E13" s="92"/>
    </row>
    <row r="14" spans="1:5" ht="12.75" customHeight="1">
      <c r="A14" s="90"/>
      <c r="B14" s="91"/>
      <c r="C14" s="91"/>
      <c r="D14" s="91"/>
      <c r="E14" s="92"/>
    </row>
    <row r="15" spans="1:5" ht="12.75" customHeight="1">
      <c r="A15" s="90"/>
      <c r="B15" s="91"/>
      <c r="C15" s="91"/>
      <c r="D15" s="91"/>
      <c r="E15" s="92"/>
    </row>
    <row r="16" spans="1:5" ht="12.75" customHeight="1" thickBot="1">
      <c r="A16" s="90"/>
      <c r="B16" s="91"/>
      <c r="C16" s="91"/>
      <c r="D16" s="91"/>
      <c r="E16" s="92"/>
    </row>
    <row r="17" spans="1:5" ht="15" customHeight="1">
      <c r="A17" s="929" t="s">
        <v>1865</v>
      </c>
      <c r="B17" s="930"/>
      <c r="C17" s="930"/>
      <c r="D17" s="930"/>
      <c r="E17" s="931"/>
    </row>
    <row r="18" spans="1:5" ht="15" customHeight="1">
      <c r="A18" s="932"/>
      <c r="B18" s="933"/>
      <c r="C18" s="933"/>
      <c r="D18" s="933"/>
      <c r="E18" s="934"/>
    </row>
    <row r="19" spans="1:5" ht="16.5" customHeight="1">
      <c r="A19" s="935" t="s">
        <v>115</v>
      </c>
      <c r="B19" s="933"/>
      <c r="C19" s="933"/>
      <c r="D19" s="933"/>
      <c r="E19" s="934"/>
    </row>
    <row r="20" spans="1:5" ht="23.25" customHeight="1">
      <c r="A20" s="935" t="s">
        <v>614</v>
      </c>
      <c r="B20" s="933"/>
      <c r="C20" s="933"/>
      <c r="D20" s="933"/>
      <c r="E20" s="934"/>
    </row>
    <row r="21" spans="1:5" ht="17.399999999999999" customHeight="1" thickBot="1">
      <c r="A21" s="936" t="s">
        <v>615</v>
      </c>
      <c r="B21" s="937"/>
      <c r="C21" s="937"/>
      <c r="D21" s="937"/>
      <c r="E21" s="938"/>
    </row>
    <row r="22" spans="1:5" ht="14.25" customHeight="1">
      <c r="A22" s="923"/>
      <c r="B22" s="924"/>
      <c r="C22" s="924"/>
      <c r="D22" s="924"/>
      <c r="E22" s="925"/>
    </row>
    <row r="23" spans="1:5">
      <c r="A23" s="939"/>
      <c r="B23" s="940"/>
      <c r="C23" s="940"/>
      <c r="D23" s="940"/>
      <c r="E23" s="941"/>
    </row>
    <row r="24" spans="1:5">
      <c r="A24" s="93"/>
      <c r="B24" s="94"/>
      <c r="C24" s="94"/>
      <c r="D24" s="94"/>
      <c r="E24" s="95"/>
    </row>
    <row r="25" spans="1:5" ht="17.399999999999999" customHeight="1">
      <c r="A25" s="923"/>
      <c r="B25" s="924"/>
      <c r="C25" s="924"/>
      <c r="D25" s="924"/>
      <c r="E25" s="925"/>
    </row>
    <row r="26" spans="1:5" ht="17.399999999999999" customHeight="1">
      <c r="A26" s="923"/>
      <c r="B26" s="924"/>
      <c r="C26" s="924"/>
      <c r="D26" s="924"/>
      <c r="E26" s="925"/>
    </row>
    <row r="27" spans="1:5" ht="14.25" customHeight="1">
      <c r="A27" s="923"/>
      <c r="B27" s="924"/>
      <c r="C27" s="924"/>
      <c r="D27" s="924"/>
      <c r="E27" s="925"/>
    </row>
    <row r="28" spans="1:5">
      <c r="A28" s="939"/>
      <c r="B28" s="940"/>
      <c r="C28" s="940"/>
      <c r="D28" s="940"/>
      <c r="E28" s="941"/>
    </row>
    <row r="29" spans="1:5" ht="17.399999999999999" customHeight="1">
      <c r="A29" s="923"/>
      <c r="B29" s="924"/>
      <c r="C29" s="924"/>
      <c r="D29" s="924"/>
      <c r="E29" s="925"/>
    </row>
    <row r="30" spans="1:5" ht="17.399999999999999" customHeight="1">
      <c r="A30" s="923"/>
      <c r="B30" s="924"/>
      <c r="C30" s="924"/>
      <c r="D30" s="924"/>
      <c r="E30" s="925"/>
    </row>
    <row r="31" spans="1:5" ht="14.25" customHeight="1">
      <c r="A31" s="923"/>
      <c r="B31" s="924"/>
      <c r="C31" s="924"/>
      <c r="D31" s="924"/>
      <c r="E31" s="925"/>
    </row>
    <row r="32" spans="1:5">
      <c r="A32" s="939"/>
      <c r="B32" s="940"/>
      <c r="C32" s="940"/>
      <c r="D32" s="940"/>
      <c r="E32" s="941"/>
    </row>
    <row r="33" spans="1:5">
      <c r="A33" s="93"/>
      <c r="B33" s="94"/>
      <c r="C33" s="94"/>
      <c r="D33" s="94"/>
      <c r="E33" s="95"/>
    </row>
    <row r="34" spans="1:5" ht="17.399999999999999" customHeight="1">
      <c r="A34" s="923"/>
      <c r="B34" s="924"/>
      <c r="C34" s="924"/>
      <c r="D34" s="924"/>
      <c r="E34" s="925"/>
    </row>
    <row r="35" spans="1:5" ht="17.399999999999999" customHeight="1">
      <c r="A35" s="923"/>
      <c r="B35" s="924"/>
      <c r="C35" s="924"/>
      <c r="D35" s="924"/>
      <c r="E35" s="925"/>
    </row>
    <row r="36" spans="1:5" ht="14.25" customHeight="1">
      <c r="A36" s="923"/>
      <c r="B36" s="924"/>
      <c r="C36" s="924"/>
      <c r="D36" s="924"/>
      <c r="E36" s="925"/>
    </row>
    <row r="37" spans="1:5">
      <c r="A37" s="939"/>
      <c r="B37" s="940"/>
      <c r="C37" s="940"/>
      <c r="D37" s="940"/>
      <c r="E37" s="941"/>
    </row>
    <row r="38" spans="1:5" ht="12" thickBot="1">
      <c r="A38" s="93"/>
      <c r="B38" s="94"/>
      <c r="C38" s="94"/>
      <c r="D38" s="94"/>
      <c r="E38" s="95"/>
    </row>
    <row r="39" spans="1:5">
      <c r="A39" s="945" t="s">
        <v>116</v>
      </c>
      <c r="B39" s="946"/>
      <c r="C39" s="946"/>
      <c r="D39" s="946"/>
      <c r="E39" s="947"/>
    </row>
    <row r="40" spans="1:5" ht="18" customHeight="1">
      <c r="A40" s="948" t="s">
        <v>117</v>
      </c>
      <c r="B40" s="949"/>
      <c r="C40" s="949"/>
      <c r="D40" s="949"/>
      <c r="E40" s="950"/>
    </row>
    <row r="41" spans="1:5">
      <c r="A41" s="951" t="s">
        <v>118</v>
      </c>
      <c r="B41" s="952"/>
      <c r="C41" s="952"/>
      <c r="D41" s="952"/>
      <c r="E41" s="953"/>
    </row>
    <row r="42" spans="1:5">
      <c r="A42" s="951" t="s">
        <v>119</v>
      </c>
      <c r="B42" s="952"/>
      <c r="C42" s="952"/>
      <c r="D42" s="952"/>
      <c r="E42" s="953"/>
    </row>
    <row r="43" spans="1:5" ht="12" thickBot="1">
      <c r="A43" s="942" t="s">
        <v>120</v>
      </c>
      <c r="B43" s="943"/>
      <c r="C43" s="943"/>
      <c r="D43" s="943"/>
      <c r="E43" s="944"/>
    </row>
    <row r="44" spans="1:5">
      <c r="A44" s="939"/>
      <c r="B44" s="940"/>
      <c r="C44" s="940"/>
      <c r="D44" s="940"/>
      <c r="E44" s="941"/>
    </row>
    <row r="45" spans="1:5" ht="17.399999999999999" customHeight="1">
      <c r="A45" s="923"/>
      <c r="B45" s="924"/>
      <c r="C45" s="924"/>
      <c r="D45" s="924"/>
      <c r="E45" s="925"/>
    </row>
    <row r="46" spans="1:5" ht="14.25" customHeight="1">
      <c r="A46" s="923"/>
      <c r="B46" s="924"/>
      <c r="C46" s="924"/>
      <c r="D46" s="924"/>
      <c r="E46" s="925"/>
    </row>
    <row r="47" spans="1:5">
      <c r="A47" s="939"/>
      <c r="B47" s="940"/>
      <c r="C47" s="940"/>
      <c r="D47" s="940"/>
      <c r="E47" s="941"/>
    </row>
    <row r="48" spans="1:5">
      <c r="A48" s="93"/>
      <c r="B48" s="94"/>
      <c r="C48" s="94"/>
      <c r="D48" s="94"/>
      <c r="E48" s="95"/>
    </row>
    <row r="49" spans="1:5" ht="17.399999999999999" customHeight="1" thickBot="1">
      <c r="A49" s="954"/>
      <c r="B49" s="955"/>
      <c r="C49" s="955"/>
      <c r="D49" s="955"/>
      <c r="E49" s="956"/>
    </row>
    <row r="50" spans="1:5">
      <c r="D50" s="41"/>
      <c r="E50" s="41"/>
    </row>
    <row r="51" spans="1:5">
      <c r="C51" s="41"/>
      <c r="D51" s="41"/>
      <c r="E51" s="41"/>
    </row>
    <row r="52" spans="1:5">
      <c r="D52" s="96"/>
      <c r="E52" s="96"/>
    </row>
    <row r="53" spans="1:5">
      <c r="C53" s="41"/>
      <c r="D53" s="41"/>
      <c r="E53" s="41"/>
    </row>
    <row r="54" spans="1:5">
      <c r="D54" s="41"/>
      <c r="E54" s="41"/>
    </row>
    <row r="55" spans="1:5">
      <c r="D55" s="41"/>
      <c r="E55" s="41"/>
    </row>
    <row r="56" spans="1:5">
      <c r="D56" s="41"/>
      <c r="E56" s="41"/>
    </row>
    <row r="57" spans="1:5">
      <c r="D57" s="41"/>
      <c r="E57" s="41"/>
    </row>
    <row r="58" spans="1:5">
      <c r="D58" s="41"/>
      <c r="E58" s="41"/>
    </row>
    <row r="59" spans="1:5">
      <c r="D59" s="41"/>
      <c r="E59" s="41"/>
    </row>
    <row r="60" spans="1:5">
      <c r="D60" s="41"/>
      <c r="E60" s="41"/>
    </row>
    <row r="61" spans="1:5">
      <c r="D61" s="41"/>
      <c r="E61" s="41"/>
    </row>
    <row r="62" spans="1:5">
      <c r="D62" s="41"/>
      <c r="E62" s="41"/>
    </row>
    <row r="63" spans="1:5">
      <c r="D63" s="41"/>
      <c r="E63" s="41"/>
    </row>
    <row r="64" spans="1:5">
      <c r="D64" s="41"/>
      <c r="E64" s="41"/>
    </row>
    <row r="65" spans="4:5">
      <c r="D65" s="41"/>
      <c r="E65" s="41"/>
    </row>
    <row r="66" spans="4:5">
      <c r="D66" s="41"/>
      <c r="E66" s="41"/>
    </row>
    <row r="67" spans="4:5">
      <c r="D67" s="41"/>
      <c r="E67" s="41"/>
    </row>
    <row r="68" spans="4:5">
      <c r="D68" s="41"/>
      <c r="E68" s="41"/>
    </row>
    <row r="69" spans="4:5">
      <c r="D69" s="41"/>
      <c r="E69" s="41"/>
    </row>
    <row r="70" spans="4:5">
      <c r="D70" s="41"/>
      <c r="E70" s="41"/>
    </row>
    <row r="71" spans="4:5">
      <c r="D71" s="41"/>
      <c r="E71" s="41"/>
    </row>
    <row r="72" spans="4:5">
      <c r="D72" s="41"/>
      <c r="E72" s="41"/>
    </row>
    <row r="73" spans="4:5">
      <c r="D73" s="41"/>
      <c r="E73" s="41"/>
    </row>
    <row r="74" spans="4:5">
      <c r="D74" s="41"/>
      <c r="E74" s="41"/>
    </row>
    <row r="75" spans="4:5">
      <c r="D75" s="41"/>
      <c r="E75" s="41"/>
    </row>
    <row r="76" spans="4:5">
      <c r="D76" s="41"/>
      <c r="E76" s="41"/>
    </row>
    <row r="77" spans="4:5">
      <c r="D77" s="41"/>
      <c r="E77" s="41"/>
    </row>
    <row r="78" spans="4:5">
      <c r="D78" s="41"/>
      <c r="E78" s="41"/>
    </row>
  </sheetData>
  <mergeCells count="29">
    <mergeCell ref="A44:E44"/>
    <mergeCell ref="A45:E45"/>
    <mergeCell ref="A46:E46"/>
    <mergeCell ref="A47:E47"/>
    <mergeCell ref="A49:E49"/>
    <mergeCell ref="A43:E43"/>
    <mergeCell ref="A30:E30"/>
    <mergeCell ref="A31:E31"/>
    <mergeCell ref="A32:E32"/>
    <mergeCell ref="A34:E34"/>
    <mergeCell ref="A35:E35"/>
    <mergeCell ref="A36:E36"/>
    <mergeCell ref="A37:E37"/>
    <mergeCell ref="A39:E39"/>
    <mergeCell ref="A40:E40"/>
    <mergeCell ref="A41:E41"/>
    <mergeCell ref="A42:E42"/>
    <mergeCell ref="A29:E29"/>
    <mergeCell ref="A8:E8"/>
    <mergeCell ref="A17:E18"/>
    <mergeCell ref="A19:E19"/>
    <mergeCell ref="A20:E20"/>
    <mergeCell ref="A21:E21"/>
    <mergeCell ref="A22:E22"/>
    <mergeCell ref="A23:E23"/>
    <mergeCell ref="A25:E25"/>
    <mergeCell ref="A26:E26"/>
    <mergeCell ref="A27:E27"/>
    <mergeCell ref="A28:E28"/>
  </mergeCells>
  <pageMargins left="0.62" right="0.35433070866141736" top="0.47244094488188981" bottom="0.51181102362204722" header="0.31496062992125984" footer="0.1574803149606299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337"/>
  <sheetViews>
    <sheetView showGridLines="0" showZeros="0" tabSelected="1" topLeftCell="A98" zoomScaleNormal="100" zoomScaleSheetLayoutView="115" workbookViewId="0">
      <selection activeCell="D108" sqref="D108"/>
    </sheetView>
  </sheetViews>
  <sheetFormatPr defaultColWidth="9.08984375" defaultRowHeight="11.5"/>
  <cols>
    <col min="1" max="1" width="10" style="617" customWidth="1"/>
    <col min="2" max="2" width="77.453125" style="618" customWidth="1"/>
    <col min="3" max="3" width="8" style="150" customWidth="1"/>
    <col min="4" max="4" width="8.453125" style="591" customWidth="1"/>
    <col min="5" max="5" width="13.453125" style="151" bestFit="1" customWidth="1"/>
    <col min="6" max="6" width="17.36328125" style="152" bestFit="1" customWidth="1"/>
    <col min="7" max="7" width="8.6328125" style="619" hidden="1" customWidth="1"/>
    <col min="8" max="8" width="0" style="620" hidden="1" customWidth="1"/>
    <col min="9" max="16384" width="9.08984375" style="619"/>
  </cols>
  <sheetData>
    <row r="1" spans="1:8" s="588" customFormat="1" ht="36" customHeight="1">
      <c r="A1" s="1006"/>
      <c r="B1" s="1006"/>
      <c r="C1" s="1006"/>
      <c r="D1" s="1006"/>
      <c r="E1" s="1006"/>
      <c r="F1" s="1006"/>
      <c r="H1" s="589"/>
    </row>
    <row r="2" spans="1:8" s="590" customFormat="1" ht="15.75" customHeight="1">
      <c r="A2" s="133"/>
      <c r="B2" s="134" t="s">
        <v>1300</v>
      </c>
      <c r="C2" s="1007" t="s">
        <v>1301</v>
      </c>
      <c r="D2" s="1007"/>
      <c r="E2" s="1007"/>
      <c r="F2" s="1007"/>
      <c r="H2" s="591"/>
    </row>
    <row r="3" spans="1:8" s="590" customFormat="1" ht="15.75" customHeight="1">
      <c r="A3" s="133"/>
      <c r="B3" s="134" t="s">
        <v>282</v>
      </c>
      <c r="C3" s="1008" t="s">
        <v>1824</v>
      </c>
      <c r="D3" s="1007"/>
      <c r="E3" s="1007"/>
      <c r="F3" s="1007"/>
      <c r="H3" s="591"/>
    </row>
    <row r="4" spans="1:8" s="592" customFormat="1" ht="23">
      <c r="A4" s="135" t="s">
        <v>7</v>
      </c>
      <c r="B4" s="136" t="s">
        <v>283</v>
      </c>
      <c r="C4" s="135" t="s">
        <v>9</v>
      </c>
      <c r="D4" s="135" t="s">
        <v>284</v>
      </c>
      <c r="E4" s="137" t="s">
        <v>285</v>
      </c>
      <c r="F4" s="138" t="s">
        <v>286</v>
      </c>
      <c r="H4" s="593"/>
    </row>
    <row r="5" spans="1:8" s="590" customFormat="1" ht="23.25" customHeight="1">
      <c r="A5" s="621"/>
      <c r="B5" s="622" t="s">
        <v>738</v>
      </c>
      <c r="C5" s="623"/>
      <c r="D5" s="623"/>
      <c r="E5" s="621"/>
      <c r="F5" s="624"/>
      <c r="H5" s="591"/>
    </row>
    <row r="6" spans="1:8" s="595" customFormat="1">
      <c r="A6" s="139"/>
      <c r="B6" s="145"/>
      <c r="C6" s="139"/>
      <c r="D6" s="139"/>
      <c r="E6" s="831"/>
      <c r="F6" s="146"/>
      <c r="H6" s="628"/>
    </row>
    <row r="7" spans="1:8" s="595" customFormat="1">
      <c r="A7" s="606" t="s">
        <v>739</v>
      </c>
      <c r="B7" s="625" t="s">
        <v>740</v>
      </c>
      <c r="C7" s="606"/>
      <c r="D7" s="606"/>
      <c r="E7" s="816"/>
      <c r="F7" s="607"/>
      <c r="H7" s="628"/>
    </row>
    <row r="8" spans="1:8" s="595" customFormat="1">
      <c r="A8" s="606"/>
      <c r="B8" s="625" t="s">
        <v>1371</v>
      </c>
      <c r="C8" s="606"/>
      <c r="D8" s="606"/>
      <c r="E8" s="816"/>
      <c r="F8" s="607"/>
      <c r="H8" s="628"/>
    </row>
    <row r="9" spans="1:8" s="595" customFormat="1">
      <c r="A9" s="606">
        <v>2.1</v>
      </c>
      <c r="B9" s="625" t="s">
        <v>741</v>
      </c>
      <c r="C9" s="606"/>
      <c r="D9" s="606"/>
      <c r="E9" s="816"/>
      <c r="F9" s="607"/>
      <c r="H9" s="628"/>
    </row>
    <row r="10" spans="1:8" s="595" customFormat="1">
      <c r="A10" s="606"/>
      <c r="B10" s="611"/>
      <c r="C10" s="606"/>
      <c r="D10" s="606"/>
      <c r="E10" s="816"/>
      <c r="F10" s="607"/>
      <c r="H10" s="628"/>
    </row>
    <row r="11" spans="1:8" s="595" customFormat="1" ht="80.5">
      <c r="A11" s="606"/>
      <c r="B11" s="601" t="s">
        <v>991</v>
      </c>
      <c r="C11" s="632"/>
      <c r="D11" s="632"/>
      <c r="E11" s="773"/>
      <c r="F11" s="633"/>
      <c r="H11" s="628"/>
    </row>
    <row r="12" spans="1:8" s="595" customFormat="1">
      <c r="A12" s="606"/>
      <c r="B12" s="601"/>
      <c r="C12" s="606"/>
      <c r="D12" s="606"/>
      <c r="E12" s="816"/>
      <c r="F12" s="607"/>
      <c r="H12" s="628"/>
    </row>
    <row r="13" spans="1:8" s="595" customFormat="1" ht="46">
      <c r="A13" s="606"/>
      <c r="B13" s="601" t="s">
        <v>992</v>
      </c>
      <c r="C13" s="606"/>
      <c r="D13" s="606"/>
      <c r="E13" s="816"/>
      <c r="F13" s="607"/>
      <c r="H13" s="628"/>
    </row>
    <row r="14" spans="1:8" s="595" customFormat="1">
      <c r="A14" s="606"/>
      <c r="B14" s="601"/>
      <c r="C14" s="632"/>
      <c r="D14" s="632"/>
      <c r="E14" s="773"/>
      <c r="F14" s="633"/>
      <c r="H14" s="628"/>
    </row>
    <row r="15" spans="1:8" s="595" customFormat="1">
      <c r="A15" s="606" t="s">
        <v>142</v>
      </c>
      <c r="B15" s="611" t="s">
        <v>742</v>
      </c>
      <c r="C15" s="606" t="s">
        <v>736</v>
      </c>
      <c r="D15" s="606">
        <v>20</v>
      </c>
      <c r="E15" s="820">
        <v>6000</v>
      </c>
      <c r="F15" s="607">
        <f>D15*E15</f>
        <v>120000</v>
      </c>
      <c r="H15" s="628"/>
    </row>
    <row r="16" spans="1:8" s="595" customFormat="1">
      <c r="A16" s="606" t="s">
        <v>143</v>
      </c>
      <c r="B16" s="611" t="s">
        <v>743</v>
      </c>
      <c r="C16" s="606" t="s">
        <v>736</v>
      </c>
      <c r="D16" s="606" t="s">
        <v>919</v>
      </c>
      <c r="E16" s="820">
        <v>4900</v>
      </c>
      <c r="F16" s="607"/>
      <c r="H16" s="628"/>
    </row>
    <row r="17" spans="1:8" s="595" customFormat="1">
      <c r="A17" s="606"/>
      <c r="B17" s="611"/>
      <c r="C17" s="606"/>
      <c r="D17" s="631"/>
      <c r="E17" s="820"/>
      <c r="F17" s="607"/>
      <c r="H17" s="628"/>
    </row>
    <row r="18" spans="1:8" s="595" customFormat="1">
      <c r="A18" s="606">
        <v>2.2000000000000002</v>
      </c>
      <c r="B18" s="625" t="s">
        <v>994</v>
      </c>
      <c r="C18" s="606"/>
      <c r="D18" s="606"/>
      <c r="E18" s="816"/>
      <c r="F18" s="607"/>
      <c r="H18" s="628"/>
    </row>
    <row r="19" spans="1:8" s="595" customFormat="1">
      <c r="A19" s="606"/>
      <c r="B19" s="611"/>
      <c r="C19" s="606"/>
      <c r="D19" s="606"/>
      <c r="E19" s="816"/>
      <c r="F19" s="607" t="s">
        <v>1372</v>
      </c>
      <c r="H19" s="628"/>
    </row>
    <row r="20" spans="1:8" s="595" customFormat="1">
      <c r="A20" s="606"/>
      <c r="B20" s="601" t="s">
        <v>744</v>
      </c>
      <c r="C20" s="606"/>
      <c r="D20" s="606"/>
      <c r="E20" s="816"/>
      <c r="F20" s="607"/>
      <c r="H20" s="628"/>
    </row>
    <row r="21" spans="1:8" s="595" customFormat="1">
      <c r="A21" s="606"/>
      <c r="B21" s="601" t="s">
        <v>745</v>
      </c>
      <c r="C21" s="606"/>
      <c r="D21" s="606"/>
      <c r="E21" s="816"/>
      <c r="F21" s="607"/>
      <c r="H21" s="628"/>
    </row>
    <row r="22" spans="1:8" s="595" customFormat="1">
      <c r="A22" s="606"/>
      <c r="B22" s="601" t="s">
        <v>746</v>
      </c>
      <c r="C22" s="606"/>
      <c r="D22" s="606"/>
      <c r="E22" s="816"/>
      <c r="F22" s="607"/>
      <c r="H22" s="628"/>
    </row>
    <row r="23" spans="1:8" s="595" customFormat="1">
      <c r="A23" s="606"/>
      <c r="B23" s="601" t="s">
        <v>747</v>
      </c>
      <c r="C23" s="606"/>
      <c r="D23" s="606"/>
      <c r="E23" s="816"/>
      <c r="F23" s="607"/>
      <c r="H23" s="628"/>
    </row>
    <row r="24" spans="1:8" s="595" customFormat="1">
      <c r="A24" s="606"/>
      <c r="B24" s="601" t="s">
        <v>748</v>
      </c>
      <c r="C24" s="606"/>
      <c r="D24" s="606"/>
      <c r="E24" s="816"/>
      <c r="F24" s="607"/>
      <c r="H24" s="628"/>
    </row>
    <row r="25" spans="1:8" s="595" customFormat="1">
      <c r="A25" s="606"/>
      <c r="B25" s="601" t="s">
        <v>749</v>
      </c>
      <c r="C25" s="606"/>
      <c r="D25" s="606"/>
      <c r="E25" s="816"/>
      <c r="F25" s="607"/>
      <c r="H25" s="628"/>
    </row>
    <row r="26" spans="1:8" s="595" customFormat="1">
      <c r="A26" s="606"/>
      <c r="B26" s="601" t="s">
        <v>750</v>
      </c>
      <c r="C26" s="606"/>
      <c r="D26" s="606"/>
      <c r="E26" s="816"/>
      <c r="F26" s="607"/>
      <c r="H26" s="628"/>
    </row>
    <row r="27" spans="1:8" s="595" customFormat="1">
      <c r="A27" s="606"/>
      <c r="B27" s="601" t="s">
        <v>995</v>
      </c>
      <c r="C27" s="606"/>
      <c r="D27" s="606"/>
      <c r="E27" s="816"/>
      <c r="F27" s="607"/>
      <c r="H27" s="628"/>
    </row>
    <row r="28" spans="1:8" s="595" customFormat="1">
      <c r="A28" s="606"/>
      <c r="B28" s="601" t="s">
        <v>751</v>
      </c>
      <c r="C28" s="606"/>
      <c r="D28" s="606"/>
      <c r="E28" s="816"/>
      <c r="F28" s="607"/>
      <c r="H28" s="628"/>
    </row>
    <row r="29" spans="1:8" s="595" customFormat="1">
      <c r="A29" s="606"/>
      <c r="B29" s="611" t="s">
        <v>752</v>
      </c>
      <c r="C29" s="606"/>
      <c r="D29" s="606"/>
      <c r="E29" s="816"/>
      <c r="F29" s="607"/>
      <c r="H29" s="628"/>
    </row>
    <row r="30" spans="1:8" s="595" customFormat="1">
      <c r="A30" s="606"/>
      <c r="B30" s="611" t="s">
        <v>753</v>
      </c>
      <c r="C30" s="632"/>
      <c r="D30" s="632"/>
      <c r="E30" s="773"/>
      <c r="F30" s="633"/>
      <c r="H30" s="628"/>
    </row>
    <row r="31" spans="1:8" s="595" customFormat="1">
      <c r="A31" s="606"/>
      <c r="B31" s="601"/>
      <c r="C31" s="632"/>
      <c r="D31" s="632"/>
      <c r="E31" s="773"/>
      <c r="F31" s="633"/>
      <c r="H31" s="628"/>
    </row>
    <row r="32" spans="1:8" s="595" customFormat="1">
      <c r="A32" s="606" t="s">
        <v>142</v>
      </c>
      <c r="B32" s="611" t="s">
        <v>754</v>
      </c>
      <c r="C32" s="606" t="s">
        <v>736</v>
      </c>
      <c r="D32" s="606">
        <v>5</v>
      </c>
      <c r="E32" s="820">
        <v>3300</v>
      </c>
      <c r="F32" s="607">
        <f>D32*E32</f>
        <v>16500</v>
      </c>
      <c r="H32" s="628"/>
    </row>
    <row r="33" spans="1:8" s="595" customFormat="1">
      <c r="A33" s="606" t="s">
        <v>143</v>
      </c>
      <c r="B33" s="611" t="s">
        <v>755</v>
      </c>
      <c r="C33" s="606" t="s">
        <v>736</v>
      </c>
      <c r="D33" s="606" t="s">
        <v>919</v>
      </c>
      <c r="E33" s="820"/>
      <c r="F33" s="607"/>
      <c r="H33" s="628"/>
    </row>
    <row r="34" spans="1:8" s="595" customFormat="1">
      <c r="A34" s="634"/>
      <c r="B34" s="635"/>
      <c r="C34" s="634"/>
      <c r="D34" s="634"/>
      <c r="E34" s="636"/>
      <c r="F34" s="637"/>
      <c r="H34" s="628"/>
    </row>
    <row r="35" spans="1:8" s="595" customFormat="1">
      <c r="A35" s="606">
        <v>2.2999999999999998</v>
      </c>
      <c r="B35" s="625" t="s">
        <v>297</v>
      </c>
      <c r="C35" s="606"/>
      <c r="D35" s="606"/>
      <c r="E35" s="820"/>
      <c r="F35" s="607"/>
      <c r="H35" s="628"/>
    </row>
    <row r="36" spans="1:8" s="595" customFormat="1">
      <c r="A36" s="606"/>
      <c r="B36" s="625"/>
      <c r="C36" s="606"/>
      <c r="D36" s="606"/>
      <c r="E36" s="820"/>
      <c r="F36" s="607"/>
      <c r="H36" s="628"/>
    </row>
    <row r="37" spans="1:8" s="595" customFormat="1" ht="57.5">
      <c r="A37" s="606"/>
      <c r="B37" s="601" t="s">
        <v>996</v>
      </c>
      <c r="C37" s="606"/>
      <c r="D37" s="606"/>
      <c r="E37" s="820"/>
      <c r="F37" s="607"/>
      <c r="H37" s="628"/>
    </row>
    <row r="38" spans="1:8" s="595" customFormat="1">
      <c r="A38" s="606"/>
      <c r="B38" s="601"/>
      <c r="C38" s="606"/>
      <c r="D38" s="606"/>
      <c r="E38" s="820"/>
      <c r="F38" s="607"/>
      <c r="H38" s="628"/>
    </row>
    <row r="39" spans="1:8" s="595" customFormat="1">
      <c r="A39" s="606" t="s">
        <v>142</v>
      </c>
      <c r="B39" s="611" t="s">
        <v>742</v>
      </c>
      <c r="C39" s="606" t="s">
        <v>11</v>
      </c>
      <c r="D39" s="606">
        <v>5</v>
      </c>
      <c r="E39" s="820">
        <v>12000</v>
      </c>
      <c r="F39" s="607">
        <f>D39*E39</f>
        <v>60000</v>
      </c>
      <c r="H39" s="628"/>
    </row>
    <row r="40" spans="1:8" s="595" customFormat="1">
      <c r="A40" s="606" t="s">
        <v>143</v>
      </c>
      <c r="B40" s="611" t="s">
        <v>743</v>
      </c>
      <c r="C40" s="606" t="s">
        <v>11</v>
      </c>
      <c r="D40" s="606" t="s">
        <v>919</v>
      </c>
      <c r="E40" s="816"/>
      <c r="F40" s="607"/>
      <c r="H40" s="628"/>
    </row>
    <row r="41" spans="1:8" s="595" customFormat="1">
      <c r="A41" s="606"/>
      <c r="B41" s="611"/>
      <c r="C41" s="606"/>
      <c r="D41" s="606"/>
      <c r="E41" s="820"/>
      <c r="F41" s="607"/>
      <c r="H41" s="628"/>
    </row>
    <row r="42" spans="1:8" s="595" customFormat="1">
      <c r="A42" s="606">
        <v>2.4</v>
      </c>
      <c r="B42" s="625" t="s">
        <v>756</v>
      </c>
      <c r="C42" s="609"/>
      <c r="D42" s="609"/>
      <c r="E42" s="819"/>
      <c r="F42" s="638"/>
      <c r="H42" s="628"/>
    </row>
    <row r="43" spans="1:8" s="595" customFormat="1">
      <c r="A43" s="609"/>
      <c r="B43" s="625"/>
      <c r="C43" s="609"/>
      <c r="D43" s="609"/>
      <c r="E43" s="819"/>
      <c r="F43" s="638"/>
      <c r="H43" s="628"/>
    </row>
    <row r="44" spans="1:8" s="595" customFormat="1">
      <c r="A44" s="606"/>
      <c r="B44" s="601" t="s">
        <v>757</v>
      </c>
      <c r="C44" s="606"/>
      <c r="D44" s="606"/>
      <c r="E44" s="819"/>
      <c r="F44" s="638"/>
      <c r="H44" s="628"/>
    </row>
    <row r="45" spans="1:8" s="595" customFormat="1">
      <c r="A45" s="606"/>
      <c r="B45" s="601" t="s">
        <v>758</v>
      </c>
      <c r="C45" s="606"/>
      <c r="D45" s="606"/>
      <c r="E45" s="819"/>
      <c r="F45" s="638"/>
      <c r="H45" s="628"/>
    </row>
    <row r="46" spans="1:8" s="595" customFormat="1">
      <c r="A46" s="606"/>
      <c r="B46" s="601" t="s">
        <v>997</v>
      </c>
      <c r="C46" s="606"/>
      <c r="D46" s="606"/>
      <c r="E46" s="819"/>
      <c r="F46" s="638"/>
      <c r="H46" s="628"/>
    </row>
    <row r="47" spans="1:8" s="595" customFormat="1">
      <c r="A47" s="606"/>
      <c r="B47" s="601" t="s">
        <v>759</v>
      </c>
      <c r="C47" s="606"/>
      <c r="D47" s="606"/>
      <c r="E47" s="819"/>
      <c r="F47" s="638"/>
      <c r="H47" s="628"/>
    </row>
    <row r="48" spans="1:8" s="595" customFormat="1">
      <c r="A48" s="606" t="s">
        <v>142</v>
      </c>
      <c r="B48" s="611" t="s">
        <v>755</v>
      </c>
      <c r="C48" s="606" t="s">
        <v>11</v>
      </c>
      <c r="D48" s="606">
        <v>6</v>
      </c>
      <c r="E48" s="820">
        <v>8000</v>
      </c>
      <c r="F48" s="607">
        <f>D48*E48</f>
        <v>48000</v>
      </c>
      <c r="H48" s="628"/>
    </row>
    <row r="49" spans="1:8" s="595" customFormat="1">
      <c r="A49" s="606" t="s">
        <v>143</v>
      </c>
      <c r="B49" s="611" t="s">
        <v>760</v>
      </c>
      <c r="C49" s="606" t="s">
        <v>11</v>
      </c>
      <c r="D49" s="606" t="s">
        <v>919</v>
      </c>
      <c r="E49" s="816">
        <v>5000</v>
      </c>
      <c r="F49" s="607"/>
      <c r="H49" s="628"/>
    </row>
    <row r="50" spans="1:8" s="595" customFormat="1">
      <c r="A50" s="606"/>
      <c r="B50" s="611"/>
      <c r="C50" s="606"/>
      <c r="D50" s="606"/>
      <c r="E50" s="816"/>
      <c r="F50" s="607"/>
      <c r="H50" s="628"/>
    </row>
    <row r="51" spans="1:8" s="595" customFormat="1">
      <c r="A51" s="606">
        <v>2.5</v>
      </c>
      <c r="B51" s="625" t="s">
        <v>761</v>
      </c>
      <c r="C51" s="606"/>
      <c r="D51" s="606"/>
      <c r="E51" s="819"/>
      <c r="F51" s="638"/>
      <c r="H51" s="628"/>
    </row>
    <row r="52" spans="1:8" s="595" customFormat="1">
      <c r="A52" s="606"/>
      <c r="B52" s="611"/>
      <c r="C52" s="606"/>
      <c r="D52" s="606"/>
      <c r="E52" s="819"/>
      <c r="F52" s="638"/>
      <c r="H52" s="628"/>
    </row>
    <row r="53" spans="1:8" s="595" customFormat="1" ht="64.5" customHeight="1">
      <c r="A53" s="606"/>
      <c r="B53" s="601" t="s">
        <v>998</v>
      </c>
      <c r="C53" s="606"/>
      <c r="D53" s="606"/>
      <c r="E53" s="819"/>
      <c r="F53" s="638"/>
      <c r="H53" s="628"/>
    </row>
    <row r="54" spans="1:8" s="595" customFormat="1">
      <c r="A54" s="606"/>
      <c r="B54" s="604"/>
      <c r="C54" s="632"/>
      <c r="D54" s="632"/>
      <c r="E54" s="773"/>
      <c r="F54" s="633"/>
      <c r="H54" s="628"/>
    </row>
    <row r="55" spans="1:8" s="595" customFormat="1">
      <c r="A55" s="606" t="s">
        <v>142</v>
      </c>
      <c r="B55" s="611" t="s">
        <v>742</v>
      </c>
      <c r="C55" s="606" t="s">
        <v>11</v>
      </c>
      <c r="D55" s="606" t="s">
        <v>919</v>
      </c>
      <c r="E55" s="820">
        <v>25000</v>
      </c>
      <c r="F55" s="607"/>
      <c r="H55" s="628"/>
    </row>
    <row r="56" spans="1:8" s="595" customFormat="1">
      <c r="A56" s="606" t="s">
        <v>143</v>
      </c>
      <c r="B56" s="611" t="s">
        <v>754</v>
      </c>
      <c r="C56" s="606" t="s">
        <v>11</v>
      </c>
      <c r="D56" s="606" t="s">
        <v>919</v>
      </c>
      <c r="E56" s="816">
        <v>15000</v>
      </c>
      <c r="F56" s="607"/>
      <c r="H56" s="628"/>
    </row>
    <row r="57" spans="1:8" s="595" customFormat="1">
      <c r="A57" s="606"/>
      <c r="B57" s="611"/>
      <c r="C57" s="606"/>
      <c r="D57" s="606"/>
      <c r="E57" s="820"/>
      <c r="F57" s="607"/>
      <c r="H57" s="628"/>
    </row>
    <row r="58" spans="1:8" s="595" customFormat="1">
      <c r="A58" s="606">
        <v>2.6</v>
      </c>
      <c r="B58" s="625" t="s">
        <v>762</v>
      </c>
      <c r="C58" s="609"/>
      <c r="D58" s="606"/>
      <c r="E58" s="820"/>
      <c r="F58" s="607"/>
      <c r="H58" s="628"/>
    </row>
    <row r="59" spans="1:8" s="595" customFormat="1">
      <c r="A59" s="609"/>
      <c r="B59" s="625"/>
      <c r="C59" s="609"/>
      <c r="D59" s="609"/>
      <c r="E59" s="819"/>
      <c r="F59" s="638"/>
      <c r="H59" s="628"/>
    </row>
    <row r="60" spans="1:8" s="595" customFormat="1">
      <c r="A60" s="632"/>
      <c r="B60" s="601" t="s">
        <v>763</v>
      </c>
      <c r="C60" s="632"/>
      <c r="D60" s="632"/>
      <c r="E60" s="773"/>
      <c r="F60" s="633"/>
      <c r="H60" s="628"/>
    </row>
    <row r="61" spans="1:8" s="595" customFormat="1">
      <c r="A61" s="632"/>
      <c r="B61" s="632" t="s">
        <v>764</v>
      </c>
      <c r="C61" s="632"/>
      <c r="D61" s="632"/>
      <c r="E61" s="773"/>
      <c r="F61" s="633"/>
      <c r="H61" s="628"/>
    </row>
    <row r="62" spans="1:8" s="595" customFormat="1">
      <c r="A62" s="632"/>
      <c r="B62" s="632" t="s">
        <v>999</v>
      </c>
      <c r="C62" s="632"/>
      <c r="D62" s="632"/>
      <c r="E62" s="773"/>
      <c r="F62" s="633"/>
      <c r="H62" s="628"/>
    </row>
    <row r="63" spans="1:8" s="595" customFormat="1">
      <c r="A63" s="632"/>
      <c r="B63" s="632" t="s">
        <v>1000</v>
      </c>
      <c r="C63" s="632"/>
      <c r="D63" s="632"/>
      <c r="E63" s="773"/>
      <c r="F63" s="633"/>
      <c r="H63" s="628"/>
    </row>
    <row r="64" spans="1:8" s="595" customFormat="1">
      <c r="A64" s="632"/>
      <c r="B64" s="632" t="s">
        <v>765</v>
      </c>
      <c r="C64" s="632"/>
      <c r="D64" s="632"/>
      <c r="E64" s="773"/>
      <c r="F64" s="633"/>
      <c r="H64" s="628"/>
    </row>
    <row r="65" spans="1:8" s="595" customFormat="1">
      <c r="A65" s="632"/>
      <c r="B65" s="632" t="s">
        <v>1001</v>
      </c>
      <c r="C65" s="632"/>
      <c r="D65" s="632"/>
      <c r="E65" s="773"/>
      <c r="F65" s="633"/>
      <c r="H65" s="628"/>
    </row>
    <row r="66" spans="1:8" s="595" customFormat="1">
      <c r="A66" s="632"/>
      <c r="B66" s="632" t="s">
        <v>766</v>
      </c>
      <c r="C66" s="632"/>
      <c r="D66" s="632"/>
      <c r="E66" s="773"/>
      <c r="F66" s="633"/>
      <c r="H66" s="628"/>
    </row>
    <row r="67" spans="1:8" s="595" customFormat="1">
      <c r="A67" s="632"/>
      <c r="B67" s="632"/>
      <c r="C67" s="632"/>
      <c r="D67" s="632"/>
      <c r="E67" s="773"/>
      <c r="F67" s="633"/>
      <c r="H67" s="628"/>
    </row>
    <row r="68" spans="1:8" s="595" customFormat="1">
      <c r="A68" s="606" t="s">
        <v>142</v>
      </c>
      <c r="B68" s="632" t="s">
        <v>767</v>
      </c>
      <c r="C68" s="627" t="s">
        <v>11</v>
      </c>
      <c r="D68" s="606" t="s">
        <v>919</v>
      </c>
      <c r="E68" s="820">
        <v>75000</v>
      </c>
      <c r="H68" s="628"/>
    </row>
    <row r="69" spans="1:8" s="595" customFormat="1">
      <c r="A69" s="606" t="s">
        <v>143</v>
      </c>
      <c r="B69" s="632" t="s">
        <v>768</v>
      </c>
      <c r="C69" s="627" t="s">
        <v>11</v>
      </c>
      <c r="D69" s="606" t="s">
        <v>919</v>
      </c>
      <c r="E69" s="818">
        <v>60000</v>
      </c>
      <c r="F69" s="610"/>
      <c r="H69" s="628"/>
    </row>
    <row r="70" spans="1:8" s="595" customFormat="1">
      <c r="A70" s="627"/>
      <c r="B70" s="632"/>
      <c r="C70" s="627"/>
      <c r="D70" s="627"/>
      <c r="E70" s="818"/>
      <c r="F70" s="607"/>
      <c r="H70" s="628"/>
    </row>
    <row r="71" spans="1:8" s="595" customFormat="1">
      <c r="A71" s="631">
        <v>2.7</v>
      </c>
      <c r="B71" s="625" t="s">
        <v>298</v>
      </c>
      <c r="C71" s="609"/>
      <c r="D71" s="609"/>
      <c r="E71" s="819"/>
      <c r="F71" s="638"/>
      <c r="H71" s="628"/>
    </row>
    <row r="72" spans="1:8" s="595" customFormat="1">
      <c r="A72" s="606"/>
      <c r="B72" s="601"/>
      <c r="C72" s="609"/>
      <c r="D72" s="609"/>
      <c r="E72" s="819"/>
      <c r="F72" s="638"/>
      <c r="H72" s="628"/>
    </row>
    <row r="73" spans="1:8" s="595" customFormat="1">
      <c r="A73" s="606"/>
      <c r="B73" s="601" t="s">
        <v>757</v>
      </c>
      <c r="C73" s="609"/>
      <c r="D73" s="609"/>
      <c r="E73" s="819"/>
      <c r="F73" s="638"/>
      <c r="H73" s="628"/>
    </row>
    <row r="74" spans="1:8" s="595" customFormat="1">
      <c r="A74" s="606"/>
      <c r="B74" s="601" t="s">
        <v>769</v>
      </c>
      <c r="C74" s="606" t="s">
        <v>11</v>
      </c>
      <c r="D74" s="606">
        <v>2</v>
      </c>
      <c r="E74" s="820">
        <v>6000</v>
      </c>
      <c r="F74" s="607">
        <f>D74*E74</f>
        <v>12000</v>
      </c>
      <c r="H74" s="628"/>
    </row>
    <row r="75" spans="1:8" s="595" customFormat="1">
      <c r="A75" s="606"/>
      <c r="B75" s="601"/>
      <c r="C75" s="609"/>
      <c r="D75" s="609"/>
      <c r="E75" s="819"/>
      <c r="F75" s="638"/>
      <c r="H75" s="628"/>
    </row>
    <row r="76" spans="1:8" s="595" customFormat="1">
      <c r="A76" s="631" t="s">
        <v>770</v>
      </c>
      <c r="B76" s="625" t="s">
        <v>1002</v>
      </c>
      <c r="C76" s="606"/>
      <c r="D76" s="606"/>
      <c r="E76" s="816"/>
      <c r="F76" s="607"/>
      <c r="H76" s="628"/>
    </row>
    <row r="77" spans="1:8" s="595" customFormat="1">
      <c r="A77" s="606"/>
      <c r="B77" s="611"/>
      <c r="C77" s="606"/>
      <c r="D77" s="606"/>
      <c r="E77" s="816"/>
      <c r="F77" s="607"/>
      <c r="H77" s="628"/>
    </row>
    <row r="78" spans="1:8" s="595" customFormat="1">
      <c r="A78" s="632"/>
      <c r="B78" s="601" t="s">
        <v>757</v>
      </c>
      <c r="C78" s="632"/>
      <c r="D78" s="632"/>
      <c r="E78" s="773"/>
      <c r="F78" s="633"/>
      <c r="H78" s="628"/>
    </row>
    <row r="79" spans="1:8" s="595" customFormat="1">
      <c r="A79" s="632"/>
      <c r="B79" s="632" t="s">
        <v>1003</v>
      </c>
      <c r="C79" s="632"/>
      <c r="D79" s="632"/>
      <c r="E79" s="773"/>
      <c r="F79" s="633"/>
      <c r="H79" s="628"/>
    </row>
    <row r="80" spans="1:8" s="595" customFormat="1">
      <c r="A80" s="632"/>
      <c r="B80" s="632" t="s">
        <v>1004</v>
      </c>
      <c r="C80" s="632"/>
      <c r="D80" s="632"/>
      <c r="E80" s="773"/>
      <c r="F80" s="633"/>
      <c r="H80" s="628"/>
    </row>
    <row r="81" spans="1:8" s="595" customFormat="1">
      <c r="A81" s="632"/>
      <c r="B81" s="632" t="s">
        <v>771</v>
      </c>
      <c r="C81" s="632"/>
      <c r="D81" s="632"/>
      <c r="E81" s="773"/>
      <c r="F81" s="633"/>
      <c r="H81" s="628"/>
    </row>
    <row r="82" spans="1:8" s="595" customFormat="1">
      <c r="A82" s="632"/>
      <c r="B82" s="632"/>
      <c r="C82" s="632"/>
      <c r="D82" s="632"/>
      <c r="E82" s="773"/>
      <c r="F82" s="633"/>
      <c r="H82" s="628"/>
    </row>
    <row r="83" spans="1:8" s="595" customFormat="1">
      <c r="A83" s="606" t="s">
        <v>142</v>
      </c>
      <c r="B83" s="632" t="s">
        <v>767</v>
      </c>
      <c r="C83" s="627" t="s">
        <v>11</v>
      </c>
      <c r="D83" s="606">
        <v>1</v>
      </c>
      <c r="E83" s="816">
        <v>18000</v>
      </c>
      <c r="F83" s="607">
        <f>D83*E83</f>
        <v>18000</v>
      </c>
      <c r="H83" s="628"/>
    </row>
    <row r="84" spans="1:8" s="595" customFormat="1">
      <c r="A84" s="606" t="s">
        <v>143</v>
      </c>
      <c r="B84" s="632" t="s">
        <v>768</v>
      </c>
      <c r="C84" s="627" t="s">
        <v>11</v>
      </c>
      <c r="D84" s="606" t="s">
        <v>919</v>
      </c>
      <c r="E84" s="816">
        <v>12000</v>
      </c>
      <c r="F84" s="607"/>
      <c r="H84" s="628"/>
    </row>
    <row r="85" spans="1:8" s="595" customFormat="1">
      <c r="A85" s="606"/>
      <c r="B85" s="611"/>
      <c r="C85" s="606"/>
      <c r="D85" s="606"/>
      <c r="E85" s="816"/>
      <c r="F85" s="607"/>
      <c r="H85" s="628"/>
    </row>
    <row r="86" spans="1:8" s="595" customFormat="1">
      <c r="A86" s="631">
        <v>2.9</v>
      </c>
      <c r="B86" s="625" t="s">
        <v>772</v>
      </c>
      <c r="C86" s="606"/>
      <c r="D86" s="606"/>
      <c r="E86" s="816"/>
      <c r="F86" s="607"/>
      <c r="H86" s="628"/>
    </row>
    <row r="87" spans="1:8" s="595" customFormat="1">
      <c r="A87" s="606"/>
      <c r="B87" s="611"/>
      <c r="C87" s="606"/>
      <c r="D87" s="606"/>
      <c r="E87" s="816"/>
      <c r="F87" s="607"/>
      <c r="H87" s="628"/>
    </row>
    <row r="88" spans="1:8" s="595" customFormat="1">
      <c r="A88" s="606"/>
      <c r="B88" s="601" t="s">
        <v>757</v>
      </c>
      <c r="C88" s="609"/>
      <c r="D88" s="609"/>
      <c r="E88" s="819"/>
      <c r="F88" s="638"/>
      <c r="H88" s="628"/>
    </row>
    <row r="89" spans="1:8" s="595" customFormat="1">
      <c r="A89" s="606"/>
      <c r="B89" s="601" t="s">
        <v>773</v>
      </c>
      <c r="C89" s="606"/>
      <c r="D89" s="606"/>
      <c r="E89" s="820"/>
      <c r="F89" s="607"/>
      <c r="H89" s="628"/>
    </row>
    <row r="90" spans="1:8" s="595" customFormat="1">
      <c r="A90" s="606"/>
      <c r="B90" s="611" t="s">
        <v>774</v>
      </c>
      <c r="C90" s="606" t="s">
        <v>11</v>
      </c>
      <c r="D90" s="606">
        <v>2</v>
      </c>
      <c r="E90" s="820">
        <v>8000</v>
      </c>
      <c r="F90" s="607">
        <f>D90*E90</f>
        <v>16000</v>
      </c>
      <c r="H90" s="628"/>
    </row>
    <row r="91" spans="1:8" s="595" customFormat="1">
      <c r="A91" s="606"/>
      <c r="B91" s="611"/>
      <c r="C91" s="606"/>
      <c r="D91" s="606"/>
      <c r="E91" s="816"/>
      <c r="F91" s="607"/>
      <c r="H91" s="628"/>
    </row>
    <row r="92" spans="1:8" s="595" customFormat="1">
      <c r="A92" s="639">
        <v>2.1</v>
      </c>
      <c r="B92" s="625" t="s">
        <v>775</v>
      </c>
      <c r="C92" s="606"/>
      <c r="D92" s="606"/>
      <c r="E92" s="816"/>
      <c r="F92" s="607"/>
      <c r="H92" s="628"/>
    </row>
    <row r="93" spans="1:8" s="595" customFormat="1">
      <c r="A93" s="606"/>
      <c r="B93" s="611"/>
      <c r="C93" s="606"/>
      <c r="D93" s="606"/>
      <c r="E93" s="816"/>
      <c r="F93" s="607"/>
      <c r="H93" s="628"/>
    </row>
    <row r="94" spans="1:8" s="595" customFormat="1" ht="46">
      <c r="A94" s="606"/>
      <c r="B94" s="640" t="s">
        <v>776</v>
      </c>
      <c r="C94" s="606" t="s">
        <v>11</v>
      </c>
      <c r="D94" s="606">
        <v>2</v>
      </c>
      <c r="E94" s="820">
        <v>7000</v>
      </c>
      <c r="F94" s="607">
        <f>D94*E94</f>
        <v>14000</v>
      </c>
      <c r="H94" s="628"/>
    </row>
    <row r="95" spans="1:8" s="595" customFormat="1">
      <c r="A95" s="606"/>
      <c r="B95" s="611"/>
      <c r="C95" s="606"/>
      <c r="D95" s="606"/>
      <c r="E95" s="820"/>
      <c r="F95" s="607"/>
      <c r="H95" s="628"/>
    </row>
    <row r="96" spans="1:8" s="595" customFormat="1">
      <c r="A96" s="606">
        <v>2.11</v>
      </c>
      <c r="B96" s="625" t="s">
        <v>299</v>
      </c>
      <c r="C96" s="632"/>
      <c r="D96" s="632"/>
      <c r="E96" s="773"/>
      <c r="F96" s="607"/>
      <c r="H96" s="628"/>
    </row>
    <row r="97" spans="1:9" s="595" customFormat="1" ht="80.5">
      <c r="A97" s="632"/>
      <c r="B97" s="640" t="s">
        <v>1005</v>
      </c>
      <c r="C97" s="627"/>
      <c r="D97" s="632"/>
      <c r="E97" s="820"/>
      <c r="F97" s="607"/>
      <c r="H97" s="628"/>
    </row>
    <row r="98" spans="1:9" s="595" customFormat="1">
      <c r="A98" s="606" t="s">
        <v>142</v>
      </c>
      <c r="B98" s="632" t="s">
        <v>767</v>
      </c>
      <c r="C98" s="627" t="s">
        <v>11</v>
      </c>
      <c r="D98" s="606">
        <v>1</v>
      </c>
      <c r="E98" s="820">
        <v>200000</v>
      </c>
      <c r="F98" s="607">
        <f>D98*E98</f>
        <v>200000</v>
      </c>
      <c r="H98" s="628"/>
    </row>
    <row r="99" spans="1:9" s="595" customFormat="1">
      <c r="A99" s="606" t="s">
        <v>143</v>
      </c>
      <c r="B99" s="632" t="s">
        <v>768</v>
      </c>
      <c r="C99" s="627" t="s">
        <v>11</v>
      </c>
      <c r="D99" s="606" t="s">
        <v>919</v>
      </c>
      <c r="E99" s="816">
        <v>120000</v>
      </c>
      <c r="F99" s="607"/>
      <c r="H99" s="628"/>
    </row>
    <row r="100" spans="1:9" s="595" customFormat="1">
      <c r="A100" s="632"/>
      <c r="B100" s="632"/>
      <c r="C100" s="627"/>
      <c r="D100" s="632"/>
      <c r="E100" s="820"/>
      <c r="F100" s="607"/>
      <c r="H100" s="628"/>
    </row>
    <row r="101" spans="1:9" s="643" customFormat="1" ht="17.399999999999999" customHeight="1">
      <c r="A101" s="641">
        <v>2.12</v>
      </c>
      <c r="B101" s="642" t="s">
        <v>1373</v>
      </c>
      <c r="D101" s="644"/>
      <c r="E101" s="832"/>
      <c r="F101" s="645"/>
      <c r="G101" s="646"/>
      <c r="H101" s="647"/>
      <c r="I101" s="648"/>
    </row>
    <row r="102" spans="1:9" s="595" customFormat="1">
      <c r="A102" s="606" t="s">
        <v>142</v>
      </c>
      <c r="B102" s="632" t="s">
        <v>767</v>
      </c>
      <c r="C102" s="627" t="s">
        <v>11</v>
      </c>
      <c r="D102" s="606" t="s">
        <v>919</v>
      </c>
      <c r="E102" s="816">
        <v>120000</v>
      </c>
      <c r="F102" s="649"/>
      <c r="H102" s="628"/>
    </row>
    <row r="103" spans="1:9" s="595" customFormat="1">
      <c r="A103" s="606" t="s">
        <v>143</v>
      </c>
      <c r="B103" s="632" t="s">
        <v>768</v>
      </c>
      <c r="C103" s="627" t="s">
        <v>11</v>
      </c>
      <c r="D103" s="606">
        <v>1</v>
      </c>
      <c r="E103" s="820">
        <v>90000</v>
      </c>
      <c r="F103" s="607">
        <f>D103*E103</f>
        <v>90000</v>
      </c>
      <c r="H103" s="628"/>
    </row>
    <row r="104" spans="1:9" s="595" customFormat="1">
      <c r="A104" s="606" t="s">
        <v>144</v>
      </c>
      <c r="B104" s="632" t="s">
        <v>777</v>
      </c>
      <c r="C104" s="627" t="s">
        <v>11</v>
      </c>
      <c r="D104" s="606" t="s">
        <v>919</v>
      </c>
      <c r="E104" s="816">
        <v>75000</v>
      </c>
      <c r="F104" s="649"/>
      <c r="H104" s="628"/>
    </row>
    <row r="105" spans="1:9" s="643" customFormat="1">
      <c r="A105" s="641"/>
      <c r="B105" s="642"/>
      <c r="C105" s="644"/>
      <c r="D105" s="641"/>
      <c r="E105" s="832"/>
      <c r="F105" s="645"/>
      <c r="G105" s="646"/>
      <c r="H105" s="647"/>
      <c r="I105" s="648"/>
    </row>
    <row r="106" spans="1:9" s="653" customFormat="1">
      <c r="A106" s="650">
        <v>2.13</v>
      </c>
      <c r="B106" s="651" t="s">
        <v>778</v>
      </c>
      <c r="C106" s="627"/>
      <c r="D106" s="606"/>
      <c r="E106" s="819"/>
      <c r="F106" s="652"/>
      <c r="G106" s="595"/>
      <c r="H106" s="628"/>
    </row>
    <row r="107" spans="1:9" s="653" customFormat="1">
      <c r="A107" s="654"/>
      <c r="B107" s="630"/>
      <c r="C107" s="627"/>
      <c r="D107" s="609"/>
      <c r="E107" s="819"/>
      <c r="F107" s="652"/>
      <c r="G107" s="595"/>
      <c r="H107" s="628"/>
    </row>
    <row r="108" spans="1:9" s="653" customFormat="1" ht="15.75" customHeight="1">
      <c r="A108" s="655"/>
      <c r="B108" s="1019" t="s">
        <v>779</v>
      </c>
      <c r="C108" s="1020"/>
      <c r="D108" s="1021"/>
      <c r="E108" s="1022">
        <v>1000000</v>
      </c>
      <c r="F108" s="1022">
        <v>1000000</v>
      </c>
      <c r="G108" s="595"/>
      <c r="H108" s="628"/>
    </row>
    <row r="109" spans="1:9" s="653" customFormat="1" ht="17.399999999999999" customHeight="1">
      <c r="A109" s="655"/>
      <c r="B109" s="1009"/>
      <c r="C109" s="627"/>
      <c r="D109" s="606"/>
      <c r="E109" s="820"/>
      <c r="F109" s="607">
        <f>D109*E109</f>
        <v>0</v>
      </c>
      <c r="G109" s="595"/>
      <c r="H109" s="628"/>
    </row>
    <row r="110" spans="1:9" s="595" customFormat="1">
      <c r="A110" s="609"/>
      <c r="B110" s="626" t="s">
        <v>781</v>
      </c>
      <c r="C110" s="609"/>
      <c r="D110" s="609"/>
      <c r="E110" s="819"/>
      <c r="F110" s="638">
        <f>+SUM(F13:F109)</f>
        <v>1594500</v>
      </c>
      <c r="H110" s="628"/>
    </row>
    <row r="111" spans="1:9" s="595" customFormat="1">
      <c r="A111" s="609"/>
      <c r="B111" s="626"/>
      <c r="C111" s="609"/>
      <c r="D111" s="609"/>
      <c r="E111" s="819"/>
      <c r="F111" s="638"/>
      <c r="H111" s="628"/>
    </row>
    <row r="112" spans="1:9" s="653" customFormat="1">
      <c r="A112" s="631">
        <v>3</v>
      </c>
      <c r="B112" s="626" t="s">
        <v>782</v>
      </c>
      <c r="C112" s="656"/>
      <c r="D112" s="656"/>
      <c r="E112" s="833"/>
      <c r="F112" s="657"/>
      <c r="G112" s="595"/>
      <c r="H112" s="628"/>
    </row>
    <row r="113" spans="1:8" s="653" customFormat="1">
      <c r="A113" s="656"/>
      <c r="B113" s="658"/>
      <c r="C113" s="656"/>
      <c r="D113" s="656"/>
      <c r="E113" s="833"/>
      <c r="F113" s="657"/>
      <c r="G113" s="595"/>
      <c r="H113" s="628"/>
    </row>
    <row r="114" spans="1:8" s="653" customFormat="1" ht="132.75" customHeight="1">
      <c r="A114" s="608">
        <v>3.1</v>
      </c>
      <c r="B114" s="640" t="s">
        <v>1374</v>
      </c>
      <c r="C114" s="659"/>
      <c r="D114" s="608"/>
      <c r="E114" s="834"/>
      <c r="F114" s="660"/>
      <c r="G114" s="595"/>
      <c r="H114" s="628"/>
    </row>
    <row r="115" spans="1:8" s="653" customFormat="1">
      <c r="A115" s="608"/>
      <c r="B115" s="661"/>
      <c r="C115" s="659"/>
      <c r="D115" s="608"/>
      <c r="E115" s="834"/>
      <c r="F115" s="660"/>
      <c r="G115" s="595"/>
      <c r="H115" s="628"/>
    </row>
    <row r="116" spans="1:8" s="653" customFormat="1">
      <c r="A116" s="608" t="s">
        <v>783</v>
      </c>
      <c r="B116" s="661" t="s">
        <v>784</v>
      </c>
      <c r="C116" s="659" t="s">
        <v>785</v>
      </c>
      <c r="D116" s="631">
        <v>775</v>
      </c>
      <c r="E116" s="820">
        <v>2400</v>
      </c>
      <c r="F116" s="607">
        <f t="shared" ref="F116:F119" si="0">E116*D116</f>
        <v>1860000</v>
      </c>
      <c r="G116" s="595"/>
      <c r="H116" s="628"/>
    </row>
    <row r="117" spans="1:8" s="653" customFormat="1">
      <c r="A117" s="608" t="s">
        <v>786</v>
      </c>
      <c r="B117" s="661" t="s">
        <v>787</v>
      </c>
      <c r="C117" s="659" t="s">
        <v>785</v>
      </c>
      <c r="D117" s="631">
        <v>300</v>
      </c>
      <c r="E117" s="820">
        <v>1800</v>
      </c>
      <c r="F117" s="607">
        <f t="shared" si="0"/>
        <v>540000</v>
      </c>
      <c r="G117" s="595"/>
      <c r="H117" s="628"/>
    </row>
    <row r="118" spans="1:8" s="653" customFormat="1">
      <c r="A118" s="608" t="s">
        <v>788</v>
      </c>
      <c r="B118" s="661" t="s">
        <v>789</v>
      </c>
      <c r="C118" s="659" t="s">
        <v>785</v>
      </c>
      <c r="D118" s="631">
        <v>50</v>
      </c>
      <c r="E118" s="820">
        <v>2000</v>
      </c>
      <c r="F118" s="607">
        <f t="shared" si="0"/>
        <v>100000</v>
      </c>
      <c r="G118" s="595"/>
      <c r="H118" s="628"/>
    </row>
    <row r="119" spans="1:8" s="653" customFormat="1">
      <c r="A119" s="608" t="s">
        <v>790</v>
      </c>
      <c r="B119" s="661" t="s">
        <v>791</v>
      </c>
      <c r="C119" s="659" t="s">
        <v>785</v>
      </c>
      <c r="D119" s="631">
        <v>50</v>
      </c>
      <c r="E119" s="820">
        <v>2500</v>
      </c>
      <c r="F119" s="607">
        <f t="shared" si="0"/>
        <v>125000</v>
      </c>
      <c r="G119" s="595"/>
      <c r="H119" s="628"/>
    </row>
    <row r="120" spans="1:8" s="653" customFormat="1">
      <c r="A120" s="608"/>
      <c r="B120" s="661"/>
      <c r="C120" s="659"/>
      <c r="D120" s="608"/>
      <c r="E120" s="820"/>
      <c r="F120" s="607"/>
      <c r="G120" s="595"/>
      <c r="H120" s="628"/>
    </row>
    <row r="121" spans="1:8" s="653" customFormat="1" ht="70.5" customHeight="1">
      <c r="A121" s="608">
        <v>3.2</v>
      </c>
      <c r="B121" s="629" t="s">
        <v>1006</v>
      </c>
      <c r="C121" s="659"/>
      <c r="D121" s="608"/>
      <c r="E121" s="834"/>
      <c r="F121" s="660"/>
      <c r="G121" s="595"/>
      <c r="H121" s="628"/>
    </row>
    <row r="122" spans="1:8" s="653" customFormat="1">
      <c r="A122" s="608"/>
      <c r="B122" s="661"/>
      <c r="C122" s="659"/>
      <c r="D122" s="608"/>
      <c r="E122" s="834"/>
      <c r="F122" s="660"/>
      <c r="G122" s="595"/>
      <c r="H122" s="628"/>
    </row>
    <row r="123" spans="1:8" s="653" customFormat="1">
      <c r="A123" s="608" t="s">
        <v>792</v>
      </c>
      <c r="B123" s="629" t="s">
        <v>793</v>
      </c>
      <c r="C123" s="606" t="s">
        <v>794</v>
      </c>
      <c r="D123" s="631" t="s">
        <v>919</v>
      </c>
      <c r="E123" s="820">
        <v>2400</v>
      </c>
      <c r="F123" s="607"/>
      <c r="G123" s="595"/>
      <c r="H123" s="628"/>
    </row>
    <row r="124" spans="1:8" s="653" customFormat="1">
      <c r="A124" s="608" t="s">
        <v>795</v>
      </c>
      <c r="B124" s="629" t="s">
        <v>796</v>
      </c>
      <c r="C124" s="606" t="s">
        <v>794</v>
      </c>
      <c r="D124" s="631" t="s">
        <v>919</v>
      </c>
      <c r="E124" s="820">
        <v>2000</v>
      </c>
      <c r="F124" s="607"/>
      <c r="G124" s="595"/>
      <c r="H124" s="628"/>
    </row>
    <row r="125" spans="1:8" s="653" customFormat="1">
      <c r="A125" s="608" t="s">
        <v>797</v>
      </c>
      <c r="B125" s="629" t="s">
        <v>798</v>
      </c>
      <c r="C125" s="606" t="s">
        <v>794</v>
      </c>
      <c r="D125" s="631" t="s">
        <v>919</v>
      </c>
      <c r="E125" s="820">
        <v>1800</v>
      </c>
      <c r="F125" s="607"/>
      <c r="G125" s="595"/>
      <c r="H125" s="628"/>
    </row>
    <row r="126" spans="1:8" s="653" customFormat="1">
      <c r="A126" s="608" t="s">
        <v>799</v>
      </c>
      <c r="B126" s="629" t="s">
        <v>800</v>
      </c>
      <c r="C126" s="606" t="s">
        <v>794</v>
      </c>
      <c r="D126" s="631" t="s">
        <v>919</v>
      </c>
      <c r="E126" s="820">
        <v>1500</v>
      </c>
      <c r="F126" s="607"/>
      <c r="G126" s="595"/>
      <c r="H126" s="628"/>
    </row>
    <row r="127" spans="1:8" s="653" customFormat="1">
      <c r="A127" s="608" t="s">
        <v>801</v>
      </c>
      <c r="B127" s="629" t="s">
        <v>802</v>
      </c>
      <c r="C127" s="606" t="s">
        <v>794</v>
      </c>
      <c r="D127" s="631" t="s">
        <v>919</v>
      </c>
      <c r="E127" s="820">
        <v>1000</v>
      </c>
      <c r="F127" s="607"/>
      <c r="G127" s="595"/>
      <c r="H127" s="628"/>
    </row>
    <row r="128" spans="1:8" s="653" customFormat="1">
      <c r="A128" s="608"/>
      <c r="B128" s="661"/>
      <c r="C128" s="659"/>
      <c r="D128" s="608"/>
      <c r="E128" s="820"/>
      <c r="F128" s="607"/>
      <c r="G128" s="595"/>
      <c r="H128" s="628"/>
    </row>
    <row r="129" spans="1:8" s="653" customFormat="1" ht="34.5">
      <c r="A129" s="608">
        <v>3.3</v>
      </c>
      <c r="B129" s="629" t="s">
        <v>1375</v>
      </c>
      <c r="C129" s="659" t="s">
        <v>785</v>
      </c>
      <c r="D129" s="608">
        <v>4</v>
      </c>
      <c r="E129" s="820">
        <v>18000</v>
      </c>
      <c r="F129" s="607">
        <f t="shared" ref="F129" si="1">E129*D129</f>
        <v>72000</v>
      </c>
      <c r="G129" s="595"/>
      <c r="H129" s="628"/>
    </row>
    <row r="130" spans="1:8" s="653" customFormat="1">
      <c r="A130" s="608"/>
      <c r="B130" s="662"/>
      <c r="C130" s="659"/>
      <c r="D130" s="608"/>
      <c r="E130" s="820"/>
      <c r="F130" s="607"/>
      <c r="G130" s="595"/>
      <c r="H130" s="628"/>
    </row>
    <row r="131" spans="1:8" s="653" customFormat="1" ht="34.5">
      <c r="A131" s="608">
        <v>3.4</v>
      </c>
      <c r="B131" s="629" t="s">
        <v>1376</v>
      </c>
      <c r="C131" s="659"/>
      <c r="D131" s="608"/>
      <c r="E131" s="820"/>
      <c r="F131" s="607"/>
      <c r="G131" s="595"/>
      <c r="H131" s="628"/>
    </row>
    <row r="132" spans="1:8" s="653" customFormat="1">
      <c r="A132" s="608" t="s">
        <v>803</v>
      </c>
      <c r="B132" s="661" t="s">
        <v>804</v>
      </c>
      <c r="C132" s="627" t="s">
        <v>785</v>
      </c>
      <c r="D132" s="631">
        <v>6.5</v>
      </c>
      <c r="E132" s="820">
        <v>25000</v>
      </c>
      <c r="F132" s="607">
        <f t="shared" ref="F132:F133" si="2">E132*D132</f>
        <v>162500</v>
      </c>
      <c r="G132" s="595"/>
      <c r="H132" s="628"/>
    </row>
    <row r="133" spans="1:8" s="653" customFormat="1">
      <c r="A133" s="608" t="s">
        <v>805</v>
      </c>
      <c r="B133" s="661" t="s">
        <v>1007</v>
      </c>
      <c r="C133" s="606" t="s">
        <v>11</v>
      </c>
      <c r="D133" s="631">
        <v>10</v>
      </c>
      <c r="E133" s="820">
        <v>28000</v>
      </c>
      <c r="F133" s="607">
        <f t="shared" si="2"/>
        <v>280000</v>
      </c>
      <c r="G133" s="595"/>
      <c r="H133" s="628"/>
    </row>
    <row r="134" spans="1:8" s="653" customFormat="1">
      <c r="A134" s="608"/>
      <c r="B134" s="661"/>
      <c r="C134" s="632"/>
      <c r="D134" s="608"/>
      <c r="E134" s="820"/>
      <c r="F134" s="607"/>
      <c r="G134" s="595"/>
      <c r="H134" s="628"/>
    </row>
    <row r="135" spans="1:8" s="653" customFormat="1" ht="34.5">
      <c r="A135" s="608">
        <v>3.5</v>
      </c>
      <c r="B135" s="629" t="s">
        <v>1377</v>
      </c>
      <c r="C135" s="627" t="s">
        <v>785</v>
      </c>
      <c r="D135" s="608">
        <v>6</v>
      </c>
      <c r="E135" s="820">
        <v>18000</v>
      </c>
      <c r="F135" s="607">
        <f t="shared" ref="F135" si="3">E135*D135</f>
        <v>108000</v>
      </c>
      <c r="G135" s="595"/>
      <c r="H135" s="628"/>
    </row>
    <row r="136" spans="1:8" s="653" customFormat="1">
      <c r="A136" s="608"/>
      <c r="B136" s="629"/>
      <c r="C136" s="659"/>
      <c r="D136" s="663"/>
      <c r="E136" s="820"/>
      <c r="F136" s="607"/>
      <c r="G136" s="595"/>
      <c r="H136" s="628"/>
    </row>
    <row r="137" spans="1:8" s="653" customFormat="1" ht="26.4" customHeight="1">
      <c r="A137" s="608">
        <v>3.6</v>
      </c>
      <c r="B137" s="629" t="s">
        <v>1378</v>
      </c>
      <c r="C137" s="627" t="s">
        <v>785</v>
      </c>
      <c r="D137" s="608">
        <v>8</v>
      </c>
      <c r="E137" s="820">
        <v>16000</v>
      </c>
      <c r="F137" s="607">
        <f t="shared" ref="F137" si="4">E137*D137</f>
        <v>128000</v>
      </c>
      <c r="G137" s="595"/>
      <c r="H137" s="628"/>
    </row>
    <row r="138" spans="1:8" s="653" customFormat="1">
      <c r="A138" s="608"/>
      <c r="B138" s="629"/>
      <c r="C138" s="659"/>
      <c r="D138" s="663"/>
      <c r="E138" s="820"/>
      <c r="F138" s="607"/>
      <c r="G138" s="595"/>
      <c r="H138" s="628"/>
    </row>
    <row r="139" spans="1:8" s="653" customFormat="1" ht="46">
      <c r="A139" s="608">
        <v>3.7</v>
      </c>
      <c r="B139" s="629" t="s">
        <v>1379</v>
      </c>
      <c r="C139" s="606" t="s">
        <v>785</v>
      </c>
      <c r="D139" s="599">
        <f>18*0.36</f>
        <v>6.4799999999999995</v>
      </c>
      <c r="E139" s="820">
        <v>17000</v>
      </c>
      <c r="F139" s="607">
        <f t="shared" ref="F139" si="5">E139*D139</f>
        <v>110159.99999999999</v>
      </c>
      <c r="G139" s="595"/>
      <c r="H139" s="628"/>
    </row>
    <row r="140" spans="1:8" s="653" customFormat="1">
      <c r="A140" s="608"/>
      <c r="B140" s="629"/>
      <c r="C140" s="606"/>
      <c r="D140" s="599"/>
      <c r="E140" s="820"/>
      <c r="F140" s="607"/>
      <c r="G140" s="595"/>
      <c r="H140" s="628"/>
    </row>
    <row r="141" spans="1:8" s="653" customFormat="1" ht="34.5">
      <c r="A141" s="608">
        <v>3.8</v>
      </c>
      <c r="B141" s="629" t="s">
        <v>1380</v>
      </c>
      <c r="C141" s="606" t="s">
        <v>785</v>
      </c>
      <c r="D141" s="599" t="s">
        <v>919</v>
      </c>
      <c r="E141" s="820">
        <v>18000</v>
      </c>
      <c r="F141" s="607"/>
      <c r="G141" s="595"/>
      <c r="H141" s="628"/>
    </row>
    <row r="142" spans="1:8" s="653" customFormat="1">
      <c r="A142" s="608"/>
      <c r="B142" s="629"/>
      <c r="C142" s="659"/>
      <c r="D142" s="599"/>
      <c r="E142" s="820"/>
      <c r="F142" s="607"/>
      <c r="G142" s="595"/>
      <c r="H142" s="628"/>
    </row>
    <row r="143" spans="1:8" s="653" customFormat="1" ht="34.5">
      <c r="A143" s="608">
        <v>3.9</v>
      </c>
      <c r="B143" s="629" t="s">
        <v>1381</v>
      </c>
      <c r="C143" s="627" t="s">
        <v>785</v>
      </c>
      <c r="D143" s="599">
        <v>2</v>
      </c>
      <c r="E143" s="820">
        <v>16000</v>
      </c>
      <c r="F143" s="607">
        <f t="shared" ref="F143" si="6">E143*D143</f>
        <v>32000</v>
      </c>
      <c r="G143" s="595"/>
      <c r="H143" s="628"/>
    </row>
    <row r="144" spans="1:8" s="653" customFormat="1">
      <c r="A144" s="608"/>
      <c r="B144" s="629"/>
      <c r="C144" s="659"/>
      <c r="D144" s="608"/>
      <c r="E144" s="820"/>
      <c r="F144" s="607"/>
      <c r="G144" s="595"/>
      <c r="H144" s="628"/>
    </row>
    <row r="145" spans="1:8" s="653" customFormat="1" ht="46">
      <c r="A145" s="612">
        <v>3.1</v>
      </c>
      <c r="B145" s="629" t="s">
        <v>1008</v>
      </c>
      <c r="C145" s="606" t="s">
        <v>736</v>
      </c>
      <c r="D145" s="606">
        <v>5</v>
      </c>
      <c r="E145" s="820">
        <v>16000</v>
      </c>
      <c r="F145" s="607">
        <f>E145*D145</f>
        <v>80000</v>
      </c>
      <c r="G145" s="595"/>
      <c r="H145" s="628"/>
    </row>
    <row r="146" spans="1:8" s="653" customFormat="1">
      <c r="A146" s="656"/>
      <c r="B146" s="658"/>
      <c r="C146" s="656"/>
      <c r="D146" s="656"/>
      <c r="E146" s="820"/>
      <c r="F146" s="607"/>
      <c r="G146" s="595"/>
      <c r="H146" s="628"/>
    </row>
    <row r="147" spans="1:8" s="653" customFormat="1" ht="34.5">
      <c r="A147" s="612">
        <v>3.11</v>
      </c>
      <c r="B147" s="629" t="s">
        <v>1009</v>
      </c>
      <c r="C147" s="606"/>
      <c r="D147" s="606"/>
      <c r="E147" s="820"/>
      <c r="F147" s="607"/>
      <c r="G147" s="595"/>
      <c r="H147" s="628"/>
    </row>
    <row r="148" spans="1:8" s="653" customFormat="1">
      <c r="A148" s="608" t="s">
        <v>806</v>
      </c>
      <c r="B148" s="629" t="s">
        <v>793</v>
      </c>
      <c r="C148" s="606" t="s">
        <v>685</v>
      </c>
      <c r="D148" s="631" t="s">
        <v>919</v>
      </c>
      <c r="E148" s="820"/>
      <c r="F148" s="607"/>
      <c r="G148" s="595"/>
      <c r="H148" s="628"/>
    </row>
    <row r="149" spans="1:8" s="653" customFormat="1">
      <c r="A149" s="608" t="s">
        <v>807</v>
      </c>
      <c r="B149" s="629" t="s">
        <v>796</v>
      </c>
      <c r="C149" s="606" t="s">
        <v>685</v>
      </c>
      <c r="D149" s="631" t="s">
        <v>919</v>
      </c>
      <c r="E149" s="820"/>
      <c r="F149" s="607"/>
      <c r="G149" s="595"/>
      <c r="H149" s="628"/>
    </row>
    <row r="150" spans="1:8" s="653" customFormat="1">
      <c r="A150" s="608" t="s">
        <v>808</v>
      </c>
      <c r="B150" s="629" t="s">
        <v>798</v>
      </c>
      <c r="C150" s="606" t="s">
        <v>685</v>
      </c>
      <c r="D150" s="631" t="s">
        <v>919</v>
      </c>
      <c r="E150" s="820"/>
      <c r="F150" s="607"/>
      <c r="G150" s="595"/>
      <c r="H150" s="628"/>
    </row>
    <row r="151" spans="1:8" s="653" customFormat="1">
      <c r="A151" s="608" t="s">
        <v>809</v>
      </c>
      <c r="B151" s="629" t="s">
        <v>800</v>
      </c>
      <c r="C151" s="606" t="s">
        <v>685</v>
      </c>
      <c r="D151" s="631" t="s">
        <v>919</v>
      </c>
      <c r="E151" s="820"/>
      <c r="F151" s="607"/>
      <c r="G151" s="595"/>
      <c r="H151" s="628"/>
    </row>
    <row r="152" spans="1:8" s="653" customFormat="1">
      <c r="A152" s="608" t="s">
        <v>810</v>
      </c>
      <c r="B152" s="629" t="s">
        <v>802</v>
      </c>
      <c r="C152" s="606" t="s">
        <v>685</v>
      </c>
      <c r="D152" s="631" t="s">
        <v>919</v>
      </c>
      <c r="E152" s="820"/>
      <c r="F152" s="607"/>
      <c r="G152" s="595"/>
      <c r="H152" s="628"/>
    </row>
    <row r="153" spans="1:8" s="653" customFormat="1">
      <c r="A153" s="599"/>
      <c r="B153" s="629"/>
      <c r="C153" s="606"/>
      <c r="D153" s="631"/>
      <c r="E153" s="820"/>
      <c r="F153" s="607"/>
      <c r="G153" s="595"/>
      <c r="H153" s="628"/>
    </row>
    <row r="154" spans="1:8" s="653" customFormat="1" ht="25.5" customHeight="1">
      <c r="A154" s="606">
        <v>3.12</v>
      </c>
      <c r="B154" s="629" t="s">
        <v>811</v>
      </c>
      <c r="C154" s="606"/>
      <c r="D154" s="606"/>
      <c r="E154" s="820"/>
      <c r="F154" s="607"/>
      <c r="G154" s="595"/>
      <c r="H154" s="628"/>
    </row>
    <row r="155" spans="1:8" s="653" customFormat="1">
      <c r="A155" s="608" t="s">
        <v>812</v>
      </c>
      <c r="B155" s="629" t="s">
        <v>793</v>
      </c>
      <c r="C155" s="606" t="s">
        <v>685</v>
      </c>
      <c r="D155" s="631" t="s">
        <v>919</v>
      </c>
      <c r="E155" s="820"/>
      <c r="F155" s="607"/>
      <c r="G155" s="595"/>
      <c r="H155" s="628"/>
    </row>
    <row r="156" spans="1:8" s="653" customFormat="1">
      <c r="A156" s="608" t="s">
        <v>813</v>
      </c>
      <c r="B156" s="629" t="s">
        <v>796</v>
      </c>
      <c r="C156" s="606" t="s">
        <v>685</v>
      </c>
      <c r="D156" s="631" t="s">
        <v>919</v>
      </c>
      <c r="E156" s="820"/>
      <c r="F156" s="607"/>
      <c r="G156" s="595"/>
      <c r="H156" s="628"/>
    </row>
    <row r="157" spans="1:8" s="653" customFormat="1">
      <c r="A157" s="608" t="s">
        <v>814</v>
      </c>
      <c r="B157" s="629" t="s">
        <v>798</v>
      </c>
      <c r="C157" s="606" t="s">
        <v>685</v>
      </c>
      <c r="D157" s="631" t="s">
        <v>919</v>
      </c>
      <c r="E157" s="820"/>
      <c r="F157" s="607"/>
      <c r="G157" s="595"/>
      <c r="H157" s="628"/>
    </row>
    <row r="158" spans="1:8" s="653" customFormat="1">
      <c r="A158" s="608" t="s">
        <v>815</v>
      </c>
      <c r="B158" s="629" t="s">
        <v>800</v>
      </c>
      <c r="C158" s="606" t="s">
        <v>685</v>
      </c>
      <c r="D158" s="631" t="s">
        <v>919</v>
      </c>
      <c r="E158" s="820"/>
      <c r="F158" s="607"/>
      <c r="G158" s="595"/>
      <c r="H158" s="628"/>
    </row>
    <row r="159" spans="1:8" s="653" customFormat="1">
      <c r="A159" s="608" t="s">
        <v>816</v>
      </c>
      <c r="B159" s="629" t="s">
        <v>802</v>
      </c>
      <c r="C159" s="606" t="s">
        <v>685</v>
      </c>
      <c r="D159" s="631" t="s">
        <v>919</v>
      </c>
      <c r="E159" s="820"/>
      <c r="F159" s="607"/>
      <c r="G159" s="595"/>
      <c r="H159" s="628"/>
    </row>
    <row r="160" spans="1:8" s="653" customFormat="1">
      <c r="A160" s="599"/>
      <c r="B160" s="629"/>
      <c r="C160" s="606"/>
      <c r="D160" s="631"/>
      <c r="E160" s="820"/>
      <c r="F160" s="607"/>
      <c r="G160" s="595"/>
      <c r="H160" s="628"/>
    </row>
    <row r="161" spans="1:8" s="653" customFormat="1">
      <c r="A161" s="599">
        <v>3.13</v>
      </c>
      <c r="B161" s="626" t="s">
        <v>817</v>
      </c>
      <c r="C161" s="606"/>
      <c r="D161" s="631"/>
      <c r="E161" s="820"/>
      <c r="F161" s="607"/>
      <c r="G161" s="595"/>
      <c r="H161" s="628"/>
    </row>
    <row r="162" spans="1:8" s="653" customFormat="1" ht="34.5">
      <c r="A162" s="599"/>
      <c r="B162" s="629" t="s">
        <v>1010</v>
      </c>
      <c r="C162" s="659" t="s">
        <v>33</v>
      </c>
      <c r="D162" s="631" t="s">
        <v>919</v>
      </c>
      <c r="E162" s="820"/>
      <c r="F162" s="607"/>
      <c r="G162" s="595"/>
      <c r="H162" s="628"/>
    </row>
    <row r="163" spans="1:8" s="653" customFormat="1" ht="65.25" customHeight="1">
      <c r="A163" s="599"/>
      <c r="B163" s="629" t="s">
        <v>1011</v>
      </c>
      <c r="C163" s="606" t="s">
        <v>11</v>
      </c>
      <c r="D163" s="631" t="s">
        <v>919</v>
      </c>
      <c r="E163" s="820"/>
      <c r="F163" s="607"/>
      <c r="G163" s="595"/>
      <c r="H163" s="628"/>
    </row>
    <row r="164" spans="1:8" s="653" customFormat="1">
      <c r="A164" s="656"/>
      <c r="B164" s="658"/>
      <c r="C164" s="656"/>
      <c r="D164" s="656"/>
      <c r="E164" s="820"/>
      <c r="F164" s="607"/>
      <c r="G164" s="595"/>
      <c r="H164" s="628"/>
    </row>
    <row r="165" spans="1:8" s="653" customFormat="1">
      <c r="A165" s="664">
        <v>3.14</v>
      </c>
      <c r="B165" s="662" t="s">
        <v>818</v>
      </c>
      <c r="C165" s="659"/>
      <c r="D165" s="608"/>
      <c r="E165" s="820"/>
      <c r="F165" s="607"/>
      <c r="G165" s="595"/>
      <c r="H165" s="628"/>
    </row>
    <row r="166" spans="1:8" s="653" customFormat="1">
      <c r="A166" s="608"/>
      <c r="B166" s="661"/>
      <c r="C166" s="659"/>
      <c r="D166" s="608"/>
      <c r="E166" s="820"/>
      <c r="F166" s="607"/>
      <c r="G166" s="595"/>
      <c r="H166" s="628"/>
    </row>
    <row r="167" spans="1:8" s="653" customFormat="1">
      <c r="A167" s="608" t="s">
        <v>819</v>
      </c>
      <c r="B167" s="662" t="s">
        <v>820</v>
      </c>
      <c r="C167" s="659"/>
      <c r="D167" s="608"/>
      <c r="E167" s="820"/>
      <c r="F167" s="607"/>
      <c r="G167" s="595"/>
      <c r="H167" s="628"/>
    </row>
    <row r="168" spans="1:8" s="653" customFormat="1" ht="57.5">
      <c r="A168" s="608"/>
      <c r="B168" s="629" t="s">
        <v>1382</v>
      </c>
      <c r="C168" s="659"/>
      <c r="D168" s="608"/>
      <c r="E168" s="820"/>
      <c r="F168" s="607"/>
      <c r="G168" s="595"/>
      <c r="H168" s="628"/>
    </row>
    <row r="169" spans="1:8" s="653" customFormat="1">
      <c r="A169" s="608"/>
      <c r="B169" s="661" t="s">
        <v>1012</v>
      </c>
      <c r="C169" s="659"/>
      <c r="D169" s="608"/>
      <c r="E169" s="820"/>
      <c r="F169" s="607"/>
      <c r="G169" s="595"/>
      <c r="H169" s="628"/>
    </row>
    <row r="170" spans="1:8" s="653" customFormat="1">
      <c r="A170" s="606" t="s">
        <v>142</v>
      </c>
      <c r="B170" s="661" t="s">
        <v>821</v>
      </c>
      <c r="C170" s="659" t="s">
        <v>33</v>
      </c>
      <c r="D170" s="631" t="s">
        <v>919</v>
      </c>
      <c r="E170" s="820">
        <v>2500</v>
      </c>
      <c r="F170" s="607"/>
      <c r="G170" s="595"/>
      <c r="H170" s="628"/>
    </row>
    <row r="171" spans="1:8" s="653" customFormat="1">
      <c r="A171" s="606" t="s">
        <v>143</v>
      </c>
      <c r="B171" s="661" t="s">
        <v>822</v>
      </c>
      <c r="C171" s="659" t="s">
        <v>33</v>
      </c>
      <c r="D171" s="631">
        <f>25+25+875</f>
        <v>925</v>
      </c>
      <c r="E171" s="820">
        <v>1500</v>
      </c>
      <c r="F171" s="607">
        <f>E171*D171</f>
        <v>1387500</v>
      </c>
      <c r="G171" s="595"/>
      <c r="H171" s="628"/>
    </row>
    <row r="172" spans="1:8" s="653" customFormat="1">
      <c r="A172" s="606" t="s">
        <v>144</v>
      </c>
      <c r="B172" s="661" t="s">
        <v>823</v>
      </c>
      <c r="C172" s="659" t="s">
        <v>33</v>
      </c>
      <c r="D172" s="631" t="s">
        <v>919</v>
      </c>
      <c r="E172" s="820">
        <v>1600</v>
      </c>
      <c r="F172" s="607"/>
      <c r="G172" s="595"/>
      <c r="H172" s="628"/>
    </row>
    <row r="173" spans="1:8" s="653" customFormat="1">
      <c r="A173" s="606" t="s">
        <v>300</v>
      </c>
      <c r="B173" s="661" t="s">
        <v>824</v>
      </c>
      <c r="C173" s="659" t="s">
        <v>33</v>
      </c>
      <c r="D173" s="631" t="s">
        <v>919</v>
      </c>
      <c r="E173" s="820">
        <v>1400</v>
      </c>
      <c r="F173" s="607"/>
      <c r="G173" s="595"/>
      <c r="H173" s="628"/>
    </row>
    <row r="174" spans="1:8" s="653" customFormat="1">
      <c r="A174" s="606" t="s">
        <v>295</v>
      </c>
      <c r="B174" s="661" t="s">
        <v>825</v>
      </c>
      <c r="C174" s="659" t="s">
        <v>33</v>
      </c>
      <c r="D174" s="608">
        <v>75</v>
      </c>
      <c r="E174" s="820">
        <v>1000</v>
      </c>
      <c r="F174" s="607">
        <f t="shared" ref="F174" si="7">E174*D174</f>
        <v>75000</v>
      </c>
      <c r="G174" s="595"/>
      <c r="H174" s="628"/>
    </row>
    <row r="175" spans="1:8" s="653" customFormat="1">
      <c r="A175" s="608"/>
      <c r="B175" s="661"/>
      <c r="C175" s="659"/>
      <c r="D175" s="608"/>
      <c r="E175" s="820"/>
      <c r="F175" s="607"/>
      <c r="G175" s="595"/>
      <c r="H175" s="628"/>
    </row>
    <row r="176" spans="1:8" s="653" customFormat="1">
      <c r="A176" s="606" t="s">
        <v>826</v>
      </c>
      <c r="B176" s="626" t="s">
        <v>827</v>
      </c>
      <c r="C176" s="656"/>
      <c r="D176" s="656"/>
      <c r="E176" s="820"/>
      <c r="F176" s="607"/>
      <c r="G176" s="595"/>
      <c r="H176" s="628"/>
    </row>
    <row r="177" spans="1:8" s="653" customFormat="1">
      <c r="A177" s="656"/>
      <c r="B177" s="658"/>
      <c r="C177" s="656"/>
      <c r="D177" s="656"/>
      <c r="E177" s="820"/>
      <c r="F177" s="607"/>
      <c r="G177" s="595"/>
      <c r="H177" s="628"/>
    </row>
    <row r="178" spans="1:8" s="595" customFormat="1" ht="46">
      <c r="A178" s="606"/>
      <c r="B178" s="629" t="s">
        <v>1383</v>
      </c>
      <c r="C178" s="656"/>
      <c r="D178" s="656"/>
      <c r="E178" s="820"/>
      <c r="F178" s="607"/>
      <c r="H178" s="628"/>
    </row>
    <row r="179" spans="1:8" s="595" customFormat="1">
      <c r="A179" s="656"/>
      <c r="B179" s="629"/>
      <c r="C179" s="656"/>
      <c r="D179" s="656"/>
      <c r="E179" s="820"/>
      <c r="F179" s="607"/>
      <c r="H179" s="628"/>
    </row>
    <row r="180" spans="1:8" s="595" customFormat="1">
      <c r="A180" s="606" t="s">
        <v>142</v>
      </c>
      <c r="B180" s="629" t="s">
        <v>828</v>
      </c>
      <c r="C180" s="606" t="s">
        <v>274</v>
      </c>
      <c r="D180" s="606" t="s">
        <v>919</v>
      </c>
      <c r="E180" s="820">
        <v>1500</v>
      </c>
      <c r="F180" s="607"/>
      <c r="H180" s="628"/>
    </row>
    <row r="181" spans="1:8" s="595" customFormat="1">
      <c r="A181" s="606" t="s">
        <v>143</v>
      </c>
      <c r="B181" s="629" t="s">
        <v>829</v>
      </c>
      <c r="C181" s="606" t="s">
        <v>274</v>
      </c>
      <c r="D181" s="631">
        <v>120</v>
      </c>
      <c r="E181" s="820">
        <v>1800</v>
      </c>
      <c r="F181" s="607">
        <f>E181*D181</f>
        <v>216000</v>
      </c>
      <c r="H181" s="628"/>
    </row>
    <row r="182" spans="1:8" s="595" customFormat="1">
      <c r="A182" s="606"/>
      <c r="B182" s="629"/>
      <c r="C182" s="606"/>
      <c r="D182" s="631"/>
      <c r="E182" s="820"/>
      <c r="F182" s="607"/>
      <c r="H182" s="628"/>
    </row>
    <row r="183" spans="1:8" s="595" customFormat="1">
      <c r="A183" s="606" t="s">
        <v>830</v>
      </c>
      <c r="B183" s="625" t="s">
        <v>831</v>
      </c>
      <c r="C183" s="606"/>
      <c r="D183" s="606"/>
      <c r="E183" s="816"/>
      <c r="F183" s="607"/>
      <c r="H183" s="628"/>
    </row>
    <row r="184" spans="1:8" s="595" customFormat="1">
      <c r="A184" s="606"/>
      <c r="B184" s="611"/>
      <c r="C184" s="606"/>
      <c r="D184" s="606"/>
      <c r="E184" s="816"/>
      <c r="F184" s="607"/>
      <c r="H184" s="628"/>
    </row>
    <row r="185" spans="1:8" s="595" customFormat="1">
      <c r="A185" s="606"/>
      <c r="B185" s="625" t="s">
        <v>832</v>
      </c>
      <c r="C185" s="606"/>
      <c r="D185" s="606"/>
      <c r="E185" s="816"/>
      <c r="F185" s="607"/>
      <c r="H185" s="628"/>
    </row>
    <row r="186" spans="1:8" s="595" customFormat="1">
      <c r="A186" s="632"/>
      <c r="B186" s="632"/>
      <c r="C186" s="632"/>
      <c r="D186" s="632"/>
      <c r="E186" s="773"/>
      <c r="F186" s="633"/>
      <c r="H186" s="628"/>
    </row>
    <row r="187" spans="1:8" s="595" customFormat="1" ht="46">
      <c r="A187" s="632"/>
      <c r="B187" s="629" t="s">
        <v>1013</v>
      </c>
      <c r="C187" s="632"/>
      <c r="D187" s="632"/>
      <c r="E187" s="773"/>
      <c r="F187" s="633"/>
      <c r="H187" s="628"/>
    </row>
    <row r="188" spans="1:8" s="653" customFormat="1">
      <c r="A188" s="632"/>
      <c r="B188" s="632"/>
      <c r="C188" s="632"/>
      <c r="D188" s="632"/>
      <c r="E188" s="773"/>
      <c r="F188" s="633"/>
      <c r="G188" s="595"/>
      <c r="H188" s="628"/>
    </row>
    <row r="189" spans="1:8" s="653" customFormat="1">
      <c r="A189" s="606" t="s">
        <v>142</v>
      </c>
      <c r="B189" s="611" t="s">
        <v>833</v>
      </c>
      <c r="C189" s="606" t="s">
        <v>736</v>
      </c>
      <c r="D189" s="606">
        <v>20</v>
      </c>
      <c r="E189" s="816">
        <v>2400</v>
      </c>
      <c r="F189" s="607">
        <f>E189*D189</f>
        <v>48000</v>
      </c>
      <c r="G189" s="595"/>
      <c r="H189" s="628"/>
    </row>
    <row r="190" spans="1:8" s="653" customFormat="1">
      <c r="A190" s="606" t="s">
        <v>143</v>
      </c>
      <c r="B190" s="611" t="s">
        <v>834</v>
      </c>
      <c r="C190" s="627" t="s">
        <v>736</v>
      </c>
      <c r="D190" s="606" t="s">
        <v>920</v>
      </c>
      <c r="E190" s="816">
        <v>2000</v>
      </c>
      <c r="F190" s="607" t="s">
        <v>993</v>
      </c>
      <c r="G190" s="595"/>
      <c r="H190" s="628"/>
    </row>
    <row r="191" spans="1:8" s="595" customFormat="1">
      <c r="A191" s="606" t="s">
        <v>144</v>
      </c>
      <c r="B191" s="611" t="s">
        <v>835</v>
      </c>
      <c r="C191" s="627" t="s">
        <v>736</v>
      </c>
      <c r="D191" s="606" t="s">
        <v>920</v>
      </c>
      <c r="E191" s="816">
        <v>1600</v>
      </c>
      <c r="F191" s="607" t="s">
        <v>993</v>
      </c>
      <c r="H191" s="628"/>
    </row>
    <row r="192" spans="1:8" s="595" customFormat="1">
      <c r="A192" s="606"/>
      <c r="B192" s="611"/>
      <c r="C192" s="627"/>
      <c r="D192" s="606"/>
      <c r="E192" s="816"/>
      <c r="F192" s="607"/>
      <c r="H192" s="628"/>
    </row>
    <row r="193" spans="1:8" s="653" customFormat="1">
      <c r="A193" s="606">
        <v>3.15</v>
      </c>
      <c r="B193" s="626" t="s">
        <v>836</v>
      </c>
      <c r="C193" s="656"/>
      <c r="D193" s="656"/>
      <c r="E193" s="820"/>
      <c r="F193" s="607"/>
      <c r="G193" s="595"/>
      <c r="H193" s="628"/>
    </row>
    <row r="194" spans="1:8" s="653" customFormat="1" ht="23">
      <c r="A194" s="606"/>
      <c r="B194" s="629" t="s">
        <v>1014</v>
      </c>
      <c r="C194" s="606" t="s">
        <v>274</v>
      </c>
      <c r="D194" s="606">
        <v>0.5</v>
      </c>
      <c r="E194" s="820">
        <v>18000</v>
      </c>
      <c r="F194" s="607">
        <f>E194*D194</f>
        <v>9000</v>
      </c>
      <c r="G194" s="595"/>
      <c r="H194" s="628"/>
    </row>
    <row r="195" spans="1:8" s="653" customFormat="1">
      <c r="A195" s="606"/>
      <c r="B195" s="629"/>
      <c r="C195" s="606"/>
      <c r="D195" s="606"/>
      <c r="E195" s="820"/>
      <c r="F195" s="607"/>
      <c r="G195" s="595"/>
      <c r="H195" s="628"/>
    </row>
    <row r="196" spans="1:8" s="595" customFormat="1">
      <c r="A196" s="139"/>
      <c r="B196" s="141" t="s">
        <v>837</v>
      </c>
      <c r="C196" s="140"/>
      <c r="D196" s="140"/>
      <c r="E196" s="835"/>
      <c r="F196" s="147">
        <f>+SUM(F114:F195)</f>
        <v>5333160</v>
      </c>
      <c r="H196" s="628"/>
    </row>
    <row r="197" spans="1:8" s="653" customFormat="1">
      <c r="A197" s="139"/>
      <c r="B197" s="141"/>
      <c r="C197" s="140"/>
      <c r="D197" s="140"/>
      <c r="E197" s="803"/>
      <c r="F197" s="144"/>
      <c r="G197" s="595"/>
      <c r="H197" s="628"/>
    </row>
    <row r="198" spans="1:8" s="653" customFormat="1">
      <c r="A198" s="631">
        <v>4</v>
      </c>
      <c r="B198" s="626" t="s">
        <v>1015</v>
      </c>
      <c r="C198" s="656"/>
      <c r="D198" s="656"/>
      <c r="E198" s="833"/>
      <c r="F198" s="657"/>
      <c r="G198" s="595"/>
      <c r="H198" s="628"/>
    </row>
    <row r="199" spans="1:8" s="653" customFormat="1">
      <c r="A199" s="608"/>
      <c r="B199" s="629"/>
      <c r="C199" s="659"/>
      <c r="D199" s="608"/>
      <c r="E199" s="834"/>
      <c r="F199" s="660"/>
      <c r="G199" s="595"/>
      <c r="H199" s="628"/>
    </row>
    <row r="200" spans="1:8" s="595" customFormat="1" ht="34.5">
      <c r="A200" s="608"/>
      <c r="B200" s="629" t="s">
        <v>1016</v>
      </c>
      <c r="C200" s="659" t="s">
        <v>33</v>
      </c>
      <c r="D200" s="608">
        <v>350</v>
      </c>
      <c r="E200" s="820">
        <v>1150</v>
      </c>
      <c r="F200" s="607">
        <f>D200*E200</f>
        <v>402500</v>
      </c>
      <c r="H200" s="628"/>
    </row>
    <row r="201" spans="1:8" s="595" customFormat="1">
      <c r="A201" s="139"/>
      <c r="B201" s="141" t="s">
        <v>838</v>
      </c>
      <c r="C201" s="140"/>
      <c r="D201" s="140"/>
      <c r="E201" s="803" t="s">
        <v>704</v>
      </c>
      <c r="F201" s="144">
        <f>F200</f>
        <v>402500</v>
      </c>
      <c r="H201" s="628"/>
    </row>
    <row r="202" spans="1:8" s="595" customFormat="1">
      <c r="A202" s="656"/>
      <c r="B202" s="658"/>
      <c r="C202" s="656"/>
      <c r="D202" s="656"/>
      <c r="E202" s="833"/>
      <c r="F202" s="657"/>
      <c r="H202" s="628"/>
    </row>
    <row r="203" spans="1:8" s="595" customFormat="1">
      <c r="A203" s="631">
        <v>5</v>
      </c>
      <c r="B203" s="626" t="s">
        <v>839</v>
      </c>
      <c r="C203" s="656"/>
      <c r="D203" s="656"/>
      <c r="E203" s="833"/>
      <c r="F203" s="657"/>
      <c r="H203" s="628"/>
    </row>
    <row r="204" spans="1:8" s="595" customFormat="1">
      <c r="A204" s="656"/>
      <c r="B204" s="658"/>
      <c r="C204" s="656"/>
      <c r="D204" s="656"/>
      <c r="E204" s="833"/>
      <c r="F204" s="657"/>
      <c r="H204" s="628"/>
    </row>
    <row r="205" spans="1:8" s="595" customFormat="1" ht="69">
      <c r="A205" s="665">
        <v>5.0999999999999996</v>
      </c>
      <c r="B205" s="629" t="s">
        <v>1017</v>
      </c>
      <c r="C205" s="666"/>
      <c r="D205" s="667"/>
      <c r="E205" s="667"/>
      <c r="F205" s="668"/>
      <c r="H205" s="628"/>
    </row>
    <row r="206" spans="1:8" s="595" customFormat="1">
      <c r="A206" s="669"/>
      <c r="B206" s="629" t="s">
        <v>840</v>
      </c>
      <c r="C206" s="666"/>
      <c r="D206" s="667"/>
      <c r="E206" s="667"/>
      <c r="F206" s="668"/>
      <c r="H206" s="628"/>
    </row>
    <row r="207" spans="1:8" s="595" customFormat="1">
      <c r="A207" s="611"/>
      <c r="B207" s="625" t="s">
        <v>841</v>
      </c>
      <c r="C207" s="606"/>
      <c r="D207" s="606"/>
      <c r="E207" s="820"/>
      <c r="F207" s="607"/>
      <c r="H207" s="628"/>
    </row>
    <row r="208" spans="1:8" s="595" customFormat="1">
      <c r="A208" s="611"/>
      <c r="B208" s="625" t="s">
        <v>842</v>
      </c>
      <c r="C208" s="606"/>
      <c r="D208" s="606"/>
      <c r="E208" s="820"/>
      <c r="F208" s="607"/>
      <c r="H208" s="628"/>
    </row>
    <row r="209" spans="1:8" s="595" customFormat="1">
      <c r="A209" s="611"/>
      <c r="B209" s="611"/>
      <c r="C209" s="606"/>
      <c r="D209" s="606"/>
      <c r="E209" s="820"/>
      <c r="F209" s="607"/>
      <c r="H209" s="628"/>
    </row>
    <row r="210" spans="1:8" s="595" customFormat="1">
      <c r="A210" s="606" t="s">
        <v>142</v>
      </c>
      <c r="B210" s="611" t="s">
        <v>843</v>
      </c>
      <c r="C210" s="606" t="s">
        <v>11</v>
      </c>
      <c r="D210" s="606" t="s">
        <v>919</v>
      </c>
      <c r="E210" s="820">
        <v>75000</v>
      </c>
      <c r="F210" s="607"/>
      <c r="H210" s="628"/>
    </row>
    <row r="211" spans="1:8" s="595" customFormat="1">
      <c r="A211" s="606" t="s">
        <v>143</v>
      </c>
      <c r="B211" s="611" t="s">
        <v>1018</v>
      </c>
      <c r="C211" s="606" t="s">
        <v>11</v>
      </c>
      <c r="D211" s="606" t="s">
        <v>919</v>
      </c>
      <c r="E211" s="820">
        <v>95000</v>
      </c>
      <c r="F211" s="607"/>
      <c r="H211" s="628"/>
    </row>
    <row r="212" spans="1:8" s="595" customFormat="1">
      <c r="A212" s="606" t="s">
        <v>144</v>
      </c>
      <c r="B212" s="611" t="s">
        <v>1019</v>
      </c>
      <c r="C212" s="606" t="s">
        <v>11</v>
      </c>
      <c r="D212" s="606" t="s">
        <v>919</v>
      </c>
      <c r="E212" s="820"/>
      <c r="F212" s="607"/>
      <c r="H212" s="628"/>
    </row>
    <row r="213" spans="1:8" s="595" customFormat="1">
      <c r="A213" s="606" t="s">
        <v>300</v>
      </c>
      <c r="B213" s="611" t="s">
        <v>1020</v>
      </c>
      <c r="C213" s="606" t="s">
        <v>11</v>
      </c>
      <c r="D213" s="606" t="s">
        <v>919</v>
      </c>
      <c r="E213" s="820"/>
      <c r="F213" s="607"/>
      <c r="H213" s="628"/>
    </row>
    <row r="214" spans="1:8" s="595" customFormat="1">
      <c r="A214" s="606" t="s">
        <v>295</v>
      </c>
      <c r="B214" s="611" t="s">
        <v>1021</v>
      </c>
      <c r="C214" s="606" t="s">
        <v>11</v>
      </c>
      <c r="D214" s="606" t="s">
        <v>919</v>
      </c>
      <c r="E214" s="820"/>
      <c r="F214" s="607"/>
      <c r="H214" s="628"/>
    </row>
    <row r="215" spans="1:8" s="595" customFormat="1">
      <c r="A215" s="606" t="s">
        <v>296</v>
      </c>
      <c r="B215" s="611" t="s">
        <v>1022</v>
      </c>
      <c r="C215" s="606" t="s">
        <v>11</v>
      </c>
      <c r="D215" s="606" t="s">
        <v>919</v>
      </c>
      <c r="E215" s="820"/>
      <c r="F215" s="607"/>
      <c r="H215" s="628"/>
    </row>
    <row r="216" spans="1:8" s="595" customFormat="1">
      <c r="A216" s="606" t="s">
        <v>301</v>
      </c>
      <c r="B216" s="611" t="s">
        <v>1023</v>
      </c>
      <c r="C216" s="606" t="s">
        <v>11</v>
      </c>
      <c r="D216" s="606" t="s">
        <v>919</v>
      </c>
      <c r="E216" s="820"/>
      <c r="F216" s="607"/>
      <c r="H216" s="628"/>
    </row>
    <row r="217" spans="1:8" s="595" customFormat="1">
      <c r="A217" s="606" t="s">
        <v>844</v>
      </c>
      <c r="B217" s="611" t="s">
        <v>1024</v>
      </c>
      <c r="C217" s="606" t="s">
        <v>11</v>
      </c>
      <c r="D217" s="606" t="s">
        <v>919</v>
      </c>
      <c r="E217" s="820"/>
      <c r="F217" s="607"/>
      <c r="H217" s="628"/>
    </row>
    <row r="218" spans="1:8" s="595" customFormat="1">
      <c r="A218" s="611"/>
      <c r="B218" s="611"/>
      <c r="C218" s="606"/>
      <c r="D218" s="606"/>
      <c r="E218" s="820"/>
      <c r="F218" s="607"/>
      <c r="H218" s="628"/>
    </row>
    <row r="219" spans="1:8" s="653" customFormat="1">
      <c r="A219" s="665">
        <v>5.2</v>
      </c>
      <c r="B219" s="625" t="s">
        <v>845</v>
      </c>
      <c r="C219" s="606"/>
      <c r="D219" s="606"/>
      <c r="E219" s="820"/>
      <c r="F219" s="607"/>
      <c r="G219" s="595"/>
      <c r="H219" s="628"/>
    </row>
    <row r="220" spans="1:8" s="595" customFormat="1">
      <c r="A220" s="611"/>
      <c r="B220" s="611"/>
      <c r="C220" s="606"/>
      <c r="D220" s="606"/>
      <c r="E220" s="820"/>
      <c r="F220" s="607"/>
      <c r="H220" s="628"/>
    </row>
    <row r="221" spans="1:8" s="595" customFormat="1" ht="34.5">
      <c r="A221" s="611"/>
      <c r="B221" s="629" t="s">
        <v>1025</v>
      </c>
      <c r="C221" s="606" t="s">
        <v>11</v>
      </c>
      <c r="D221" s="606" t="s">
        <v>919</v>
      </c>
      <c r="E221" s="820">
        <v>45000</v>
      </c>
      <c r="F221" s="607"/>
      <c r="H221" s="628"/>
    </row>
    <row r="222" spans="1:8" s="595" customFormat="1">
      <c r="A222" s="139"/>
      <c r="B222" s="141" t="s">
        <v>846</v>
      </c>
      <c r="C222" s="140"/>
      <c r="D222" s="140"/>
      <c r="E222" s="803" t="s">
        <v>704</v>
      </c>
      <c r="F222" s="147"/>
      <c r="H222" s="628"/>
    </row>
    <row r="223" spans="1:8" s="595" customFormat="1">
      <c r="A223" s="611"/>
      <c r="B223" s="611"/>
      <c r="C223" s="606"/>
      <c r="D223" s="606"/>
      <c r="E223" s="820"/>
      <c r="F223" s="607"/>
      <c r="H223" s="628"/>
    </row>
    <row r="224" spans="1:8" s="595" customFormat="1">
      <c r="A224" s="631">
        <v>6</v>
      </c>
      <c r="B224" s="626" t="s">
        <v>1026</v>
      </c>
      <c r="C224" s="656"/>
      <c r="D224" s="656"/>
      <c r="E224" s="833"/>
      <c r="F224" s="657"/>
      <c r="H224" s="628"/>
    </row>
    <row r="225" spans="1:8" s="653" customFormat="1">
      <c r="A225" s="611"/>
      <c r="B225" s="611"/>
      <c r="C225" s="606"/>
      <c r="D225" s="606"/>
      <c r="E225" s="820"/>
      <c r="F225" s="607"/>
      <c r="G225" s="595"/>
      <c r="H225" s="628"/>
    </row>
    <row r="226" spans="1:8" s="148" customFormat="1" ht="46">
      <c r="A226" s="606"/>
      <c r="B226" s="629" t="s">
        <v>1027</v>
      </c>
      <c r="C226" s="606"/>
      <c r="D226" s="606"/>
      <c r="E226" s="816"/>
      <c r="F226" s="607"/>
      <c r="G226" s="142"/>
      <c r="H226" s="143"/>
    </row>
    <row r="227" spans="1:8" s="148" customFormat="1">
      <c r="A227" s="606" t="s">
        <v>142</v>
      </c>
      <c r="B227" s="611" t="s">
        <v>847</v>
      </c>
      <c r="C227" s="606" t="s">
        <v>274</v>
      </c>
      <c r="D227" s="606">
        <v>150</v>
      </c>
      <c r="E227" s="820">
        <v>1150</v>
      </c>
      <c r="F227" s="607">
        <f>D227*E227</f>
        <v>172500</v>
      </c>
      <c r="G227" s="142"/>
      <c r="H227" s="143"/>
    </row>
    <row r="228" spans="1:8" s="148" customFormat="1">
      <c r="A228" s="139"/>
      <c r="B228" s="141" t="s">
        <v>1028</v>
      </c>
      <c r="C228" s="140"/>
      <c r="D228" s="140"/>
      <c r="E228" s="803" t="s">
        <v>704</v>
      </c>
      <c r="F228" s="147">
        <f>+SUM(F226:F227)</f>
        <v>172500</v>
      </c>
      <c r="G228" s="142"/>
      <c r="H228" s="143"/>
    </row>
    <row r="229" spans="1:8" s="148" customFormat="1">
      <c r="A229" s="611"/>
      <c r="B229" s="611"/>
      <c r="C229" s="606"/>
      <c r="D229" s="606"/>
      <c r="E229" s="820"/>
      <c r="F229" s="607"/>
      <c r="G229" s="142"/>
      <c r="H229" s="143"/>
    </row>
    <row r="230" spans="1:8" s="148" customFormat="1">
      <c r="A230" s="631">
        <v>7</v>
      </c>
      <c r="B230" s="626" t="s">
        <v>1384</v>
      </c>
      <c r="C230" s="656"/>
      <c r="D230" s="656"/>
      <c r="E230" s="833"/>
      <c r="F230" s="657"/>
      <c r="G230" s="142"/>
      <c r="H230" s="143"/>
    </row>
    <row r="231" spans="1:8" s="148" customFormat="1">
      <c r="A231" s="670">
        <v>7.1</v>
      </c>
      <c r="B231" s="626" t="s">
        <v>1385</v>
      </c>
      <c r="C231" s="625"/>
      <c r="D231" s="606"/>
      <c r="E231" s="820"/>
      <c r="F231" s="671"/>
      <c r="G231" s="142"/>
      <c r="H231" s="143"/>
    </row>
    <row r="232" spans="1:8" s="148" customFormat="1">
      <c r="A232" s="672"/>
      <c r="B232" s="629"/>
      <c r="C232" s="606"/>
      <c r="D232" s="606"/>
      <c r="E232" s="820"/>
      <c r="F232" s="671"/>
      <c r="G232" s="142"/>
      <c r="H232" s="143"/>
    </row>
    <row r="233" spans="1:8" s="148" customFormat="1" ht="115">
      <c r="A233" s="672"/>
      <c r="B233" s="629" t="s">
        <v>1386</v>
      </c>
      <c r="C233" s="606"/>
      <c r="D233" s="606"/>
      <c r="E233" s="820"/>
      <c r="F233" s="671"/>
      <c r="G233" s="142"/>
      <c r="H233" s="143"/>
    </row>
    <row r="234" spans="1:8" s="148" customFormat="1">
      <c r="A234" s="606"/>
      <c r="B234" s="629"/>
      <c r="C234" s="606"/>
      <c r="D234" s="606"/>
      <c r="E234" s="820"/>
      <c r="F234" s="671"/>
      <c r="G234" s="142"/>
      <c r="H234" s="143"/>
    </row>
    <row r="235" spans="1:8" s="148" customFormat="1">
      <c r="A235" s="606"/>
      <c r="B235" s="629" t="s">
        <v>1387</v>
      </c>
      <c r="C235" s="606"/>
      <c r="D235" s="606"/>
      <c r="E235" s="820"/>
      <c r="F235" s="671"/>
      <c r="G235" s="142"/>
      <c r="H235" s="143"/>
    </row>
    <row r="236" spans="1:8" s="148" customFormat="1">
      <c r="A236" s="606"/>
      <c r="B236" s="629"/>
      <c r="C236" s="606"/>
      <c r="D236" s="606"/>
      <c r="E236" s="820"/>
      <c r="F236" s="671"/>
      <c r="G236" s="142"/>
      <c r="H236" s="143"/>
    </row>
    <row r="237" spans="1:8" s="148" customFormat="1">
      <c r="A237" s="606"/>
      <c r="B237" s="629" t="s">
        <v>1388</v>
      </c>
      <c r="C237" s="606"/>
      <c r="D237" s="606"/>
      <c r="E237" s="820"/>
      <c r="F237" s="607"/>
      <c r="G237" s="142"/>
      <c r="H237" s="143"/>
    </row>
    <row r="238" spans="1:8" s="148" customFormat="1">
      <c r="A238" s="606"/>
      <c r="B238" s="629"/>
      <c r="C238" s="606"/>
      <c r="D238" s="606"/>
      <c r="E238" s="820"/>
      <c r="F238" s="607"/>
      <c r="G238" s="142"/>
      <c r="H238" s="143"/>
    </row>
    <row r="239" spans="1:8" s="148" customFormat="1">
      <c r="A239" s="606"/>
      <c r="B239" s="629" t="s">
        <v>1389</v>
      </c>
      <c r="C239" s="606"/>
      <c r="D239" s="606"/>
      <c r="E239" s="820"/>
      <c r="F239" s="607"/>
      <c r="G239" s="142"/>
      <c r="H239" s="143"/>
    </row>
    <row r="240" spans="1:8" s="148" customFormat="1">
      <c r="A240" s="606"/>
      <c r="B240" s="629"/>
      <c r="C240" s="606"/>
      <c r="D240" s="606"/>
      <c r="E240" s="820"/>
      <c r="F240" s="607"/>
      <c r="G240" s="142"/>
      <c r="H240" s="143"/>
    </row>
    <row r="241" spans="1:8" s="148" customFormat="1">
      <c r="A241" s="606"/>
      <c r="B241" s="629" t="s">
        <v>1390</v>
      </c>
      <c r="C241" s="606"/>
      <c r="D241" s="606"/>
      <c r="E241" s="820"/>
      <c r="F241" s="607"/>
      <c r="G241" s="142"/>
      <c r="H241" s="143"/>
    </row>
    <row r="242" spans="1:8" s="148" customFormat="1">
      <c r="A242" s="606"/>
      <c r="B242" s="629"/>
      <c r="C242" s="606"/>
      <c r="D242" s="606"/>
      <c r="E242" s="820"/>
      <c r="F242" s="607"/>
      <c r="G242" s="142"/>
      <c r="H242" s="143"/>
    </row>
    <row r="243" spans="1:8" s="148" customFormat="1">
      <c r="A243" s="606"/>
      <c r="B243" s="629" t="s">
        <v>1391</v>
      </c>
      <c r="C243" s="606"/>
      <c r="D243" s="606"/>
      <c r="E243" s="820"/>
      <c r="F243" s="607"/>
      <c r="G243" s="142"/>
      <c r="H243" s="143"/>
    </row>
    <row r="244" spans="1:8" s="148" customFormat="1">
      <c r="A244" s="606"/>
      <c r="B244" s="629" t="s">
        <v>1392</v>
      </c>
      <c r="C244" s="606"/>
      <c r="D244" s="606"/>
      <c r="E244" s="820"/>
      <c r="F244" s="607"/>
      <c r="G244" s="142"/>
      <c r="H244" s="143"/>
    </row>
    <row r="245" spans="1:8" s="148" customFormat="1">
      <c r="A245" s="606"/>
      <c r="B245" s="629"/>
      <c r="C245" s="606"/>
      <c r="D245" s="606"/>
      <c r="E245" s="820"/>
      <c r="F245" s="607"/>
      <c r="G245" s="142"/>
      <c r="H245" s="143"/>
    </row>
    <row r="246" spans="1:8" s="148" customFormat="1">
      <c r="A246" s="606"/>
      <c r="B246" s="629" t="s">
        <v>1393</v>
      </c>
      <c r="C246" s="606"/>
      <c r="D246" s="606"/>
      <c r="E246" s="820"/>
      <c r="F246" s="607"/>
      <c r="G246" s="142"/>
      <c r="H246" s="143"/>
    </row>
    <row r="247" spans="1:8" s="148" customFormat="1">
      <c r="A247" s="606"/>
      <c r="B247" s="629"/>
      <c r="C247" s="606"/>
      <c r="D247" s="606"/>
      <c r="E247" s="820"/>
      <c r="F247" s="607"/>
      <c r="G247" s="142"/>
      <c r="H247" s="143"/>
    </row>
    <row r="248" spans="1:8" s="148" customFormat="1">
      <c r="A248" s="606"/>
      <c r="B248" s="629" t="s">
        <v>1394</v>
      </c>
      <c r="C248" s="606"/>
      <c r="D248" s="606"/>
      <c r="E248" s="820"/>
      <c r="F248" s="607"/>
      <c r="G248" s="142"/>
      <c r="H248" s="143"/>
    </row>
    <row r="249" spans="1:8" s="148" customFormat="1">
      <c r="A249" s="606"/>
      <c r="B249" s="629"/>
      <c r="C249" s="606"/>
      <c r="D249" s="606"/>
      <c r="E249" s="820"/>
      <c r="F249" s="607"/>
      <c r="G249" s="142"/>
      <c r="H249" s="143"/>
    </row>
    <row r="250" spans="1:8" s="148" customFormat="1">
      <c r="A250" s="606"/>
      <c r="B250" s="629" t="s">
        <v>1395</v>
      </c>
      <c r="C250" s="606"/>
      <c r="D250" s="606"/>
      <c r="E250" s="820"/>
      <c r="F250" s="607"/>
      <c r="G250" s="142"/>
      <c r="H250" s="143"/>
    </row>
    <row r="251" spans="1:8" s="148" customFormat="1">
      <c r="A251" s="606"/>
      <c r="B251" s="629" t="s">
        <v>1396</v>
      </c>
      <c r="C251" s="606"/>
      <c r="D251" s="606"/>
      <c r="E251" s="820"/>
      <c r="F251" s="607"/>
      <c r="G251" s="142"/>
      <c r="H251" s="143"/>
    </row>
    <row r="252" spans="1:8" s="148" customFormat="1">
      <c r="A252" s="606"/>
      <c r="B252" s="629" t="s">
        <v>1397</v>
      </c>
      <c r="C252" s="606"/>
      <c r="D252" s="606"/>
      <c r="E252" s="820"/>
      <c r="F252" s="607"/>
      <c r="G252" s="142"/>
      <c r="H252" s="143"/>
    </row>
    <row r="253" spans="1:8" s="148" customFormat="1">
      <c r="A253" s="606"/>
      <c r="B253" s="629" t="s">
        <v>1398</v>
      </c>
      <c r="C253" s="606"/>
      <c r="D253" s="606"/>
      <c r="E253" s="820"/>
      <c r="F253" s="607"/>
      <c r="G253" s="142"/>
      <c r="H253" s="143"/>
    </row>
    <row r="254" spans="1:8" s="148" customFormat="1">
      <c r="A254" s="606"/>
      <c r="B254" s="629"/>
      <c r="C254" s="606"/>
      <c r="D254" s="606"/>
      <c r="E254" s="820"/>
      <c r="F254" s="607"/>
      <c r="G254" s="142"/>
      <c r="H254" s="143"/>
    </row>
    <row r="255" spans="1:8" s="148" customFormat="1">
      <c r="A255" s="606"/>
      <c r="B255" s="629" t="s">
        <v>1399</v>
      </c>
      <c r="C255" s="606"/>
      <c r="D255" s="606"/>
      <c r="E255" s="820"/>
      <c r="F255" s="607"/>
      <c r="G255" s="142"/>
      <c r="H255" s="143"/>
    </row>
    <row r="256" spans="1:8" s="148" customFormat="1">
      <c r="A256" s="606"/>
      <c r="B256" s="629" t="s">
        <v>1400</v>
      </c>
      <c r="C256" s="606"/>
      <c r="D256" s="606"/>
      <c r="E256" s="820"/>
      <c r="F256" s="607"/>
      <c r="G256" s="142"/>
      <c r="H256" s="143"/>
    </row>
    <row r="257" spans="1:8" s="148" customFormat="1">
      <c r="A257" s="606"/>
      <c r="B257" s="629" t="s">
        <v>1401</v>
      </c>
      <c r="C257" s="606"/>
      <c r="D257" s="606"/>
      <c r="E257" s="820"/>
      <c r="F257" s="607"/>
      <c r="G257" s="142"/>
      <c r="H257" s="143"/>
    </row>
    <row r="258" spans="1:8" s="148" customFormat="1">
      <c r="A258" s="606"/>
      <c r="B258" s="629"/>
      <c r="C258" s="606"/>
      <c r="D258" s="606"/>
      <c r="E258" s="820"/>
      <c r="F258" s="607"/>
      <c r="G258" s="142"/>
      <c r="H258" s="143"/>
    </row>
    <row r="259" spans="1:8" s="148" customFormat="1">
      <c r="A259" s="606"/>
      <c r="B259" s="629" t="s">
        <v>1402</v>
      </c>
      <c r="C259" s="606"/>
      <c r="D259" s="606"/>
      <c r="E259" s="820"/>
      <c r="F259" s="607"/>
      <c r="G259" s="142"/>
      <c r="H259" s="143"/>
    </row>
    <row r="260" spans="1:8" s="148" customFormat="1">
      <c r="A260" s="606"/>
      <c r="B260" s="629" t="s">
        <v>1403</v>
      </c>
      <c r="C260" s="606"/>
      <c r="D260" s="606"/>
      <c r="E260" s="820"/>
      <c r="F260" s="607"/>
      <c r="G260" s="142"/>
      <c r="H260" s="143"/>
    </row>
    <row r="261" spans="1:8" s="148" customFormat="1">
      <c r="A261" s="606"/>
      <c r="B261" s="629" t="s">
        <v>1404</v>
      </c>
      <c r="C261" s="606"/>
      <c r="D261" s="606"/>
      <c r="E261" s="820"/>
      <c r="F261" s="607"/>
      <c r="G261" s="142"/>
      <c r="H261" s="143"/>
    </row>
    <row r="262" spans="1:8" s="148" customFormat="1">
      <c r="A262" s="606"/>
      <c r="B262" s="629"/>
      <c r="C262" s="606"/>
      <c r="D262" s="606"/>
      <c r="E262" s="820"/>
      <c r="F262" s="607"/>
      <c r="G262" s="142"/>
      <c r="H262" s="143"/>
    </row>
    <row r="263" spans="1:8" s="148" customFormat="1">
      <c r="A263" s="606"/>
      <c r="B263" s="629" t="s">
        <v>1405</v>
      </c>
      <c r="C263" s="606"/>
      <c r="D263" s="606"/>
      <c r="E263" s="820"/>
      <c r="F263" s="607"/>
      <c r="G263" s="142"/>
      <c r="H263" s="143"/>
    </row>
    <row r="264" spans="1:8" s="148" customFormat="1">
      <c r="A264" s="606"/>
      <c r="B264" s="629" t="s">
        <v>1406</v>
      </c>
      <c r="C264" s="606"/>
      <c r="D264" s="606"/>
      <c r="E264" s="820"/>
      <c r="F264" s="607"/>
      <c r="G264" s="142"/>
      <c r="H264" s="143"/>
    </row>
    <row r="265" spans="1:8" s="148" customFormat="1">
      <c r="A265" s="606"/>
      <c r="B265" s="629"/>
      <c r="C265" s="606"/>
      <c r="D265" s="606"/>
      <c r="E265" s="820"/>
      <c r="F265" s="607"/>
      <c r="G265" s="142"/>
      <c r="H265" s="143"/>
    </row>
    <row r="266" spans="1:8" s="148" customFormat="1">
      <c r="A266" s="606"/>
      <c r="B266" s="629" t="s">
        <v>1407</v>
      </c>
      <c r="C266" s="606"/>
      <c r="D266" s="606"/>
      <c r="E266" s="820"/>
      <c r="F266" s="607"/>
      <c r="G266" s="142"/>
      <c r="H266" s="143"/>
    </row>
    <row r="267" spans="1:8" s="148" customFormat="1">
      <c r="A267" s="606"/>
      <c r="B267" s="629" t="s">
        <v>1408</v>
      </c>
      <c r="C267" s="606"/>
      <c r="D267" s="606"/>
      <c r="E267" s="820"/>
      <c r="F267" s="607"/>
      <c r="G267" s="142"/>
      <c r="H267" s="143"/>
    </row>
    <row r="268" spans="1:8" s="148" customFormat="1">
      <c r="A268" s="606"/>
      <c r="B268" s="629" t="s">
        <v>1409</v>
      </c>
      <c r="C268" s="606"/>
      <c r="D268" s="606"/>
      <c r="E268" s="820"/>
      <c r="F268" s="607"/>
      <c r="G268" s="142"/>
      <c r="H268" s="143"/>
    </row>
    <row r="269" spans="1:8" s="148" customFormat="1">
      <c r="A269" s="606"/>
      <c r="B269" s="629" t="s">
        <v>1410</v>
      </c>
      <c r="C269" s="606"/>
      <c r="D269" s="606"/>
      <c r="E269" s="820"/>
      <c r="F269" s="607"/>
      <c r="G269" s="142"/>
      <c r="H269" s="143"/>
    </row>
    <row r="270" spans="1:8" s="148" customFormat="1">
      <c r="A270" s="606"/>
      <c r="B270" s="629"/>
      <c r="C270" s="606"/>
      <c r="D270" s="606"/>
      <c r="E270" s="820"/>
      <c r="F270" s="607"/>
      <c r="G270" s="142"/>
      <c r="H270" s="143"/>
    </row>
    <row r="271" spans="1:8" s="148" customFormat="1">
      <c r="A271" s="606"/>
      <c r="B271" s="629" t="s">
        <v>1411</v>
      </c>
      <c r="C271" s="606"/>
      <c r="D271" s="606"/>
      <c r="E271" s="820"/>
      <c r="F271" s="607"/>
      <c r="G271" s="142"/>
      <c r="H271" s="143"/>
    </row>
    <row r="272" spans="1:8" s="148" customFormat="1">
      <c r="A272" s="606"/>
      <c r="B272" s="629" t="s">
        <v>1412</v>
      </c>
      <c r="C272" s="606"/>
      <c r="D272" s="606"/>
      <c r="E272" s="820"/>
      <c r="F272" s="607"/>
      <c r="G272" s="142"/>
      <c r="H272" s="143"/>
    </row>
    <row r="273" spans="1:8" s="148" customFormat="1">
      <c r="A273" s="606"/>
      <c r="B273" s="629" t="s">
        <v>1413</v>
      </c>
      <c r="C273" s="606"/>
      <c r="D273" s="606"/>
      <c r="E273" s="820"/>
      <c r="F273" s="607"/>
      <c r="G273" s="142"/>
      <c r="H273" s="143"/>
    </row>
    <row r="274" spans="1:8" s="148" customFormat="1">
      <c r="A274" s="599"/>
      <c r="B274" s="629"/>
      <c r="C274" s="625"/>
      <c r="D274" s="606"/>
      <c r="E274" s="820"/>
      <c r="F274" s="671"/>
      <c r="G274" s="142"/>
      <c r="H274" s="143"/>
    </row>
    <row r="275" spans="1:8" s="148" customFormat="1">
      <c r="A275" s="606" t="s">
        <v>1414</v>
      </c>
      <c r="B275" s="673" t="s">
        <v>1415</v>
      </c>
      <c r="C275" s="606"/>
      <c r="D275" s="606"/>
      <c r="E275" s="820"/>
      <c r="F275" s="671"/>
      <c r="G275" s="142"/>
      <c r="H275" s="143"/>
    </row>
    <row r="276" spans="1:8" s="148" customFormat="1">
      <c r="A276" s="606"/>
      <c r="B276" s="625" t="s">
        <v>1416</v>
      </c>
      <c r="C276" s="606"/>
      <c r="D276" s="606"/>
      <c r="E276" s="820"/>
      <c r="F276" s="671"/>
      <c r="G276" s="142"/>
      <c r="H276" s="143"/>
    </row>
    <row r="277" spans="1:8" s="148" customFormat="1">
      <c r="A277" s="606"/>
      <c r="B277" s="625" t="s">
        <v>1417</v>
      </c>
      <c r="C277" s="606" t="s">
        <v>11</v>
      </c>
      <c r="D277" s="606">
        <v>1</v>
      </c>
      <c r="E277" s="820">
        <v>175000</v>
      </c>
      <c r="F277" s="607">
        <f>E277*D277</f>
        <v>175000</v>
      </c>
      <c r="G277" s="142"/>
      <c r="H277" s="143"/>
    </row>
    <row r="278" spans="1:8" s="148" customFormat="1">
      <c r="A278" s="606"/>
      <c r="B278" s="611" t="s">
        <v>1418</v>
      </c>
      <c r="C278" s="606"/>
      <c r="D278" s="606"/>
      <c r="E278" s="820"/>
      <c r="F278" s="671"/>
      <c r="G278" s="142"/>
      <c r="H278" s="143"/>
    </row>
    <row r="279" spans="1:8" s="148" customFormat="1">
      <c r="A279" s="606"/>
      <c r="B279" s="611" t="s">
        <v>1419</v>
      </c>
      <c r="C279" s="606"/>
      <c r="D279" s="606"/>
      <c r="E279" s="820"/>
      <c r="F279" s="671"/>
      <c r="G279" s="142"/>
      <c r="H279" s="143"/>
    </row>
    <row r="280" spans="1:8" s="148" customFormat="1">
      <c r="A280" s="606"/>
      <c r="B280" s="611" t="s">
        <v>1420</v>
      </c>
      <c r="C280" s="606"/>
      <c r="D280" s="606"/>
      <c r="E280" s="820"/>
      <c r="F280" s="671"/>
      <c r="G280" s="142"/>
      <c r="H280" s="143"/>
    </row>
    <row r="281" spans="1:8" s="148" customFormat="1">
      <c r="A281" s="606"/>
      <c r="B281" s="611" t="s">
        <v>1421</v>
      </c>
      <c r="C281" s="606"/>
      <c r="D281" s="606"/>
      <c r="E281" s="820"/>
      <c r="F281" s="671"/>
      <c r="G281" s="142"/>
      <c r="H281" s="143"/>
    </row>
    <row r="282" spans="1:8" s="148" customFormat="1">
      <c r="A282" s="606"/>
      <c r="B282" s="611" t="s">
        <v>1422</v>
      </c>
      <c r="C282" s="606"/>
      <c r="D282" s="606"/>
      <c r="E282" s="820"/>
      <c r="F282" s="671"/>
      <c r="G282" s="142"/>
      <c r="H282" s="143"/>
    </row>
    <row r="283" spans="1:8" s="148" customFormat="1">
      <c r="A283" s="606"/>
      <c r="B283" s="611" t="s">
        <v>1423</v>
      </c>
      <c r="C283" s="606"/>
      <c r="D283" s="606"/>
      <c r="E283" s="820"/>
      <c r="F283" s="671"/>
      <c r="G283" s="142"/>
      <c r="H283" s="143"/>
    </row>
    <row r="284" spans="1:8" s="148" customFormat="1">
      <c r="A284" s="606"/>
      <c r="B284" s="611" t="s">
        <v>1424</v>
      </c>
      <c r="C284" s="606"/>
      <c r="D284" s="606"/>
      <c r="E284" s="820"/>
      <c r="F284" s="671"/>
      <c r="G284" s="142"/>
      <c r="H284" s="143"/>
    </row>
    <row r="285" spans="1:8" s="148" customFormat="1">
      <c r="A285" s="606"/>
      <c r="B285" s="611" t="s">
        <v>1425</v>
      </c>
      <c r="C285" s="606"/>
      <c r="D285" s="606"/>
      <c r="E285" s="820"/>
      <c r="F285" s="671"/>
      <c r="G285" s="142"/>
      <c r="H285" s="143"/>
    </row>
    <row r="286" spans="1:8" s="148" customFormat="1">
      <c r="A286" s="606"/>
      <c r="B286" s="611" t="s">
        <v>1426</v>
      </c>
      <c r="C286" s="606"/>
      <c r="D286" s="606"/>
      <c r="E286" s="820"/>
      <c r="F286" s="671"/>
      <c r="G286" s="142"/>
      <c r="H286" s="143"/>
    </row>
    <row r="287" spans="1:8" s="148" customFormat="1">
      <c r="A287" s="606"/>
      <c r="B287" s="611" t="s">
        <v>1427</v>
      </c>
      <c r="C287" s="606"/>
      <c r="D287" s="606"/>
      <c r="E287" s="820"/>
      <c r="F287" s="671"/>
      <c r="G287" s="142"/>
      <c r="H287" s="143"/>
    </row>
    <row r="288" spans="1:8" s="148" customFormat="1">
      <c r="A288" s="606"/>
      <c r="B288" s="611" t="s">
        <v>1428</v>
      </c>
      <c r="C288" s="606"/>
      <c r="D288" s="606"/>
      <c r="E288" s="820"/>
      <c r="F288" s="671"/>
      <c r="G288" s="142"/>
      <c r="H288" s="143"/>
    </row>
    <row r="289" spans="1:8" s="148" customFormat="1">
      <c r="A289" s="606"/>
      <c r="B289" s="611" t="s">
        <v>1429</v>
      </c>
      <c r="C289" s="606"/>
      <c r="D289" s="606"/>
      <c r="E289" s="820"/>
      <c r="F289" s="671"/>
      <c r="G289" s="142"/>
      <c r="H289" s="143"/>
    </row>
    <row r="290" spans="1:8" s="148" customFormat="1">
      <c r="A290" s="606"/>
      <c r="B290" s="632" t="s">
        <v>1430</v>
      </c>
      <c r="C290" s="606"/>
      <c r="D290" s="606"/>
      <c r="E290" s="820"/>
      <c r="F290" s="671"/>
      <c r="G290" s="142"/>
      <c r="H290" s="143"/>
    </row>
    <row r="291" spans="1:8" s="148" customFormat="1">
      <c r="A291" s="606"/>
      <c r="B291" s="632" t="s">
        <v>1431</v>
      </c>
      <c r="C291" s="606"/>
      <c r="D291" s="606"/>
      <c r="E291" s="820"/>
      <c r="F291" s="671"/>
      <c r="G291" s="142"/>
      <c r="H291" s="143"/>
    </row>
    <row r="292" spans="1:8" s="148" customFormat="1">
      <c r="A292" s="606"/>
      <c r="B292" s="611" t="s">
        <v>1432</v>
      </c>
      <c r="C292" s="606"/>
      <c r="D292" s="606"/>
      <c r="E292" s="820"/>
      <c r="F292" s="671"/>
      <c r="G292" s="142"/>
      <c r="H292" s="143"/>
    </row>
    <row r="293" spans="1:8" s="148" customFormat="1">
      <c r="A293" s="606"/>
      <c r="B293" s="632" t="s">
        <v>1433</v>
      </c>
      <c r="C293" s="606"/>
      <c r="D293" s="606"/>
      <c r="E293" s="820"/>
      <c r="F293" s="671"/>
      <c r="G293" s="142"/>
      <c r="H293" s="143"/>
    </row>
    <row r="294" spans="1:8" s="148" customFormat="1">
      <c r="A294" s="606"/>
      <c r="B294" s="632" t="s">
        <v>1434</v>
      </c>
      <c r="C294" s="606"/>
      <c r="D294" s="606"/>
      <c r="E294" s="820"/>
      <c r="F294" s="671"/>
      <c r="G294" s="142"/>
      <c r="H294" s="143"/>
    </row>
    <row r="295" spans="1:8" s="148" customFormat="1">
      <c r="A295" s="606"/>
      <c r="B295" s="611"/>
      <c r="C295" s="606"/>
      <c r="D295" s="606"/>
      <c r="E295" s="820"/>
      <c r="F295" s="671"/>
      <c r="G295" s="142"/>
      <c r="H295" s="143"/>
    </row>
    <row r="296" spans="1:8" s="148" customFormat="1">
      <c r="A296" s="606"/>
      <c r="B296" s="611" t="s">
        <v>1435</v>
      </c>
      <c r="C296" s="606"/>
      <c r="D296" s="606"/>
      <c r="E296" s="820"/>
      <c r="F296" s="671"/>
      <c r="G296" s="142"/>
      <c r="H296" s="143"/>
    </row>
    <row r="297" spans="1:8" s="148" customFormat="1">
      <c r="A297" s="606"/>
      <c r="B297" s="611" t="s">
        <v>1436</v>
      </c>
      <c r="C297" s="606"/>
      <c r="D297" s="606"/>
      <c r="E297" s="820"/>
      <c r="F297" s="671"/>
      <c r="G297" s="142"/>
      <c r="H297" s="143"/>
    </row>
    <row r="298" spans="1:8" s="148" customFormat="1">
      <c r="A298" s="606"/>
      <c r="B298" s="611" t="s">
        <v>1437</v>
      </c>
      <c r="C298" s="606"/>
      <c r="D298" s="606"/>
      <c r="E298" s="820"/>
      <c r="F298" s="671"/>
      <c r="G298" s="142"/>
      <c r="H298" s="143"/>
    </row>
    <row r="299" spans="1:8" s="148" customFormat="1">
      <c r="A299" s="606"/>
      <c r="B299" s="629" t="s">
        <v>1438</v>
      </c>
      <c r="C299" s="606"/>
      <c r="D299" s="606"/>
      <c r="E299" s="820"/>
      <c r="F299" s="671"/>
      <c r="G299" s="142"/>
      <c r="H299" s="143"/>
    </row>
    <row r="300" spans="1:8" s="148" customFormat="1">
      <c r="A300" s="606"/>
      <c r="B300" s="629"/>
      <c r="C300" s="606"/>
      <c r="D300" s="606"/>
      <c r="E300" s="820"/>
      <c r="F300" s="671"/>
      <c r="G300" s="142"/>
      <c r="H300" s="143"/>
    </row>
    <row r="301" spans="1:8" s="148" customFormat="1">
      <c r="A301" s="606">
        <v>7.2</v>
      </c>
      <c r="B301" s="629" t="s">
        <v>1439</v>
      </c>
      <c r="C301" s="606"/>
      <c r="D301" s="606"/>
      <c r="E301" s="820"/>
      <c r="F301" s="607"/>
      <c r="G301" s="142"/>
      <c r="H301" s="143"/>
    </row>
    <row r="302" spans="1:8" s="148" customFormat="1">
      <c r="A302" s="606"/>
      <c r="B302" s="629" t="s">
        <v>1440</v>
      </c>
      <c r="C302" s="606"/>
      <c r="D302" s="606"/>
      <c r="E302" s="820"/>
      <c r="F302" s="607"/>
      <c r="G302" s="142"/>
      <c r="H302" s="143"/>
    </row>
    <row r="303" spans="1:8" s="148" customFormat="1">
      <c r="A303" s="606"/>
      <c r="B303" s="629" t="s">
        <v>1441</v>
      </c>
      <c r="C303" s="606" t="s">
        <v>11</v>
      </c>
      <c r="D303" s="606">
        <v>1</v>
      </c>
      <c r="E303" s="820">
        <v>50000</v>
      </c>
      <c r="F303" s="607">
        <f>D303*E303</f>
        <v>50000</v>
      </c>
      <c r="G303" s="142"/>
      <c r="H303" s="143"/>
    </row>
    <row r="304" spans="1:8" s="148" customFormat="1">
      <c r="A304" s="606"/>
      <c r="B304" s="629"/>
      <c r="C304" s="606"/>
      <c r="D304" s="606"/>
      <c r="E304" s="820"/>
      <c r="F304" s="607"/>
      <c r="G304" s="142"/>
      <c r="H304" s="143"/>
    </row>
    <row r="305" spans="1:8" s="653" customFormat="1">
      <c r="A305" s="606">
        <v>7.3</v>
      </c>
      <c r="B305" s="629" t="s">
        <v>1442</v>
      </c>
      <c r="C305" s="606"/>
      <c r="D305" s="606"/>
      <c r="E305" s="820"/>
      <c r="F305" s="607"/>
      <c r="G305" s="595"/>
      <c r="H305" s="628"/>
    </row>
    <row r="306" spans="1:8" s="653" customFormat="1">
      <c r="A306" s="606"/>
      <c r="B306" s="629" t="s">
        <v>1443</v>
      </c>
      <c r="C306" s="606"/>
      <c r="D306" s="606"/>
      <c r="E306" s="820"/>
      <c r="F306" s="607"/>
      <c r="G306" s="595"/>
      <c r="H306" s="628"/>
    </row>
    <row r="307" spans="1:8" s="653" customFormat="1">
      <c r="A307" s="606"/>
      <c r="B307" s="629" t="s">
        <v>1444</v>
      </c>
      <c r="C307" s="606"/>
      <c r="D307" s="606"/>
      <c r="E307" s="820"/>
      <c r="F307" s="671"/>
      <c r="G307" s="595"/>
      <c r="H307" s="628"/>
    </row>
    <row r="308" spans="1:8" s="653" customFormat="1">
      <c r="A308" s="606"/>
      <c r="B308" s="629" t="s">
        <v>1445</v>
      </c>
      <c r="C308" s="606" t="s">
        <v>736</v>
      </c>
      <c r="D308" s="631" t="s">
        <v>919</v>
      </c>
      <c r="E308" s="816">
        <v>15000</v>
      </c>
      <c r="F308" s="607"/>
      <c r="G308" s="595"/>
      <c r="H308" s="628"/>
    </row>
    <row r="309" spans="1:8" s="653" customFormat="1">
      <c r="A309" s="606"/>
      <c r="B309" s="629"/>
      <c r="C309" s="606"/>
      <c r="D309" s="606"/>
      <c r="E309" s="820"/>
      <c r="F309" s="671"/>
      <c r="G309" s="595"/>
      <c r="H309" s="628"/>
    </row>
    <row r="310" spans="1:8" s="653" customFormat="1">
      <c r="A310" s="606">
        <v>7.4</v>
      </c>
      <c r="B310" s="626" t="s">
        <v>1446</v>
      </c>
      <c r="C310" s="606"/>
      <c r="D310" s="606"/>
      <c r="E310" s="820"/>
      <c r="F310" s="607"/>
      <c r="G310" s="595"/>
      <c r="H310" s="628"/>
    </row>
    <row r="311" spans="1:8" s="653" customFormat="1">
      <c r="A311" s="606"/>
      <c r="B311" s="629"/>
      <c r="C311" s="606"/>
      <c r="D311" s="606"/>
      <c r="E311" s="820"/>
      <c r="F311" s="607"/>
      <c r="G311" s="595"/>
      <c r="H311" s="628"/>
    </row>
    <row r="312" spans="1:8" s="653" customFormat="1">
      <c r="A312" s="606" t="s">
        <v>1447</v>
      </c>
      <c r="B312" s="629" t="s">
        <v>1448</v>
      </c>
      <c r="C312" s="606"/>
      <c r="D312" s="606"/>
      <c r="E312" s="820"/>
      <c r="F312" s="607"/>
      <c r="G312" s="595"/>
      <c r="H312" s="628"/>
    </row>
    <row r="313" spans="1:8" s="653" customFormat="1">
      <c r="A313" s="606"/>
      <c r="B313" s="629" t="s">
        <v>1449</v>
      </c>
      <c r="C313" s="606"/>
      <c r="D313" s="606"/>
      <c r="E313" s="820"/>
      <c r="F313" s="607"/>
      <c r="G313" s="595"/>
      <c r="H313" s="628"/>
    </row>
    <row r="314" spans="1:8" s="653" customFormat="1">
      <c r="A314" s="606"/>
      <c r="B314" s="629" t="s">
        <v>1450</v>
      </c>
      <c r="C314" s="606"/>
      <c r="D314" s="606"/>
      <c r="E314" s="820"/>
      <c r="F314" s="607"/>
      <c r="G314" s="595"/>
      <c r="H314" s="628"/>
    </row>
    <row r="315" spans="1:8" s="653" customFormat="1">
      <c r="A315" s="606"/>
      <c r="B315" s="629" t="s">
        <v>1451</v>
      </c>
      <c r="C315" s="606"/>
      <c r="D315" s="606"/>
      <c r="E315" s="820"/>
      <c r="F315" s="607"/>
      <c r="G315" s="595"/>
      <c r="H315" s="628"/>
    </row>
    <row r="316" spans="1:8" s="653" customFormat="1">
      <c r="A316" s="606"/>
      <c r="B316" s="629" t="s">
        <v>1452</v>
      </c>
      <c r="C316" s="606"/>
      <c r="D316" s="606"/>
      <c r="E316" s="820"/>
      <c r="F316" s="607"/>
      <c r="G316" s="595"/>
      <c r="H316" s="628"/>
    </row>
    <row r="317" spans="1:8" s="653" customFormat="1">
      <c r="A317" s="606"/>
      <c r="B317" s="629" t="s">
        <v>1453</v>
      </c>
      <c r="C317" s="606"/>
      <c r="D317" s="606"/>
      <c r="E317" s="820"/>
      <c r="F317" s="607"/>
      <c r="G317" s="595"/>
      <c r="H317" s="628"/>
    </row>
    <row r="318" spans="1:8" s="653" customFormat="1">
      <c r="A318" s="606"/>
      <c r="B318" s="629" t="s">
        <v>1454</v>
      </c>
      <c r="C318" s="606"/>
      <c r="D318" s="606"/>
      <c r="E318" s="820"/>
      <c r="F318" s="607"/>
      <c r="G318" s="595"/>
      <c r="H318" s="628"/>
    </row>
    <row r="319" spans="1:8" s="653" customFormat="1">
      <c r="A319" s="606"/>
      <c r="B319" s="629" t="s">
        <v>1455</v>
      </c>
      <c r="C319" s="606"/>
      <c r="D319" s="606"/>
      <c r="E319" s="820"/>
      <c r="F319" s="607"/>
      <c r="G319" s="595"/>
      <c r="H319" s="628"/>
    </row>
    <row r="320" spans="1:8" s="653" customFormat="1">
      <c r="A320" s="606"/>
      <c r="B320" s="629" t="s">
        <v>1456</v>
      </c>
      <c r="C320" s="606"/>
      <c r="D320" s="606"/>
      <c r="E320" s="820"/>
      <c r="F320" s="607"/>
      <c r="G320" s="595"/>
      <c r="H320" s="628"/>
    </row>
    <row r="321" spans="1:8" s="653" customFormat="1">
      <c r="A321" s="606"/>
      <c r="B321" s="629" t="s">
        <v>1457</v>
      </c>
      <c r="C321" s="606"/>
      <c r="D321" s="606"/>
      <c r="E321" s="820"/>
      <c r="F321" s="607"/>
      <c r="G321" s="595"/>
      <c r="H321" s="628"/>
    </row>
    <row r="322" spans="1:8" s="653" customFormat="1">
      <c r="A322" s="606"/>
      <c r="B322" s="629" t="s">
        <v>1458</v>
      </c>
      <c r="C322" s="606"/>
      <c r="D322" s="606"/>
      <c r="E322" s="820"/>
      <c r="F322" s="607"/>
      <c r="G322" s="595"/>
      <c r="H322" s="628"/>
    </row>
    <row r="323" spans="1:8" s="653" customFormat="1">
      <c r="A323" s="606"/>
      <c r="B323" s="629" t="s">
        <v>1459</v>
      </c>
      <c r="C323" s="606"/>
      <c r="D323" s="606"/>
      <c r="E323" s="820"/>
      <c r="F323" s="607"/>
      <c r="G323" s="595"/>
      <c r="H323" s="628"/>
    </row>
    <row r="324" spans="1:8" s="653" customFormat="1">
      <c r="A324" s="606"/>
      <c r="B324" s="629" t="s">
        <v>1460</v>
      </c>
      <c r="C324" s="606"/>
      <c r="D324" s="606"/>
      <c r="E324" s="820"/>
      <c r="F324" s="607"/>
      <c r="G324" s="595"/>
      <c r="H324" s="628"/>
    </row>
    <row r="325" spans="1:8" s="653" customFormat="1">
      <c r="A325" s="606"/>
      <c r="B325" s="629" t="s">
        <v>1461</v>
      </c>
      <c r="C325" s="606"/>
      <c r="D325" s="606"/>
      <c r="E325" s="820"/>
      <c r="F325" s="607"/>
      <c r="G325" s="595"/>
      <c r="H325" s="628"/>
    </row>
    <row r="326" spans="1:8" s="653" customFormat="1" ht="12.15" customHeight="1">
      <c r="A326" s="606"/>
      <c r="B326" s="629" t="s">
        <v>1462</v>
      </c>
      <c r="C326" s="606"/>
      <c r="D326" s="606"/>
      <c r="E326" s="820"/>
      <c r="F326" s="607"/>
      <c r="G326" s="595"/>
      <c r="H326" s="628"/>
    </row>
    <row r="327" spans="1:8" s="653" customFormat="1">
      <c r="A327" s="606"/>
      <c r="B327" s="629"/>
      <c r="C327" s="606"/>
      <c r="D327" s="606"/>
      <c r="E327" s="820"/>
      <c r="F327" s="607"/>
      <c r="G327" s="595"/>
      <c r="H327" s="628"/>
    </row>
    <row r="328" spans="1:8" s="653" customFormat="1">
      <c r="A328" s="627" t="s">
        <v>142</v>
      </c>
      <c r="B328" s="629" t="s">
        <v>1463</v>
      </c>
      <c r="C328" s="606" t="s">
        <v>736</v>
      </c>
      <c r="D328" s="606">
        <v>10</v>
      </c>
      <c r="E328" s="820">
        <v>1100</v>
      </c>
      <c r="F328" s="607">
        <f>D328*E328</f>
        <v>11000</v>
      </c>
      <c r="G328" s="595"/>
      <c r="H328" s="628"/>
    </row>
    <row r="329" spans="1:8" s="148" customFormat="1">
      <c r="A329" s="627" t="s">
        <v>143</v>
      </c>
      <c r="B329" s="629" t="s">
        <v>1464</v>
      </c>
      <c r="C329" s="606" t="s">
        <v>736</v>
      </c>
      <c r="D329" s="631" t="s">
        <v>919</v>
      </c>
      <c r="E329" s="820">
        <v>900</v>
      </c>
      <c r="F329" s="607"/>
      <c r="G329" s="142"/>
      <c r="H329" s="143"/>
    </row>
    <row r="330" spans="1:8" s="148" customFormat="1">
      <c r="A330" s="627" t="s">
        <v>144</v>
      </c>
      <c r="B330" s="629" t="s">
        <v>1465</v>
      </c>
      <c r="C330" s="606" t="s">
        <v>736</v>
      </c>
      <c r="D330" s="606">
        <v>5</v>
      </c>
      <c r="E330" s="820">
        <v>750</v>
      </c>
      <c r="F330" s="607">
        <f>D330*E330</f>
        <v>3750</v>
      </c>
      <c r="G330" s="142"/>
      <c r="H330" s="143"/>
    </row>
    <row r="331" spans="1:8" s="148" customFormat="1">
      <c r="A331" s="627" t="s">
        <v>300</v>
      </c>
      <c r="B331" s="629" t="s">
        <v>1466</v>
      </c>
      <c r="C331" s="606" t="s">
        <v>736</v>
      </c>
      <c r="D331" s="606">
        <v>5</v>
      </c>
      <c r="E331" s="820">
        <v>450</v>
      </c>
      <c r="F331" s="607">
        <f>D331*E331</f>
        <v>2250</v>
      </c>
      <c r="G331" s="142"/>
      <c r="H331" s="143"/>
    </row>
    <row r="332" spans="1:8" s="148" customFormat="1">
      <c r="A332" s="627" t="s">
        <v>295</v>
      </c>
      <c r="B332" s="629" t="s">
        <v>1467</v>
      </c>
      <c r="C332" s="606" t="s">
        <v>736</v>
      </c>
      <c r="D332" s="606">
        <v>5</v>
      </c>
      <c r="E332" s="820">
        <v>450</v>
      </c>
      <c r="F332" s="607">
        <f>D332*E332</f>
        <v>2250</v>
      </c>
      <c r="G332" s="142"/>
      <c r="H332" s="143"/>
    </row>
    <row r="333" spans="1:8" s="653" customFormat="1">
      <c r="A333" s="627" t="s">
        <v>296</v>
      </c>
      <c r="B333" s="629" t="s">
        <v>1468</v>
      </c>
      <c r="C333" s="606" t="s">
        <v>736</v>
      </c>
      <c r="D333" s="606">
        <v>20</v>
      </c>
      <c r="E333" s="820">
        <v>350</v>
      </c>
      <c r="F333" s="607">
        <f>D333*E333</f>
        <v>7000</v>
      </c>
      <c r="G333" s="595"/>
      <c r="H333" s="628"/>
    </row>
    <row r="334" spans="1:8" s="653" customFormat="1">
      <c r="A334" s="606"/>
      <c r="B334" s="629"/>
      <c r="C334" s="606"/>
      <c r="D334" s="606"/>
      <c r="E334" s="610"/>
      <c r="F334" s="671"/>
      <c r="G334" s="595"/>
      <c r="H334" s="628"/>
    </row>
    <row r="335" spans="1:8" s="142" customFormat="1">
      <c r="A335" s="609" t="s">
        <v>1469</v>
      </c>
      <c r="B335" s="626" t="s">
        <v>1470</v>
      </c>
      <c r="C335" s="609"/>
      <c r="D335" s="609"/>
      <c r="E335" s="609" t="s">
        <v>704</v>
      </c>
      <c r="F335" s="638">
        <f>SUM(F257:F334)</f>
        <v>251250</v>
      </c>
      <c r="H335" s="143"/>
    </row>
    <row r="336" spans="1:8" s="142" customFormat="1">
      <c r="A336" s="609"/>
      <c r="B336" s="626" t="s">
        <v>1471</v>
      </c>
      <c r="C336" s="609"/>
      <c r="D336" s="609"/>
      <c r="E336" s="609" t="s">
        <v>704</v>
      </c>
      <c r="F336" s="674">
        <f>F110+F196+F201+F222+F228+F335</f>
        <v>7753910</v>
      </c>
      <c r="H336" s="143"/>
    </row>
    <row r="337" spans="1:8" s="653" customFormat="1">
      <c r="A337" s="609"/>
      <c r="B337" s="626"/>
      <c r="C337" s="609"/>
      <c r="D337" s="609"/>
      <c r="E337" s="609"/>
      <c r="F337" s="638"/>
      <c r="G337" s="595"/>
      <c r="H337" s="628"/>
    </row>
  </sheetData>
  <mergeCells count="4">
    <mergeCell ref="A1:F1"/>
    <mergeCell ref="C2:F2"/>
    <mergeCell ref="C3:F3"/>
    <mergeCell ref="B108:B109"/>
  </mergeCells>
  <pageMargins left="0.62992125984252001" right="0.62992125984252001" top="1.0629921259842501" bottom="0.74803149606299202" header="0.196850393700787" footer="0.196850393700787"/>
  <pageSetup paperSize="9" scale="68" fitToHeight="11" orientation="portrait" useFirstPageNumber="1" r:id="rId1"/>
  <headerFooter scaleWithDoc="0" alignWithMargins="0">
    <oddFooter>&amp;CPage &amp;P_x000D_&amp;1#&amp;"Verdana"&amp;7&amp;K000000 Confidential</oddFooter>
  </headerFooter>
  <rowBreaks count="4" manualBreakCount="4">
    <brk id="41" max="5" man="1"/>
    <brk id="122" max="5" man="1"/>
    <brk id="202" max="5" man="1"/>
    <brk id="309"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177"/>
  <sheetViews>
    <sheetView showGridLines="0" showZeros="0" zoomScaleNormal="100" zoomScaleSheetLayoutView="115" workbookViewId="0">
      <selection activeCell="K14" sqref="K14"/>
    </sheetView>
  </sheetViews>
  <sheetFormatPr defaultColWidth="9.08984375" defaultRowHeight="11.5"/>
  <cols>
    <col min="1" max="1" width="10" style="617" customWidth="1"/>
    <col min="2" max="2" width="77.453125" style="618" customWidth="1"/>
    <col min="3" max="3" width="8" style="150" customWidth="1"/>
    <col min="4" max="4" width="8.54296875" style="591" customWidth="1"/>
    <col min="5" max="5" width="13.54296875" style="151" bestFit="1" customWidth="1"/>
    <col min="6" max="6" width="16.36328125" style="152" bestFit="1" customWidth="1"/>
    <col min="7" max="16384" width="9.08984375" style="619"/>
  </cols>
  <sheetData>
    <row r="1" spans="1:6" s="588" customFormat="1" ht="36" customHeight="1">
      <c r="A1" s="1006"/>
      <c r="B1" s="1006"/>
      <c r="C1" s="1006"/>
      <c r="D1" s="1006"/>
      <c r="E1" s="1006"/>
      <c r="F1" s="1006"/>
    </row>
    <row r="2" spans="1:6" s="590" customFormat="1" ht="15.75" customHeight="1">
      <c r="A2" s="133"/>
      <c r="B2" s="134" t="s">
        <v>1300</v>
      </c>
      <c r="C2" s="1007" t="s">
        <v>1301</v>
      </c>
      <c r="D2" s="1007"/>
      <c r="E2" s="1007"/>
      <c r="F2" s="1007"/>
    </row>
    <row r="3" spans="1:6" s="590" customFormat="1" ht="15.75" customHeight="1">
      <c r="A3" s="133"/>
      <c r="B3" s="134" t="s">
        <v>282</v>
      </c>
      <c r="C3" s="1008" t="s">
        <v>1824</v>
      </c>
      <c r="D3" s="1007"/>
      <c r="E3" s="1007"/>
      <c r="F3" s="1007"/>
    </row>
    <row r="4" spans="1:6" s="592" customFormat="1" ht="23">
      <c r="A4" s="725" t="s">
        <v>7</v>
      </c>
      <c r="B4" s="726" t="s">
        <v>283</v>
      </c>
      <c r="C4" s="725" t="s">
        <v>9</v>
      </c>
      <c r="D4" s="725" t="s">
        <v>284</v>
      </c>
      <c r="E4" s="727" t="s">
        <v>285</v>
      </c>
      <c r="F4" s="728" t="s">
        <v>286</v>
      </c>
    </row>
    <row r="5" spans="1:6" s="590" customFormat="1" ht="23.25" customHeight="1">
      <c r="A5" s="621" t="s">
        <v>682</v>
      </c>
      <c r="B5" s="622" t="s">
        <v>1859</v>
      </c>
      <c r="C5" s="623"/>
      <c r="D5" s="623"/>
      <c r="E5" s="621"/>
      <c r="F5" s="624"/>
    </row>
    <row r="6" spans="1:6" s="675" customFormat="1">
      <c r="A6" s="729" t="s">
        <v>849</v>
      </c>
      <c r="B6" s="730" t="s">
        <v>1305</v>
      </c>
      <c r="C6" s="731"/>
      <c r="D6" s="732"/>
      <c r="E6" s="733"/>
      <c r="F6" s="734"/>
    </row>
    <row r="7" spans="1:6" s="675" customFormat="1">
      <c r="A7" s="729"/>
      <c r="B7" s="735" t="s">
        <v>59</v>
      </c>
      <c r="C7" s="731"/>
      <c r="D7" s="732"/>
      <c r="E7" s="733"/>
      <c r="F7" s="734"/>
    </row>
    <row r="8" spans="1:6" s="675" customFormat="1" ht="69.75" customHeight="1">
      <c r="A8" s="736" t="s">
        <v>686</v>
      </c>
      <c r="B8" s="737" t="s">
        <v>1866</v>
      </c>
      <c r="C8" s="731"/>
      <c r="D8" s="732"/>
      <c r="E8" s="733"/>
      <c r="F8" s="734"/>
    </row>
    <row r="9" spans="1:6" s="675" customFormat="1" ht="23">
      <c r="A9" s="738" t="s">
        <v>287</v>
      </c>
      <c r="B9" s="737" t="s">
        <v>1029</v>
      </c>
      <c r="C9" s="731"/>
      <c r="D9" s="732"/>
      <c r="E9" s="733"/>
      <c r="F9" s="734"/>
    </row>
    <row r="10" spans="1:6" s="675" customFormat="1" ht="23">
      <c r="A10" s="738" t="s">
        <v>288</v>
      </c>
      <c r="B10" s="737" t="s">
        <v>850</v>
      </c>
      <c r="C10" s="731"/>
      <c r="D10" s="732"/>
      <c r="E10" s="733"/>
      <c r="F10" s="734"/>
    </row>
    <row r="11" spans="1:6" s="675" customFormat="1" ht="23">
      <c r="A11" s="738" t="s">
        <v>289</v>
      </c>
      <c r="B11" s="737" t="s">
        <v>1030</v>
      </c>
      <c r="C11" s="731"/>
      <c r="D11" s="732"/>
      <c r="E11" s="733"/>
      <c r="F11" s="734"/>
    </row>
    <row r="12" spans="1:6" s="675" customFormat="1">
      <c r="A12" s="738" t="s">
        <v>290</v>
      </c>
      <c r="B12" s="737" t="s">
        <v>851</v>
      </c>
      <c r="C12" s="731"/>
      <c r="D12" s="732"/>
      <c r="E12" s="733"/>
      <c r="F12" s="734"/>
    </row>
    <row r="13" spans="1:6" s="675" customFormat="1">
      <c r="A13" s="732"/>
      <c r="B13" s="739"/>
      <c r="C13" s="731"/>
      <c r="D13" s="732"/>
      <c r="E13" s="733"/>
      <c r="F13" s="734"/>
    </row>
    <row r="14" spans="1:6" s="675" customFormat="1" ht="103.5">
      <c r="A14" s="740">
        <v>1</v>
      </c>
      <c r="B14" s="737" t="s">
        <v>1472</v>
      </c>
      <c r="C14" s="731" t="s">
        <v>852</v>
      </c>
      <c r="D14" s="732">
        <v>8</v>
      </c>
      <c r="E14" s="741">
        <v>35000</v>
      </c>
      <c r="F14" s="734">
        <f t="shared" ref="F14:F39" si="0">D14*E14</f>
        <v>280000</v>
      </c>
    </row>
    <row r="15" spans="1:6" s="675" customFormat="1" ht="94.65" customHeight="1">
      <c r="A15" s="740">
        <f>A14+1</f>
        <v>2</v>
      </c>
      <c r="B15" s="737" t="s">
        <v>1473</v>
      </c>
      <c r="C15" s="731" t="s">
        <v>852</v>
      </c>
      <c r="D15" s="732">
        <v>1</v>
      </c>
      <c r="E15" s="741">
        <v>35000</v>
      </c>
      <c r="F15" s="734">
        <f t="shared" si="0"/>
        <v>35000</v>
      </c>
    </row>
    <row r="16" spans="1:6" s="675" customFormat="1" ht="79.5" customHeight="1">
      <c r="A16" s="740">
        <f>A15+1</f>
        <v>3</v>
      </c>
      <c r="B16" s="737" t="s">
        <v>1474</v>
      </c>
      <c r="C16" s="731" t="s">
        <v>852</v>
      </c>
      <c r="D16" s="732">
        <v>1</v>
      </c>
      <c r="E16" s="741">
        <v>30000</v>
      </c>
      <c r="F16" s="734">
        <f t="shared" si="0"/>
        <v>30000</v>
      </c>
    </row>
    <row r="17" spans="1:6" s="675" customFormat="1" ht="23">
      <c r="A17" s="740">
        <f>A16+1</f>
        <v>4</v>
      </c>
      <c r="B17" s="737" t="s">
        <v>1475</v>
      </c>
      <c r="C17" s="731" t="s">
        <v>852</v>
      </c>
      <c r="D17" s="732">
        <v>12</v>
      </c>
      <c r="E17" s="742">
        <v>12750</v>
      </c>
      <c r="F17" s="734">
        <f t="shared" si="0"/>
        <v>153000</v>
      </c>
    </row>
    <row r="18" spans="1:6" s="675" customFormat="1" ht="34.5">
      <c r="A18" s="740">
        <f>A17+1</f>
        <v>5</v>
      </c>
      <c r="B18" s="737" t="s">
        <v>1476</v>
      </c>
      <c r="C18" s="731" t="s">
        <v>852</v>
      </c>
      <c r="D18" s="732">
        <v>1</v>
      </c>
      <c r="E18" s="742">
        <v>7500</v>
      </c>
      <c r="F18" s="734">
        <f t="shared" si="0"/>
        <v>7500</v>
      </c>
    </row>
    <row r="19" spans="1:6" s="675" customFormat="1" ht="23">
      <c r="A19" s="740">
        <f t="shared" ref="A19:A38" si="1">A18+1</f>
        <v>6</v>
      </c>
      <c r="B19" s="743" t="s">
        <v>1477</v>
      </c>
      <c r="C19" s="731" t="s">
        <v>852</v>
      </c>
      <c r="D19" s="732">
        <v>1</v>
      </c>
      <c r="E19" s="742">
        <v>5500</v>
      </c>
      <c r="F19" s="734">
        <f t="shared" si="0"/>
        <v>5500</v>
      </c>
    </row>
    <row r="20" spans="1:6" s="675" customFormat="1" ht="34.5">
      <c r="A20" s="740">
        <f t="shared" si="1"/>
        <v>7</v>
      </c>
      <c r="B20" s="743" t="s">
        <v>1478</v>
      </c>
      <c r="C20" s="731" t="s">
        <v>852</v>
      </c>
      <c r="D20" s="732">
        <f>D14+D15</f>
        <v>9</v>
      </c>
      <c r="E20" s="742">
        <v>1250</v>
      </c>
      <c r="F20" s="734">
        <f t="shared" si="0"/>
        <v>11250</v>
      </c>
    </row>
    <row r="21" spans="1:6" s="675" customFormat="1" ht="34.5">
      <c r="A21" s="740">
        <f t="shared" si="1"/>
        <v>8</v>
      </c>
      <c r="B21" s="743" t="s">
        <v>1479</v>
      </c>
      <c r="C21" s="731" t="s">
        <v>852</v>
      </c>
      <c r="D21" s="732">
        <v>2</v>
      </c>
      <c r="E21" s="742">
        <v>4500</v>
      </c>
      <c r="F21" s="734">
        <f t="shared" si="0"/>
        <v>9000</v>
      </c>
    </row>
    <row r="22" spans="1:6" s="675" customFormat="1" ht="34.5">
      <c r="A22" s="740">
        <f t="shared" si="1"/>
        <v>9</v>
      </c>
      <c r="B22" s="744" t="s">
        <v>1497</v>
      </c>
      <c r="C22" s="731" t="s">
        <v>852</v>
      </c>
      <c r="D22" s="732">
        <f>D20</f>
        <v>9</v>
      </c>
      <c r="E22" s="742">
        <v>1250</v>
      </c>
      <c r="F22" s="734">
        <f t="shared" si="0"/>
        <v>11250</v>
      </c>
    </row>
    <row r="23" spans="1:6" s="675" customFormat="1" ht="36.75" customHeight="1">
      <c r="A23" s="740">
        <f t="shared" si="1"/>
        <v>10</v>
      </c>
      <c r="B23" s="743" t="s">
        <v>1480</v>
      </c>
      <c r="C23" s="731" t="s">
        <v>852</v>
      </c>
      <c r="D23" s="732">
        <v>8</v>
      </c>
      <c r="E23" s="742">
        <v>1500</v>
      </c>
      <c r="F23" s="734">
        <f t="shared" si="0"/>
        <v>12000</v>
      </c>
    </row>
    <row r="24" spans="1:6" s="675" customFormat="1" ht="34.5">
      <c r="A24" s="740">
        <f t="shared" si="1"/>
        <v>11</v>
      </c>
      <c r="B24" s="743" t="s">
        <v>1481</v>
      </c>
      <c r="C24" s="731" t="s">
        <v>852</v>
      </c>
      <c r="D24" s="732">
        <v>2</v>
      </c>
      <c r="E24" s="742">
        <v>6500</v>
      </c>
      <c r="F24" s="734">
        <f t="shared" si="0"/>
        <v>13000</v>
      </c>
    </row>
    <row r="25" spans="1:6" s="675" customFormat="1" ht="23">
      <c r="A25" s="740">
        <f t="shared" si="1"/>
        <v>12</v>
      </c>
      <c r="B25" s="745" t="s">
        <v>1482</v>
      </c>
      <c r="C25" s="731" t="s">
        <v>852</v>
      </c>
      <c r="D25" s="732">
        <v>2</v>
      </c>
      <c r="E25" s="742">
        <v>55000</v>
      </c>
      <c r="F25" s="734">
        <f t="shared" si="0"/>
        <v>110000</v>
      </c>
    </row>
    <row r="26" spans="1:6" s="675" customFormat="1" ht="17.399999999999999" customHeight="1">
      <c r="A26" s="740">
        <f>A25+1</f>
        <v>13</v>
      </c>
      <c r="B26" s="737" t="s">
        <v>1483</v>
      </c>
      <c r="C26" s="731" t="s">
        <v>852</v>
      </c>
      <c r="D26" s="732">
        <v>13</v>
      </c>
      <c r="E26" s="742">
        <v>5500</v>
      </c>
      <c r="F26" s="734">
        <f t="shared" si="0"/>
        <v>71500</v>
      </c>
    </row>
    <row r="27" spans="1:6" s="675" customFormat="1" ht="34.5">
      <c r="A27" s="740">
        <f>A26+1</f>
        <v>14</v>
      </c>
      <c r="B27" s="737" t="s">
        <v>1484</v>
      </c>
      <c r="C27" s="731" t="s">
        <v>852</v>
      </c>
      <c r="D27" s="732">
        <v>10</v>
      </c>
      <c r="E27" s="742">
        <v>5500</v>
      </c>
      <c r="F27" s="734">
        <f t="shared" si="0"/>
        <v>55000</v>
      </c>
    </row>
    <row r="28" spans="1:6" s="675" customFormat="1" ht="57.5">
      <c r="A28" s="740">
        <f>A27+1</f>
        <v>15</v>
      </c>
      <c r="B28" s="737" t="s">
        <v>1485</v>
      </c>
      <c r="C28" s="731" t="s">
        <v>852</v>
      </c>
      <c r="D28" s="732">
        <v>11</v>
      </c>
      <c r="E28" s="741">
        <v>30000</v>
      </c>
      <c r="F28" s="734">
        <f t="shared" si="0"/>
        <v>330000</v>
      </c>
    </row>
    <row r="29" spans="1:6" s="675" customFormat="1" ht="34.5">
      <c r="A29" s="740">
        <f t="shared" ref="A29:A34" si="2">A28+1</f>
        <v>16</v>
      </c>
      <c r="B29" s="737" t="s">
        <v>1486</v>
      </c>
      <c r="C29" s="731" t="s">
        <v>852</v>
      </c>
      <c r="D29" s="732">
        <v>2</v>
      </c>
      <c r="E29" s="742">
        <v>25000</v>
      </c>
      <c r="F29" s="734">
        <f t="shared" si="0"/>
        <v>50000</v>
      </c>
    </row>
    <row r="30" spans="1:6" s="675" customFormat="1" ht="34.5">
      <c r="A30" s="740">
        <f t="shared" si="2"/>
        <v>17</v>
      </c>
      <c r="B30" s="743" t="s">
        <v>1487</v>
      </c>
      <c r="C30" s="731" t="s">
        <v>302</v>
      </c>
      <c r="D30" s="732">
        <v>2</v>
      </c>
      <c r="E30" s="742">
        <v>9000</v>
      </c>
      <c r="F30" s="734">
        <f t="shared" si="0"/>
        <v>18000</v>
      </c>
    </row>
    <row r="31" spans="1:6" s="675" customFormat="1" ht="92">
      <c r="A31" s="740">
        <f t="shared" si="2"/>
        <v>18</v>
      </c>
      <c r="B31" s="737" t="s">
        <v>1488</v>
      </c>
      <c r="C31" s="731" t="s">
        <v>852</v>
      </c>
      <c r="D31" s="732">
        <v>7</v>
      </c>
      <c r="E31" s="741">
        <v>40000</v>
      </c>
      <c r="F31" s="734">
        <f t="shared" si="0"/>
        <v>280000</v>
      </c>
    </row>
    <row r="32" spans="1:6" s="675" customFormat="1" ht="59.25" customHeight="1">
      <c r="A32" s="740">
        <f t="shared" si="2"/>
        <v>19</v>
      </c>
      <c r="B32" s="737" t="s">
        <v>1498</v>
      </c>
      <c r="C32" s="731" t="s">
        <v>852</v>
      </c>
      <c r="D32" s="732">
        <v>12</v>
      </c>
      <c r="E32" s="741">
        <v>30000</v>
      </c>
      <c r="F32" s="734">
        <f t="shared" si="0"/>
        <v>360000</v>
      </c>
    </row>
    <row r="33" spans="1:6" s="675" customFormat="1" ht="23">
      <c r="A33" s="740">
        <f t="shared" si="2"/>
        <v>20</v>
      </c>
      <c r="B33" s="737" t="s">
        <v>1489</v>
      </c>
      <c r="C33" s="731" t="s">
        <v>852</v>
      </c>
      <c r="D33" s="732">
        <f>D32</f>
        <v>12</v>
      </c>
      <c r="E33" s="742">
        <v>9500</v>
      </c>
      <c r="F33" s="734">
        <f t="shared" si="0"/>
        <v>114000</v>
      </c>
    </row>
    <row r="34" spans="1:6" s="675" customFormat="1" ht="24.75" customHeight="1">
      <c r="A34" s="740">
        <f t="shared" si="2"/>
        <v>21</v>
      </c>
      <c r="B34" s="745" t="s">
        <v>1031</v>
      </c>
      <c r="C34" s="731" t="s">
        <v>852</v>
      </c>
      <c r="D34" s="732">
        <v>115</v>
      </c>
      <c r="E34" s="742">
        <v>1500</v>
      </c>
      <c r="F34" s="734">
        <f t="shared" si="0"/>
        <v>172500</v>
      </c>
    </row>
    <row r="35" spans="1:6" s="675" customFormat="1" ht="29.25" customHeight="1">
      <c r="A35" s="740">
        <f t="shared" si="1"/>
        <v>22</v>
      </c>
      <c r="B35" s="746" t="s">
        <v>1032</v>
      </c>
      <c r="C35" s="732" t="s">
        <v>852</v>
      </c>
      <c r="D35" s="732">
        <v>2</v>
      </c>
      <c r="E35" s="742">
        <v>2000</v>
      </c>
      <c r="F35" s="734">
        <f t="shared" si="0"/>
        <v>4000</v>
      </c>
    </row>
    <row r="36" spans="1:6" s="675" customFormat="1" ht="69">
      <c r="A36" s="740">
        <f t="shared" si="1"/>
        <v>23</v>
      </c>
      <c r="B36" s="737" t="s">
        <v>1033</v>
      </c>
      <c r="C36" s="731" t="s">
        <v>852</v>
      </c>
      <c r="D36" s="732">
        <v>2</v>
      </c>
      <c r="E36" s="742">
        <v>17500</v>
      </c>
      <c r="F36" s="734">
        <f t="shared" si="0"/>
        <v>35000</v>
      </c>
    </row>
    <row r="37" spans="1:6" s="675" customFormat="1" ht="23">
      <c r="A37" s="740">
        <f t="shared" si="1"/>
        <v>24</v>
      </c>
      <c r="B37" s="744" t="s">
        <v>1490</v>
      </c>
      <c r="C37" s="731" t="s">
        <v>302</v>
      </c>
      <c r="D37" s="732">
        <v>2</v>
      </c>
      <c r="E37" s="742">
        <v>10500</v>
      </c>
      <c r="F37" s="734">
        <f t="shared" si="0"/>
        <v>21000</v>
      </c>
    </row>
    <row r="38" spans="1:6" s="675" customFormat="1" ht="37.5" customHeight="1">
      <c r="A38" s="740">
        <f t="shared" si="1"/>
        <v>25</v>
      </c>
      <c r="B38" s="743" t="s">
        <v>1499</v>
      </c>
      <c r="C38" s="731" t="s">
        <v>852</v>
      </c>
      <c r="D38" s="732">
        <v>6</v>
      </c>
      <c r="E38" s="742">
        <v>22500</v>
      </c>
      <c r="F38" s="734">
        <f t="shared" si="0"/>
        <v>135000</v>
      </c>
    </row>
    <row r="39" spans="1:6" s="675" customFormat="1" ht="23">
      <c r="A39" s="740">
        <f>A38+1</f>
        <v>26</v>
      </c>
      <c r="B39" s="743" t="s">
        <v>1500</v>
      </c>
      <c r="C39" s="731" t="s">
        <v>852</v>
      </c>
      <c r="D39" s="732">
        <v>20</v>
      </c>
      <c r="E39" s="742">
        <v>1250</v>
      </c>
      <c r="F39" s="734">
        <f t="shared" si="0"/>
        <v>25000</v>
      </c>
    </row>
    <row r="40" spans="1:6" s="675" customFormat="1" ht="90" customHeight="1">
      <c r="A40" s="740">
        <f>A39+1</f>
        <v>27</v>
      </c>
      <c r="B40" s="747" t="s">
        <v>1034</v>
      </c>
      <c r="C40" s="731" t="s">
        <v>853</v>
      </c>
      <c r="D40" s="732" t="s">
        <v>1491</v>
      </c>
      <c r="E40" s="742">
        <v>145</v>
      </c>
      <c r="F40" s="734"/>
    </row>
    <row r="41" spans="1:6" s="675" customFormat="1" ht="69">
      <c r="A41" s="740">
        <f>A40+1</f>
        <v>28</v>
      </c>
      <c r="B41" s="747" t="s">
        <v>1035</v>
      </c>
      <c r="C41" s="731" t="s">
        <v>852</v>
      </c>
      <c r="D41" s="732">
        <v>10</v>
      </c>
      <c r="E41" s="742">
        <v>18500</v>
      </c>
      <c r="F41" s="734">
        <f t="shared" ref="F41:F45" si="3">D41*E41</f>
        <v>185000</v>
      </c>
    </row>
    <row r="42" spans="1:6" s="675" customFormat="1" ht="23">
      <c r="A42" s="740">
        <f>A41+1</f>
        <v>29</v>
      </c>
      <c r="B42" s="737" t="s">
        <v>1501</v>
      </c>
      <c r="C42" s="731"/>
      <c r="D42" s="732"/>
      <c r="E42" s="742"/>
      <c r="F42" s="734"/>
    </row>
    <row r="43" spans="1:6" s="675" customFormat="1">
      <c r="A43" s="740"/>
      <c r="B43" s="748" t="s">
        <v>1502</v>
      </c>
      <c r="C43" s="731" t="s">
        <v>852</v>
      </c>
      <c r="D43" s="732">
        <v>2</v>
      </c>
      <c r="E43" s="742">
        <v>27000</v>
      </c>
      <c r="F43" s="734">
        <f t="shared" si="3"/>
        <v>54000</v>
      </c>
    </row>
    <row r="44" spans="1:6" s="675" customFormat="1">
      <c r="A44" s="740"/>
      <c r="B44" s="748" t="s">
        <v>1860</v>
      </c>
      <c r="C44" s="731" t="s">
        <v>852</v>
      </c>
      <c r="D44" s="732">
        <v>2</v>
      </c>
      <c r="E44" s="742">
        <v>42000</v>
      </c>
      <c r="F44" s="734">
        <f t="shared" si="3"/>
        <v>84000</v>
      </c>
    </row>
    <row r="45" spans="1:6" s="675" customFormat="1">
      <c r="A45" s="740"/>
      <c r="B45" s="748" t="s">
        <v>1503</v>
      </c>
      <c r="C45" s="731" t="s">
        <v>852</v>
      </c>
      <c r="D45" s="732">
        <v>2</v>
      </c>
      <c r="E45" s="742">
        <v>52000</v>
      </c>
      <c r="F45" s="734">
        <f t="shared" si="3"/>
        <v>104000</v>
      </c>
    </row>
    <row r="46" spans="1:6" s="675" customFormat="1">
      <c r="A46" s="740"/>
      <c r="B46" s="749" t="s">
        <v>24</v>
      </c>
      <c r="C46" s="731"/>
      <c r="D46" s="732"/>
      <c r="E46" s="750"/>
      <c r="F46" s="751">
        <f>SUM(F14:F45)</f>
        <v>2775500</v>
      </c>
    </row>
    <row r="47" spans="1:6" s="675" customFormat="1">
      <c r="A47" s="732"/>
      <c r="B47" s="747"/>
      <c r="C47" s="731"/>
      <c r="D47" s="732"/>
      <c r="E47" s="733"/>
      <c r="F47" s="734"/>
    </row>
    <row r="48" spans="1:6" s="675" customFormat="1">
      <c r="A48" s="729" t="s">
        <v>19</v>
      </c>
      <c r="B48" s="752" t="s">
        <v>1306</v>
      </c>
      <c r="C48" s="731"/>
      <c r="D48" s="732"/>
      <c r="E48" s="733"/>
      <c r="F48" s="734"/>
    </row>
    <row r="49" spans="1:6" s="675" customFormat="1">
      <c r="A49" s="729"/>
      <c r="B49" s="752"/>
      <c r="C49" s="731"/>
      <c r="D49" s="732"/>
      <c r="E49" s="733"/>
      <c r="F49" s="734"/>
    </row>
    <row r="50" spans="1:6" s="675" customFormat="1" ht="57.5">
      <c r="A50" s="732">
        <f>A42+1</f>
        <v>30</v>
      </c>
      <c r="B50" s="753" t="s">
        <v>1036</v>
      </c>
      <c r="C50" s="731"/>
      <c r="D50" s="732"/>
      <c r="E50" s="733"/>
      <c r="F50" s="734"/>
    </row>
    <row r="51" spans="1:6" s="675" customFormat="1">
      <c r="A51" s="729"/>
      <c r="B51" s="752"/>
      <c r="C51" s="731"/>
      <c r="D51" s="732"/>
      <c r="E51" s="733"/>
      <c r="F51" s="734"/>
    </row>
    <row r="52" spans="1:6" s="675" customFormat="1">
      <c r="A52" s="729"/>
      <c r="B52" s="752" t="s">
        <v>1037</v>
      </c>
      <c r="C52" s="731"/>
      <c r="D52" s="732"/>
      <c r="E52" s="733"/>
      <c r="F52" s="734"/>
    </row>
    <row r="53" spans="1:6" s="675" customFormat="1">
      <c r="A53" s="729"/>
      <c r="B53" s="735" t="s">
        <v>854</v>
      </c>
      <c r="C53" s="732" t="s">
        <v>736</v>
      </c>
      <c r="D53" s="754">
        <v>160</v>
      </c>
      <c r="E53" s="755">
        <v>251</v>
      </c>
      <c r="F53" s="734">
        <f t="shared" ref="F53:F59" si="4">D53*E53</f>
        <v>40160</v>
      </c>
    </row>
    <row r="54" spans="1:6" s="675" customFormat="1">
      <c r="A54" s="729"/>
      <c r="B54" s="735" t="s">
        <v>855</v>
      </c>
      <c r="C54" s="732" t="s">
        <v>736</v>
      </c>
      <c r="D54" s="754">
        <v>65</v>
      </c>
      <c r="E54" s="755">
        <v>706</v>
      </c>
      <c r="F54" s="734">
        <f t="shared" si="4"/>
        <v>45890</v>
      </c>
    </row>
    <row r="55" spans="1:6" s="675" customFormat="1">
      <c r="A55" s="729"/>
      <c r="B55" s="735" t="s">
        <v>856</v>
      </c>
      <c r="C55" s="732" t="s">
        <v>736</v>
      </c>
      <c r="D55" s="754">
        <v>30</v>
      </c>
      <c r="E55" s="755">
        <v>1089</v>
      </c>
      <c r="F55" s="734">
        <f t="shared" si="4"/>
        <v>32670</v>
      </c>
    </row>
    <row r="56" spans="1:6" s="675" customFormat="1">
      <c r="A56" s="729"/>
      <c r="B56" s="735" t="s">
        <v>857</v>
      </c>
      <c r="C56" s="732" t="s">
        <v>736</v>
      </c>
      <c r="D56" s="754">
        <v>60</v>
      </c>
      <c r="E56" s="755">
        <v>1825</v>
      </c>
      <c r="F56" s="734">
        <f t="shared" si="4"/>
        <v>109500</v>
      </c>
    </row>
    <row r="57" spans="1:6" s="675" customFormat="1">
      <c r="A57" s="729"/>
      <c r="B57" s="735" t="s">
        <v>858</v>
      </c>
      <c r="C57" s="732" t="s">
        <v>736</v>
      </c>
      <c r="D57" s="754">
        <v>10</v>
      </c>
      <c r="E57" s="755">
        <v>2490</v>
      </c>
      <c r="F57" s="734">
        <f t="shared" si="4"/>
        <v>24900</v>
      </c>
    </row>
    <row r="58" spans="1:6" s="675" customFormat="1">
      <c r="A58" s="729"/>
      <c r="B58" s="735" t="s">
        <v>859</v>
      </c>
      <c r="C58" s="732" t="s">
        <v>736</v>
      </c>
      <c r="D58" s="754">
        <v>15</v>
      </c>
      <c r="E58" s="755">
        <v>4238</v>
      </c>
      <c r="F58" s="734">
        <f t="shared" si="4"/>
        <v>63570</v>
      </c>
    </row>
    <row r="59" spans="1:6" s="675" customFormat="1">
      <c r="A59" s="729"/>
      <c r="B59" s="735" t="s">
        <v>860</v>
      </c>
      <c r="C59" s="732" t="s">
        <v>736</v>
      </c>
      <c r="D59" s="754">
        <v>25</v>
      </c>
      <c r="E59" s="755">
        <v>8571</v>
      </c>
      <c r="F59" s="734">
        <f t="shared" si="4"/>
        <v>214275</v>
      </c>
    </row>
    <row r="60" spans="1:6" s="675" customFormat="1">
      <c r="A60" s="729"/>
      <c r="B60" s="735"/>
      <c r="C60" s="731"/>
      <c r="D60" s="732"/>
      <c r="E60" s="733"/>
      <c r="F60" s="734"/>
    </row>
    <row r="61" spans="1:6" s="675" customFormat="1" ht="80.5">
      <c r="A61" s="732">
        <f>A50+1</f>
        <v>31</v>
      </c>
      <c r="B61" s="753" t="s">
        <v>1038</v>
      </c>
      <c r="C61" s="731"/>
      <c r="D61" s="732"/>
      <c r="E61" s="733"/>
      <c r="F61" s="734"/>
    </row>
    <row r="62" spans="1:6" s="675" customFormat="1" ht="126.5">
      <c r="A62" s="732"/>
      <c r="B62" s="753" t="s">
        <v>1039</v>
      </c>
      <c r="C62" s="731"/>
      <c r="D62" s="732"/>
      <c r="E62" s="733"/>
      <c r="F62" s="734"/>
    </row>
    <row r="63" spans="1:6" s="675" customFormat="1">
      <c r="A63" s="732"/>
      <c r="B63" s="756"/>
      <c r="C63" s="731"/>
      <c r="D63" s="732"/>
      <c r="E63" s="733"/>
      <c r="F63" s="734"/>
    </row>
    <row r="64" spans="1:6" s="675" customFormat="1">
      <c r="A64" s="732"/>
      <c r="B64" s="735" t="s">
        <v>854</v>
      </c>
      <c r="C64" s="732" t="s">
        <v>736</v>
      </c>
      <c r="D64" s="754">
        <v>300</v>
      </c>
      <c r="E64" s="755">
        <v>318</v>
      </c>
      <c r="F64" s="734">
        <f t="shared" ref="F64:F66" si="5">D64*E64</f>
        <v>95400</v>
      </c>
    </row>
    <row r="65" spans="1:6" s="675" customFormat="1">
      <c r="A65" s="732"/>
      <c r="B65" s="735" t="s">
        <v>855</v>
      </c>
      <c r="C65" s="732" t="s">
        <v>736</v>
      </c>
      <c r="D65" s="754">
        <v>15</v>
      </c>
      <c r="E65" s="755">
        <v>820</v>
      </c>
      <c r="F65" s="734">
        <f t="shared" si="5"/>
        <v>12300</v>
      </c>
    </row>
    <row r="66" spans="1:6" s="675" customFormat="1">
      <c r="A66" s="732"/>
      <c r="B66" s="735" t="s">
        <v>856</v>
      </c>
      <c r="C66" s="732" t="s">
        <v>736</v>
      </c>
      <c r="D66" s="732">
        <v>10</v>
      </c>
      <c r="E66" s="755">
        <v>1256</v>
      </c>
      <c r="F66" s="734">
        <f t="shared" si="5"/>
        <v>12560</v>
      </c>
    </row>
    <row r="67" spans="1:6" s="675" customFormat="1">
      <c r="A67" s="732"/>
      <c r="B67" s="735"/>
      <c r="C67" s="732"/>
      <c r="D67" s="732"/>
      <c r="E67" s="733"/>
      <c r="F67" s="734"/>
    </row>
    <row r="68" spans="1:6" s="675" customFormat="1" ht="33.75" customHeight="1">
      <c r="A68" s="732">
        <f>A61+1</f>
        <v>32</v>
      </c>
      <c r="B68" s="757" t="s">
        <v>1492</v>
      </c>
      <c r="C68" s="731"/>
      <c r="D68" s="732"/>
      <c r="E68" s="733"/>
      <c r="F68" s="734"/>
    </row>
    <row r="69" spans="1:6" s="675" customFormat="1">
      <c r="A69" s="732"/>
      <c r="B69" s="735"/>
      <c r="C69" s="731"/>
      <c r="D69" s="732"/>
      <c r="E69" s="733"/>
      <c r="F69" s="734"/>
    </row>
    <row r="70" spans="1:6" s="675" customFormat="1">
      <c r="A70" s="732"/>
      <c r="B70" s="735" t="s">
        <v>861</v>
      </c>
      <c r="C70" s="731" t="s">
        <v>685</v>
      </c>
      <c r="D70" s="732">
        <v>4</v>
      </c>
      <c r="E70" s="755">
        <v>759</v>
      </c>
      <c r="F70" s="734">
        <f t="shared" ref="F70:F72" si="6">D70*E70</f>
        <v>3036</v>
      </c>
    </row>
    <row r="71" spans="1:6" s="675" customFormat="1">
      <c r="A71" s="732"/>
      <c r="B71" s="735" t="s">
        <v>862</v>
      </c>
      <c r="C71" s="731" t="s">
        <v>685</v>
      </c>
      <c r="D71" s="732">
        <v>4</v>
      </c>
      <c r="E71" s="755">
        <v>1567</v>
      </c>
      <c r="F71" s="734">
        <f t="shared" si="6"/>
        <v>6268</v>
      </c>
    </row>
    <row r="72" spans="1:6" s="675" customFormat="1">
      <c r="A72" s="732"/>
      <c r="B72" s="735" t="s">
        <v>863</v>
      </c>
      <c r="C72" s="731" t="s">
        <v>685</v>
      </c>
      <c r="D72" s="732">
        <v>2</v>
      </c>
      <c r="E72" s="755">
        <v>2592</v>
      </c>
      <c r="F72" s="734">
        <f t="shared" si="6"/>
        <v>5184</v>
      </c>
    </row>
    <row r="73" spans="1:6" s="675" customFormat="1">
      <c r="A73" s="732"/>
      <c r="B73" s="735"/>
      <c r="C73" s="731"/>
      <c r="D73" s="732"/>
      <c r="E73" s="733"/>
      <c r="F73" s="734"/>
    </row>
    <row r="74" spans="1:6" s="675" customFormat="1" ht="23">
      <c r="A74" s="732">
        <f>A68+1</f>
        <v>33</v>
      </c>
      <c r="B74" s="753" t="s">
        <v>1040</v>
      </c>
      <c r="C74" s="731"/>
      <c r="D74" s="732"/>
      <c r="E74" s="733"/>
      <c r="F74" s="734"/>
    </row>
    <row r="75" spans="1:6" s="675" customFormat="1">
      <c r="A75" s="732"/>
      <c r="B75" s="735" t="s">
        <v>864</v>
      </c>
      <c r="C75" s="731" t="s">
        <v>685</v>
      </c>
      <c r="D75" s="732">
        <v>1</v>
      </c>
      <c r="E75" s="755">
        <v>5699</v>
      </c>
      <c r="F75" s="734">
        <f t="shared" ref="F75" si="7">D75*E75</f>
        <v>5699</v>
      </c>
    </row>
    <row r="76" spans="1:6" s="675" customFormat="1">
      <c r="A76" s="732"/>
      <c r="B76" s="735"/>
      <c r="C76" s="731"/>
      <c r="D76" s="732"/>
      <c r="E76" s="733"/>
      <c r="F76" s="734"/>
    </row>
    <row r="77" spans="1:6" s="675" customFormat="1" ht="69">
      <c r="A77" s="732">
        <f>A74+1</f>
        <v>34</v>
      </c>
      <c r="B77" s="753" t="s">
        <v>1041</v>
      </c>
      <c r="C77" s="731"/>
      <c r="D77" s="732"/>
      <c r="E77" s="733"/>
      <c r="F77" s="734"/>
    </row>
    <row r="78" spans="1:6" s="675" customFormat="1">
      <c r="A78" s="732"/>
      <c r="B78" s="735"/>
      <c r="C78" s="731"/>
      <c r="D78" s="732"/>
      <c r="E78" s="733"/>
      <c r="F78" s="734"/>
    </row>
    <row r="79" spans="1:6" s="675" customFormat="1">
      <c r="A79" s="732"/>
      <c r="B79" s="735" t="s">
        <v>865</v>
      </c>
      <c r="C79" s="732" t="s">
        <v>736</v>
      </c>
      <c r="D79" s="754">
        <v>65</v>
      </c>
      <c r="E79" s="755">
        <v>434</v>
      </c>
      <c r="F79" s="734">
        <f t="shared" ref="F79:F82" si="8">D79*E79</f>
        <v>28210</v>
      </c>
    </row>
    <row r="80" spans="1:6" s="675" customFormat="1">
      <c r="A80" s="732"/>
      <c r="B80" s="735" t="s">
        <v>866</v>
      </c>
      <c r="C80" s="732" t="s">
        <v>736</v>
      </c>
      <c r="D80" s="754">
        <v>25</v>
      </c>
      <c r="E80" s="755">
        <v>543</v>
      </c>
      <c r="F80" s="734">
        <f t="shared" si="8"/>
        <v>13575</v>
      </c>
    </row>
    <row r="81" spans="1:6" s="675" customFormat="1">
      <c r="A81" s="732"/>
      <c r="B81" s="735" t="s">
        <v>867</v>
      </c>
      <c r="C81" s="732" t="s">
        <v>736</v>
      </c>
      <c r="D81" s="754">
        <v>10</v>
      </c>
      <c r="E81" s="755">
        <v>652</v>
      </c>
      <c r="F81" s="734">
        <f t="shared" si="8"/>
        <v>6520</v>
      </c>
    </row>
    <row r="82" spans="1:6" s="675" customFormat="1">
      <c r="A82" s="732"/>
      <c r="B82" s="735" t="s">
        <v>868</v>
      </c>
      <c r="C82" s="732" t="s">
        <v>736</v>
      </c>
      <c r="D82" s="754">
        <v>5</v>
      </c>
      <c r="E82" s="755">
        <v>759</v>
      </c>
      <c r="F82" s="734">
        <f t="shared" si="8"/>
        <v>3795</v>
      </c>
    </row>
    <row r="83" spans="1:6" s="675" customFormat="1">
      <c r="A83" s="732"/>
      <c r="B83" s="735"/>
      <c r="C83" s="732"/>
      <c r="D83" s="758"/>
      <c r="E83" s="733"/>
      <c r="F83" s="734"/>
    </row>
    <row r="84" spans="1:6" s="675" customFormat="1">
      <c r="A84" s="732"/>
      <c r="B84" s="749" t="s">
        <v>24</v>
      </c>
      <c r="C84" s="732"/>
      <c r="D84" s="758"/>
      <c r="E84" s="733"/>
      <c r="F84" s="751">
        <f>SUM(F50:F83)</f>
        <v>723512</v>
      </c>
    </row>
    <row r="85" spans="1:6" s="675" customFormat="1">
      <c r="A85" s="729" t="s">
        <v>21</v>
      </c>
      <c r="B85" s="759" t="s">
        <v>1307</v>
      </c>
      <c r="C85" s="731"/>
      <c r="D85" s="732"/>
      <c r="E85" s="733"/>
      <c r="F85" s="734"/>
    </row>
    <row r="86" spans="1:6" s="675" customFormat="1" ht="115">
      <c r="A86" s="732">
        <f>A77+1</f>
        <v>35</v>
      </c>
      <c r="B86" s="753" t="s">
        <v>1042</v>
      </c>
      <c r="C86" s="731"/>
      <c r="D86" s="732"/>
      <c r="E86" s="733"/>
      <c r="F86" s="734"/>
    </row>
    <row r="87" spans="1:6" s="675" customFormat="1" ht="46">
      <c r="A87" s="732"/>
      <c r="B87" s="753" t="s">
        <v>1043</v>
      </c>
      <c r="C87" s="731"/>
      <c r="D87" s="732"/>
      <c r="E87" s="733"/>
      <c r="F87" s="734"/>
    </row>
    <row r="88" spans="1:6" s="675" customFormat="1">
      <c r="A88" s="732"/>
      <c r="B88" s="735"/>
      <c r="C88" s="731"/>
      <c r="D88" s="732"/>
      <c r="E88" s="733"/>
      <c r="F88" s="734"/>
    </row>
    <row r="89" spans="1:6" s="675" customFormat="1">
      <c r="A89" s="732"/>
      <c r="B89" s="735" t="s">
        <v>869</v>
      </c>
      <c r="C89" s="731" t="s">
        <v>736</v>
      </c>
      <c r="D89" s="754">
        <v>80</v>
      </c>
      <c r="E89" s="755">
        <v>895</v>
      </c>
      <c r="F89" s="734">
        <f t="shared" ref="F89:F92" si="9">D89*E89</f>
        <v>71600</v>
      </c>
    </row>
    <row r="90" spans="1:6" s="675" customFormat="1">
      <c r="A90" s="732"/>
      <c r="B90" s="735" t="s">
        <v>870</v>
      </c>
      <c r="C90" s="731" t="s">
        <v>736</v>
      </c>
      <c r="D90" s="754">
        <v>90</v>
      </c>
      <c r="E90" s="755">
        <v>637</v>
      </c>
      <c r="F90" s="734">
        <f t="shared" si="9"/>
        <v>57330</v>
      </c>
    </row>
    <row r="91" spans="1:6" s="675" customFormat="1">
      <c r="A91" s="732"/>
      <c r="B91" s="735" t="s">
        <v>871</v>
      </c>
      <c r="C91" s="731" t="s">
        <v>736</v>
      </c>
      <c r="D91" s="754">
        <v>10</v>
      </c>
      <c r="E91" s="755">
        <v>473</v>
      </c>
      <c r="F91" s="734">
        <f t="shared" si="9"/>
        <v>4730</v>
      </c>
    </row>
    <row r="92" spans="1:6" s="675" customFormat="1">
      <c r="A92" s="732"/>
      <c r="B92" s="735" t="s">
        <v>872</v>
      </c>
      <c r="C92" s="731" t="s">
        <v>736</v>
      </c>
      <c r="D92" s="754">
        <v>40</v>
      </c>
      <c r="E92" s="755">
        <v>338</v>
      </c>
      <c r="F92" s="734">
        <f t="shared" si="9"/>
        <v>13520</v>
      </c>
    </row>
    <row r="93" spans="1:6" s="675" customFormat="1">
      <c r="A93" s="732"/>
      <c r="B93" s="735"/>
      <c r="C93" s="731"/>
      <c r="D93" s="732"/>
      <c r="E93" s="733"/>
      <c r="F93" s="734"/>
    </row>
    <row r="94" spans="1:6" s="675" customFormat="1" ht="103.5">
      <c r="A94" s="732">
        <f>A86+1</f>
        <v>36</v>
      </c>
      <c r="B94" s="149" t="s">
        <v>1044</v>
      </c>
      <c r="C94" s="731"/>
      <c r="D94" s="732"/>
      <c r="E94" s="733"/>
      <c r="F94" s="734"/>
    </row>
    <row r="95" spans="1:6" s="675" customFormat="1">
      <c r="A95" s="732"/>
      <c r="B95" s="735"/>
      <c r="C95" s="731"/>
      <c r="D95" s="732"/>
      <c r="E95" s="733"/>
      <c r="F95" s="734"/>
    </row>
    <row r="96" spans="1:6" s="675" customFormat="1">
      <c r="A96" s="732"/>
      <c r="B96" s="149" t="s">
        <v>873</v>
      </c>
      <c r="C96" s="731" t="s">
        <v>736</v>
      </c>
      <c r="D96" s="754" t="s">
        <v>919</v>
      </c>
      <c r="E96" s="755">
        <v>893</v>
      </c>
      <c r="F96" s="734"/>
    </row>
    <row r="97" spans="1:6" s="675" customFormat="1">
      <c r="A97" s="732"/>
      <c r="B97" s="735"/>
      <c r="C97" s="731"/>
      <c r="D97" s="732"/>
      <c r="E97" s="733"/>
      <c r="F97" s="734"/>
    </row>
    <row r="98" spans="1:6" s="675" customFormat="1" ht="69">
      <c r="A98" s="732">
        <f>A94+1</f>
        <v>37</v>
      </c>
      <c r="B98" s="753" t="s">
        <v>1493</v>
      </c>
      <c r="C98" s="731"/>
      <c r="D98" s="732"/>
      <c r="E98" s="733"/>
      <c r="F98" s="734"/>
    </row>
    <row r="99" spans="1:6" s="675" customFormat="1">
      <c r="A99" s="732"/>
      <c r="B99" s="756"/>
      <c r="C99" s="731"/>
      <c r="D99" s="732"/>
      <c r="E99" s="733"/>
      <c r="F99" s="734"/>
    </row>
    <row r="100" spans="1:6" s="675" customFormat="1">
      <c r="A100" s="732"/>
      <c r="B100" s="735" t="s">
        <v>874</v>
      </c>
      <c r="C100" s="731" t="s">
        <v>685</v>
      </c>
      <c r="D100" s="732">
        <v>35</v>
      </c>
      <c r="E100" s="755">
        <v>1686</v>
      </c>
      <c r="F100" s="734">
        <f>D100*E100</f>
        <v>59010</v>
      </c>
    </row>
    <row r="101" spans="1:6" s="675" customFormat="1">
      <c r="A101" s="732"/>
      <c r="B101" s="760"/>
      <c r="C101" s="760"/>
      <c r="D101" s="760"/>
      <c r="E101" s="733"/>
      <c r="F101" s="734"/>
    </row>
    <row r="102" spans="1:6" s="675" customFormat="1" ht="69">
      <c r="A102" s="732">
        <f>A98+1</f>
        <v>38</v>
      </c>
      <c r="B102" s="761" t="s">
        <v>1494</v>
      </c>
      <c r="C102" s="731"/>
      <c r="D102" s="732"/>
      <c r="E102" s="733"/>
      <c r="F102" s="734"/>
    </row>
    <row r="103" spans="1:6" s="675" customFormat="1">
      <c r="A103" s="732"/>
      <c r="B103" s="735"/>
      <c r="C103" s="731"/>
      <c r="D103" s="732"/>
      <c r="E103" s="733"/>
      <c r="F103" s="734"/>
    </row>
    <row r="104" spans="1:6" s="675" customFormat="1">
      <c r="A104" s="732"/>
      <c r="B104" s="735" t="s">
        <v>875</v>
      </c>
      <c r="C104" s="731" t="s">
        <v>685</v>
      </c>
      <c r="D104" s="732">
        <v>3</v>
      </c>
      <c r="E104" s="755">
        <v>2011</v>
      </c>
      <c r="F104" s="734">
        <f>D104*E104</f>
        <v>6033</v>
      </c>
    </row>
    <row r="105" spans="1:6" s="675" customFormat="1">
      <c r="A105" s="732"/>
      <c r="B105" s="735"/>
      <c r="C105" s="731"/>
      <c r="D105" s="732"/>
      <c r="E105" s="762"/>
      <c r="F105" s="734"/>
    </row>
    <row r="106" spans="1:6" s="675" customFormat="1" ht="57.5">
      <c r="A106" s="732">
        <f>A102+1</f>
        <v>39</v>
      </c>
      <c r="B106" s="761" t="s">
        <v>1045</v>
      </c>
      <c r="C106" s="731" t="s">
        <v>685</v>
      </c>
      <c r="D106" s="732">
        <v>12</v>
      </c>
      <c r="E106" s="755">
        <v>4368</v>
      </c>
      <c r="F106" s="734">
        <f>D106*E106</f>
        <v>52416</v>
      </c>
    </row>
    <row r="107" spans="1:6" s="675" customFormat="1">
      <c r="A107" s="732"/>
      <c r="B107" s="753"/>
      <c r="C107" s="731"/>
      <c r="D107" s="732"/>
      <c r="E107" s="762">
        <v>0</v>
      </c>
      <c r="F107" s="734"/>
    </row>
    <row r="108" spans="1:6" s="675" customFormat="1" ht="23">
      <c r="A108" s="732">
        <f>A106+1</f>
        <v>40</v>
      </c>
      <c r="B108" s="753" t="s">
        <v>1046</v>
      </c>
      <c r="C108" s="731" t="s">
        <v>685</v>
      </c>
      <c r="D108" s="732">
        <v>3</v>
      </c>
      <c r="E108" s="755">
        <v>2011</v>
      </c>
      <c r="F108" s="734">
        <f>D108*E108</f>
        <v>6033</v>
      </c>
    </row>
    <row r="109" spans="1:6" s="675" customFormat="1">
      <c r="A109" s="732"/>
      <c r="B109" s="753"/>
      <c r="C109" s="731"/>
      <c r="D109" s="732"/>
      <c r="E109" s="762"/>
      <c r="F109" s="734"/>
    </row>
    <row r="110" spans="1:6" s="675" customFormat="1" ht="57.5">
      <c r="A110" s="732">
        <f>A108+1</f>
        <v>41</v>
      </c>
      <c r="B110" s="761" t="s">
        <v>1047</v>
      </c>
      <c r="C110" s="731" t="s">
        <v>685</v>
      </c>
      <c r="D110" s="732" t="s">
        <v>919</v>
      </c>
      <c r="E110" s="755">
        <v>4695</v>
      </c>
      <c r="F110" s="734"/>
    </row>
    <row r="111" spans="1:6" s="675" customFormat="1">
      <c r="A111" s="732"/>
      <c r="B111" s="753"/>
      <c r="C111" s="731"/>
      <c r="D111" s="732"/>
      <c r="E111" s="762"/>
      <c r="F111" s="734"/>
    </row>
    <row r="112" spans="1:6" s="675" customFormat="1" ht="69">
      <c r="A112" s="732">
        <v>40</v>
      </c>
      <c r="B112" s="753" t="s">
        <v>1048</v>
      </c>
      <c r="C112" s="731"/>
      <c r="D112" s="732"/>
      <c r="E112" s="755"/>
      <c r="F112" s="734"/>
    </row>
    <row r="113" spans="1:6" s="675" customFormat="1">
      <c r="A113" s="732">
        <v>40.1</v>
      </c>
      <c r="B113" s="753" t="s">
        <v>869</v>
      </c>
      <c r="C113" s="731" t="s">
        <v>736</v>
      </c>
      <c r="D113" s="732">
        <v>45</v>
      </c>
      <c r="E113" s="755">
        <v>893</v>
      </c>
      <c r="F113" s="734">
        <f>D113*E113</f>
        <v>40185</v>
      </c>
    </row>
    <row r="114" spans="1:6" s="675" customFormat="1">
      <c r="A114" s="732"/>
      <c r="B114" s="753"/>
      <c r="C114" s="731"/>
      <c r="D114" s="732"/>
      <c r="E114" s="762"/>
      <c r="F114" s="734"/>
    </row>
    <row r="115" spans="1:6" s="675" customFormat="1" ht="34.5">
      <c r="A115" s="732">
        <v>41</v>
      </c>
      <c r="B115" s="753" t="s">
        <v>1049</v>
      </c>
      <c r="C115" s="731"/>
      <c r="D115" s="732"/>
      <c r="E115" s="755"/>
      <c r="F115" s="734"/>
    </row>
    <row r="116" spans="1:6" s="675" customFormat="1">
      <c r="A116" s="732">
        <v>41.1</v>
      </c>
      <c r="B116" s="753" t="s">
        <v>876</v>
      </c>
      <c r="C116" s="731" t="s">
        <v>736</v>
      </c>
      <c r="D116" s="732">
        <v>45</v>
      </c>
      <c r="E116" s="755">
        <v>1492</v>
      </c>
      <c r="F116" s="734">
        <f>D116*E116</f>
        <v>67140</v>
      </c>
    </row>
    <row r="117" spans="1:6" s="675" customFormat="1">
      <c r="A117" s="732"/>
      <c r="B117" s="753"/>
      <c r="C117" s="731"/>
      <c r="D117" s="732"/>
      <c r="E117" s="762"/>
      <c r="F117" s="734"/>
    </row>
    <row r="118" spans="1:6" s="675" customFormat="1" ht="46">
      <c r="A118" s="732">
        <v>42</v>
      </c>
      <c r="B118" s="753" t="s">
        <v>1050</v>
      </c>
      <c r="C118" s="731"/>
      <c r="D118" s="732"/>
      <c r="E118" s="755"/>
      <c r="F118" s="734"/>
    </row>
    <row r="119" spans="1:6" s="675" customFormat="1">
      <c r="A119" s="732">
        <v>42.1</v>
      </c>
      <c r="B119" s="753" t="s">
        <v>877</v>
      </c>
      <c r="C119" s="731"/>
      <c r="D119" s="732"/>
      <c r="E119" s="755"/>
      <c r="F119" s="734"/>
    </row>
    <row r="120" spans="1:6" s="675" customFormat="1">
      <c r="A120" s="732" t="s">
        <v>878</v>
      </c>
      <c r="B120" s="753" t="s">
        <v>879</v>
      </c>
      <c r="C120" s="731" t="s">
        <v>213</v>
      </c>
      <c r="D120" s="732">
        <v>2</v>
      </c>
      <c r="E120" s="755">
        <v>5968</v>
      </c>
      <c r="F120" s="734">
        <f>D120*E120</f>
        <v>11936</v>
      </c>
    </row>
    <row r="121" spans="1:6" s="675" customFormat="1">
      <c r="A121" s="732"/>
      <c r="B121" s="753"/>
      <c r="C121" s="731"/>
      <c r="D121" s="732"/>
      <c r="E121" s="762"/>
      <c r="F121" s="734"/>
    </row>
    <row r="122" spans="1:6" s="675" customFormat="1">
      <c r="A122" s="732"/>
      <c r="B122" s="749" t="s">
        <v>24</v>
      </c>
      <c r="C122" s="731"/>
      <c r="D122" s="732"/>
      <c r="E122" s="762"/>
      <c r="F122" s="751">
        <f>SUM(F86:F121)</f>
        <v>389933</v>
      </c>
    </row>
    <row r="123" spans="1:6" s="675" customFormat="1">
      <c r="A123" s="732"/>
      <c r="B123" s="735"/>
      <c r="C123" s="731"/>
      <c r="D123" s="732"/>
      <c r="E123" s="762"/>
      <c r="F123" s="734"/>
    </row>
    <row r="124" spans="1:6" s="675" customFormat="1">
      <c r="A124" s="729" t="s">
        <v>26</v>
      </c>
      <c r="B124" s="759" t="s">
        <v>1308</v>
      </c>
      <c r="C124" s="731"/>
      <c r="D124" s="732"/>
      <c r="E124" s="762"/>
      <c r="F124" s="734"/>
    </row>
    <row r="125" spans="1:6" s="675" customFormat="1" ht="143.4" customHeight="1">
      <c r="A125" s="732">
        <f>A110+1</f>
        <v>42</v>
      </c>
      <c r="B125" s="753" t="s">
        <v>1051</v>
      </c>
      <c r="C125" s="731"/>
      <c r="D125" s="732"/>
      <c r="E125" s="762"/>
      <c r="F125" s="763"/>
    </row>
    <row r="126" spans="1:6" s="675" customFormat="1" ht="80.5">
      <c r="A126" s="732"/>
      <c r="B126" s="753" t="s">
        <v>1052</v>
      </c>
      <c r="C126" s="731"/>
      <c r="D126" s="732"/>
      <c r="E126" s="762"/>
      <c r="F126" s="763"/>
    </row>
    <row r="127" spans="1:6" s="675" customFormat="1">
      <c r="A127" s="732"/>
      <c r="B127" s="735"/>
      <c r="C127" s="731"/>
      <c r="D127" s="732"/>
      <c r="E127" s="762"/>
      <c r="F127" s="763"/>
    </row>
    <row r="128" spans="1:6" s="675" customFormat="1">
      <c r="A128" s="732"/>
      <c r="B128" s="753" t="s">
        <v>1053</v>
      </c>
      <c r="C128" s="732"/>
      <c r="D128" s="732"/>
      <c r="E128" s="762"/>
      <c r="F128" s="763"/>
    </row>
    <row r="129" spans="1:6" s="675" customFormat="1">
      <c r="A129" s="732"/>
      <c r="B129" s="735" t="s">
        <v>1054</v>
      </c>
      <c r="C129" s="732"/>
      <c r="D129" s="732"/>
      <c r="E129" s="762"/>
      <c r="F129" s="763"/>
    </row>
    <row r="130" spans="1:6" s="675" customFormat="1">
      <c r="A130" s="732"/>
      <c r="B130" s="735" t="s">
        <v>862</v>
      </c>
      <c r="C130" s="732" t="s">
        <v>736</v>
      </c>
      <c r="D130" s="754">
        <v>220</v>
      </c>
      <c r="E130" s="764">
        <v>836</v>
      </c>
      <c r="F130" s="734">
        <f t="shared" ref="F130:F136" si="10">D130*E130</f>
        <v>183920</v>
      </c>
    </row>
    <row r="131" spans="1:6" s="675" customFormat="1">
      <c r="A131" s="732"/>
      <c r="B131" s="735" t="s">
        <v>863</v>
      </c>
      <c r="C131" s="732" t="s">
        <v>736</v>
      </c>
      <c r="D131" s="754">
        <v>20</v>
      </c>
      <c r="E131" s="764">
        <v>1050</v>
      </c>
      <c r="F131" s="734">
        <f t="shared" si="10"/>
        <v>21000</v>
      </c>
    </row>
    <row r="132" spans="1:6" s="675" customFormat="1">
      <c r="A132" s="732"/>
      <c r="B132" s="735" t="s">
        <v>872</v>
      </c>
      <c r="C132" s="732" t="s">
        <v>736</v>
      </c>
      <c r="D132" s="754">
        <v>45</v>
      </c>
      <c r="E132" s="764">
        <v>1236</v>
      </c>
      <c r="F132" s="734">
        <f t="shared" si="10"/>
        <v>55620</v>
      </c>
    </row>
    <row r="133" spans="1:6" s="675" customFormat="1">
      <c r="A133" s="732"/>
      <c r="B133" s="735" t="s">
        <v>871</v>
      </c>
      <c r="C133" s="732" t="s">
        <v>736</v>
      </c>
      <c r="D133" s="754">
        <v>55.032499999999999</v>
      </c>
      <c r="E133" s="764">
        <v>1701</v>
      </c>
      <c r="F133" s="734">
        <f t="shared" si="10"/>
        <v>93610.282500000001</v>
      </c>
    </row>
    <row r="134" spans="1:6" s="675" customFormat="1">
      <c r="A134" s="732"/>
      <c r="B134" s="735" t="s">
        <v>864</v>
      </c>
      <c r="C134" s="732" t="s">
        <v>736</v>
      </c>
      <c r="D134" s="754">
        <v>50</v>
      </c>
      <c r="E134" s="764">
        <v>2152</v>
      </c>
      <c r="F134" s="734">
        <f t="shared" si="10"/>
        <v>107600</v>
      </c>
    </row>
    <row r="135" spans="1:6" s="675" customFormat="1">
      <c r="A135" s="732"/>
      <c r="B135" s="735" t="s">
        <v>880</v>
      </c>
      <c r="C135" s="732" t="s">
        <v>736</v>
      </c>
      <c r="D135" s="754">
        <v>25.305</v>
      </c>
      <c r="E135" s="764">
        <v>2708</v>
      </c>
      <c r="F135" s="734">
        <f t="shared" si="10"/>
        <v>68525.94</v>
      </c>
    </row>
    <row r="136" spans="1:6" s="675" customFormat="1">
      <c r="A136" s="732"/>
      <c r="B136" s="735" t="s">
        <v>881</v>
      </c>
      <c r="C136" s="732" t="s">
        <v>736</v>
      </c>
      <c r="D136" s="754">
        <v>40</v>
      </c>
      <c r="E136" s="764">
        <v>3875</v>
      </c>
      <c r="F136" s="734">
        <f t="shared" si="10"/>
        <v>155000</v>
      </c>
    </row>
    <row r="137" spans="1:6" s="675" customFormat="1">
      <c r="A137" s="732"/>
      <c r="B137" s="735" t="s">
        <v>882</v>
      </c>
      <c r="C137" s="732" t="s">
        <v>736</v>
      </c>
      <c r="D137" s="754" t="s">
        <v>1495</v>
      </c>
      <c r="E137" s="764">
        <v>5753</v>
      </c>
      <c r="F137" s="734"/>
    </row>
    <row r="138" spans="1:6" s="675" customFormat="1">
      <c r="A138" s="732"/>
      <c r="B138" s="735"/>
      <c r="C138" s="732"/>
      <c r="D138" s="732"/>
      <c r="E138" s="762"/>
      <c r="F138" s="765"/>
    </row>
    <row r="139" spans="1:6" s="675" customFormat="1" ht="34.5">
      <c r="A139" s="732">
        <f>A125+1</f>
        <v>43</v>
      </c>
      <c r="B139" s="753" t="s">
        <v>1055</v>
      </c>
      <c r="C139" s="732"/>
      <c r="D139" s="766"/>
      <c r="E139" s="762"/>
      <c r="F139" s="765"/>
    </row>
    <row r="140" spans="1:6" s="675" customFormat="1" ht="46">
      <c r="A140" s="732"/>
      <c r="B140" s="753" t="s">
        <v>1496</v>
      </c>
      <c r="C140" s="732"/>
      <c r="D140" s="766"/>
      <c r="E140" s="762"/>
      <c r="F140" s="765"/>
    </row>
    <row r="141" spans="1:6" s="675" customFormat="1">
      <c r="A141" s="732"/>
      <c r="B141" s="735"/>
      <c r="C141" s="732"/>
      <c r="D141" s="766"/>
      <c r="E141" s="762"/>
      <c r="F141" s="765"/>
    </row>
    <row r="142" spans="1:6" s="675" customFormat="1">
      <c r="A142" s="732"/>
      <c r="B142" s="753" t="s">
        <v>1056</v>
      </c>
      <c r="C142" s="732" t="s">
        <v>685</v>
      </c>
      <c r="D142" s="732">
        <v>140</v>
      </c>
      <c r="E142" s="764">
        <v>569</v>
      </c>
      <c r="F142" s="734">
        <f>D142*E142</f>
        <v>79660</v>
      </c>
    </row>
    <row r="143" spans="1:6" s="675" customFormat="1">
      <c r="A143" s="732"/>
      <c r="B143" s="735"/>
      <c r="C143" s="732"/>
      <c r="D143" s="732"/>
      <c r="E143" s="762"/>
      <c r="F143" s="765"/>
    </row>
    <row r="144" spans="1:6" s="675" customFormat="1">
      <c r="A144" s="732"/>
      <c r="B144" s="753" t="s">
        <v>1057</v>
      </c>
      <c r="C144" s="732" t="s">
        <v>685</v>
      </c>
      <c r="D144" s="732">
        <v>140</v>
      </c>
      <c r="E144" s="764">
        <v>728</v>
      </c>
      <c r="F144" s="734">
        <f>D144*E144</f>
        <v>101920</v>
      </c>
    </row>
    <row r="145" spans="1:6" s="675" customFormat="1">
      <c r="A145" s="732"/>
      <c r="B145" s="735"/>
      <c r="C145" s="732"/>
      <c r="D145" s="766"/>
      <c r="E145" s="762"/>
      <c r="F145" s="765"/>
    </row>
    <row r="146" spans="1:6" s="675" customFormat="1" ht="57.5">
      <c r="A146" s="732">
        <f>A139+1</f>
        <v>44</v>
      </c>
      <c r="B146" s="753" t="s">
        <v>883</v>
      </c>
      <c r="C146" s="732"/>
      <c r="D146" s="766"/>
      <c r="E146" s="762"/>
      <c r="F146" s="765"/>
    </row>
    <row r="147" spans="1:6" s="675" customFormat="1">
      <c r="A147" s="732"/>
      <c r="B147" s="753"/>
      <c r="C147" s="732"/>
      <c r="D147" s="766"/>
      <c r="E147" s="762"/>
      <c r="F147" s="765"/>
    </row>
    <row r="148" spans="1:6" s="675" customFormat="1">
      <c r="A148" s="732"/>
      <c r="B148" s="753" t="s">
        <v>884</v>
      </c>
      <c r="C148" s="732" t="s">
        <v>685</v>
      </c>
      <c r="D148" s="732">
        <v>150</v>
      </c>
      <c r="E148" s="764">
        <v>1978</v>
      </c>
      <c r="F148" s="734">
        <f>D148*E148</f>
        <v>296700</v>
      </c>
    </row>
    <row r="149" spans="1:6" s="675" customFormat="1">
      <c r="A149" s="732"/>
      <c r="B149" s="735"/>
      <c r="C149" s="732"/>
      <c r="D149" s="766"/>
      <c r="E149" s="762"/>
      <c r="F149" s="765"/>
    </row>
    <row r="150" spans="1:6" s="675" customFormat="1" ht="46">
      <c r="A150" s="732">
        <f>A146+1</f>
        <v>45</v>
      </c>
      <c r="B150" s="753" t="s">
        <v>1058</v>
      </c>
      <c r="C150" s="732"/>
      <c r="D150" s="766"/>
      <c r="E150" s="762"/>
      <c r="F150" s="765"/>
    </row>
    <row r="151" spans="1:6" s="675" customFormat="1">
      <c r="A151" s="732"/>
      <c r="B151" s="735"/>
      <c r="C151" s="732"/>
      <c r="D151" s="766"/>
      <c r="E151" s="762"/>
      <c r="F151" s="765"/>
    </row>
    <row r="152" spans="1:6" s="675" customFormat="1">
      <c r="A152" s="732"/>
      <c r="B152" s="735" t="s">
        <v>885</v>
      </c>
      <c r="C152" s="732" t="s">
        <v>685</v>
      </c>
      <c r="D152" s="732">
        <v>13</v>
      </c>
      <c r="E152" s="764">
        <v>4500</v>
      </c>
      <c r="F152" s="734">
        <f>D152*E152</f>
        <v>58500</v>
      </c>
    </row>
    <row r="153" spans="1:6" s="675" customFormat="1">
      <c r="A153" s="732"/>
      <c r="B153" s="735"/>
      <c r="C153" s="732"/>
      <c r="D153" s="766"/>
      <c r="E153" s="762"/>
      <c r="F153" s="765"/>
    </row>
    <row r="154" spans="1:6" s="675" customFormat="1" ht="23">
      <c r="A154" s="732">
        <f>A150+1</f>
        <v>46</v>
      </c>
      <c r="B154" s="753" t="s">
        <v>1059</v>
      </c>
      <c r="C154" s="732"/>
      <c r="D154" s="766"/>
      <c r="E154" s="762"/>
      <c r="F154" s="765"/>
    </row>
    <row r="155" spans="1:6" s="675" customFormat="1">
      <c r="A155" s="732"/>
      <c r="B155" s="735"/>
      <c r="C155" s="732"/>
      <c r="D155" s="766"/>
      <c r="E155" s="762"/>
      <c r="F155" s="765"/>
    </row>
    <row r="156" spans="1:6" s="675" customFormat="1">
      <c r="A156" s="732"/>
      <c r="B156" s="735" t="s">
        <v>886</v>
      </c>
      <c r="C156" s="732" t="s">
        <v>685</v>
      </c>
      <c r="D156" s="732">
        <v>13</v>
      </c>
      <c r="E156" s="764">
        <v>7606</v>
      </c>
      <c r="F156" s="734">
        <f>D156*E156</f>
        <v>98878</v>
      </c>
    </row>
    <row r="157" spans="1:6" s="675" customFormat="1" ht="23">
      <c r="A157" s="732">
        <f>A154+1</f>
        <v>47</v>
      </c>
      <c r="B157" s="753" t="s">
        <v>1040</v>
      </c>
      <c r="C157" s="766"/>
      <c r="D157" s="732"/>
      <c r="E157" s="762"/>
      <c r="F157" s="767"/>
    </row>
    <row r="158" spans="1:6" s="675" customFormat="1">
      <c r="A158" s="732"/>
      <c r="B158" s="735"/>
      <c r="C158" s="732"/>
      <c r="D158" s="732"/>
      <c r="E158" s="762"/>
      <c r="F158" s="768"/>
    </row>
    <row r="159" spans="1:6" s="675" customFormat="1">
      <c r="A159" s="732"/>
      <c r="B159" s="735" t="s">
        <v>882</v>
      </c>
      <c r="C159" s="732" t="s">
        <v>852</v>
      </c>
      <c r="D159" s="732">
        <v>1</v>
      </c>
      <c r="E159" s="769">
        <v>13492</v>
      </c>
      <c r="F159" s="734">
        <f>D159*E159</f>
        <v>13492</v>
      </c>
    </row>
    <row r="160" spans="1:6" s="675" customFormat="1">
      <c r="A160" s="732"/>
      <c r="B160" s="735"/>
      <c r="C160" s="732"/>
      <c r="D160" s="732"/>
      <c r="E160" s="762"/>
      <c r="F160" s="768"/>
    </row>
    <row r="161" spans="1:6" s="675" customFormat="1" ht="23">
      <c r="A161" s="732">
        <f>A157+1</f>
        <v>48</v>
      </c>
      <c r="B161" s="753" t="s">
        <v>1060</v>
      </c>
      <c r="C161" s="766"/>
      <c r="D161" s="732"/>
      <c r="E161" s="762"/>
      <c r="F161" s="767"/>
    </row>
    <row r="162" spans="1:6" s="675" customFormat="1">
      <c r="A162" s="732"/>
      <c r="B162" s="735"/>
      <c r="C162" s="732"/>
      <c r="D162" s="732"/>
      <c r="E162" s="762"/>
      <c r="F162" s="768"/>
    </row>
    <row r="163" spans="1:6" s="675" customFormat="1">
      <c r="A163" s="732"/>
      <c r="B163" s="735" t="s">
        <v>882</v>
      </c>
      <c r="C163" s="732" t="s">
        <v>852</v>
      </c>
      <c r="D163" s="732">
        <v>1</v>
      </c>
      <c r="E163" s="770">
        <v>9997</v>
      </c>
      <c r="F163" s="734">
        <f>D163*E163</f>
        <v>9997</v>
      </c>
    </row>
    <row r="164" spans="1:6" s="675" customFormat="1">
      <c r="A164" s="732"/>
      <c r="B164" s="735"/>
      <c r="C164" s="732"/>
      <c r="D164" s="732"/>
      <c r="E164" s="762"/>
      <c r="F164" s="734"/>
    </row>
    <row r="165" spans="1:6" s="675" customFormat="1" ht="69">
      <c r="A165" s="732">
        <f>A161+1</f>
        <v>49</v>
      </c>
      <c r="B165" s="771" t="s">
        <v>1061</v>
      </c>
      <c r="C165" s="732" t="s">
        <v>852</v>
      </c>
      <c r="D165" s="732">
        <v>1</v>
      </c>
      <c r="E165" s="770">
        <v>8755</v>
      </c>
      <c r="F165" s="734">
        <f>D165*E165</f>
        <v>8755</v>
      </c>
    </row>
    <row r="166" spans="1:6" s="675" customFormat="1">
      <c r="A166" s="732"/>
      <c r="B166" s="753"/>
      <c r="C166" s="732"/>
      <c r="D166" s="732"/>
      <c r="E166" s="762"/>
      <c r="F166" s="734"/>
    </row>
    <row r="167" spans="1:6" s="675" customFormat="1" ht="46">
      <c r="A167" s="732">
        <f>A165+1</f>
        <v>50</v>
      </c>
      <c r="B167" s="771" t="s">
        <v>1867</v>
      </c>
      <c r="C167" s="732" t="s">
        <v>685</v>
      </c>
      <c r="D167" s="732">
        <v>2</v>
      </c>
      <c r="E167" s="770">
        <v>7811</v>
      </c>
      <c r="F167" s="734">
        <f>D167*E167</f>
        <v>15622</v>
      </c>
    </row>
    <row r="168" spans="1:6" s="675" customFormat="1">
      <c r="A168" s="732"/>
      <c r="B168" s="753"/>
      <c r="C168" s="732"/>
      <c r="D168" s="732"/>
      <c r="E168" s="762"/>
      <c r="F168" s="734"/>
    </row>
    <row r="169" spans="1:6" s="675" customFormat="1" ht="89.4" customHeight="1">
      <c r="A169" s="732">
        <f>A167+1</f>
        <v>51</v>
      </c>
      <c r="B169" s="772" t="s">
        <v>1868</v>
      </c>
      <c r="C169" s="732" t="s">
        <v>852</v>
      </c>
      <c r="D169" s="732">
        <v>1</v>
      </c>
      <c r="E169" s="770">
        <v>6239</v>
      </c>
      <c r="F169" s="734">
        <f>D169*E169</f>
        <v>6239</v>
      </c>
    </row>
    <row r="170" spans="1:6" s="675" customFormat="1">
      <c r="A170" s="732"/>
      <c r="B170" s="735"/>
      <c r="C170" s="732"/>
      <c r="D170" s="732"/>
      <c r="E170" s="762"/>
      <c r="F170" s="734"/>
    </row>
    <row r="171" spans="1:6" s="675" customFormat="1" ht="46">
      <c r="A171" s="732">
        <f>A169+1</f>
        <v>52</v>
      </c>
      <c r="B171" s="771" t="s">
        <v>1869</v>
      </c>
      <c r="C171" s="732" t="s">
        <v>852</v>
      </c>
      <c r="D171" s="732">
        <v>1</v>
      </c>
      <c r="E171" s="770">
        <v>3591</v>
      </c>
      <c r="F171" s="734">
        <f>D171*E171</f>
        <v>3591</v>
      </c>
    </row>
    <row r="172" spans="1:6" s="675" customFormat="1">
      <c r="A172" s="732"/>
      <c r="B172" s="735"/>
      <c r="C172" s="732"/>
      <c r="D172" s="732"/>
      <c r="E172" s="762"/>
      <c r="F172" s="734"/>
    </row>
    <row r="173" spans="1:6" s="675" customFormat="1" ht="23">
      <c r="A173" s="732">
        <f>A171+1</f>
        <v>53</v>
      </c>
      <c r="B173" s="753" t="s">
        <v>887</v>
      </c>
      <c r="C173" s="732" t="s">
        <v>852</v>
      </c>
      <c r="D173" s="732">
        <v>1</v>
      </c>
      <c r="E173" s="770">
        <v>1553</v>
      </c>
      <c r="F173" s="734">
        <f>D173*E173</f>
        <v>1553</v>
      </c>
    </row>
    <row r="174" spans="1:6" s="675" customFormat="1">
      <c r="A174" s="732"/>
      <c r="B174" s="735"/>
      <c r="C174" s="732"/>
      <c r="D174" s="732"/>
      <c r="E174" s="762"/>
      <c r="F174" s="734"/>
    </row>
    <row r="175" spans="1:6" s="675" customFormat="1" ht="103.5">
      <c r="A175" s="732">
        <f>A173+1</f>
        <v>54</v>
      </c>
      <c r="B175" s="753" t="s">
        <v>1062</v>
      </c>
      <c r="C175" s="732" t="s">
        <v>852</v>
      </c>
      <c r="D175" s="732">
        <v>1</v>
      </c>
      <c r="E175" s="770">
        <v>12709</v>
      </c>
      <c r="F175" s="734">
        <f>D175*E175</f>
        <v>12709</v>
      </c>
    </row>
    <row r="176" spans="1:6" s="675" customFormat="1">
      <c r="A176" s="732"/>
      <c r="B176" s="735"/>
      <c r="C176" s="732"/>
      <c r="D176" s="732"/>
      <c r="E176" s="768"/>
      <c r="F176" s="734"/>
    </row>
    <row r="177" spans="1:6" s="675" customFormat="1">
      <c r="A177" s="773"/>
      <c r="B177" s="749" t="s">
        <v>24</v>
      </c>
      <c r="C177" s="760"/>
      <c r="D177" s="760"/>
      <c r="E177" s="774"/>
      <c r="F177" s="774">
        <f>SUM(F125:F176)</f>
        <v>1392892.2224999999</v>
      </c>
    </row>
  </sheetData>
  <mergeCells count="3">
    <mergeCell ref="A1:F1"/>
    <mergeCell ref="C2:F2"/>
    <mergeCell ref="C3:F3"/>
  </mergeCells>
  <pageMargins left="0.62992125984252001" right="0.62992125984252001" top="1.0629921259842501" bottom="0.74803149606299202" header="0.196850393700787" footer="0.196850393700787"/>
  <pageSetup paperSize="9" scale="68" firstPageNumber="2" fitToHeight="11" orientation="portrait" r:id="rId1"/>
  <headerFooter scaleWithDoc="0" alignWithMargins="0">
    <oddFooter>&amp;CPage &amp;P_x000D_&amp;1#&amp;"Verdana"&amp;7&amp;K000000 Confidential</oddFooter>
  </headerFooter>
  <rowBreaks count="3" manualBreakCount="3">
    <brk id="47" max="5" man="1"/>
    <brk id="101" max="5" man="1"/>
    <brk id="156"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135"/>
  <sheetViews>
    <sheetView zoomScaleNormal="100" workbookViewId="0">
      <selection activeCell="G20" sqref="G20"/>
    </sheetView>
  </sheetViews>
  <sheetFormatPr defaultColWidth="9.08984375" defaultRowHeight="11.5"/>
  <cols>
    <col min="1" max="1" width="7.6328125" style="41" customWidth="1"/>
    <col min="2" max="2" width="61.453125" style="41" customWidth="1"/>
    <col min="3" max="3" width="62.90625" style="41" customWidth="1"/>
    <col min="4" max="16384" width="9.08984375" style="41"/>
  </cols>
  <sheetData>
    <row r="1" spans="1:3">
      <c r="A1" s="77"/>
      <c r="B1" s="78"/>
      <c r="C1" s="79"/>
    </row>
    <row r="2" spans="1:3">
      <c r="A2" s="80" t="s">
        <v>318</v>
      </c>
      <c r="B2" s="81" t="s">
        <v>319</v>
      </c>
      <c r="C2" s="80" t="s">
        <v>320</v>
      </c>
    </row>
    <row r="3" spans="1:3">
      <c r="A3" s="1010" t="s">
        <v>321</v>
      </c>
      <c r="B3" s="1010"/>
      <c r="C3" s="1010"/>
    </row>
    <row r="4" spans="1:3">
      <c r="A4" s="42">
        <v>1</v>
      </c>
      <c r="B4" s="44" t="s">
        <v>322</v>
      </c>
      <c r="C4" s="44" t="s">
        <v>323</v>
      </c>
    </row>
    <row r="5" spans="1:3">
      <c r="A5" s="42">
        <v>2</v>
      </c>
      <c r="B5" s="44" t="s">
        <v>324</v>
      </c>
      <c r="C5" s="44" t="s">
        <v>325</v>
      </c>
    </row>
    <row r="6" spans="1:3">
      <c r="A6" s="42">
        <v>3</v>
      </c>
      <c r="B6" s="44" t="s">
        <v>326</v>
      </c>
      <c r="C6" s="44" t="s">
        <v>325</v>
      </c>
    </row>
    <row r="7" spans="1:3">
      <c r="A7" s="42">
        <v>4</v>
      </c>
      <c r="B7" s="44" t="s">
        <v>327</v>
      </c>
      <c r="C7" s="44" t="s">
        <v>328</v>
      </c>
    </row>
    <row r="8" spans="1:3">
      <c r="A8" s="42">
        <v>5</v>
      </c>
      <c r="B8" s="44" t="s">
        <v>329</v>
      </c>
      <c r="C8" s="44" t="s">
        <v>330</v>
      </c>
    </row>
    <row r="9" spans="1:3">
      <c r="A9" s="42">
        <v>6</v>
      </c>
      <c r="B9" s="44" t="s">
        <v>331</v>
      </c>
      <c r="C9" s="44" t="s">
        <v>332</v>
      </c>
    </row>
    <row r="10" spans="1:3" ht="20.25" customHeight="1">
      <c r="A10" s="42">
        <v>7</v>
      </c>
      <c r="B10" s="44" t="s">
        <v>333</v>
      </c>
      <c r="C10" s="44" t="s">
        <v>334</v>
      </c>
    </row>
    <row r="11" spans="1:3">
      <c r="A11" s="42">
        <v>8</v>
      </c>
      <c r="B11" s="44" t="s">
        <v>335</v>
      </c>
      <c r="C11" s="44" t="s">
        <v>336</v>
      </c>
    </row>
    <row r="12" spans="1:3">
      <c r="A12" s="42">
        <v>9</v>
      </c>
      <c r="B12" s="44" t="s">
        <v>337</v>
      </c>
      <c r="C12" s="44" t="s">
        <v>338</v>
      </c>
    </row>
    <row r="13" spans="1:3">
      <c r="A13" s="42">
        <v>10</v>
      </c>
      <c r="B13" s="44" t="s">
        <v>339</v>
      </c>
      <c r="C13" s="44" t="s">
        <v>340</v>
      </c>
    </row>
    <row r="14" spans="1:3">
      <c r="A14" s="42">
        <v>11</v>
      </c>
      <c r="B14" s="44" t="s">
        <v>341</v>
      </c>
      <c r="C14" s="44" t="s">
        <v>342</v>
      </c>
    </row>
    <row r="15" spans="1:3">
      <c r="A15" s="42">
        <v>12</v>
      </c>
      <c r="B15" s="44" t="s">
        <v>343</v>
      </c>
      <c r="C15" s="44" t="s">
        <v>344</v>
      </c>
    </row>
    <row r="16" spans="1:3">
      <c r="A16" s="42">
        <v>13</v>
      </c>
      <c r="B16" s="44" t="s">
        <v>345</v>
      </c>
      <c r="C16" s="44" t="s">
        <v>346</v>
      </c>
    </row>
    <row r="17" spans="1:3">
      <c r="A17" s="42">
        <v>14</v>
      </c>
      <c r="B17" s="44" t="s">
        <v>347</v>
      </c>
      <c r="C17" s="44" t="s">
        <v>348</v>
      </c>
    </row>
    <row r="18" spans="1:3">
      <c r="A18" s="42">
        <v>15</v>
      </c>
      <c r="B18" s="44" t="s">
        <v>349</v>
      </c>
      <c r="C18" s="44" t="s">
        <v>350</v>
      </c>
    </row>
    <row r="19" spans="1:3">
      <c r="A19" s="42">
        <v>16</v>
      </c>
      <c r="B19" s="44" t="s">
        <v>351</v>
      </c>
      <c r="C19" s="44" t="s">
        <v>352</v>
      </c>
    </row>
    <row r="20" spans="1:3" ht="23">
      <c r="A20" s="42">
        <v>17</v>
      </c>
      <c r="B20" s="44" t="s">
        <v>353</v>
      </c>
      <c r="C20" s="44" t="s">
        <v>354</v>
      </c>
    </row>
    <row r="21" spans="1:3">
      <c r="A21" s="42">
        <v>18</v>
      </c>
      <c r="B21" s="44" t="s">
        <v>355</v>
      </c>
      <c r="C21" s="44" t="s">
        <v>356</v>
      </c>
    </row>
    <row r="22" spans="1:3">
      <c r="A22" s="42">
        <v>19</v>
      </c>
      <c r="B22" s="44" t="s">
        <v>357</v>
      </c>
      <c r="C22" s="44" t="s">
        <v>358</v>
      </c>
    </row>
    <row r="23" spans="1:3">
      <c r="A23" s="42">
        <v>20</v>
      </c>
      <c r="B23" s="44" t="s">
        <v>359</v>
      </c>
      <c r="C23" s="44" t="s">
        <v>360</v>
      </c>
    </row>
    <row r="24" spans="1:3">
      <c r="A24" s="42">
        <v>21</v>
      </c>
      <c r="B24" s="44" t="s">
        <v>361</v>
      </c>
      <c r="C24" s="44" t="s">
        <v>362</v>
      </c>
    </row>
    <row r="25" spans="1:3">
      <c r="A25" s="42">
        <v>22</v>
      </c>
      <c r="B25" s="44" t="s">
        <v>363</v>
      </c>
      <c r="C25" s="44" t="s">
        <v>364</v>
      </c>
    </row>
    <row r="26" spans="1:3">
      <c r="A26" s="42">
        <v>23</v>
      </c>
      <c r="B26" s="44" t="s">
        <v>365</v>
      </c>
      <c r="C26" s="44" t="s">
        <v>366</v>
      </c>
    </row>
    <row r="27" spans="1:3">
      <c r="A27" s="42">
        <v>24</v>
      </c>
      <c r="B27" s="44" t="s">
        <v>367</v>
      </c>
      <c r="C27" s="44" t="s">
        <v>368</v>
      </c>
    </row>
    <row r="28" spans="1:3">
      <c r="A28" s="42">
        <v>25</v>
      </c>
      <c r="B28" s="44" t="s">
        <v>369</v>
      </c>
      <c r="C28" s="44" t="s">
        <v>370</v>
      </c>
    </row>
    <row r="29" spans="1:3">
      <c r="A29" s="42">
        <v>26</v>
      </c>
      <c r="B29" s="44" t="s">
        <v>371</v>
      </c>
      <c r="C29" s="44" t="s">
        <v>372</v>
      </c>
    </row>
    <row r="30" spans="1:3">
      <c r="A30" s="42">
        <v>27</v>
      </c>
      <c r="B30" s="44" t="s">
        <v>373</v>
      </c>
      <c r="C30" s="44" t="s">
        <v>372</v>
      </c>
    </row>
    <row r="31" spans="1:3">
      <c r="A31" s="42">
        <v>28</v>
      </c>
      <c r="B31" s="44" t="s">
        <v>374</v>
      </c>
      <c r="C31" s="44" t="s">
        <v>372</v>
      </c>
    </row>
    <row r="32" spans="1:3">
      <c r="A32" s="42">
        <v>29</v>
      </c>
      <c r="B32" s="44" t="s">
        <v>375</v>
      </c>
      <c r="C32" s="44" t="s">
        <v>376</v>
      </c>
    </row>
    <row r="33" spans="1:3">
      <c r="A33" s="42">
        <v>30</v>
      </c>
      <c r="B33" s="44" t="s">
        <v>377</v>
      </c>
      <c r="C33" s="44" t="s">
        <v>378</v>
      </c>
    </row>
    <row r="34" spans="1:3">
      <c r="A34" s="42">
        <v>31</v>
      </c>
      <c r="B34" s="44" t="s">
        <v>379</v>
      </c>
      <c r="C34" s="44" t="s">
        <v>380</v>
      </c>
    </row>
    <row r="35" spans="1:3">
      <c r="A35" s="42">
        <v>32</v>
      </c>
      <c r="B35" s="44" t="s">
        <v>381</v>
      </c>
      <c r="C35" s="44" t="s">
        <v>382</v>
      </c>
    </row>
    <row r="36" spans="1:3">
      <c r="A36" s="42">
        <v>33</v>
      </c>
      <c r="B36" s="44" t="s">
        <v>383</v>
      </c>
      <c r="C36" s="44" t="s">
        <v>372</v>
      </c>
    </row>
    <row r="37" spans="1:3">
      <c r="A37" s="42">
        <v>34</v>
      </c>
      <c r="B37" s="44" t="s">
        <v>384</v>
      </c>
      <c r="C37" s="44" t="s">
        <v>372</v>
      </c>
    </row>
    <row r="38" spans="1:3">
      <c r="A38" s="42">
        <v>35</v>
      </c>
      <c r="B38" s="44" t="s">
        <v>385</v>
      </c>
      <c r="C38" s="44" t="s">
        <v>372</v>
      </c>
    </row>
    <row r="39" spans="1:3">
      <c r="A39" s="42">
        <v>36</v>
      </c>
      <c r="B39" s="44" t="s">
        <v>386</v>
      </c>
      <c r="C39" s="44" t="s">
        <v>372</v>
      </c>
    </row>
    <row r="40" spans="1:3">
      <c r="A40" s="42">
        <v>37</v>
      </c>
      <c r="B40" s="44" t="s">
        <v>387</v>
      </c>
      <c r="C40" s="44" t="s">
        <v>372</v>
      </c>
    </row>
    <row r="41" spans="1:3">
      <c r="A41" s="42">
        <v>38</v>
      </c>
      <c r="B41" s="44" t="s">
        <v>388</v>
      </c>
      <c r="C41" s="44" t="s">
        <v>372</v>
      </c>
    </row>
    <row r="42" spans="1:3">
      <c r="A42" s="42">
        <v>39</v>
      </c>
      <c r="B42" s="44" t="s">
        <v>389</v>
      </c>
      <c r="C42" s="44" t="s">
        <v>372</v>
      </c>
    </row>
    <row r="44" spans="1:3">
      <c r="A44" s="1010" t="s">
        <v>390</v>
      </c>
      <c r="B44" s="1010"/>
      <c r="C44" s="1010"/>
    </row>
    <row r="45" spans="1:3">
      <c r="A45" s="42">
        <v>1</v>
      </c>
      <c r="B45" s="26" t="s">
        <v>391</v>
      </c>
      <c r="C45" s="44" t="s">
        <v>392</v>
      </c>
    </row>
    <row r="46" spans="1:3">
      <c r="A46" s="42">
        <v>2</v>
      </c>
      <c r="B46" s="26" t="s">
        <v>393</v>
      </c>
      <c r="C46" s="44" t="s">
        <v>394</v>
      </c>
    </row>
    <row r="47" spans="1:3">
      <c r="A47" s="50">
        <v>3</v>
      </c>
      <c r="B47" s="44" t="s">
        <v>395</v>
      </c>
      <c r="C47" s="43" t="s">
        <v>396</v>
      </c>
    </row>
    <row r="48" spans="1:3">
      <c r="A48" s="50">
        <v>4</v>
      </c>
      <c r="B48" s="26" t="s">
        <v>397</v>
      </c>
      <c r="C48" s="44" t="s">
        <v>398</v>
      </c>
    </row>
    <row r="49" spans="1:3">
      <c r="A49" s="50">
        <v>5</v>
      </c>
      <c r="B49" s="26" t="s">
        <v>399</v>
      </c>
      <c r="C49" s="44" t="s">
        <v>400</v>
      </c>
    </row>
    <row r="50" spans="1:3">
      <c r="A50" s="50">
        <v>6</v>
      </c>
      <c r="B50" s="26" t="s">
        <v>401</v>
      </c>
      <c r="C50" s="44" t="s">
        <v>402</v>
      </c>
    </row>
    <row r="51" spans="1:3">
      <c r="A51" s="51">
        <v>7</v>
      </c>
      <c r="B51" s="46" t="s">
        <v>403</v>
      </c>
      <c r="C51" s="52" t="s">
        <v>404</v>
      </c>
    </row>
    <row r="52" spans="1:3">
      <c r="A52" s="51">
        <v>8</v>
      </c>
      <c r="B52" s="46" t="s">
        <v>405</v>
      </c>
      <c r="C52" s="52" t="s">
        <v>406</v>
      </c>
    </row>
    <row r="53" spans="1:3">
      <c r="A53" s="51">
        <v>9</v>
      </c>
      <c r="B53" s="46" t="s">
        <v>407</v>
      </c>
      <c r="C53" s="52" t="s">
        <v>408</v>
      </c>
    </row>
    <row r="54" spans="1:3">
      <c r="A54" s="51">
        <v>10</v>
      </c>
      <c r="B54" s="46" t="s">
        <v>409</v>
      </c>
      <c r="C54" s="52" t="s">
        <v>410</v>
      </c>
    </row>
    <row r="55" spans="1:3">
      <c r="A55" s="51">
        <v>11</v>
      </c>
      <c r="B55" s="46" t="s">
        <v>411</v>
      </c>
      <c r="C55" s="52" t="s">
        <v>412</v>
      </c>
    </row>
    <row r="56" spans="1:3">
      <c r="A56" s="50">
        <v>12</v>
      </c>
      <c r="B56" s="26" t="s">
        <v>413</v>
      </c>
      <c r="C56" s="44" t="s">
        <v>414</v>
      </c>
    </row>
    <row r="57" spans="1:3">
      <c r="A57" s="50">
        <v>13</v>
      </c>
      <c r="B57" s="26" t="s">
        <v>415</v>
      </c>
      <c r="C57" s="44" t="s">
        <v>416</v>
      </c>
    </row>
    <row r="58" spans="1:3">
      <c r="A58" s="50">
        <v>14</v>
      </c>
      <c r="B58" s="45" t="s">
        <v>417</v>
      </c>
      <c r="C58" s="45" t="s">
        <v>418</v>
      </c>
    </row>
    <row r="59" spans="1:3">
      <c r="A59" s="50">
        <v>15</v>
      </c>
      <c r="B59" s="45" t="s">
        <v>419</v>
      </c>
      <c r="C59" s="45" t="s">
        <v>420</v>
      </c>
    </row>
    <row r="60" spans="1:3">
      <c r="A60" s="50">
        <v>16</v>
      </c>
      <c r="B60" s="45" t="s">
        <v>421</v>
      </c>
      <c r="C60" s="45" t="s">
        <v>422</v>
      </c>
    </row>
    <row r="61" spans="1:3">
      <c r="A61" s="50">
        <v>17</v>
      </c>
      <c r="B61" s="45" t="s">
        <v>423</v>
      </c>
      <c r="C61" s="45" t="s">
        <v>424</v>
      </c>
    </row>
    <row r="62" spans="1:3">
      <c r="A62" s="50">
        <v>18</v>
      </c>
      <c r="B62" s="45" t="s">
        <v>425</v>
      </c>
      <c r="C62" s="45" t="s">
        <v>426</v>
      </c>
    </row>
    <row r="63" spans="1:3" ht="23">
      <c r="A63" s="50">
        <v>19</v>
      </c>
      <c r="B63" s="45" t="s">
        <v>427</v>
      </c>
      <c r="C63" s="45" t="s">
        <v>428</v>
      </c>
    </row>
    <row r="64" spans="1:3">
      <c r="A64" s="50">
        <v>20</v>
      </c>
      <c r="B64" s="45" t="s">
        <v>429</v>
      </c>
      <c r="C64" s="45" t="s">
        <v>430</v>
      </c>
    </row>
    <row r="65" spans="1:3">
      <c r="A65" s="50">
        <v>21</v>
      </c>
      <c r="B65" s="45" t="s">
        <v>431</v>
      </c>
      <c r="C65" s="45" t="s">
        <v>432</v>
      </c>
    </row>
    <row r="66" spans="1:3">
      <c r="A66" s="50">
        <v>22</v>
      </c>
      <c r="B66" s="45" t="s">
        <v>433</v>
      </c>
      <c r="C66" s="45" t="s">
        <v>434</v>
      </c>
    </row>
    <row r="67" spans="1:3">
      <c r="A67" s="50">
        <v>23</v>
      </c>
      <c r="B67" s="45" t="s">
        <v>435</v>
      </c>
      <c r="C67" s="45" t="s">
        <v>436</v>
      </c>
    </row>
    <row r="68" spans="1:3">
      <c r="A68" s="50">
        <v>24</v>
      </c>
      <c r="B68" s="45" t="s">
        <v>437</v>
      </c>
      <c r="C68" s="45" t="s">
        <v>438</v>
      </c>
    </row>
    <row r="69" spans="1:3">
      <c r="A69" s="50">
        <v>25</v>
      </c>
      <c r="B69" s="45" t="s">
        <v>439</v>
      </c>
      <c r="C69" s="45" t="s">
        <v>440</v>
      </c>
    </row>
    <row r="70" spans="1:3">
      <c r="A70" s="50">
        <v>26</v>
      </c>
      <c r="B70" s="45" t="s">
        <v>441</v>
      </c>
      <c r="C70" s="45" t="s">
        <v>442</v>
      </c>
    </row>
    <row r="71" spans="1:3">
      <c r="A71" s="50">
        <v>27</v>
      </c>
      <c r="B71" s="45" t="s">
        <v>443</v>
      </c>
      <c r="C71" s="45" t="s">
        <v>444</v>
      </c>
    </row>
    <row r="72" spans="1:3">
      <c r="A72" s="50">
        <v>28</v>
      </c>
      <c r="B72" s="45" t="s">
        <v>445</v>
      </c>
      <c r="C72" s="45" t="s">
        <v>446</v>
      </c>
    </row>
    <row r="73" spans="1:3">
      <c r="A73" s="50">
        <v>29</v>
      </c>
      <c r="B73" s="45" t="s">
        <v>447</v>
      </c>
      <c r="C73" s="45" t="s">
        <v>448</v>
      </c>
    </row>
    <row r="74" spans="1:3">
      <c r="A74" s="50">
        <v>30</v>
      </c>
      <c r="B74" s="45" t="s">
        <v>449</v>
      </c>
      <c r="C74" s="45" t="s">
        <v>450</v>
      </c>
    </row>
    <row r="75" spans="1:3">
      <c r="A75" s="42">
        <v>31</v>
      </c>
      <c r="B75" s="45" t="s">
        <v>451</v>
      </c>
      <c r="C75" s="45" t="s">
        <v>452</v>
      </c>
    </row>
    <row r="76" spans="1:3">
      <c r="A76" s="42">
        <v>32</v>
      </c>
      <c r="B76" s="45" t="s">
        <v>453</v>
      </c>
      <c r="C76" s="45" t="s">
        <v>454</v>
      </c>
    </row>
    <row r="77" spans="1:3">
      <c r="A77" s="42">
        <v>33</v>
      </c>
      <c r="B77" s="45" t="s">
        <v>455</v>
      </c>
      <c r="C77" s="45" t="s">
        <v>456</v>
      </c>
    </row>
    <row r="78" spans="1:3">
      <c r="A78" s="42">
        <v>34</v>
      </c>
      <c r="B78" s="45" t="s">
        <v>457</v>
      </c>
      <c r="C78" s="44" t="s">
        <v>458</v>
      </c>
    </row>
    <row r="79" spans="1:3">
      <c r="A79" s="42">
        <v>35</v>
      </c>
      <c r="B79" s="44" t="s">
        <v>381</v>
      </c>
      <c r="C79" s="44" t="s">
        <v>382</v>
      </c>
    </row>
    <row r="80" spans="1:3">
      <c r="A80" s="42">
        <v>36</v>
      </c>
      <c r="B80" s="44" t="s">
        <v>331</v>
      </c>
      <c r="C80" s="44" t="s">
        <v>332</v>
      </c>
    </row>
    <row r="81" spans="1:3">
      <c r="A81" s="42">
        <v>37</v>
      </c>
      <c r="B81" s="44" t="s">
        <v>459</v>
      </c>
      <c r="C81" s="44" t="s">
        <v>460</v>
      </c>
    </row>
    <row r="82" spans="1:3">
      <c r="A82" s="42">
        <v>38</v>
      </c>
      <c r="B82" s="44" t="s">
        <v>461</v>
      </c>
      <c r="C82" s="44" t="s">
        <v>462</v>
      </c>
    </row>
    <row r="83" spans="1:3">
      <c r="A83" s="42">
        <v>39</v>
      </c>
      <c r="B83" s="44" t="s">
        <v>463</v>
      </c>
      <c r="C83" s="44" t="s">
        <v>464</v>
      </c>
    </row>
    <row r="84" spans="1:3">
      <c r="A84" s="42">
        <v>40</v>
      </c>
      <c r="B84" s="44" t="s">
        <v>465</v>
      </c>
      <c r="C84" s="44" t="s">
        <v>466</v>
      </c>
    </row>
    <row r="85" spans="1:3">
      <c r="A85" s="42">
        <v>41</v>
      </c>
      <c r="B85" s="44" t="s">
        <v>467</v>
      </c>
      <c r="C85" s="44" t="s">
        <v>468</v>
      </c>
    </row>
    <row r="86" spans="1:3">
      <c r="A86" s="42">
        <v>42</v>
      </c>
      <c r="B86" s="44" t="s">
        <v>469</v>
      </c>
      <c r="C86" s="44" t="s">
        <v>470</v>
      </c>
    </row>
    <row r="87" spans="1:3">
      <c r="A87" s="42">
        <v>43</v>
      </c>
      <c r="B87" s="44" t="s">
        <v>471</v>
      </c>
      <c r="C87" s="44" t="s">
        <v>472</v>
      </c>
    </row>
    <row r="88" spans="1:3">
      <c r="A88" s="42">
        <v>43</v>
      </c>
      <c r="B88" s="44" t="s">
        <v>473</v>
      </c>
      <c r="C88" s="44" t="s">
        <v>474</v>
      </c>
    </row>
    <row r="89" spans="1:3">
      <c r="A89" s="42">
        <v>44</v>
      </c>
      <c r="B89" s="44" t="s">
        <v>475</v>
      </c>
      <c r="C89" s="44" t="s">
        <v>476</v>
      </c>
    </row>
    <row r="90" spans="1:3">
      <c r="A90" s="42">
        <v>45</v>
      </c>
      <c r="B90" s="44" t="s">
        <v>477</v>
      </c>
      <c r="C90" s="44" t="s">
        <v>478</v>
      </c>
    </row>
    <row r="91" spans="1:3">
      <c r="A91" s="42">
        <v>46</v>
      </c>
      <c r="B91" s="44" t="s">
        <v>479</v>
      </c>
      <c r="C91" s="44" t="s">
        <v>406</v>
      </c>
    </row>
    <row r="92" spans="1:3">
      <c r="A92" s="42">
        <v>47</v>
      </c>
      <c r="B92" s="44" t="s">
        <v>480</v>
      </c>
      <c r="C92" s="44" t="s">
        <v>481</v>
      </c>
    </row>
    <row r="93" spans="1:3">
      <c r="A93" s="42">
        <v>48</v>
      </c>
      <c r="B93" s="44" t="s">
        <v>297</v>
      </c>
      <c r="C93" s="44" t="s">
        <v>482</v>
      </c>
    </row>
    <row r="94" spans="1:3">
      <c r="A94" s="42">
        <v>49</v>
      </c>
      <c r="B94" s="44" t="s">
        <v>483</v>
      </c>
      <c r="C94" s="44" t="s">
        <v>484</v>
      </c>
    </row>
    <row r="95" spans="1:3">
      <c r="A95" s="42">
        <v>50</v>
      </c>
      <c r="B95" s="44" t="s">
        <v>485</v>
      </c>
      <c r="C95" s="44" t="s">
        <v>486</v>
      </c>
    </row>
    <row r="96" spans="1:3">
      <c r="A96" s="42">
        <v>51</v>
      </c>
      <c r="B96" s="44" t="s">
        <v>487</v>
      </c>
      <c r="C96" s="44" t="s">
        <v>488</v>
      </c>
    </row>
    <row r="97" spans="1:3">
      <c r="A97" s="42">
        <v>52</v>
      </c>
      <c r="B97" s="44" t="s">
        <v>489</v>
      </c>
      <c r="C97" s="44" t="s">
        <v>490</v>
      </c>
    </row>
    <row r="98" spans="1:3">
      <c r="A98" s="42">
        <v>53</v>
      </c>
      <c r="B98" s="44" t="s">
        <v>298</v>
      </c>
      <c r="C98" s="44" t="s">
        <v>491</v>
      </c>
    </row>
    <row r="99" spans="1:3">
      <c r="A99" s="42">
        <v>54</v>
      </c>
      <c r="B99" s="44" t="s">
        <v>492</v>
      </c>
      <c r="C99" s="44" t="s">
        <v>491</v>
      </c>
    </row>
    <row r="100" spans="1:3">
      <c r="A100" s="42">
        <v>55</v>
      </c>
      <c r="B100" s="44" t="s">
        <v>299</v>
      </c>
      <c r="C100" s="44" t="s">
        <v>493</v>
      </c>
    </row>
    <row r="101" spans="1:3">
      <c r="A101" s="42">
        <v>56</v>
      </c>
      <c r="B101" s="44" t="s">
        <v>494</v>
      </c>
      <c r="C101" s="44" t="s">
        <v>495</v>
      </c>
    </row>
    <row r="102" spans="1:3">
      <c r="A102" s="42"/>
      <c r="B102" s="44"/>
      <c r="C102" s="44"/>
    </row>
    <row r="103" spans="1:3">
      <c r="A103" s="1010" t="s">
        <v>496</v>
      </c>
      <c r="B103" s="1010"/>
      <c r="C103" s="1010"/>
    </row>
    <row r="104" spans="1:3">
      <c r="A104" s="40"/>
      <c r="B104" s="1011" t="s">
        <v>497</v>
      </c>
      <c r="C104" s="1012"/>
    </row>
    <row r="105" spans="1:3">
      <c r="A105" s="40">
        <v>1</v>
      </c>
      <c r="B105" s="26" t="s">
        <v>498</v>
      </c>
      <c r="C105" s="26" t="s">
        <v>499</v>
      </c>
    </row>
    <row r="106" spans="1:3" ht="34.5">
      <c r="A106" s="40">
        <v>2</v>
      </c>
      <c r="B106" s="26" t="s">
        <v>500</v>
      </c>
      <c r="C106" s="44" t="s">
        <v>555</v>
      </c>
    </row>
    <row r="107" spans="1:3">
      <c r="A107" s="40">
        <v>3</v>
      </c>
      <c r="B107" s="26" t="s">
        <v>501</v>
      </c>
      <c r="C107" s="44" t="s">
        <v>556</v>
      </c>
    </row>
    <row r="108" spans="1:3" ht="23">
      <c r="A108" s="40">
        <v>4</v>
      </c>
      <c r="B108" s="26" t="s">
        <v>502</v>
      </c>
      <c r="C108" s="44" t="s">
        <v>503</v>
      </c>
    </row>
    <row r="109" spans="1:3" ht="23">
      <c r="A109" s="40">
        <v>5</v>
      </c>
      <c r="B109" s="26" t="s">
        <v>504</v>
      </c>
      <c r="C109" s="24" t="s">
        <v>505</v>
      </c>
    </row>
    <row r="110" spans="1:3">
      <c r="A110" s="40">
        <v>6</v>
      </c>
      <c r="B110" s="26" t="s">
        <v>506</v>
      </c>
      <c r="C110" s="44" t="s">
        <v>507</v>
      </c>
    </row>
    <row r="111" spans="1:3">
      <c r="A111" s="40">
        <v>7</v>
      </c>
      <c r="B111" s="26" t="s">
        <v>457</v>
      </c>
      <c r="C111" s="44" t="s">
        <v>458</v>
      </c>
    </row>
    <row r="112" spans="1:3">
      <c r="A112" s="40">
        <v>8</v>
      </c>
      <c r="B112" s="26" t="s">
        <v>508</v>
      </c>
      <c r="C112" s="44" t="s">
        <v>509</v>
      </c>
    </row>
    <row r="113" spans="1:3">
      <c r="A113" s="40">
        <v>9</v>
      </c>
      <c r="B113" s="26" t="s">
        <v>510</v>
      </c>
      <c r="C113" s="44" t="s">
        <v>511</v>
      </c>
    </row>
    <row r="114" spans="1:3">
      <c r="A114" s="40">
        <v>10</v>
      </c>
      <c r="B114" s="45" t="s">
        <v>512</v>
      </c>
      <c r="C114" s="45" t="s">
        <v>513</v>
      </c>
    </row>
    <row r="115" spans="1:3">
      <c r="A115" s="40">
        <v>11</v>
      </c>
      <c r="B115" s="45" t="s">
        <v>514</v>
      </c>
      <c r="C115" s="45" t="s">
        <v>515</v>
      </c>
    </row>
    <row r="116" spans="1:3" ht="23">
      <c r="A116" s="40">
        <v>12</v>
      </c>
      <c r="B116" s="45" t="s">
        <v>516</v>
      </c>
      <c r="C116" s="45" t="s">
        <v>517</v>
      </c>
    </row>
    <row r="117" spans="1:3">
      <c r="A117" s="40">
        <v>13</v>
      </c>
      <c r="B117" s="45" t="s">
        <v>518</v>
      </c>
      <c r="C117" s="45" t="s">
        <v>519</v>
      </c>
    </row>
    <row r="118" spans="1:3">
      <c r="A118" s="40">
        <v>14</v>
      </c>
      <c r="B118" s="45" t="s">
        <v>520</v>
      </c>
      <c r="C118" s="45" t="s">
        <v>521</v>
      </c>
    </row>
    <row r="119" spans="1:3">
      <c r="A119" s="40">
        <v>15</v>
      </c>
      <c r="B119" s="45" t="s">
        <v>522</v>
      </c>
      <c r="C119" s="45" t="s">
        <v>523</v>
      </c>
    </row>
    <row r="120" spans="1:3" ht="23">
      <c r="A120" s="40">
        <v>16</v>
      </c>
      <c r="B120" s="45" t="s">
        <v>524</v>
      </c>
      <c r="C120" s="45" t="s">
        <v>525</v>
      </c>
    </row>
    <row r="121" spans="1:3">
      <c r="A121" s="40">
        <v>17</v>
      </c>
      <c r="B121" s="43" t="s">
        <v>526</v>
      </c>
      <c r="C121" s="43" t="s">
        <v>527</v>
      </c>
    </row>
    <row r="122" spans="1:3">
      <c r="A122" s="40">
        <v>18</v>
      </c>
      <c r="B122" s="45" t="s">
        <v>528</v>
      </c>
      <c r="C122" s="45" t="s">
        <v>529</v>
      </c>
    </row>
    <row r="123" spans="1:3" ht="23">
      <c r="A123" s="40">
        <v>19</v>
      </c>
      <c r="B123" s="45" t="s">
        <v>530</v>
      </c>
      <c r="C123" s="45" t="s">
        <v>531</v>
      </c>
    </row>
    <row r="124" spans="1:3">
      <c r="A124" s="40"/>
      <c r="B124" s="1011" t="s">
        <v>532</v>
      </c>
      <c r="C124" s="1012"/>
    </row>
    <row r="125" spans="1:3">
      <c r="A125" s="40">
        <v>20</v>
      </c>
      <c r="B125" s="45" t="s">
        <v>533</v>
      </c>
      <c r="C125" s="45" t="s">
        <v>534</v>
      </c>
    </row>
    <row r="126" spans="1:3">
      <c r="A126" s="40">
        <v>21</v>
      </c>
      <c r="B126" s="45" t="s">
        <v>535</v>
      </c>
      <c r="C126" s="45" t="s">
        <v>536</v>
      </c>
    </row>
    <row r="127" spans="1:3">
      <c r="A127" s="40">
        <v>22</v>
      </c>
      <c r="B127" s="45" t="s">
        <v>537</v>
      </c>
      <c r="C127" s="45" t="s">
        <v>538</v>
      </c>
    </row>
    <row r="128" spans="1:3">
      <c r="A128" s="40">
        <v>23</v>
      </c>
      <c r="B128" s="45" t="s">
        <v>539</v>
      </c>
      <c r="C128" s="45" t="s">
        <v>540</v>
      </c>
    </row>
    <row r="129" spans="1:3">
      <c r="A129" s="40">
        <v>24</v>
      </c>
      <c r="B129" s="45" t="s">
        <v>541</v>
      </c>
      <c r="C129" s="45" t="s">
        <v>542</v>
      </c>
    </row>
    <row r="130" spans="1:3">
      <c r="A130" s="40">
        <v>25</v>
      </c>
      <c r="B130" s="45" t="s">
        <v>543</v>
      </c>
      <c r="C130" s="45" t="s">
        <v>544</v>
      </c>
    </row>
    <row r="131" spans="1:3">
      <c r="A131" s="40">
        <v>26</v>
      </c>
      <c r="B131" s="45" t="s">
        <v>545</v>
      </c>
      <c r="C131" s="45" t="s">
        <v>546</v>
      </c>
    </row>
    <row r="132" spans="1:3">
      <c r="A132" s="40">
        <v>27</v>
      </c>
      <c r="B132" s="45" t="s">
        <v>547</v>
      </c>
      <c r="C132" s="45" t="s">
        <v>548</v>
      </c>
    </row>
    <row r="133" spans="1:3" ht="34.5">
      <c r="A133" s="40">
        <v>28</v>
      </c>
      <c r="B133" s="45" t="s">
        <v>549</v>
      </c>
      <c r="C133" s="45" t="s">
        <v>550</v>
      </c>
    </row>
    <row r="134" spans="1:3">
      <c r="A134" s="40">
        <v>29</v>
      </c>
      <c r="B134" s="45" t="s">
        <v>551</v>
      </c>
      <c r="C134" s="45" t="s">
        <v>552</v>
      </c>
    </row>
    <row r="135" spans="1:3" ht="23">
      <c r="A135" s="40">
        <v>30</v>
      </c>
      <c r="B135" s="45" t="s">
        <v>553</v>
      </c>
      <c r="C135" s="45" t="s">
        <v>554</v>
      </c>
    </row>
  </sheetData>
  <mergeCells count="5">
    <mergeCell ref="A3:C3"/>
    <mergeCell ref="A44:C44"/>
    <mergeCell ref="A103:C103"/>
    <mergeCell ref="B104:C104"/>
    <mergeCell ref="B124:C124"/>
  </mergeCells>
  <pageMargins left="0.7" right="0.7" top="0.75" bottom="0.75" header="0.3" footer="0.3"/>
  <pageSetup paperSize="9" scale="6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71"/>
  <sheetViews>
    <sheetView topLeftCell="A104" zoomScaleNormal="100" zoomScaleSheetLayoutView="115" workbookViewId="0">
      <selection activeCell="G120" sqref="G120"/>
    </sheetView>
  </sheetViews>
  <sheetFormatPr defaultColWidth="9.08984375" defaultRowHeight="11.5"/>
  <cols>
    <col min="1" max="1" width="11.6328125" style="13" customWidth="1"/>
    <col min="2" max="2" width="41.453125" style="13" customWidth="1"/>
    <col min="3" max="3" width="51.08984375" style="13" customWidth="1"/>
    <col min="4" max="16384" width="9.08984375" style="13"/>
  </cols>
  <sheetData>
    <row r="1" spans="1:3" s="22" customFormat="1" ht="12.15" customHeight="1">
      <c r="A1" s="19"/>
      <c r="B1" s="20"/>
      <c r="C1" s="21"/>
    </row>
    <row r="2" spans="1:3">
      <c r="A2" s="1014" t="s">
        <v>243</v>
      </c>
      <c r="B2" s="1015"/>
      <c r="C2" s="1016"/>
    </row>
    <row r="3" spans="1:3" s="22" customFormat="1">
      <c r="A3" s="6" t="s">
        <v>35</v>
      </c>
      <c r="B3" s="6" t="s">
        <v>36</v>
      </c>
      <c r="C3" s="6" t="s">
        <v>37</v>
      </c>
    </row>
    <row r="4" spans="1:3">
      <c r="A4" s="1"/>
      <c r="B4" s="18"/>
      <c r="C4" s="18"/>
    </row>
    <row r="5" spans="1:3">
      <c r="A5" s="1"/>
      <c r="B5" s="23" t="s">
        <v>67</v>
      </c>
      <c r="C5" s="18"/>
    </row>
    <row r="6" spans="1:3" ht="23">
      <c r="A6" s="1">
        <v>1</v>
      </c>
      <c r="B6" s="18" t="s">
        <v>165</v>
      </c>
      <c r="C6" s="10" t="s">
        <v>166</v>
      </c>
    </row>
    <row r="7" spans="1:3">
      <c r="A7" s="1"/>
      <c r="B7" s="18"/>
      <c r="C7" s="18"/>
    </row>
    <row r="8" spans="1:3">
      <c r="A8" s="1">
        <f>+A6+1</f>
        <v>2</v>
      </c>
      <c r="B8" s="18" t="s">
        <v>154</v>
      </c>
      <c r="C8" s="18" t="s">
        <v>172</v>
      </c>
    </row>
    <row r="9" spans="1:3">
      <c r="A9" s="1"/>
      <c r="B9" s="18"/>
      <c r="C9" s="18"/>
    </row>
    <row r="10" spans="1:3">
      <c r="A10" s="1">
        <f>+A8+1</f>
        <v>3</v>
      </c>
      <c r="B10" s="18" t="s">
        <v>68</v>
      </c>
      <c r="C10" s="24" t="s">
        <v>69</v>
      </c>
    </row>
    <row r="11" spans="1:3">
      <c r="A11" s="1"/>
      <c r="B11" s="18"/>
      <c r="C11" s="18"/>
    </row>
    <row r="12" spans="1:3">
      <c r="A12" s="1">
        <f>+A10+1</f>
        <v>4</v>
      </c>
      <c r="B12" s="18" t="s">
        <v>70</v>
      </c>
      <c r="C12" s="18" t="s">
        <v>71</v>
      </c>
    </row>
    <row r="13" spans="1:3">
      <c r="A13" s="1"/>
      <c r="B13" s="18"/>
      <c r="C13" s="18"/>
    </row>
    <row r="14" spans="1:3">
      <c r="A14" s="1">
        <f>+A12+1</f>
        <v>5</v>
      </c>
      <c r="B14" s="18" t="s">
        <v>72</v>
      </c>
      <c r="C14" s="24" t="s">
        <v>171</v>
      </c>
    </row>
    <row r="15" spans="1:3">
      <c r="A15" s="1"/>
      <c r="B15" s="18"/>
      <c r="C15" s="18"/>
    </row>
    <row r="16" spans="1:3">
      <c r="A16" s="1">
        <f>+A14+1</f>
        <v>6</v>
      </c>
      <c r="B16" s="18" t="s">
        <v>73</v>
      </c>
      <c r="C16" s="24" t="s">
        <v>171</v>
      </c>
    </row>
    <row r="17" spans="1:3">
      <c r="A17" s="1"/>
      <c r="B17" s="18"/>
      <c r="C17" s="18"/>
    </row>
    <row r="18" spans="1:3">
      <c r="A18" s="1">
        <f>+A16+1</f>
        <v>7</v>
      </c>
      <c r="B18" s="18" t="s">
        <v>74</v>
      </c>
      <c r="C18" s="18" t="s">
        <v>75</v>
      </c>
    </row>
    <row r="19" spans="1:3">
      <c r="A19" s="1"/>
      <c r="B19" s="18"/>
      <c r="C19" s="18"/>
    </row>
    <row r="20" spans="1:3">
      <c r="A20" s="1">
        <f>+A18+1</f>
        <v>8</v>
      </c>
      <c r="B20" s="18" t="s">
        <v>76</v>
      </c>
      <c r="C20" s="18" t="s">
        <v>173</v>
      </c>
    </row>
    <row r="21" spans="1:3">
      <c r="A21" s="1"/>
      <c r="B21" s="18"/>
      <c r="C21" s="18"/>
    </row>
    <row r="22" spans="1:3">
      <c r="A22" s="1">
        <f>+A20+1</f>
        <v>9</v>
      </c>
      <c r="B22" s="25" t="s">
        <v>77</v>
      </c>
      <c r="C22" s="24" t="s">
        <v>78</v>
      </c>
    </row>
    <row r="23" spans="1:3">
      <c r="A23" s="1"/>
      <c r="B23" s="18"/>
      <c r="C23" s="18"/>
    </row>
    <row r="24" spans="1:3">
      <c r="A24" s="1">
        <f>+A22+1</f>
        <v>10</v>
      </c>
      <c r="B24" s="25" t="s">
        <v>79</v>
      </c>
      <c r="C24" s="24" t="s">
        <v>78</v>
      </c>
    </row>
    <row r="25" spans="1:3">
      <c r="A25" s="1"/>
      <c r="B25" s="18"/>
      <c r="C25" s="18"/>
    </row>
    <row r="26" spans="1:3">
      <c r="A26" s="1">
        <f>+A24+1</f>
        <v>11</v>
      </c>
      <c r="B26" s="25" t="s">
        <v>80</v>
      </c>
      <c r="C26" s="24" t="s">
        <v>78</v>
      </c>
    </row>
    <row r="27" spans="1:3">
      <c r="A27" s="1"/>
      <c r="B27" s="18"/>
      <c r="C27" s="18"/>
    </row>
    <row r="28" spans="1:3">
      <c r="A28" s="1">
        <f>+A26+1</f>
        <v>12</v>
      </c>
      <c r="B28" s="18" t="s">
        <v>81</v>
      </c>
      <c r="C28" s="18" t="s">
        <v>82</v>
      </c>
    </row>
    <row r="29" spans="1:3">
      <c r="A29" s="1"/>
      <c r="B29" s="18"/>
      <c r="C29" s="18"/>
    </row>
    <row r="30" spans="1:3">
      <c r="A30" s="1"/>
      <c r="B30" s="23" t="s">
        <v>38</v>
      </c>
      <c r="C30" s="18"/>
    </row>
    <row r="31" spans="1:3">
      <c r="A31" s="1">
        <f>+A28+1</f>
        <v>13</v>
      </c>
      <c r="B31" s="18" t="s">
        <v>167</v>
      </c>
      <c r="C31" s="11" t="s">
        <v>235</v>
      </c>
    </row>
    <row r="32" spans="1:3">
      <c r="A32" s="1"/>
      <c r="B32" s="18"/>
      <c r="C32" s="11"/>
    </row>
    <row r="33" spans="1:6">
      <c r="A33" s="1">
        <f>+A31+1</f>
        <v>14</v>
      </c>
      <c r="B33" s="10" t="s">
        <v>168</v>
      </c>
      <c r="C33" s="11" t="s">
        <v>235</v>
      </c>
    </row>
    <row r="34" spans="1:6">
      <c r="A34" s="1"/>
      <c r="B34" s="18"/>
      <c r="C34" s="11"/>
    </row>
    <row r="35" spans="1:6" ht="23">
      <c r="A35" s="1">
        <f>+A33+1</f>
        <v>15</v>
      </c>
      <c r="B35" s="18" t="s">
        <v>169</v>
      </c>
      <c r="C35" s="24" t="s">
        <v>174</v>
      </c>
    </row>
    <row r="36" spans="1:6">
      <c r="A36" s="1"/>
      <c r="B36" s="18"/>
      <c r="C36" s="11"/>
    </row>
    <row r="37" spans="1:6">
      <c r="A37" s="1">
        <f>+A35+1</f>
        <v>16</v>
      </c>
      <c r="B37" s="18" t="s">
        <v>170</v>
      </c>
      <c r="C37" s="11" t="s">
        <v>236</v>
      </c>
    </row>
    <row r="38" spans="1:6">
      <c r="A38" s="1"/>
      <c r="B38" s="18"/>
      <c r="C38" s="11"/>
    </row>
    <row r="39" spans="1:6">
      <c r="A39" s="1">
        <f>+A37+1</f>
        <v>17</v>
      </c>
      <c r="B39" s="18" t="s">
        <v>83</v>
      </c>
      <c r="C39" s="24" t="s">
        <v>160</v>
      </c>
    </row>
    <row r="40" spans="1:6">
      <c r="A40" s="1"/>
      <c r="B40" s="18"/>
      <c r="C40" s="11"/>
    </row>
    <row r="41" spans="1:6" ht="23">
      <c r="A41" s="1">
        <f>+A39+1</f>
        <v>18</v>
      </c>
      <c r="B41" s="10" t="s">
        <v>178</v>
      </c>
      <c r="C41" s="10" t="s">
        <v>161</v>
      </c>
    </row>
    <row r="42" spans="1:6">
      <c r="A42" s="1"/>
      <c r="B42" s="18"/>
      <c r="C42" s="11"/>
    </row>
    <row r="43" spans="1:6">
      <c r="A43" s="1">
        <f>+A41+1</f>
        <v>19</v>
      </c>
      <c r="B43" s="18" t="s">
        <v>177</v>
      </c>
      <c r="C43" s="11" t="s">
        <v>175</v>
      </c>
      <c r="D43" s="12"/>
    </row>
    <row r="44" spans="1:6">
      <c r="A44" s="1"/>
      <c r="B44" s="18"/>
      <c r="C44" s="11"/>
      <c r="F44" s="13" t="s">
        <v>84</v>
      </c>
    </row>
    <row r="45" spans="1:6" ht="23">
      <c r="A45" s="1">
        <f>+A43+1</f>
        <v>20</v>
      </c>
      <c r="B45" s="18" t="s">
        <v>176</v>
      </c>
      <c r="C45" s="24" t="s">
        <v>85</v>
      </c>
      <c r="D45" s="12"/>
    </row>
    <row r="46" spans="1:6">
      <c r="A46" s="1"/>
      <c r="B46" s="18"/>
      <c r="C46" s="11"/>
    </row>
    <row r="47" spans="1:6" ht="34.5">
      <c r="A47" s="1">
        <f>+A45+1</f>
        <v>21</v>
      </c>
      <c r="B47" s="10" t="s">
        <v>906</v>
      </c>
      <c r="C47" s="24" t="s">
        <v>902</v>
      </c>
      <c r="D47" s="12"/>
    </row>
    <row r="48" spans="1:6">
      <c r="A48" s="1"/>
      <c r="B48" s="18"/>
      <c r="C48" s="11"/>
    </row>
    <row r="49" spans="1:4">
      <c r="A49" s="1">
        <f>+A47+1</f>
        <v>22</v>
      </c>
      <c r="B49" s="18" t="s">
        <v>678</v>
      </c>
      <c r="C49" s="11" t="s">
        <v>86</v>
      </c>
    </row>
    <row r="50" spans="1:4">
      <c r="A50" s="1"/>
      <c r="B50" s="18"/>
      <c r="C50" s="11"/>
    </row>
    <row r="51" spans="1:4">
      <c r="A51" s="1">
        <f>+A49+1</f>
        <v>23</v>
      </c>
      <c r="B51" s="18" t="s">
        <v>39</v>
      </c>
      <c r="C51" s="24" t="s">
        <v>63</v>
      </c>
    </row>
    <row r="52" spans="1:4">
      <c r="A52" s="1"/>
      <c r="B52" s="18"/>
      <c r="C52" s="11"/>
    </row>
    <row r="53" spans="1:4">
      <c r="A53" s="1">
        <f>+A51+1</f>
        <v>24</v>
      </c>
      <c r="B53" s="18" t="s">
        <v>40</v>
      </c>
      <c r="C53" s="24" t="s">
        <v>87</v>
      </c>
      <c r="D53" s="12"/>
    </row>
    <row r="54" spans="1:4">
      <c r="A54" s="1"/>
      <c r="B54" s="18"/>
      <c r="C54" s="11"/>
    </row>
    <row r="55" spans="1:4">
      <c r="A55" s="1">
        <f>+A53+1</f>
        <v>25</v>
      </c>
      <c r="B55" s="18" t="s">
        <v>41</v>
      </c>
      <c r="C55" s="11" t="s">
        <v>88</v>
      </c>
    </row>
    <row r="56" spans="1:4">
      <c r="A56" s="1"/>
      <c r="B56" s="18"/>
      <c r="C56" s="11"/>
    </row>
    <row r="57" spans="1:4">
      <c r="A57" s="1">
        <f>+A55+1</f>
        <v>26</v>
      </c>
      <c r="B57" s="18" t="s">
        <v>42</v>
      </c>
      <c r="C57" s="11" t="s">
        <v>237</v>
      </c>
    </row>
    <row r="58" spans="1:4">
      <c r="A58" s="1"/>
      <c r="B58" s="18"/>
      <c r="C58" s="11"/>
    </row>
    <row r="59" spans="1:4">
      <c r="A59" s="1">
        <f>+A57+1</f>
        <v>27</v>
      </c>
      <c r="B59" s="18" t="s">
        <v>43</v>
      </c>
      <c r="C59" s="11" t="s">
        <v>237</v>
      </c>
    </row>
    <row r="60" spans="1:4">
      <c r="A60" s="1"/>
      <c r="B60" s="18"/>
      <c r="C60" s="11"/>
    </row>
    <row r="61" spans="1:4">
      <c r="A61" s="1">
        <f>+A59+1</f>
        <v>28</v>
      </c>
      <c r="B61" s="18" t="s">
        <v>31</v>
      </c>
      <c r="C61" s="11" t="s">
        <v>89</v>
      </c>
      <c r="D61" s="12"/>
    </row>
    <row r="62" spans="1:4">
      <c r="A62" s="1"/>
      <c r="B62" s="18"/>
      <c r="C62" s="11"/>
    </row>
    <row r="63" spans="1:4" ht="23">
      <c r="A63" s="1">
        <f>+A61+1</f>
        <v>29</v>
      </c>
      <c r="B63" s="18" t="s">
        <v>181</v>
      </c>
      <c r="C63" s="24" t="s">
        <v>179</v>
      </c>
      <c r="D63" s="12"/>
    </row>
    <row r="64" spans="1:4">
      <c r="A64" s="1"/>
      <c r="B64" s="18"/>
      <c r="C64" s="24"/>
      <c r="D64" s="12"/>
    </row>
    <row r="65" spans="1:4">
      <c r="A65" s="1">
        <f>+A63+1</f>
        <v>30</v>
      </c>
      <c r="B65" s="18" t="s">
        <v>62</v>
      </c>
      <c r="C65" s="24" t="s">
        <v>180</v>
      </c>
      <c r="D65" s="12"/>
    </row>
    <row r="66" spans="1:4">
      <c r="A66" s="1"/>
      <c r="B66" s="18"/>
      <c r="C66" s="11"/>
    </row>
    <row r="67" spans="1:4" ht="23">
      <c r="A67" s="1">
        <f>+A65+1</f>
        <v>31</v>
      </c>
      <c r="B67" s="18" t="s">
        <v>164</v>
      </c>
      <c r="C67" s="24" t="s">
        <v>179</v>
      </c>
    </row>
    <row r="68" spans="1:4">
      <c r="A68" s="1"/>
      <c r="B68" s="18"/>
      <c r="C68" s="11"/>
    </row>
    <row r="69" spans="1:4">
      <c r="A69" s="1">
        <f>+A67+1</f>
        <v>32</v>
      </c>
      <c r="B69" s="18" t="s">
        <v>162</v>
      </c>
      <c r="C69" s="24" t="s">
        <v>163</v>
      </c>
    </row>
    <row r="70" spans="1:4">
      <c r="A70" s="1"/>
      <c r="B70" s="18"/>
      <c r="C70" s="11"/>
    </row>
    <row r="71" spans="1:4">
      <c r="A71" s="1">
        <f>+A69+1</f>
        <v>33</v>
      </c>
      <c r="B71" s="18" t="s">
        <v>44</v>
      </c>
      <c r="C71" s="24" t="s">
        <v>182</v>
      </c>
      <c r="D71" s="12"/>
    </row>
    <row r="72" spans="1:4">
      <c r="A72" s="1"/>
      <c r="B72" s="18"/>
      <c r="C72" s="11"/>
    </row>
    <row r="73" spans="1:4">
      <c r="A73" s="1">
        <f>+A71+1</f>
        <v>34</v>
      </c>
      <c r="B73" s="18" t="s">
        <v>45</v>
      </c>
      <c r="C73" s="24" t="s">
        <v>182</v>
      </c>
    </row>
    <row r="74" spans="1:4">
      <c r="A74" s="1"/>
      <c r="B74" s="18"/>
      <c r="C74" s="11"/>
    </row>
    <row r="75" spans="1:4">
      <c r="A75" s="1">
        <f>+A73+1</f>
        <v>35</v>
      </c>
      <c r="B75" s="18" t="s">
        <v>46</v>
      </c>
      <c r="C75" s="11" t="s">
        <v>90</v>
      </c>
    </row>
    <row r="76" spans="1:4">
      <c r="A76" s="1"/>
      <c r="B76" s="18"/>
      <c r="C76" s="11"/>
    </row>
    <row r="77" spans="1:4">
      <c r="A77" s="1">
        <f>+A75+1</f>
        <v>36</v>
      </c>
      <c r="B77" s="18" t="s">
        <v>47</v>
      </c>
      <c r="C77" s="11" t="s">
        <v>183</v>
      </c>
    </row>
    <row r="78" spans="1:4">
      <c r="A78" s="1"/>
      <c r="B78" s="18"/>
      <c r="C78" s="11"/>
    </row>
    <row r="79" spans="1:4">
      <c r="A79" s="1">
        <f>+A77+1</f>
        <v>37</v>
      </c>
      <c r="B79" s="18" t="s">
        <v>48</v>
      </c>
      <c r="C79" s="11" t="s">
        <v>240</v>
      </c>
    </row>
    <row r="80" spans="1:4">
      <c r="A80" s="1"/>
      <c r="B80" s="18"/>
      <c r="C80" s="11"/>
    </row>
    <row r="81" spans="1:3">
      <c r="A81" s="1">
        <f>+A79+1</f>
        <v>38</v>
      </c>
      <c r="B81" s="18" t="s">
        <v>49</v>
      </c>
      <c r="C81" s="11" t="s">
        <v>240</v>
      </c>
    </row>
    <row r="82" spans="1:3">
      <c r="A82" s="1"/>
      <c r="B82" s="18"/>
      <c r="C82" s="11"/>
    </row>
    <row r="83" spans="1:3">
      <c r="A83" s="1">
        <f>+A81+1</f>
        <v>39</v>
      </c>
      <c r="B83" s="18" t="s">
        <v>186</v>
      </c>
      <c r="C83" s="11" t="s">
        <v>238</v>
      </c>
    </row>
    <row r="84" spans="1:3">
      <c r="A84" s="1"/>
      <c r="B84" s="18"/>
      <c r="C84" s="11"/>
    </row>
    <row r="85" spans="1:3">
      <c r="A85" s="1">
        <f>+A83+1</f>
        <v>40</v>
      </c>
      <c r="B85" s="18" t="s">
        <v>187</v>
      </c>
      <c r="C85" s="11" t="s">
        <v>239</v>
      </c>
    </row>
    <row r="86" spans="1:3">
      <c r="A86" s="1"/>
      <c r="B86" s="18"/>
      <c r="C86" s="11"/>
    </row>
    <row r="87" spans="1:3">
      <c r="A87" s="1">
        <f>+A85+1</f>
        <v>41</v>
      </c>
      <c r="B87" s="18" t="s">
        <v>184</v>
      </c>
      <c r="C87" s="11" t="s">
        <v>185</v>
      </c>
    </row>
    <row r="88" spans="1:3">
      <c r="A88" s="1"/>
      <c r="B88" s="18"/>
      <c r="C88" s="11"/>
    </row>
    <row r="89" spans="1:3">
      <c r="A89" s="1">
        <f>+A87+1</f>
        <v>42</v>
      </c>
      <c r="B89" s="18" t="s">
        <v>189</v>
      </c>
      <c r="C89" s="11" t="s">
        <v>188</v>
      </c>
    </row>
    <row r="90" spans="1:3">
      <c r="A90" s="1"/>
      <c r="B90" s="18"/>
      <c r="C90" s="11"/>
    </row>
    <row r="91" spans="1:3">
      <c r="A91" s="1">
        <f>+A89+1</f>
        <v>43</v>
      </c>
      <c r="B91" s="10" t="s">
        <v>195</v>
      </c>
      <c r="C91" s="11" t="s">
        <v>190</v>
      </c>
    </row>
    <row r="92" spans="1:3">
      <c r="A92" s="1"/>
      <c r="B92" s="18"/>
      <c r="C92" s="11"/>
    </row>
    <row r="93" spans="1:3">
      <c r="A93" s="1">
        <f>+A91+1</f>
        <v>44</v>
      </c>
      <c r="B93" s="10" t="s">
        <v>910</v>
      </c>
      <c r="C93" s="11" t="s">
        <v>244</v>
      </c>
    </row>
    <row r="94" spans="1:3">
      <c r="A94" s="1"/>
      <c r="B94" s="18"/>
      <c r="C94" s="11"/>
    </row>
    <row r="95" spans="1:3">
      <c r="A95" s="1">
        <f>+A93+1</f>
        <v>45</v>
      </c>
      <c r="B95" s="10" t="s">
        <v>245</v>
      </c>
      <c r="C95" s="11" t="s">
        <v>246</v>
      </c>
    </row>
    <row r="96" spans="1:3">
      <c r="A96" s="1"/>
      <c r="B96" s="10"/>
      <c r="C96" s="11"/>
    </row>
    <row r="97" spans="1:4">
      <c r="A97" s="1">
        <f>+A93+1</f>
        <v>45</v>
      </c>
      <c r="B97" s="18" t="s">
        <v>193</v>
      </c>
      <c r="C97" s="11" t="s">
        <v>194</v>
      </c>
    </row>
    <row r="98" spans="1:4">
      <c r="A98" s="1"/>
      <c r="B98" s="18"/>
      <c r="C98" s="11"/>
    </row>
    <row r="99" spans="1:4">
      <c r="A99" s="1">
        <f>+A97+1</f>
        <v>46</v>
      </c>
      <c r="B99" s="18" t="s">
        <v>191</v>
      </c>
      <c r="C99" s="24" t="s">
        <v>192</v>
      </c>
      <c r="D99" s="12"/>
    </row>
    <row r="100" spans="1:4">
      <c r="A100" s="1"/>
      <c r="B100" s="18"/>
      <c r="C100" s="11"/>
    </row>
    <row r="101" spans="1:4">
      <c r="A101" s="1">
        <f>+A99+1</f>
        <v>47</v>
      </c>
      <c r="B101" s="18" t="s">
        <v>50</v>
      </c>
      <c r="C101" s="11" t="s">
        <v>91</v>
      </c>
    </row>
    <row r="102" spans="1:4">
      <c r="A102" s="1"/>
      <c r="B102" s="18"/>
      <c r="C102" s="11"/>
    </row>
    <row r="103" spans="1:4">
      <c r="A103" s="1">
        <f>+A101+1</f>
        <v>48</v>
      </c>
      <c r="B103" s="10" t="s">
        <v>51</v>
      </c>
      <c r="C103" s="11" t="s">
        <v>91</v>
      </c>
    </row>
    <row r="104" spans="1:4">
      <c r="A104" s="1"/>
      <c r="B104" s="18"/>
      <c r="C104" s="11"/>
    </row>
    <row r="105" spans="1:4">
      <c r="A105" s="1">
        <f>+A103+1</f>
        <v>49</v>
      </c>
      <c r="B105" s="10" t="s">
        <v>92</v>
      </c>
      <c r="C105" s="11" t="s">
        <v>93</v>
      </c>
    </row>
    <row r="106" spans="1:4">
      <c r="A106" s="1"/>
      <c r="B106" s="18"/>
      <c r="C106" s="11"/>
    </row>
    <row r="107" spans="1:4">
      <c r="A107" s="1">
        <f>+A105+1</f>
        <v>50</v>
      </c>
      <c r="B107" s="18" t="s">
        <v>52</v>
      </c>
      <c r="C107" s="24" t="s">
        <v>199</v>
      </c>
    </row>
    <row r="108" spans="1:4">
      <c r="A108" s="1"/>
      <c r="B108" s="18"/>
      <c r="C108" s="11"/>
    </row>
    <row r="109" spans="1:4">
      <c r="A109" s="1">
        <f>+A107+1</f>
        <v>51</v>
      </c>
      <c r="B109" s="18" t="s">
        <v>53</v>
      </c>
      <c r="C109" s="11" t="s">
        <v>54</v>
      </c>
    </row>
    <row r="110" spans="1:4">
      <c r="A110" s="1"/>
      <c r="B110" s="18"/>
      <c r="C110" s="11" t="s">
        <v>55</v>
      </c>
    </row>
    <row r="111" spans="1:4">
      <c r="A111" s="1">
        <f>+A109+1</f>
        <v>52</v>
      </c>
      <c r="B111" s="18" t="s">
        <v>56</v>
      </c>
      <c r="C111" s="11" t="s">
        <v>196</v>
      </c>
    </row>
    <row r="112" spans="1:4">
      <c r="A112" s="1"/>
      <c r="B112" s="18"/>
      <c r="C112" s="11"/>
    </row>
    <row r="113" spans="1:3">
      <c r="A113" s="1">
        <f>+A111+1</f>
        <v>53</v>
      </c>
      <c r="B113" s="18" t="s">
        <v>57</v>
      </c>
      <c r="C113" s="11" t="s">
        <v>197</v>
      </c>
    </row>
    <row r="114" spans="1:3">
      <c r="A114" s="1"/>
      <c r="B114" s="18"/>
      <c r="C114" s="11"/>
    </row>
    <row r="115" spans="1:3">
      <c r="A115" s="1">
        <f>+A113+1</f>
        <v>54</v>
      </c>
      <c r="B115" s="18" t="s">
        <v>608</v>
      </c>
      <c r="C115" s="11" t="s">
        <v>609</v>
      </c>
    </row>
    <row r="116" spans="1:3">
      <c r="A116" s="1"/>
      <c r="B116" s="18"/>
      <c r="C116" s="11"/>
    </row>
    <row r="117" spans="1:3">
      <c r="A117" s="1">
        <f>+A115+1</f>
        <v>55</v>
      </c>
      <c r="B117" s="18" t="s">
        <v>94</v>
      </c>
      <c r="C117" s="11" t="s">
        <v>95</v>
      </c>
    </row>
    <row r="118" spans="1:3">
      <c r="A118" s="18"/>
      <c r="B118" s="18"/>
      <c r="C118" s="11"/>
    </row>
    <row r="119" spans="1:3">
      <c r="A119" s="1">
        <f>+A117+1</f>
        <v>56</v>
      </c>
      <c r="B119" s="18" t="s">
        <v>58</v>
      </c>
      <c r="C119" s="11" t="s">
        <v>610</v>
      </c>
    </row>
    <row r="120" spans="1:3">
      <c r="A120" s="1"/>
      <c r="B120" s="18"/>
      <c r="C120" s="11"/>
    </row>
    <row r="121" spans="1:3">
      <c r="A121" s="1">
        <f>+A119+1</f>
        <v>57</v>
      </c>
      <c r="B121" s="18" t="s">
        <v>96</v>
      </c>
      <c r="C121" s="11" t="s">
        <v>153</v>
      </c>
    </row>
    <row r="122" spans="1:3">
      <c r="A122" s="1"/>
      <c r="B122" s="18"/>
      <c r="C122" s="11"/>
    </row>
    <row r="123" spans="1:3">
      <c r="A123" s="1">
        <f>+A121+1</f>
        <v>58</v>
      </c>
      <c r="B123" s="18" t="s">
        <v>97</v>
      </c>
      <c r="C123" s="11" t="s">
        <v>60</v>
      </c>
    </row>
    <row r="124" spans="1:3">
      <c r="A124" s="1"/>
      <c r="B124" s="18"/>
      <c r="C124" s="11"/>
    </row>
    <row r="125" spans="1:3">
      <c r="A125" s="1">
        <f>+A123+1</f>
        <v>59</v>
      </c>
      <c r="B125" s="18" t="s">
        <v>98</v>
      </c>
      <c r="C125" s="11" t="s">
        <v>61</v>
      </c>
    </row>
    <row r="126" spans="1:3">
      <c r="A126" s="1"/>
      <c r="B126" s="18"/>
      <c r="C126" s="11"/>
    </row>
    <row r="127" spans="1:3">
      <c r="A127" s="1">
        <f>+A125+1</f>
        <v>60</v>
      </c>
      <c r="B127" s="18" t="s">
        <v>99</v>
      </c>
      <c r="C127" s="11" t="s">
        <v>100</v>
      </c>
    </row>
    <row r="128" spans="1:3">
      <c r="A128" s="1"/>
      <c r="B128" s="18"/>
      <c r="C128" s="11"/>
    </row>
    <row r="129" spans="1:3">
      <c r="A129" s="1">
        <f>+A127+1</f>
        <v>61</v>
      </c>
      <c r="B129" s="18" t="s">
        <v>66</v>
      </c>
      <c r="C129" s="11" t="s">
        <v>198</v>
      </c>
    </row>
    <row r="130" spans="1:3">
      <c r="A130" s="1"/>
      <c r="B130" s="18"/>
      <c r="C130" s="11"/>
    </row>
    <row r="131" spans="1:3">
      <c r="A131" s="1">
        <f>+A129+1</f>
        <v>62</v>
      </c>
      <c r="B131" s="18" t="s">
        <v>65</v>
      </c>
      <c r="C131" s="11" t="s">
        <v>198</v>
      </c>
    </row>
    <row r="132" spans="1:3">
      <c r="A132" s="1"/>
      <c r="B132" s="18"/>
      <c r="C132" s="11"/>
    </row>
    <row r="133" spans="1:3">
      <c r="A133" s="1">
        <f>+A131+1</f>
        <v>63</v>
      </c>
      <c r="B133" s="18" t="s">
        <v>101</v>
      </c>
      <c r="C133" s="11" t="s">
        <v>611</v>
      </c>
    </row>
    <row r="134" spans="1:3">
      <c r="A134" s="1"/>
      <c r="B134" s="18"/>
      <c r="C134" s="18"/>
    </row>
    <row r="135" spans="1:3">
      <c r="A135" s="1">
        <f>+A133+1</f>
        <v>64</v>
      </c>
      <c r="B135" s="18" t="s">
        <v>1771</v>
      </c>
      <c r="C135" s="18" t="s">
        <v>1749</v>
      </c>
    </row>
    <row r="136" spans="1:3">
      <c r="A136" s="288"/>
      <c r="B136" s="376"/>
      <c r="C136" s="376"/>
    </row>
    <row r="137" spans="1:3">
      <c r="A137" s="1">
        <f>+A135+1</f>
        <v>65</v>
      </c>
      <c r="B137" s="376" t="s">
        <v>1770</v>
      </c>
      <c r="C137" s="18" t="s">
        <v>1749</v>
      </c>
    </row>
    <row r="138" spans="1:3">
      <c r="A138" s="1"/>
      <c r="B138" s="18"/>
      <c r="C138" s="18"/>
    </row>
    <row r="139" spans="1:3">
      <c r="A139" s="1">
        <f>+A137+1</f>
        <v>66</v>
      </c>
      <c r="B139" s="18" t="s">
        <v>102</v>
      </c>
      <c r="C139" s="11" t="s">
        <v>675</v>
      </c>
    </row>
    <row r="140" spans="1:3">
      <c r="A140" s="1"/>
      <c r="B140" s="18"/>
      <c r="C140" s="11"/>
    </row>
    <row r="141" spans="1:3">
      <c r="A141" s="1">
        <f>+A139+1</f>
        <v>67</v>
      </c>
      <c r="B141" s="18" t="s">
        <v>676</v>
      </c>
      <c r="C141" s="11" t="s">
        <v>677</v>
      </c>
    </row>
    <row r="142" spans="1:3">
      <c r="A142" s="1"/>
      <c r="B142" s="18"/>
      <c r="C142" s="11"/>
    </row>
    <row r="143" spans="1:3">
      <c r="A143" s="1">
        <f>+A141+1</f>
        <v>68</v>
      </c>
      <c r="B143" s="18" t="s">
        <v>103</v>
      </c>
      <c r="C143" s="11" t="s">
        <v>104</v>
      </c>
    </row>
    <row r="144" spans="1:3">
      <c r="A144" s="1"/>
      <c r="B144" s="18"/>
      <c r="C144" s="11"/>
    </row>
    <row r="145" spans="1:3">
      <c r="A145" s="1">
        <f>+A143+1</f>
        <v>69</v>
      </c>
      <c r="B145" s="18" t="s">
        <v>105</v>
      </c>
      <c r="C145" s="11" t="s">
        <v>106</v>
      </c>
    </row>
    <row r="146" spans="1:3">
      <c r="A146" s="1"/>
      <c r="B146" s="18"/>
      <c r="C146" s="11"/>
    </row>
    <row r="147" spans="1:3">
      <c r="A147" s="1">
        <f>+A145+1</f>
        <v>70</v>
      </c>
      <c r="B147" s="18" t="s">
        <v>1744</v>
      </c>
      <c r="C147" s="18" t="s">
        <v>107</v>
      </c>
    </row>
    <row r="148" spans="1:3">
      <c r="A148" s="1"/>
      <c r="B148" s="18"/>
      <c r="C148" s="18"/>
    </row>
    <row r="149" spans="1:3">
      <c r="A149" s="1">
        <f>+A147+1</f>
        <v>71</v>
      </c>
      <c r="B149" s="18" t="s">
        <v>108</v>
      </c>
      <c r="C149" s="18" t="s">
        <v>107</v>
      </c>
    </row>
    <row r="150" spans="1:3">
      <c r="A150" s="1"/>
      <c r="B150" s="18"/>
      <c r="C150" s="18"/>
    </row>
    <row r="151" spans="1:3">
      <c r="A151" s="1">
        <f>+A149+1</f>
        <v>72</v>
      </c>
      <c r="B151" s="18" t="s">
        <v>231</v>
      </c>
      <c r="C151" s="18" t="s">
        <v>232</v>
      </c>
    </row>
    <row r="152" spans="1:3">
      <c r="A152" s="1"/>
      <c r="B152" s="18"/>
      <c r="C152" s="18"/>
    </row>
    <row r="153" spans="1:3">
      <c r="A153" s="1">
        <f>+A151+1</f>
        <v>73</v>
      </c>
      <c r="B153" s="18" t="s">
        <v>233</v>
      </c>
      <c r="C153" s="18" t="s">
        <v>234</v>
      </c>
    </row>
    <row r="154" spans="1:3">
      <c r="A154" s="1"/>
      <c r="B154" s="18"/>
      <c r="C154" s="18"/>
    </row>
    <row r="155" spans="1:3">
      <c r="A155" s="1">
        <f>+A153+1</f>
        <v>74</v>
      </c>
      <c r="B155" s="11" t="s">
        <v>248</v>
      </c>
      <c r="C155" s="26" t="s">
        <v>674</v>
      </c>
    </row>
    <row r="156" spans="1:3">
      <c r="A156" s="1"/>
      <c r="B156" s="11"/>
      <c r="C156" s="26"/>
    </row>
    <row r="157" spans="1:3">
      <c r="A157" s="1">
        <f>+A155+1</f>
        <v>75</v>
      </c>
      <c r="B157" s="11" t="s">
        <v>249</v>
      </c>
      <c r="C157" s="11" t="s">
        <v>250</v>
      </c>
    </row>
    <row r="158" spans="1:3">
      <c r="A158" s="1"/>
      <c r="B158" s="11"/>
      <c r="C158" s="26"/>
    </row>
    <row r="159" spans="1:3">
      <c r="A159" s="1">
        <f>+A157+1</f>
        <v>76</v>
      </c>
      <c r="B159" s="27" t="s">
        <v>251</v>
      </c>
      <c r="C159" s="25" t="s">
        <v>909</v>
      </c>
    </row>
    <row r="160" spans="1:3">
      <c r="A160" s="1"/>
      <c r="B160" s="27"/>
      <c r="C160" s="25"/>
    </row>
    <row r="161" spans="1:3" ht="23">
      <c r="A161" s="1">
        <f>+A159+1</f>
        <v>77</v>
      </c>
      <c r="B161" s="27" t="s">
        <v>252</v>
      </c>
      <c r="C161" s="27" t="s">
        <v>1084</v>
      </c>
    </row>
    <row r="162" spans="1:3">
      <c r="A162" s="1"/>
      <c r="B162" s="27"/>
      <c r="C162" s="27"/>
    </row>
    <row r="163" spans="1:3">
      <c r="A163" s="1">
        <f>+A161+1</f>
        <v>78</v>
      </c>
      <c r="B163" s="27" t="s">
        <v>651</v>
      </c>
      <c r="C163" s="25" t="s">
        <v>652</v>
      </c>
    </row>
    <row r="164" spans="1:3">
      <c r="A164" s="1"/>
      <c r="B164" s="27"/>
      <c r="C164" s="25"/>
    </row>
    <row r="165" spans="1:3" ht="23">
      <c r="A165" s="1">
        <f>+A163+1</f>
        <v>79</v>
      </c>
      <c r="B165" s="27" t="s">
        <v>908</v>
      </c>
      <c r="C165" s="27" t="s">
        <v>907</v>
      </c>
    </row>
    <row r="166" spans="1:3">
      <c r="A166" s="1"/>
      <c r="B166" s="27"/>
      <c r="C166" s="27"/>
    </row>
    <row r="167" spans="1:3" ht="23">
      <c r="A167" s="1">
        <f>+A165+1</f>
        <v>80</v>
      </c>
      <c r="B167" s="27" t="s">
        <v>1067</v>
      </c>
      <c r="C167" s="27" t="s">
        <v>1068</v>
      </c>
    </row>
    <row r="168" spans="1:3">
      <c r="A168" s="288"/>
      <c r="B168" s="463"/>
      <c r="C168" s="463"/>
    </row>
    <row r="169" spans="1:3">
      <c r="A169" s="288">
        <v>80</v>
      </c>
      <c r="B169" s="463" t="s">
        <v>1681</v>
      </c>
      <c r="C169" s="463" t="s">
        <v>1682</v>
      </c>
    </row>
    <row r="170" spans="1:3">
      <c r="A170" s="1"/>
      <c r="B170" s="27"/>
      <c r="C170" s="27"/>
    </row>
    <row r="171" spans="1:3" ht="48.75" customHeight="1">
      <c r="A171" s="1" t="s">
        <v>59</v>
      </c>
      <c r="B171" s="1013" t="s">
        <v>253</v>
      </c>
      <c r="C171" s="1013"/>
    </row>
  </sheetData>
  <mergeCells count="2">
    <mergeCell ref="B171:C171"/>
    <mergeCell ref="A2:C2"/>
  </mergeCells>
  <pageMargins left="0.70866141732283472" right="0.70866141732283472" top="0.74803149606299213" bottom="0.74803149606299213" header="0.31496062992125984" footer="0.31496062992125984"/>
  <pageSetup paperSize="9" scale="78" orientation="portrait" r:id="rId1"/>
  <headerFooter>
    <oddHeader xml:space="preserve">&amp;LInternational CIP Lounge T3&amp;RApproved Material Make List </oddHeader>
    <oddFooter>&amp;C&amp;P&amp;R&amp;G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72"/>
  <sheetViews>
    <sheetView showGridLines="0" showZeros="0" view="pageBreakPreview" topLeftCell="A19" zoomScaleNormal="100" zoomScaleSheetLayoutView="100" workbookViewId="0">
      <selection activeCell="D32" sqref="D32"/>
    </sheetView>
  </sheetViews>
  <sheetFormatPr defaultColWidth="9.08984375" defaultRowHeight="14"/>
  <cols>
    <col min="1" max="1" width="13.36328125" style="703" customWidth="1"/>
    <col min="2" max="2" width="60.90625" style="677" bestFit="1" customWidth="1"/>
    <col min="3" max="3" width="11.36328125" style="677" customWidth="1"/>
    <col min="4" max="4" width="26.453125" style="677" customWidth="1"/>
    <col min="5" max="5" width="9.08984375" style="677"/>
    <col min="6" max="6" width="10.453125" style="677" bestFit="1" customWidth="1"/>
    <col min="7" max="11" width="9.08984375" style="677"/>
    <col min="12" max="12" width="12.90625" style="677" bestFit="1" customWidth="1"/>
    <col min="13" max="16384" width="9.08984375" style="677"/>
  </cols>
  <sheetData>
    <row r="1" spans="1:8">
      <c r="A1" s="972"/>
      <c r="B1" s="972"/>
      <c r="C1" s="972"/>
      <c r="D1" s="972"/>
      <c r="E1" s="676"/>
      <c r="F1" s="676"/>
      <c r="G1" s="676"/>
      <c r="H1" s="676"/>
    </row>
    <row r="2" spans="1:8">
      <c r="A2" s="693" t="s">
        <v>1504</v>
      </c>
      <c r="B2" s="691" t="s">
        <v>1505</v>
      </c>
      <c r="C2" s="973" t="s">
        <v>1861</v>
      </c>
      <c r="D2" s="973"/>
      <c r="E2" s="676"/>
      <c r="F2" s="676"/>
      <c r="G2" s="676"/>
      <c r="H2" s="676"/>
    </row>
    <row r="3" spans="1:8">
      <c r="A3" s="974" t="s">
        <v>1302</v>
      </c>
      <c r="B3" s="974"/>
      <c r="C3" s="974"/>
      <c r="D3" s="974"/>
      <c r="E3" s="676"/>
      <c r="F3" s="676"/>
      <c r="G3" s="676"/>
      <c r="H3" s="676"/>
    </row>
    <row r="4" spans="1:8">
      <c r="A4" s="694" t="s">
        <v>1818</v>
      </c>
      <c r="B4" s="678" t="s">
        <v>1819</v>
      </c>
      <c r="C4" s="679"/>
      <c r="D4" s="680" t="s">
        <v>1820</v>
      </c>
    </row>
    <row r="5" spans="1:8">
      <c r="A5" s="695" t="s">
        <v>2</v>
      </c>
      <c r="B5" s="163" t="s">
        <v>159</v>
      </c>
      <c r="C5" s="164"/>
      <c r="D5" s="165"/>
    </row>
    <row r="6" spans="1:8">
      <c r="A6" s="696">
        <v>1</v>
      </c>
      <c r="B6" s="153" t="s">
        <v>145</v>
      </c>
      <c r="C6" s="157" t="s">
        <v>704</v>
      </c>
      <c r="D6" s="155">
        <f>'Abstract-C&amp;I'!I36</f>
        <v>809737</v>
      </c>
    </row>
    <row r="7" spans="1:8">
      <c r="A7" s="696">
        <v>2</v>
      </c>
      <c r="B7" s="153" t="s">
        <v>1</v>
      </c>
      <c r="C7" s="157" t="s">
        <v>704</v>
      </c>
      <c r="D7" s="156">
        <f>'Abstract-C&amp;I'!I71</f>
        <v>4101683.8345340006</v>
      </c>
    </row>
    <row r="8" spans="1:8">
      <c r="A8" s="696">
        <v>3</v>
      </c>
      <c r="B8" s="153" t="s">
        <v>146</v>
      </c>
      <c r="C8" s="157" t="s">
        <v>704</v>
      </c>
      <c r="D8" s="156">
        <f>'Abstract-C&amp;I'!I147</f>
        <v>26680346.948500004</v>
      </c>
    </row>
    <row r="9" spans="1:8">
      <c r="A9" s="696">
        <v>4</v>
      </c>
      <c r="B9" s="153" t="s">
        <v>155</v>
      </c>
      <c r="C9" s="157" t="s">
        <v>704</v>
      </c>
      <c r="D9" s="156">
        <f>'Abstract-C&amp;I'!I182</f>
        <v>4466650.74175</v>
      </c>
    </row>
    <row r="10" spans="1:8">
      <c r="A10" s="696">
        <v>5</v>
      </c>
      <c r="B10" s="153" t="s">
        <v>156</v>
      </c>
      <c r="C10" s="157" t="s">
        <v>704</v>
      </c>
      <c r="D10" s="156">
        <f>'Abstract-C&amp;I'!I241</f>
        <v>12015518.789999999</v>
      </c>
    </row>
    <row r="11" spans="1:8">
      <c r="A11" s="696">
        <v>6</v>
      </c>
      <c r="B11" s="153" t="s">
        <v>147</v>
      </c>
      <c r="C11" s="157" t="s">
        <v>704</v>
      </c>
      <c r="D11" s="156">
        <f>'Abstract-C&amp;I'!I267</f>
        <v>5858294.7270000009</v>
      </c>
    </row>
    <row r="12" spans="1:8">
      <c r="A12" s="696">
        <v>7</v>
      </c>
      <c r="B12" s="153" t="s">
        <v>1652</v>
      </c>
      <c r="C12" s="157" t="s">
        <v>704</v>
      </c>
      <c r="D12" s="156">
        <f>'Abstract-C&amp;I'!I278</f>
        <v>2039219.4609599996</v>
      </c>
    </row>
    <row r="13" spans="1:8">
      <c r="A13" s="696">
        <v>8</v>
      </c>
      <c r="B13" s="153" t="s">
        <v>157</v>
      </c>
      <c r="C13" s="157" t="s">
        <v>704</v>
      </c>
      <c r="D13" s="156">
        <f>'Abstract-C&amp;I'!I330</f>
        <v>8580715.165000001</v>
      </c>
    </row>
    <row r="14" spans="1:8">
      <c r="A14" s="696">
        <v>9</v>
      </c>
      <c r="B14" s="153" t="s">
        <v>149</v>
      </c>
      <c r="C14" s="157" t="s">
        <v>704</v>
      </c>
      <c r="D14" s="156">
        <f>Furniture!G58</f>
        <v>28125000</v>
      </c>
    </row>
    <row r="15" spans="1:8">
      <c r="A15" s="696">
        <v>10</v>
      </c>
      <c r="B15" s="153" t="s">
        <v>148</v>
      </c>
      <c r="C15" s="157" t="s">
        <v>704</v>
      </c>
      <c r="D15" s="156">
        <f>Structure!F86</f>
        <v>2137305</v>
      </c>
    </row>
    <row r="16" spans="1:8">
      <c r="A16" s="707"/>
      <c r="B16" s="705" t="s">
        <v>1654</v>
      </c>
      <c r="C16" s="708" t="s">
        <v>704</v>
      </c>
      <c r="D16" s="1017">
        <f>SUM(D6:D15)</f>
        <v>94814471.667744011</v>
      </c>
    </row>
    <row r="17" spans="1:6">
      <c r="A17" s="698"/>
      <c r="B17" s="681"/>
      <c r="C17" s="679"/>
      <c r="D17" s="680"/>
    </row>
    <row r="18" spans="1:6">
      <c r="A18" s="695" t="s">
        <v>19</v>
      </c>
      <c r="B18" s="163" t="s">
        <v>133</v>
      </c>
      <c r="C18" s="164"/>
      <c r="D18" s="165"/>
    </row>
    <row r="19" spans="1:6">
      <c r="A19" s="709"/>
      <c r="B19" s="710"/>
      <c r="C19" s="711"/>
      <c r="D19" s="712"/>
    </row>
    <row r="20" spans="1:6">
      <c r="A20" s="716" t="s">
        <v>682</v>
      </c>
      <c r="B20" s="685" t="s">
        <v>683</v>
      </c>
      <c r="C20" s="679"/>
      <c r="D20" s="717"/>
    </row>
    <row r="21" spans="1:6">
      <c r="A21" s="700" t="s">
        <v>2</v>
      </c>
      <c r="B21" s="683" t="str">
        <f>ELE.!B6</f>
        <v>SUB HEAD I - WIRING</v>
      </c>
      <c r="C21" s="692" t="s">
        <v>704</v>
      </c>
      <c r="D21" s="162">
        <f>ELE.!F64</f>
        <v>8035750</v>
      </c>
    </row>
    <row r="22" spans="1:6">
      <c r="A22" s="700" t="s">
        <v>19</v>
      </c>
      <c r="B22" s="683" t="str">
        <f>ELE.!B66</f>
        <v>SUB HEAD-II- CABLES &amp; RACEWAYS</v>
      </c>
      <c r="C22" s="692" t="s">
        <v>704</v>
      </c>
      <c r="D22" s="162">
        <f>ELE.!F112</f>
        <v>1575300</v>
      </c>
    </row>
    <row r="23" spans="1:6">
      <c r="A23" s="700" t="s">
        <v>21</v>
      </c>
      <c r="B23" s="683" t="str">
        <f>ELE.!B114</f>
        <v>SUB HEAD III - DISTRIBUTION SYSTEM &amp; ELECTRICAL PANEL</v>
      </c>
      <c r="C23" s="692" t="s">
        <v>704</v>
      </c>
      <c r="D23" s="162">
        <f>ELE.!F171</f>
        <v>1336500</v>
      </c>
    </row>
    <row r="24" spans="1:6">
      <c r="A24" s="700" t="s">
        <v>26</v>
      </c>
      <c r="B24" s="683" t="str">
        <f>ELE.!B173</f>
        <v>SUB HEAD IV - FIRE DETECTION &amp; PA SYSTEM</v>
      </c>
      <c r="C24" s="692" t="s">
        <v>704</v>
      </c>
      <c r="D24" s="162">
        <f>ELE.!F202</f>
        <v>1754358</v>
      </c>
    </row>
    <row r="25" spans="1:6">
      <c r="A25" s="700" t="s">
        <v>27</v>
      </c>
      <c r="B25" s="683" t="str">
        <f>ELE.!B204</f>
        <v>SUB HEAD V - CCTV SYSTEM</v>
      </c>
      <c r="C25" s="692" t="s">
        <v>704</v>
      </c>
      <c r="D25" s="162">
        <f>ELE.!F212</f>
        <v>593250</v>
      </c>
    </row>
    <row r="26" spans="1:6">
      <c r="A26" s="700" t="str">
        <f>ELE.!A214</f>
        <v>F</v>
      </c>
      <c r="B26" s="683" t="str">
        <f>ELE.!B214</f>
        <v>SUB HEAD VI - ACCESS CONTROL SYSTEM</v>
      </c>
      <c r="C26" s="692" t="s">
        <v>704</v>
      </c>
      <c r="D26" s="162">
        <f>ELE.!F224</f>
        <v>100000</v>
      </c>
    </row>
    <row r="27" spans="1:6">
      <c r="A27" s="700" t="str">
        <f>ELE.!A226</f>
        <v>G</v>
      </c>
      <c r="B27" s="683" t="str">
        <f>ELE.!B226</f>
        <v>SUB HEAD VII - LIGHT FIXTURES</v>
      </c>
      <c r="C27" s="692" t="s">
        <v>704</v>
      </c>
      <c r="D27" s="162">
        <f>ELE.!F249</f>
        <v>607650</v>
      </c>
    </row>
    <row r="28" spans="1:6">
      <c r="A28" s="700"/>
      <c r="B28" s="690" t="s">
        <v>1821</v>
      </c>
      <c r="C28" s="678"/>
      <c r="D28" s="1018">
        <f>D21+D22+D23+D24+D25+D27+D26</f>
        <v>14002808</v>
      </c>
    </row>
    <row r="29" spans="1:6">
      <c r="A29" s="700"/>
      <c r="B29" s="690"/>
      <c r="C29" s="678"/>
      <c r="D29" s="718"/>
    </row>
    <row r="30" spans="1:6">
      <c r="A30" s="716" t="s">
        <v>737</v>
      </c>
      <c r="B30" s="685" t="s">
        <v>1303</v>
      </c>
      <c r="C30" s="686"/>
      <c r="D30" s="158"/>
    </row>
    <row r="31" spans="1:6">
      <c r="A31" s="700" t="s">
        <v>2</v>
      </c>
      <c r="B31" s="683" t="e">
        <f>HVAC!#REF!</f>
        <v>#REF!</v>
      </c>
      <c r="C31" s="692" t="s">
        <v>704</v>
      </c>
      <c r="D31" s="160">
        <f>HVAC!F336</f>
        <v>7753910</v>
      </c>
      <c r="F31" s="687"/>
    </row>
    <row r="32" spans="1:6">
      <c r="A32" s="700" t="s">
        <v>19</v>
      </c>
      <c r="B32" s="683" t="e">
        <f>HVAC!#REF!</f>
        <v>#REF!</v>
      </c>
      <c r="C32" s="692" t="s">
        <v>704</v>
      </c>
      <c r="D32" s="160" t="e">
        <f>HVAC!#REF!</f>
        <v>#REF!</v>
      </c>
    </row>
    <row r="33" spans="1:12">
      <c r="A33" s="719"/>
      <c r="B33" s="690" t="s">
        <v>1822</v>
      </c>
      <c r="C33" s="684" t="s">
        <v>704</v>
      </c>
      <c r="D33" s="159" t="e">
        <f>D31+D32</f>
        <v>#REF!</v>
      </c>
    </row>
    <row r="34" spans="1:12">
      <c r="A34" s="700"/>
      <c r="B34" s="682"/>
      <c r="C34" s="688"/>
      <c r="D34" s="682"/>
    </row>
    <row r="35" spans="1:12">
      <c r="A35" s="716" t="s">
        <v>848</v>
      </c>
      <c r="B35" s="685" t="s">
        <v>1304</v>
      </c>
      <c r="C35" s="688"/>
      <c r="D35" s="682"/>
    </row>
    <row r="36" spans="1:12">
      <c r="A36" s="700" t="s">
        <v>2</v>
      </c>
      <c r="B36" s="683" t="s">
        <v>1305</v>
      </c>
      <c r="C36" s="692" t="s">
        <v>704</v>
      </c>
      <c r="D36" s="162">
        <f>'PL &amp; FF'!F46</f>
        <v>2775500</v>
      </c>
    </row>
    <row r="37" spans="1:12">
      <c r="A37" s="700" t="s">
        <v>19</v>
      </c>
      <c r="B37" s="683" t="s">
        <v>1306</v>
      </c>
      <c r="C37" s="692" t="s">
        <v>704</v>
      </c>
      <c r="D37" s="162">
        <f>'PL &amp; FF'!F84</f>
        <v>723512</v>
      </c>
      <c r="L37" s="689"/>
    </row>
    <row r="38" spans="1:12">
      <c r="A38" s="700" t="s">
        <v>21</v>
      </c>
      <c r="B38" s="683" t="s">
        <v>1307</v>
      </c>
      <c r="C38" s="692" t="s">
        <v>704</v>
      </c>
      <c r="D38" s="162">
        <f>'PL &amp; FF'!F122</f>
        <v>389933</v>
      </c>
    </row>
    <row r="39" spans="1:12">
      <c r="A39" s="700" t="s">
        <v>26</v>
      </c>
      <c r="B39" s="683" t="s">
        <v>1308</v>
      </c>
      <c r="C39" s="692" t="s">
        <v>704</v>
      </c>
      <c r="D39" s="162">
        <f>'PL &amp; FF'!F177</f>
        <v>1392892.2224999999</v>
      </c>
    </row>
    <row r="40" spans="1:12">
      <c r="A40" s="700"/>
      <c r="B40" s="690" t="s">
        <v>1823</v>
      </c>
      <c r="C40" s="684" t="s">
        <v>704</v>
      </c>
      <c r="D40" s="159">
        <f>D39+D38+D37+D36</f>
        <v>5281837.2225000001</v>
      </c>
    </row>
    <row r="41" spans="1:12" ht="14.5" thickBot="1">
      <c r="A41" s="713"/>
      <c r="B41" s="714"/>
      <c r="C41" s="715"/>
      <c r="D41" s="715"/>
    </row>
    <row r="42" spans="1:12">
      <c r="A42" s="697"/>
      <c r="B42" s="705" t="s">
        <v>1309</v>
      </c>
      <c r="C42" s="705" t="s">
        <v>704</v>
      </c>
      <c r="D42" s="704" t="e">
        <f>D28+D33+D40</f>
        <v>#REF!</v>
      </c>
      <c r="E42" s="689"/>
    </row>
    <row r="43" spans="1:12">
      <c r="A43" s="700"/>
      <c r="B43" s="690"/>
      <c r="C43" s="684"/>
      <c r="D43" s="159"/>
      <c r="E43" s="689"/>
    </row>
    <row r="44" spans="1:12">
      <c r="A44" s="695" t="s">
        <v>21</v>
      </c>
      <c r="B44" s="163" t="s">
        <v>138</v>
      </c>
      <c r="C44" s="164"/>
      <c r="D44" s="165"/>
      <c r="E44" s="689"/>
    </row>
    <row r="45" spans="1:12">
      <c r="A45" s="696">
        <v>1</v>
      </c>
      <c r="B45" s="153" t="s">
        <v>1072</v>
      </c>
      <c r="C45" s="154" t="s">
        <v>704</v>
      </c>
      <c r="D45" s="156">
        <f>Lights!H17</f>
        <v>1846000</v>
      </c>
      <c r="E45" s="689"/>
    </row>
    <row r="46" spans="1:12">
      <c r="A46" s="696">
        <v>2</v>
      </c>
      <c r="B46" s="153" t="s">
        <v>1073</v>
      </c>
      <c r="C46" s="154" t="s">
        <v>704</v>
      </c>
      <c r="D46" s="156">
        <f>Lights!H29</f>
        <v>6320000</v>
      </c>
      <c r="E46" s="689"/>
    </row>
    <row r="47" spans="1:12">
      <c r="A47" s="697"/>
      <c r="B47" s="705" t="s">
        <v>1506</v>
      </c>
      <c r="C47" s="161"/>
      <c r="D47" s="704">
        <f>SUM(D45:D46)</f>
        <v>8166000</v>
      </c>
      <c r="E47" s="689"/>
    </row>
    <row r="48" spans="1:12">
      <c r="A48" s="700"/>
      <c r="B48" s="690"/>
      <c r="C48" s="684"/>
      <c r="D48" s="159"/>
      <c r="E48" s="689"/>
    </row>
    <row r="49" spans="1:4" ht="15.5">
      <c r="A49" s="918"/>
      <c r="B49" s="916" t="s">
        <v>139</v>
      </c>
      <c r="C49" s="916"/>
      <c r="D49" s="922" t="e">
        <f>D16+D42+D47</f>
        <v>#REF!</v>
      </c>
    </row>
    <row r="50" spans="1:4">
      <c r="A50" s="912"/>
      <c r="B50" s="913"/>
      <c r="C50" s="914"/>
      <c r="D50" s="915"/>
    </row>
    <row r="51" spans="1:4">
      <c r="A51" s="706" t="s">
        <v>1655</v>
      </c>
      <c r="B51" s="966" t="s">
        <v>1656</v>
      </c>
      <c r="C51" s="967"/>
      <c r="D51" s="968"/>
    </row>
    <row r="52" spans="1:4">
      <c r="A52" s="699"/>
      <c r="B52" s="969" t="s">
        <v>1657</v>
      </c>
      <c r="C52" s="970"/>
      <c r="D52" s="971"/>
    </row>
    <row r="53" spans="1:4" ht="33.75" customHeight="1">
      <c r="A53" s="699"/>
      <c r="B53" s="969" t="s">
        <v>1658</v>
      </c>
      <c r="C53" s="970"/>
      <c r="D53" s="971"/>
    </row>
    <row r="54" spans="1:4">
      <c r="A54" s="699"/>
      <c r="B54" s="969" t="s">
        <v>1791</v>
      </c>
      <c r="C54" s="970"/>
      <c r="D54" s="971"/>
    </row>
    <row r="55" spans="1:4">
      <c r="A55" s="699"/>
      <c r="B55" s="969" t="s">
        <v>1870</v>
      </c>
      <c r="C55" s="970"/>
      <c r="D55" s="971"/>
    </row>
    <row r="56" spans="1:4">
      <c r="A56" s="699"/>
      <c r="B56" s="969" t="s">
        <v>1871</v>
      </c>
      <c r="C56" s="970"/>
      <c r="D56" s="971"/>
    </row>
    <row r="57" spans="1:4">
      <c r="A57" s="699"/>
      <c r="B57" s="969" t="s">
        <v>1874</v>
      </c>
      <c r="C57" s="970"/>
      <c r="D57" s="971"/>
    </row>
    <row r="58" spans="1:4">
      <c r="A58" s="699"/>
      <c r="B58" s="969" t="s">
        <v>1873</v>
      </c>
      <c r="C58" s="970"/>
      <c r="D58" s="971"/>
    </row>
    <row r="59" spans="1:4">
      <c r="A59" s="699"/>
      <c r="B59" s="969" t="s">
        <v>1872</v>
      </c>
      <c r="C59" s="970"/>
      <c r="D59" s="971"/>
    </row>
    <row r="60" spans="1:4">
      <c r="A60" s="917"/>
      <c r="B60" s="909"/>
      <c r="C60" s="910"/>
      <c r="D60" s="911"/>
    </row>
    <row r="61" spans="1:4">
      <c r="A61" s="699"/>
      <c r="B61" s="460"/>
      <c r="C61" s="461"/>
      <c r="D61" s="462"/>
    </row>
    <row r="62" spans="1:4">
      <c r="A62" s="706" t="s">
        <v>1659</v>
      </c>
      <c r="B62" s="966" t="s">
        <v>1660</v>
      </c>
      <c r="C62" s="967"/>
      <c r="D62" s="968"/>
    </row>
    <row r="63" spans="1:4">
      <c r="A63" s="699"/>
      <c r="B63" s="966" t="s">
        <v>1661</v>
      </c>
      <c r="C63" s="967"/>
      <c r="D63" s="968"/>
    </row>
    <row r="64" spans="1:4">
      <c r="A64" s="699"/>
      <c r="B64" s="963"/>
      <c r="C64" s="964"/>
      <c r="D64" s="965"/>
    </row>
    <row r="65" spans="1:4">
      <c r="A65" s="701" t="s">
        <v>1662</v>
      </c>
      <c r="B65" s="957" t="s">
        <v>1663</v>
      </c>
      <c r="C65" s="958"/>
      <c r="D65" s="959"/>
    </row>
    <row r="66" spans="1:4">
      <c r="A66" s="699"/>
      <c r="B66" s="957" t="s">
        <v>1664</v>
      </c>
      <c r="C66" s="958"/>
      <c r="D66" s="959"/>
    </row>
    <row r="67" spans="1:4">
      <c r="A67" s="699"/>
      <c r="B67" s="957" t="s">
        <v>1665</v>
      </c>
      <c r="C67" s="958"/>
      <c r="D67" s="959"/>
    </row>
    <row r="68" spans="1:4">
      <c r="A68" s="699"/>
      <c r="B68" s="957" t="s">
        <v>1666</v>
      </c>
      <c r="C68" s="958"/>
      <c r="D68" s="959"/>
    </row>
    <row r="69" spans="1:4">
      <c r="A69" s="699"/>
      <c r="B69" s="960" t="s">
        <v>1667</v>
      </c>
      <c r="C69" s="961"/>
      <c r="D69" s="962"/>
    </row>
    <row r="70" spans="1:4">
      <c r="A70" s="699"/>
      <c r="B70" s="957" t="s">
        <v>1668</v>
      </c>
      <c r="C70" s="958"/>
      <c r="D70" s="959"/>
    </row>
    <row r="71" spans="1:4">
      <c r="A71" s="702"/>
      <c r="B71" s="957" t="s">
        <v>1669</v>
      </c>
      <c r="C71" s="958"/>
      <c r="D71" s="959"/>
    </row>
    <row r="72" spans="1:4">
      <c r="A72" s="702"/>
      <c r="B72" s="963"/>
      <c r="C72" s="964"/>
      <c r="D72" s="965"/>
    </row>
  </sheetData>
  <mergeCells count="23">
    <mergeCell ref="A1:D1"/>
    <mergeCell ref="B65:D65"/>
    <mergeCell ref="C2:D2"/>
    <mergeCell ref="A3:D3"/>
    <mergeCell ref="B66:D66"/>
    <mergeCell ref="B67:D67"/>
    <mergeCell ref="B51:D51"/>
    <mergeCell ref="B52:D52"/>
    <mergeCell ref="B53:D53"/>
    <mergeCell ref="B54:D54"/>
    <mergeCell ref="B62:D62"/>
    <mergeCell ref="B63:D63"/>
    <mergeCell ref="B64:D64"/>
    <mergeCell ref="B55:D55"/>
    <mergeCell ref="B56:D56"/>
    <mergeCell ref="B57:D57"/>
    <mergeCell ref="B58:D58"/>
    <mergeCell ref="B59:D59"/>
    <mergeCell ref="B68:D68"/>
    <mergeCell ref="B69:D69"/>
    <mergeCell ref="B70:D70"/>
    <mergeCell ref="B71:D71"/>
    <mergeCell ref="B72:D72"/>
  </mergeCells>
  <printOptions horizontalCentered="1"/>
  <pageMargins left="0.43307086614173201" right="0.23622047244094499" top="1.2992125984252001" bottom="0.82677165354330695" header="0.39370078740157499" footer="0.511811023622047"/>
  <pageSetup paperSize="9" scale="88" firstPageNumber="157" fitToHeight="0" orientation="portrait" verticalDpi="300" r:id="rId1"/>
  <headerFooter alignWithMargins="0">
    <oddFooter>&amp;CPage &amp;P_x000D_&amp;1#&amp;"Verdana"&amp;7&amp;K000000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2"/>
  <sheetViews>
    <sheetView view="pageBreakPreview" zoomScaleNormal="80" zoomScaleSheetLayoutView="100" workbookViewId="0">
      <pane xSplit="2" ySplit="2" topLeftCell="C325" activePane="bottomRight" state="frozen"/>
      <selection activeCell="A42" sqref="A1:XFD1048576"/>
      <selection pane="topRight" activeCell="A42" sqref="A1:XFD1048576"/>
      <selection pane="bottomLeft" activeCell="A42" sqref="A1:XFD1048576"/>
      <selection pane="bottomRight" activeCell="I332" sqref="I332:I333"/>
    </sheetView>
  </sheetViews>
  <sheetFormatPr defaultColWidth="9.08984375" defaultRowHeight="13" outlineLevelRow="1"/>
  <cols>
    <col min="1" max="1" width="8" style="836" bestFit="1" customWidth="1"/>
    <col min="2" max="2" width="74.453125" style="903" customWidth="1"/>
    <col min="3" max="3" width="23.08984375" style="902" hidden="1" customWidth="1"/>
    <col min="4" max="4" width="10.90625" style="836" customWidth="1"/>
    <col min="5" max="5" width="15.36328125" style="393" customWidth="1"/>
    <col min="6" max="6" width="12" style="360" customWidth="1"/>
    <col min="7" max="7" width="12" style="722" customWidth="1"/>
    <col min="8" max="8" width="13.90625" style="905" bestFit="1" customWidth="1"/>
    <col min="9" max="9" width="17" style="721" bestFit="1" customWidth="1"/>
    <col min="10" max="16384" width="9.08984375" style="359"/>
  </cols>
  <sheetData>
    <row r="1" spans="1:9" s="836" customFormat="1">
      <c r="A1" s="975" t="s">
        <v>616</v>
      </c>
      <c r="B1" s="976"/>
      <c r="C1" s="976"/>
      <c r="D1" s="976"/>
      <c r="E1" s="976"/>
      <c r="F1" s="976"/>
      <c r="G1" s="976"/>
      <c r="H1" s="976"/>
      <c r="I1" s="977"/>
    </row>
    <row r="2" spans="1:9" s="838" customFormat="1" ht="39">
      <c r="A2" s="837" t="s">
        <v>7</v>
      </c>
      <c r="B2" s="837" t="s">
        <v>8</v>
      </c>
      <c r="C2" s="837" t="s">
        <v>1781</v>
      </c>
      <c r="D2" s="837" t="s">
        <v>9</v>
      </c>
      <c r="E2" s="720" t="s">
        <v>1645</v>
      </c>
      <c r="F2" s="720" t="s">
        <v>1646</v>
      </c>
      <c r="G2" s="720" t="s">
        <v>613</v>
      </c>
      <c r="H2" s="720" t="s">
        <v>113</v>
      </c>
      <c r="I2" s="720" t="s">
        <v>114</v>
      </c>
    </row>
    <row r="3" spans="1:9" s="843" customFormat="1" ht="26">
      <c r="A3" s="839"/>
      <c r="B3" s="840" t="s">
        <v>1586</v>
      </c>
      <c r="C3" s="841"/>
      <c r="D3" s="839"/>
      <c r="E3" s="397"/>
      <c r="F3" s="398"/>
      <c r="G3" s="193"/>
      <c r="H3" s="842"/>
      <c r="I3" s="193"/>
    </row>
    <row r="4" spans="1:9" s="843" customFormat="1">
      <c r="A4" s="844">
        <v>1</v>
      </c>
      <c r="B4" s="845" t="s">
        <v>158</v>
      </c>
      <c r="C4" s="846"/>
      <c r="D4" s="844"/>
      <c r="E4" s="383"/>
      <c r="F4" s="352"/>
      <c r="G4" s="197"/>
      <c r="H4" s="847"/>
      <c r="I4" s="197"/>
    </row>
    <row r="5" spans="1:9" outlineLevel="1">
      <c r="A5" s="173"/>
      <c r="B5" s="848"/>
      <c r="C5" s="173"/>
      <c r="D5" s="173"/>
      <c r="E5" s="349"/>
      <c r="F5" s="350"/>
      <c r="G5" s="206">
        <f t="shared" ref="G5:G67" si="0">SUM(E5:F5)</f>
        <v>0</v>
      </c>
      <c r="H5" s="346"/>
      <c r="I5" s="346">
        <f t="shared" ref="I5:I29" si="1">+G5*H5</f>
        <v>0</v>
      </c>
    </row>
    <row r="6" spans="1:9" outlineLevel="1">
      <c r="A6" s="173">
        <v>1.1000000000000001</v>
      </c>
      <c r="B6" s="849" t="s">
        <v>1683</v>
      </c>
      <c r="C6" s="465"/>
      <c r="D6" s="465"/>
      <c r="E6" s="349"/>
      <c r="F6" s="350"/>
      <c r="G6" s="206">
        <f t="shared" si="0"/>
        <v>0</v>
      </c>
      <c r="H6" s="850"/>
      <c r="I6" s="346">
        <f t="shared" si="1"/>
        <v>0</v>
      </c>
    </row>
    <row r="7" spans="1:9" outlineLevel="1">
      <c r="A7" s="465" t="s">
        <v>4</v>
      </c>
      <c r="B7" s="849" t="s">
        <v>1684</v>
      </c>
      <c r="C7" s="465" t="s">
        <v>1686</v>
      </c>
      <c r="D7" s="465" t="s">
        <v>32</v>
      </c>
      <c r="E7" s="349">
        <v>5</v>
      </c>
      <c r="F7" s="350">
        <v>0</v>
      </c>
      <c r="G7" s="206">
        <f t="shared" si="0"/>
        <v>5</v>
      </c>
      <c r="H7" s="345">
        <v>4036.4999999999995</v>
      </c>
      <c r="I7" s="346">
        <f t="shared" si="1"/>
        <v>20182.499999999996</v>
      </c>
    </row>
    <row r="8" spans="1:9" outlineLevel="1">
      <c r="A8" s="465" t="s">
        <v>5</v>
      </c>
      <c r="B8" s="849" t="s">
        <v>1685</v>
      </c>
      <c r="C8" s="465"/>
      <c r="D8" s="465" t="s">
        <v>33</v>
      </c>
      <c r="E8" s="349">
        <v>15</v>
      </c>
      <c r="F8" s="350">
        <v>0</v>
      </c>
      <c r="G8" s="206">
        <f t="shared" si="0"/>
        <v>15</v>
      </c>
      <c r="H8" s="345">
        <v>807.3</v>
      </c>
      <c r="I8" s="346">
        <f>+G8*H8</f>
        <v>12109.5</v>
      </c>
    </row>
    <row r="9" spans="1:9" outlineLevel="1">
      <c r="A9" s="465"/>
      <c r="B9" s="849"/>
      <c r="C9" s="465"/>
      <c r="D9" s="465"/>
      <c r="E9" s="349"/>
      <c r="F9" s="350"/>
      <c r="G9" s="206">
        <f t="shared" si="0"/>
        <v>0</v>
      </c>
      <c r="H9" s="850"/>
      <c r="I9" s="346">
        <f t="shared" si="1"/>
        <v>0</v>
      </c>
    </row>
    <row r="10" spans="1:9" ht="25" outlineLevel="1">
      <c r="A10" s="465">
        <v>1.2</v>
      </c>
      <c r="B10" s="849" t="s">
        <v>1687</v>
      </c>
      <c r="C10" s="465"/>
      <c r="D10" s="465" t="s">
        <v>33</v>
      </c>
      <c r="E10" s="349">
        <v>0</v>
      </c>
      <c r="F10" s="349">
        <v>0</v>
      </c>
      <c r="G10" s="206">
        <f t="shared" si="0"/>
        <v>0</v>
      </c>
      <c r="H10" s="345">
        <v>538.19999999999993</v>
      </c>
      <c r="I10" s="346">
        <f>+G10*H10</f>
        <v>0</v>
      </c>
    </row>
    <row r="11" spans="1:9" outlineLevel="1">
      <c r="A11" s="465"/>
      <c r="B11" s="849"/>
      <c r="C11" s="465"/>
      <c r="D11" s="465"/>
      <c r="E11" s="349"/>
      <c r="F11" s="350"/>
      <c r="G11" s="206">
        <f t="shared" si="0"/>
        <v>0</v>
      </c>
      <c r="H11" s="850"/>
      <c r="I11" s="346">
        <f t="shared" si="1"/>
        <v>0</v>
      </c>
    </row>
    <row r="12" spans="1:9" outlineLevel="1">
      <c r="A12" s="465">
        <v>1.3</v>
      </c>
      <c r="B12" s="849" t="s">
        <v>206</v>
      </c>
      <c r="C12" s="465"/>
      <c r="D12" s="465" t="s">
        <v>213</v>
      </c>
      <c r="E12" s="349">
        <v>0</v>
      </c>
      <c r="F12" s="350">
        <v>0</v>
      </c>
      <c r="G12" s="206">
        <f t="shared" si="0"/>
        <v>0</v>
      </c>
      <c r="H12" s="850">
        <v>15000</v>
      </c>
      <c r="I12" s="346">
        <f t="shared" si="1"/>
        <v>0</v>
      </c>
    </row>
    <row r="13" spans="1:9" outlineLevel="1">
      <c r="A13" s="465"/>
      <c r="B13" s="849"/>
      <c r="C13" s="465"/>
      <c r="D13" s="465"/>
      <c r="E13" s="349"/>
      <c r="F13" s="350"/>
      <c r="G13" s="206">
        <f t="shared" si="0"/>
        <v>0</v>
      </c>
      <c r="H13" s="850"/>
      <c r="I13" s="346">
        <f t="shared" si="1"/>
        <v>0</v>
      </c>
    </row>
    <row r="14" spans="1:9" ht="25" outlineLevel="1">
      <c r="A14" s="465">
        <v>1.4</v>
      </c>
      <c r="B14" s="849" t="s">
        <v>207</v>
      </c>
      <c r="C14" s="465"/>
      <c r="D14" s="465" t="s">
        <v>32</v>
      </c>
      <c r="E14" s="349">
        <v>5</v>
      </c>
      <c r="F14" s="350">
        <v>0</v>
      </c>
      <c r="G14" s="206">
        <f t="shared" si="0"/>
        <v>5</v>
      </c>
      <c r="H14" s="850">
        <v>8250</v>
      </c>
      <c r="I14" s="346">
        <f>+G14*H14</f>
        <v>41250</v>
      </c>
    </row>
    <row r="15" spans="1:9" outlineLevel="1">
      <c r="A15" s="465"/>
      <c r="B15" s="849"/>
      <c r="C15" s="465"/>
      <c r="D15" s="465"/>
      <c r="E15" s="349"/>
      <c r="F15" s="350"/>
      <c r="G15" s="206">
        <f t="shared" si="0"/>
        <v>0</v>
      </c>
      <c r="H15" s="850"/>
      <c r="I15" s="346">
        <f t="shared" si="1"/>
        <v>0</v>
      </c>
    </row>
    <row r="16" spans="1:9" ht="50" outlineLevel="1">
      <c r="A16" s="465">
        <v>1.5</v>
      </c>
      <c r="B16" s="849" t="s">
        <v>208</v>
      </c>
      <c r="C16" s="465"/>
      <c r="D16" s="465" t="s">
        <v>32</v>
      </c>
      <c r="E16" s="349">
        <v>50</v>
      </c>
      <c r="F16" s="350">
        <v>0</v>
      </c>
      <c r="G16" s="206">
        <f t="shared" si="0"/>
        <v>50</v>
      </c>
      <c r="H16" s="850">
        <v>1400</v>
      </c>
      <c r="I16" s="346">
        <f>+G16*H16</f>
        <v>70000</v>
      </c>
    </row>
    <row r="17" spans="1:9" outlineLevel="1">
      <c r="A17" s="465"/>
      <c r="B17" s="849"/>
      <c r="C17" s="465"/>
      <c r="D17" s="465"/>
      <c r="E17" s="349"/>
      <c r="F17" s="350"/>
      <c r="G17" s="206">
        <f t="shared" si="0"/>
        <v>0</v>
      </c>
      <c r="H17" s="850"/>
      <c r="I17" s="346">
        <f t="shared" si="1"/>
        <v>0</v>
      </c>
    </row>
    <row r="18" spans="1:9" outlineLevel="1">
      <c r="A18" s="465">
        <v>1.6</v>
      </c>
      <c r="B18" s="849" t="s">
        <v>209</v>
      </c>
      <c r="C18" s="465"/>
      <c r="D18" s="465" t="s">
        <v>33</v>
      </c>
      <c r="E18" s="349">
        <v>0</v>
      </c>
      <c r="F18" s="350">
        <v>0</v>
      </c>
      <c r="G18" s="206">
        <f t="shared" si="0"/>
        <v>0</v>
      </c>
      <c r="H18" s="850"/>
      <c r="I18" s="346">
        <f t="shared" si="1"/>
        <v>0</v>
      </c>
    </row>
    <row r="19" spans="1:9" outlineLevel="1">
      <c r="A19" s="851"/>
      <c r="B19" s="852"/>
      <c r="C19" s="851"/>
      <c r="D19" s="851"/>
      <c r="E19" s="388"/>
      <c r="F19" s="355"/>
      <c r="G19" s="193"/>
      <c r="H19" s="853"/>
      <c r="I19" s="468"/>
    </row>
    <row r="20" spans="1:9" outlineLevel="1">
      <c r="A20" s="465">
        <v>1.7</v>
      </c>
      <c r="B20" s="849" t="s">
        <v>1688</v>
      </c>
      <c r="C20" s="465"/>
      <c r="D20" s="465"/>
      <c r="E20" s="349"/>
      <c r="F20" s="350"/>
      <c r="G20" s="206">
        <f t="shared" si="0"/>
        <v>0</v>
      </c>
      <c r="H20" s="850"/>
      <c r="I20" s="346">
        <f t="shared" si="1"/>
        <v>0</v>
      </c>
    </row>
    <row r="21" spans="1:9" outlineLevel="1">
      <c r="A21" s="851" t="s">
        <v>4</v>
      </c>
      <c r="B21" s="852" t="s">
        <v>1689</v>
      </c>
      <c r="C21" s="465"/>
      <c r="D21" s="465" t="s">
        <v>33</v>
      </c>
      <c r="E21" s="349">
        <v>10</v>
      </c>
      <c r="F21" s="350">
        <v>0</v>
      </c>
      <c r="G21" s="206">
        <f t="shared" si="0"/>
        <v>10</v>
      </c>
      <c r="H21" s="850">
        <v>807</v>
      </c>
      <c r="I21" s="346">
        <f t="shared" si="1"/>
        <v>8070</v>
      </c>
    </row>
    <row r="22" spans="1:9" outlineLevel="1">
      <c r="A22" s="359"/>
      <c r="B22" s="359"/>
      <c r="C22" s="851"/>
      <c r="D22" s="851"/>
      <c r="E22" s="388"/>
      <c r="F22" s="355"/>
      <c r="G22" s="193"/>
      <c r="H22" s="853"/>
      <c r="I22" s="468"/>
    </row>
    <row r="23" spans="1:9" outlineLevel="1">
      <c r="A23" s="465">
        <v>1.8</v>
      </c>
      <c r="B23" s="849" t="s">
        <v>210</v>
      </c>
      <c r="C23" s="465"/>
      <c r="D23" s="465" t="s">
        <v>32</v>
      </c>
      <c r="E23" s="349">
        <v>0</v>
      </c>
      <c r="F23" s="350">
        <v>0</v>
      </c>
      <c r="G23" s="206">
        <f t="shared" si="0"/>
        <v>0</v>
      </c>
      <c r="H23" s="850"/>
      <c r="I23" s="346">
        <f t="shared" si="1"/>
        <v>0</v>
      </c>
    </row>
    <row r="24" spans="1:9" outlineLevel="1">
      <c r="A24" s="465"/>
      <c r="B24" s="849"/>
      <c r="C24" s="465"/>
      <c r="D24" s="465"/>
      <c r="E24" s="349"/>
      <c r="F24" s="350"/>
      <c r="G24" s="206">
        <f t="shared" si="0"/>
        <v>0</v>
      </c>
      <c r="H24" s="850"/>
      <c r="I24" s="346">
        <f t="shared" si="1"/>
        <v>0</v>
      </c>
    </row>
    <row r="25" spans="1:9" s="723" customFormat="1" ht="50" outlineLevel="1">
      <c r="A25" s="854">
        <v>1.9</v>
      </c>
      <c r="B25" s="855" t="s">
        <v>229</v>
      </c>
      <c r="C25" s="465"/>
      <c r="D25" s="347"/>
      <c r="E25" s="349"/>
      <c r="F25" s="350"/>
      <c r="G25" s="206">
        <f t="shared" si="0"/>
        <v>0</v>
      </c>
      <c r="H25" s="229"/>
      <c r="I25" s="346"/>
    </row>
    <row r="26" spans="1:9" s="723" customFormat="1" outlineLevel="1">
      <c r="A26" s="347" t="s">
        <v>142</v>
      </c>
      <c r="B26" s="855" t="s">
        <v>217</v>
      </c>
      <c r="C26" s="465"/>
      <c r="D26" s="347" t="s">
        <v>125</v>
      </c>
      <c r="E26" s="349">
        <v>0</v>
      </c>
      <c r="F26" s="350">
        <v>0</v>
      </c>
      <c r="G26" s="206">
        <f t="shared" si="0"/>
        <v>0</v>
      </c>
      <c r="H26" s="229"/>
      <c r="I26" s="346">
        <f>+G26*H26</f>
        <v>0</v>
      </c>
    </row>
    <row r="27" spans="1:9" s="723" customFormat="1" outlineLevel="1">
      <c r="A27" s="347" t="s">
        <v>143</v>
      </c>
      <c r="B27" s="855" t="s">
        <v>218</v>
      </c>
      <c r="C27" s="465"/>
      <c r="D27" s="347" t="s">
        <v>125</v>
      </c>
      <c r="E27" s="349">
        <v>0</v>
      </c>
      <c r="F27" s="350">
        <v>0</v>
      </c>
      <c r="G27" s="206">
        <f t="shared" si="0"/>
        <v>0</v>
      </c>
      <c r="H27" s="229"/>
      <c r="I27" s="346">
        <f t="shared" si="1"/>
        <v>0</v>
      </c>
    </row>
    <row r="28" spans="1:9" s="723" customFormat="1" outlineLevel="1">
      <c r="A28" s="347" t="s">
        <v>144</v>
      </c>
      <c r="B28" s="856" t="s">
        <v>219</v>
      </c>
      <c r="C28" s="465"/>
      <c r="D28" s="347" t="s">
        <v>125</v>
      </c>
      <c r="E28" s="349">
        <v>0</v>
      </c>
      <c r="F28" s="350">
        <v>0</v>
      </c>
      <c r="G28" s="206">
        <f t="shared" si="0"/>
        <v>0</v>
      </c>
      <c r="H28" s="229"/>
      <c r="I28" s="346">
        <f t="shared" si="1"/>
        <v>0</v>
      </c>
    </row>
    <row r="29" spans="1:9" s="723" customFormat="1" outlineLevel="1">
      <c r="A29" s="347"/>
      <c r="B29" s="857"/>
      <c r="C29" s="465"/>
      <c r="D29" s="347"/>
      <c r="E29" s="349"/>
      <c r="F29" s="350"/>
      <c r="G29" s="206">
        <f t="shared" si="0"/>
        <v>0</v>
      </c>
      <c r="H29" s="229"/>
      <c r="I29" s="346">
        <f t="shared" si="1"/>
        <v>0</v>
      </c>
    </row>
    <row r="30" spans="1:9" ht="62.5" outlineLevel="1">
      <c r="A30" s="858">
        <v>1.1000000000000001</v>
      </c>
      <c r="B30" s="857" t="s">
        <v>203</v>
      </c>
      <c r="C30" s="173"/>
      <c r="D30" s="347" t="s">
        <v>152</v>
      </c>
      <c r="E30" s="349">
        <v>82.5</v>
      </c>
      <c r="F30" s="229">
        <v>55</v>
      </c>
      <c r="G30" s="206">
        <f t="shared" si="0"/>
        <v>137.5</v>
      </c>
      <c r="H30" s="346">
        <v>3150</v>
      </c>
      <c r="I30" s="346">
        <f>+G30*H30</f>
        <v>433125</v>
      </c>
    </row>
    <row r="31" spans="1:9" outlineLevel="1">
      <c r="A31" s="347"/>
      <c r="B31" s="857"/>
      <c r="C31" s="173"/>
      <c r="D31" s="347"/>
      <c r="E31" s="349"/>
      <c r="F31" s="350"/>
      <c r="G31" s="206">
        <f t="shared" si="0"/>
        <v>0</v>
      </c>
      <c r="H31" s="346"/>
      <c r="I31" s="346"/>
    </row>
    <row r="32" spans="1:9" ht="75" outlineLevel="1">
      <c r="A32" s="347">
        <v>1.1100000000000001</v>
      </c>
      <c r="B32" s="857" t="s">
        <v>1671</v>
      </c>
      <c r="C32" s="173"/>
      <c r="D32" s="347" t="s">
        <v>604</v>
      </c>
      <c r="E32" s="349">
        <v>0</v>
      </c>
      <c r="F32" s="349">
        <v>0</v>
      </c>
      <c r="G32" s="206">
        <f t="shared" si="0"/>
        <v>0</v>
      </c>
      <c r="H32" s="346"/>
      <c r="I32" s="346">
        <f>+G32*H32</f>
        <v>0</v>
      </c>
    </row>
    <row r="33" spans="1:9" outlineLevel="1">
      <c r="A33" s="362"/>
      <c r="B33" s="859"/>
      <c r="C33" s="399"/>
      <c r="D33" s="362"/>
      <c r="E33" s="388"/>
      <c r="F33" s="388"/>
      <c r="G33" s="193"/>
      <c r="H33" s="468"/>
      <c r="I33" s="468"/>
    </row>
    <row r="34" spans="1:9" ht="37.5" outlineLevel="1">
      <c r="A34" s="362">
        <v>1.1200000000000001</v>
      </c>
      <c r="B34" s="857" t="s">
        <v>1728</v>
      </c>
      <c r="C34" s="399"/>
      <c r="D34" s="362" t="s">
        <v>653</v>
      </c>
      <c r="E34" s="388"/>
      <c r="F34" s="388"/>
      <c r="G34" s="193">
        <v>1</v>
      </c>
      <c r="H34" s="468">
        <v>225000</v>
      </c>
      <c r="I34" s="346">
        <f>+G34*H34</f>
        <v>225000</v>
      </c>
    </row>
    <row r="35" spans="1:9" outlineLevel="1">
      <c r="A35" s="347"/>
      <c r="B35" s="857"/>
      <c r="C35" s="173"/>
      <c r="D35" s="347"/>
      <c r="E35" s="349"/>
      <c r="F35" s="350"/>
      <c r="G35" s="206"/>
      <c r="H35" s="346"/>
      <c r="I35" s="346"/>
    </row>
    <row r="36" spans="1:9" s="843" customFormat="1">
      <c r="A36" s="860"/>
      <c r="B36" s="861" t="s">
        <v>215</v>
      </c>
      <c r="C36" s="837"/>
      <c r="D36" s="860"/>
      <c r="E36" s="384"/>
      <c r="F36" s="353"/>
      <c r="G36" s="187">
        <f t="shared" si="0"/>
        <v>0</v>
      </c>
      <c r="H36" s="862"/>
      <c r="I36" s="720">
        <f>SUM(I5:I35)</f>
        <v>809737</v>
      </c>
    </row>
    <row r="37" spans="1:9" s="843" customFormat="1">
      <c r="A37" s="465"/>
      <c r="B37" s="863"/>
      <c r="C37" s="864"/>
      <c r="D37" s="465"/>
      <c r="E37" s="349"/>
      <c r="F37" s="350"/>
      <c r="G37" s="206">
        <f t="shared" si="0"/>
        <v>0</v>
      </c>
      <c r="H37" s="850"/>
      <c r="I37" s="865"/>
    </row>
    <row r="38" spans="1:9" s="723" customFormat="1">
      <c r="A38" s="844">
        <v>2</v>
      </c>
      <c r="B38" s="845" t="s">
        <v>1</v>
      </c>
      <c r="C38" s="846"/>
      <c r="D38" s="844"/>
      <c r="E38" s="383"/>
      <c r="F38" s="352"/>
      <c r="G38" s="197">
        <f t="shared" si="0"/>
        <v>0</v>
      </c>
      <c r="H38" s="847"/>
      <c r="I38" s="197"/>
    </row>
    <row r="39" spans="1:9" s="723" customFormat="1" ht="88" outlineLevel="1">
      <c r="A39" s="347">
        <v>2.1</v>
      </c>
      <c r="B39" s="857" t="s">
        <v>1508</v>
      </c>
      <c r="C39" s="173"/>
      <c r="D39" s="347"/>
      <c r="E39" s="349"/>
      <c r="F39" s="350"/>
      <c r="G39" s="206">
        <f t="shared" si="0"/>
        <v>0</v>
      </c>
      <c r="H39" s="229"/>
      <c r="I39" s="229"/>
    </row>
    <row r="40" spans="1:9" s="723" customFormat="1" outlineLevel="1">
      <c r="A40" s="347" t="s">
        <v>142</v>
      </c>
      <c r="B40" s="857" t="s">
        <v>268</v>
      </c>
      <c r="C40" s="173"/>
      <c r="D40" s="347" t="s">
        <v>33</v>
      </c>
      <c r="E40" s="350">
        <f>'Take off_C&amp;I_Toilet &amp; Kitchen'!K12</f>
        <v>195.69000000000003</v>
      </c>
      <c r="F40" s="350">
        <v>0</v>
      </c>
      <c r="G40" s="394">
        <f>SUM(E40:F40)</f>
        <v>195.69000000000003</v>
      </c>
      <c r="H40" s="350">
        <v>2583</v>
      </c>
      <c r="I40" s="395">
        <f>+G40*H40</f>
        <v>505467.27000000008</v>
      </c>
    </row>
    <row r="41" spans="1:9" s="723" customFormat="1" outlineLevel="1">
      <c r="A41" s="347" t="s">
        <v>143</v>
      </c>
      <c r="B41" s="857" t="s">
        <v>269</v>
      </c>
      <c r="C41" s="173"/>
      <c r="D41" s="347" t="s">
        <v>32</v>
      </c>
      <c r="E41" s="350">
        <v>0</v>
      </c>
      <c r="F41" s="350">
        <v>0</v>
      </c>
      <c r="G41" s="394">
        <f t="shared" si="0"/>
        <v>0</v>
      </c>
      <c r="H41" s="350"/>
      <c r="I41" s="395">
        <f t="shared" ref="I41:I70" si="2">+G41*H41</f>
        <v>0</v>
      </c>
    </row>
    <row r="42" spans="1:9" s="723" customFormat="1" outlineLevel="1">
      <c r="A42" s="347"/>
      <c r="B42" s="857"/>
      <c r="C42" s="173"/>
      <c r="D42" s="347"/>
      <c r="E42" s="350"/>
      <c r="F42" s="350"/>
      <c r="G42" s="394">
        <f t="shared" si="0"/>
        <v>0</v>
      </c>
      <c r="H42" s="350"/>
      <c r="I42" s="395">
        <f t="shared" si="2"/>
        <v>0</v>
      </c>
    </row>
    <row r="43" spans="1:9" s="723" customFormat="1" ht="75.5" outlineLevel="1">
      <c r="A43" s="347">
        <v>2.2000000000000002</v>
      </c>
      <c r="B43" s="857" t="s">
        <v>1509</v>
      </c>
      <c r="C43" s="173"/>
      <c r="D43" s="347" t="s">
        <v>34</v>
      </c>
      <c r="E43" s="350">
        <f>'Take off_C&amp;I_Toilet &amp; Kitchen'!K17</f>
        <v>26.917000000000002</v>
      </c>
      <c r="F43" s="350">
        <v>0</v>
      </c>
      <c r="G43" s="394">
        <f t="shared" si="0"/>
        <v>26.917000000000002</v>
      </c>
      <c r="H43" s="350">
        <v>890</v>
      </c>
      <c r="I43" s="351">
        <f>+G43*H43</f>
        <v>23956.13</v>
      </c>
    </row>
    <row r="44" spans="1:9" s="723" customFormat="1" outlineLevel="1">
      <c r="A44" s="347"/>
      <c r="B44" s="857"/>
      <c r="C44" s="173"/>
      <c r="D44" s="347"/>
      <c r="E44" s="350"/>
      <c r="F44" s="350"/>
      <c r="G44" s="394">
        <f t="shared" si="0"/>
        <v>0</v>
      </c>
      <c r="H44" s="350"/>
      <c r="I44" s="351">
        <f t="shared" si="2"/>
        <v>0</v>
      </c>
    </row>
    <row r="45" spans="1:9" s="723" customFormat="1" ht="75.5" outlineLevel="1">
      <c r="A45" s="347">
        <v>2.2999999999999998</v>
      </c>
      <c r="B45" s="857" t="s">
        <v>1510</v>
      </c>
      <c r="C45" s="173"/>
      <c r="D45" s="347" t="s">
        <v>34</v>
      </c>
      <c r="E45" s="350">
        <f>'Take off_C&amp;I_Toilet &amp; Kitchen'!K22</f>
        <v>138.60000000000002</v>
      </c>
      <c r="F45" s="350">
        <v>0</v>
      </c>
      <c r="G45" s="394">
        <f t="shared" si="0"/>
        <v>138.60000000000002</v>
      </c>
      <c r="H45" s="350">
        <v>890</v>
      </c>
      <c r="I45" s="351">
        <f t="shared" si="2"/>
        <v>123354.00000000001</v>
      </c>
    </row>
    <row r="46" spans="1:9" s="723" customFormat="1" outlineLevel="1">
      <c r="A46" s="347"/>
      <c r="B46" s="857"/>
      <c r="C46" s="173"/>
      <c r="D46" s="347"/>
      <c r="E46" s="350"/>
      <c r="F46" s="350"/>
      <c r="G46" s="394">
        <f t="shared" si="0"/>
        <v>0</v>
      </c>
      <c r="H46" s="350"/>
      <c r="I46" s="395">
        <f t="shared" si="2"/>
        <v>0</v>
      </c>
    </row>
    <row r="47" spans="1:9" s="723" customFormat="1" ht="50.5" outlineLevel="1">
      <c r="A47" s="347">
        <v>2.4</v>
      </c>
      <c r="B47" s="857" t="s">
        <v>1511</v>
      </c>
      <c r="C47" s="173" t="s">
        <v>1775</v>
      </c>
      <c r="D47" s="347" t="s">
        <v>33</v>
      </c>
      <c r="E47" s="350">
        <f>'Take off_C&amp;I_Toilet &amp; Kitchen'!K26</f>
        <v>2.2000000000000002</v>
      </c>
      <c r="F47" s="350">
        <v>0</v>
      </c>
      <c r="G47" s="394">
        <f t="shared" si="0"/>
        <v>2.2000000000000002</v>
      </c>
      <c r="H47" s="350">
        <v>8500</v>
      </c>
      <c r="I47" s="351">
        <f>+G47*H47</f>
        <v>18700</v>
      </c>
    </row>
    <row r="48" spans="1:9" s="723" customFormat="1" outlineLevel="1">
      <c r="A48" s="347"/>
      <c r="B48" s="857"/>
      <c r="C48" s="173"/>
      <c r="D48" s="347"/>
      <c r="E48" s="350"/>
      <c r="F48" s="350"/>
      <c r="G48" s="394">
        <f t="shared" si="0"/>
        <v>0</v>
      </c>
      <c r="H48" s="350"/>
      <c r="I48" s="351">
        <f t="shared" si="2"/>
        <v>0</v>
      </c>
    </row>
    <row r="49" spans="1:9" s="723" customFormat="1" ht="88" outlineLevel="1">
      <c r="A49" s="347">
        <v>2.5</v>
      </c>
      <c r="B49" s="857" t="s">
        <v>1527</v>
      </c>
      <c r="C49" s="471" t="s">
        <v>1777</v>
      </c>
      <c r="D49" s="396" t="s">
        <v>34</v>
      </c>
      <c r="E49" s="351">
        <f>'Take off_C&amp;I_Toilet &amp; Kitchen'!K30</f>
        <v>8.9100000000000019</v>
      </c>
      <c r="F49" s="351">
        <v>0</v>
      </c>
      <c r="G49" s="394">
        <f t="shared" si="0"/>
        <v>8.9100000000000019</v>
      </c>
      <c r="H49" s="350">
        <v>27880</v>
      </c>
      <c r="I49" s="351">
        <f t="shared" si="2"/>
        <v>248410.80000000005</v>
      </c>
    </row>
    <row r="50" spans="1:9" s="723" customFormat="1" outlineLevel="1">
      <c r="A50" s="347"/>
      <c r="B50" s="857"/>
      <c r="C50" s="173"/>
      <c r="D50" s="347"/>
      <c r="E50" s="349"/>
      <c r="F50" s="350"/>
      <c r="G50" s="206">
        <f t="shared" si="0"/>
        <v>0</v>
      </c>
      <c r="H50" s="229"/>
      <c r="I50" s="346">
        <f t="shared" si="2"/>
        <v>0</v>
      </c>
    </row>
    <row r="51" spans="1:9" s="723" customFormat="1" ht="325.5" outlineLevel="1">
      <c r="A51" s="347">
        <v>2.6</v>
      </c>
      <c r="B51" s="857" t="s">
        <v>1774</v>
      </c>
      <c r="C51" s="173"/>
      <c r="D51" s="347" t="s">
        <v>33</v>
      </c>
      <c r="E51" s="349">
        <f>'Take off_C&amp;I_Toilet &amp; Kitchen'!K47</f>
        <v>309.78200000000004</v>
      </c>
      <c r="F51" s="350">
        <v>0</v>
      </c>
      <c r="G51" s="206">
        <f t="shared" si="0"/>
        <v>309.78200000000004</v>
      </c>
      <c r="H51" s="229">
        <v>2691</v>
      </c>
      <c r="I51" s="346">
        <f t="shared" si="2"/>
        <v>833623.36200000008</v>
      </c>
    </row>
    <row r="52" spans="1:9" s="723" customFormat="1" outlineLevel="1">
      <c r="A52" s="347"/>
      <c r="B52" s="857"/>
      <c r="C52" s="173"/>
      <c r="D52" s="347"/>
      <c r="E52" s="349"/>
      <c r="F52" s="350"/>
      <c r="G52" s="206">
        <f t="shared" si="0"/>
        <v>0</v>
      </c>
      <c r="H52" s="229"/>
      <c r="I52" s="346">
        <f t="shared" si="2"/>
        <v>0</v>
      </c>
    </row>
    <row r="53" spans="1:9" s="723" customFormat="1" ht="238" outlineLevel="1">
      <c r="A53" s="347">
        <v>2.7</v>
      </c>
      <c r="B53" s="857" t="s">
        <v>1512</v>
      </c>
      <c r="C53" s="173"/>
      <c r="D53" s="347" t="s">
        <v>152</v>
      </c>
      <c r="E53" s="349">
        <v>0</v>
      </c>
      <c r="F53" s="350">
        <v>0</v>
      </c>
      <c r="G53" s="206">
        <f t="shared" si="0"/>
        <v>0</v>
      </c>
      <c r="H53" s="229">
        <v>6500</v>
      </c>
      <c r="I53" s="346">
        <f t="shared" si="2"/>
        <v>0</v>
      </c>
    </row>
    <row r="54" spans="1:9" s="723" customFormat="1" outlineLevel="1">
      <c r="A54" s="347"/>
      <c r="B54" s="857"/>
      <c r="C54" s="173"/>
      <c r="D54" s="347"/>
      <c r="E54" s="349"/>
      <c r="F54" s="350"/>
      <c r="G54" s="206">
        <f t="shared" si="0"/>
        <v>0</v>
      </c>
      <c r="H54" s="229"/>
      <c r="I54" s="346">
        <f t="shared" si="2"/>
        <v>0</v>
      </c>
    </row>
    <row r="55" spans="1:9" s="723" customFormat="1" ht="37.5" outlineLevel="1">
      <c r="A55" s="347">
        <v>2.8</v>
      </c>
      <c r="B55" s="857" t="s">
        <v>270</v>
      </c>
      <c r="C55" s="173"/>
      <c r="D55" s="347" t="s">
        <v>33</v>
      </c>
      <c r="E55" s="349">
        <v>0</v>
      </c>
      <c r="F55" s="350">
        <v>0</v>
      </c>
      <c r="G55" s="206">
        <f t="shared" si="0"/>
        <v>0</v>
      </c>
      <c r="H55" s="229"/>
      <c r="I55" s="346">
        <f t="shared" si="2"/>
        <v>0</v>
      </c>
    </row>
    <row r="56" spans="1:9" s="723" customFormat="1" outlineLevel="1">
      <c r="A56" s="347"/>
      <c r="B56" s="866"/>
      <c r="C56" s="858"/>
      <c r="D56" s="347"/>
      <c r="E56" s="349"/>
      <c r="F56" s="350"/>
      <c r="G56" s="206">
        <f t="shared" si="0"/>
        <v>0</v>
      </c>
      <c r="H56" s="229"/>
      <c r="I56" s="346">
        <f t="shared" si="2"/>
        <v>0</v>
      </c>
    </row>
    <row r="57" spans="1:9" s="723" customFormat="1" ht="38" outlineLevel="1">
      <c r="A57" s="347">
        <v>2.9</v>
      </c>
      <c r="B57" s="857" t="s">
        <v>1513</v>
      </c>
      <c r="C57" s="173"/>
      <c r="D57" s="347" t="s">
        <v>32</v>
      </c>
      <c r="E57" s="349">
        <f>'Take off_C&amp;I_Toilet &amp; Kitchen'!K52</f>
        <v>18.479999999999997</v>
      </c>
      <c r="F57" s="350">
        <f>'Take off_C&amp;I_Lounge'!K15</f>
        <v>16.049000000000003</v>
      </c>
      <c r="G57" s="206">
        <f t="shared" si="0"/>
        <v>34.528999999999996</v>
      </c>
      <c r="H57" s="229">
        <v>14600</v>
      </c>
      <c r="I57" s="346">
        <f t="shared" si="2"/>
        <v>504123.39999999997</v>
      </c>
    </row>
    <row r="58" spans="1:9" s="723" customFormat="1" outlineLevel="1">
      <c r="A58" s="347"/>
      <c r="B58" s="857"/>
      <c r="C58" s="173"/>
      <c r="D58" s="347"/>
      <c r="E58" s="349"/>
      <c r="F58" s="350"/>
      <c r="G58" s="206">
        <f t="shared" si="0"/>
        <v>0</v>
      </c>
      <c r="H58" s="229"/>
      <c r="I58" s="346">
        <f t="shared" si="2"/>
        <v>0</v>
      </c>
    </row>
    <row r="59" spans="1:9" s="723" customFormat="1" ht="38" outlineLevel="1">
      <c r="A59" s="858">
        <v>2.1</v>
      </c>
      <c r="B59" s="857" t="s">
        <v>1514</v>
      </c>
      <c r="C59" s="173"/>
      <c r="D59" s="347" t="s">
        <v>33</v>
      </c>
      <c r="E59" s="349">
        <v>0</v>
      </c>
      <c r="F59" s="350">
        <v>0</v>
      </c>
      <c r="G59" s="206">
        <f t="shared" si="0"/>
        <v>0</v>
      </c>
      <c r="H59" s="229"/>
      <c r="I59" s="346">
        <f t="shared" si="2"/>
        <v>0</v>
      </c>
    </row>
    <row r="60" spans="1:9" s="723" customFormat="1" outlineLevel="1">
      <c r="A60" s="347"/>
      <c r="B60" s="866"/>
      <c r="C60" s="858"/>
      <c r="D60" s="347"/>
      <c r="E60" s="349"/>
      <c r="F60" s="350"/>
      <c r="G60" s="206">
        <f t="shared" si="0"/>
        <v>0</v>
      </c>
      <c r="H60" s="229"/>
      <c r="I60" s="346">
        <f t="shared" si="2"/>
        <v>0</v>
      </c>
    </row>
    <row r="61" spans="1:9" s="723" customFormat="1" ht="50.5" outlineLevel="1">
      <c r="A61" s="347">
        <v>2.11</v>
      </c>
      <c r="B61" s="857" t="s">
        <v>1515</v>
      </c>
      <c r="C61" s="173"/>
      <c r="D61" s="347" t="s">
        <v>33</v>
      </c>
      <c r="E61" s="349">
        <f>'Take off_C&amp;I_Toilet &amp; Kitchen'!K63</f>
        <v>651.0680000000001</v>
      </c>
      <c r="F61" s="350">
        <f>'Take off_C&amp;I_Lounge'!K19</f>
        <v>33.175999999999995</v>
      </c>
      <c r="G61" s="206">
        <f t="shared" si="0"/>
        <v>684.24400000000014</v>
      </c>
      <c r="H61" s="345">
        <v>861</v>
      </c>
      <c r="I61" s="346">
        <f t="shared" si="2"/>
        <v>589134.08400000015</v>
      </c>
    </row>
    <row r="62" spans="1:9" s="723" customFormat="1" outlineLevel="1">
      <c r="A62" s="347"/>
      <c r="B62" s="857"/>
      <c r="C62" s="173"/>
      <c r="D62" s="347"/>
      <c r="E62" s="349"/>
      <c r="F62" s="350"/>
      <c r="G62" s="206">
        <f t="shared" si="0"/>
        <v>0</v>
      </c>
      <c r="H62" s="229"/>
      <c r="I62" s="346">
        <f t="shared" si="2"/>
        <v>0</v>
      </c>
    </row>
    <row r="63" spans="1:9" s="723" customFormat="1" ht="163" outlineLevel="1">
      <c r="A63" s="347">
        <v>2.12</v>
      </c>
      <c r="B63" s="857" t="s">
        <v>1516</v>
      </c>
      <c r="C63" s="173"/>
      <c r="D63" s="347" t="s">
        <v>152</v>
      </c>
      <c r="E63" s="349">
        <v>0</v>
      </c>
      <c r="F63" s="350">
        <f>'Take off_C&amp;I_Lounge'!K22</f>
        <v>48.110700000000008</v>
      </c>
      <c r="G63" s="206">
        <f t="shared" si="0"/>
        <v>48.110700000000008</v>
      </c>
      <c r="H63" s="229">
        <v>1100</v>
      </c>
      <c r="I63" s="346">
        <f t="shared" si="2"/>
        <v>52921.770000000011</v>
      </c>
    </row>
    <row r="64" spans="1:9" s="723" customFormat="1" outlineLevel="1">
      <c r="A64" s="347"/>
      <c r="B64" s="857"/>
      <c r="C64" s="173"/>
      <c r="D64" s="347"/>
      <c r="E64" s="349"/>
      <c r="F64" s="350"/>
      <c r="G64" s="206">
        <f t="shared" si="0"/>
        <v>0</v>
      </c>
      <c r="H64" s="229"/>
      <c r="I64" s="346">
        <f t="shared" si="2"/>
        <v>0</v>
      </c>
    </row>
    <row r="65" spans="1:9" s="723" customFormat="1" ht="88" outlineLevel="1">
      <c r="A65" s="347">
        <v>2.13</v>
      </c>
      <c r="B65" s="848" t="s">
        <v>1517</v>
      </c>
      <c r="C65" s="173"/>
      <c r="D65" s="347" t="s">
        <v>152</v>
      </c>
      <c r="E65" s="349">
        <f>'Take off_C&amp;I_Toilet &amp; Kitchen'!K70</f>
        <v>178.49700000000004</v>
      </c>
      <c r="F65" s="350">
        <f>'Take off_C&amp;I_Lounge'!K38</f>
        <v>281.47790000000003</v>
      </c>
      <c r="G65" s="206">
        <f>SUM(E65:F65)</f>
        <v>459.97490000000005</v>
      </c>
      <c r="H65" s="229">
        <v>699.66</v>
      </c>
      <c r="I65" s="346">
        <f t="shared" si="2"/>
        <v>321826.03853399999</v>
      </c>
    </row>
    <row r="66" spans="1:9" s="723" customFormat="1" outlineLevel="1">
      <c r="A66" s="347"/>
      <c r="B66" s="857"/>
      <c r="C66" s="173"/>
      <c r="D66" s="347"/>
      <c r="E66" s="349"/>
      <c r="F66" s="350"/>
      <c r="G66" s="206">
        <f t="shared" si="0"/>
        <v>0</v>
      </c>
      <c r="H66" s="229"/>
      <c r="I66" s="346">
        <f t="shared" si="2"/>
        <v>0</v>
      </c>
    </row>
    <row r="67" spans="1:9" ht="163" outlineLevel="1">
      <c r="A67" s="347">
        <v>2.14</v>
      </c>
      <c r="B67" s="863" t="s">
        <v>1518</v>
      </c>
      <c r="C67" s="173"/>
      <c r="D67" s="347" t="s">
        <v>152</v>
      </c>
      <c r="E67" s="349">
        <v>0</v>
      </c>
      <c r="F67" s="350">
        <v>0</v>
      </c>
      <c r="G67" s="206">
        <f t="shared" si="0"/>
        <v>0</v>
      </c>
      <c r="H67" s="361">
        <v>750</v>
      </c>
      <c r="I67" s="346">
        <f t="shared" si="2"/>
        <v>0</v>
      </c>
    </row>
    <row r="68" spans="1:9" s="723" customFormat="1" outlineLevel="1">
      <c r="A68" s="347"/>
      <c r="B68" s="857"/>
      <c r="C68" s="173"/>
      <c r="D68" s="347"/>
      <c r="E68" s="349"/>
      <c r="F68" s="350"/>
      <c r="G68" s="206"/>
      <c r="H68" s="229"/>
      <c r="I68" s="346">
        <f t="shared" si="2"/>
        <v>0</v>
      </c>
    </row>
    <row r="69" spans="1:9" s="723" customFormat="1" ht="63" outlineLevel="1">
      <c r="A69" s="347">
        <v>2.15</v>
      </c>
      <c r="B69" s="857" t="s">
        <v>1519</v>
      </c>
      <c r="C69" s="173"/>
      <c r="D69" s="347" t="s">
        <v>32</v>
      </c>
      <c r="E69" s="349">
        <f>'Take off_C&amp;I_Toilet &amp; Kitchen'!K76</f>
        <v>96.800000000000011</v>
      </c>
      <c r="F69" s="350">
        <f>'Take off_C&amp;I_Lounge'!K43</f>
        <v>3.7905120000000001</v>
      </c>
      <c r="G69" s="206">
        <f>SUM(E69:F69)</f>
        <v>100.59051200000002</v>
      </c>
      <c r="H69" s="229">
        <v>8750</v>
      </c>
      <c r="I69" s="346">
        <f t="shared" si="2"/>
        <v>880166.98000000021</v>
      </c>
    </row>
    <row r="70" spans="1:9" s="723" customFormat="1" outlineLevel="1">
      <c r="A70" s="347"/>
      <c r="B70" s="857"/>
      <c r="C70" s="173"/>
      <c r="D70" s="347"/>
      <c r="E70" s="349"/>
      <c r="F70" s="350"/>
      <c r="G70" s="206"/>
      <c r="H70" s="229"/>
      <c r="I70" s="346">
        <f t="shared" si="2"/>
        <v>0</v>
      </c>
    </row>
    <row r="71" spans="1:9" s="723" customFormat="1">
      <c r="A71" s="867"/>
      <c r="B71" s="861" t="s">
        <v>220</v>
      </c>
      <c r="C71" s="837"/>
      <c r="D71" s="867"/>
      <c r="E71" s="384"/>
      <c r="F71" s="353"/>
      <c r="G71" s="187"/>
      <c r="H71" s="868"/>
      <c r="I71" s="187">
        <f>SUM(I39:I70)</f>
        <v>4101683.8345340006</v>
      </c>
    </row>
    <row r="72" spans="1:9" s="723" customFormat="1">
      <c r="A72" s="347"/>
      <c r="B72" s="863"/>
      <c r="C72" s="864"/>
      <c r="D72" s="347"/>
      <c r="E72" s="349"/>
      <c r="F72" s="350"/>
      <c r="G72" s="206"/>
      <c r="H72" s="229"/>
      <c r="I72" s="206"/>
    </row>
    <row r="73" spans="1:9" s="723" customFormat="1">
      <c r="A73" s="844">
        <v>3</v>
      </c>
      <c r="B73" s="845" t="s">
        <v>30</v>
      </c>
      <c r="C73" s="846"/>
      <c r="D73" s="844"/>
      <c r="E73" s="383"/>
      <c r="F73" s="352"/>
      <c r="G73" s="197"/>
      <c r="H73" s="847"/>
      <c r="I73" s="197"/>
    </row>
    <row r="74" spans="1:9" s="723" customFormat="1" outlineLevel="1">
      <c r="A74" s="869"/>
      <c r="B74" s="863"/>
      <c r="C74" s="864"/>
      <c r="D74" s="347"/>
      <c r="E74" s="349"/>
      <c r="F74" s="350"/>
      <c r="G74" s="206"/>
      <c r="H74" s="229"/>
      <c r="I74" s="229"/>
    </row>
    <row r="75" spans="1:9" s="723" customFormat="1" outlineLevel="1">
      <c r="A75" s="869">
        <f>+A73+0.1</f>
        <v>3.1</v>
      </c>
      <c r="B75" s="863" t="s">
        <v>3</v>
      </c>
      <c r="C75" s="864"/>
      <c r="D75" s="347"/>
      <c r="E75" s="349"/>
      <c r="F75" s="350"/>
      <c r="G75" s="206"/>
      <c r="H75" s="229"/>
      <c r="I75" s="229"/>
    </row>
    <row r="76" spans="1:9" s="723" customFormat="1" ht="125" outlineLevel="1">
      <c r="A76" s="347"/>
      <c r="B76" s="848" t="s">
        <v>222</v>
      </c>
      <c r="C76" s="173"/>
      <c r="D76" s="347"/>
      <c r="E76" s="382"/>
      <c r="F76" s="351"/>
      <c r="G76" s="206"/>
      <c r="H76" s="229"/>
      <c r="I76" s="229"/>
    </row>
    <row r="77" spans="1:9" s="723" customFormat="1" ht="25" outlineLevel="1">
      <c r="A77" s="347" t="s">
        <v>142</v>
      </c>
      <c r="B77" s="848" t="s">
        <v>1778</v>
      </c>
      <c r="C77" s="173" t="s">
        <v>1782</v>
      </c>
      <c r="D77" s="347" t="s">
        <v>33</v>
      </c>
      <c r="E77" s="349">
        <f>'Take off_C&amp;I_Toilet &amp; Kitchen'!K85</f>
        <v>60.5</v>
      </c>
      <c r="F77" s="382">
        <f>'Take off_C&amp;I_Lounge'!K52</f>
        <v>10.23</v>
      </c>
      <c r="G77" s="458">
        <f t="shared" ref="G77:G140" si="3">SUM(E77:F77)</f>
        <v>70.73</v>
      </c>
      <c r="H77" s="349">
        <v>3230</v>
      </c>
      <c r="I77" s="385">
        <f t="shared" ref="I77:I141" si="4">+G77*H77</f>
        <v>228457.90000000002</v>
      </c>
    </row>
    <row r="78" spans="1:9" s="723" customFormat="1" outlineLevel="1">
      <c r="A78" s="347"/>
      <c r="B78" s="848"/>
      <c r="C78" s="173"/>
      <c r="D78" s="347"/>
      <c r="E78" s="349"/>
      <c r="F78" s="382"/>
      <c r="G78" s="458">
        <f t="shared" si="3"/>
        <v>0</v>
      </c>
      <c r="H78" s="349"/>
      <c r="I78" s="385">
        <f t="shared" si="4"/>
        <v>0</v>
      </c>
    </row>
    <row r="79" spans="1:9" s="723" customFormat="1" ht="25" outlineLevel="1">
      <c r="A79" s="347">
        <v>3.2</v>
      </c>
      <c r="B79" s="848" t="s">
        <v>126</v>
      </c>
      <c r="C79" s="173"/>
      <c r="D79" s="347" t="s">
        <v>33</v>
      </c>
      <c r="E79" s="382">
        <v>0</v>
      </c>
      <c r="F79" s="382">
        <v>0</v>
      </c>
      <c r="G79" s="458">
        <f t="shared" si="3"/>
        <v>0</v>
      </c>
      <c r="H79" s="349"/>
      <c r="I79" s="385">
        <f t="shared" si="4"/>
        <v>0</v>
      </c>
    </row>
    <row r="80" spans="1:9" s="723" customFormat="1" outlineLevel="1">
      <c r="A80" s="347"/>
      <c r="B80" s="857"/>
      <c r="C80" s="173"/>
      <c r="D80" s="347"/>
      <c r="E80" s="382"/>
      <c r="F80" s="382"/>
      <c r="G80" s="458">
        <f t="shared" si="3"/>
        <v>0</v>
      </c>
      <c r="H80" s="349"/>
      <c r="I80" s="385">
        <f t="shared" si="4"/>
        <v>0</v>
      </c>
    </row>
    <row r="81" spans="1:9" s="723" customFormat="1" ht="37.5" outlineLevel="1">
      <c r="A81" s="347">
        <v>3.3</v>
      </c>
      <c r="B81" s="848" t="s">
        <v>1572</v>
      </c>
      <c r="C81" s="173"/>
      <c r="D81" s="173" t="s">
        <v>33</v>
      </c>
      <c r="E81" s="385">
        <v>0</v>
      </c>
      <c r="F81" s="382">
        <v>0</v>
      </c>
      <c r="G81" s="458">
        <f t="shared" si="3"/>
        <v>0</v>
      </c>
      <c r="H81" s="385"/>
      <c r="I81" s="385">
        <f t="shared" si="4"/>
        <v>0</v>
      </c>
    </row>
    <row r="82" spans="1:9" s="723" customFormat="1" outlineLevel="1">
      <c r="A82" s="347"/>
      <c r="B82" s="857"/>
      <c r="C82" s="173"/>
      <c r="D82" s="347"/>
      <c r="E82" s="382"/>
      <c r="F82" s="351"/>
      <c r="G82" s="206">
        <f t="shared" si="3"/>
        <v>0</v>
      </c>
      <c r="H82" s="229"/>
      <c r="I82" s="346">
        <f t="shared" si="4"/>
        <v>0</v>
      </c>
    </row>
    <row r="83" spans="1:9" s="723" customFormat="1" outlineLevel="1">
      <c r="A83" s="869">
        <v>3.4</v>
      </c>
      <c r="B83" s="863" t="s">
        <v>221</v>
      </c>
      <c r="C83" s="864"/>
      <c r="D83" s="173"/>
      <c r="E83" s="382"/>
      <c r="F83" s="351"/>
      <c r="G83" s="206">
        <f t="shared" si="3"/>
        <v>0</v>
      </c>
      <c r="H83" s="229"/>
      <c r="I83" s="346">
        <f t="shared" si="4"/>
        <v>0</v>
      </c>
    </row>
    <row r="84" spans="1:9" s="723" customFormat="1" ht="75" outlineLevel="1">
      <c r="A84" s="347"/>
      <c r="B84" s="870" t="s">
        <v>227</v>
      </c>
      <c r="C84" s="871"/>
      <c r="D84" s="347"/>
      <c r="E84" s="382"/>
      <c r="F84" s="351"/>
      <c r="G84" s="206">
        <f t="shared" si="3"/>
        <v>0</v>
      </c>
      <c r="H84" s="229"/>
      <c r="I84" s="346">
        <f t="shared" si="4"/>
        <v>0</v>
      </c>
    </row>
    <row r="85" spans="1:9" s="723" customFormat="1" outlineLevel="1">
      <c r="A85" s="347" t="s">
        <v>4</v>
      </c>
      <c r="B85" s="848" t="s">
        <v>1573</v>
      </c>
      <c r="C85" s="173" t="s">
        <v>1783</v>
      </c>
      <c r="D85" s="173" t="s">
        <v>33</v>
      </c>
      <c r="E85" s="349">
        <f>'Take off_C&amp;I_Toilet &amp; Kitchen'!K91</f>
        <v>203.54399999999998</v>
      </c>
      <c r="F85" s="351">
        <v>0</v>
      </c>
      <c r="G85" s="206">
        <f t="shared" si="3"/>
        <v>203.54399999999998</v>
      </c>
      <c r="H85" s="229">
        <v>3230</v>
      </c>
      <c r="I85" s="346">
        <f t="shared" si="4"/>
        <v>657447.12</v>
      </c>
    </row>
    <row r="86" spans="1:9" s="723" customFormat="1" outlineLevel="1">
      <c r="A86" s="347"/>
      <c r="B86" s="870"/>
      <c r="C86" s="871"/>
      <c r="D86" s="347"/>
      <c r="E86" s="382"/>
      <c r="F86" s="351"/>
      <c r="G86" s="206">
        <f t="shared" si="3"/>
        <v>0</v>
      </c>
      <c r="H86" s="229"/>
      <c r="I86" s="346">
        <f t="shared" si="4"/>
        <v>0</v>
      </c>
    </row>
    <row r="87" spans="1:9" s="723" customFormat="1" ht="87.5" outlineLevel="1">
      <c r="A87" s="347">
        <v>3.5</v>
      </c>
      <c r="B87" s="870" t="s">
        <v>281</v>
      </c>
      <c r="C87" s="871"/>
      <c r="D87" s="347"/>
      <c r="E87" s="382"/>
      <c r="F87" s="351"/>
      <c r="G87" s="206">
        <f t="shared" si="3"/>
        <v>0</v>
      </c>
      <c r="H87" s="229"/>
      <c r="I87" s="346">
        <f t="shared" si="4"/>
        <v>0</v>
      </c>
    </row>
    <row r="88" spans="1:9" s="723" customFormat="1" outlineLevel="1">
      <c r="A88" s="347" t="s">
        <v>5</v>
      </c>
      <c r="B88" s="848" t="s">
        <v>1587</v>
      </c>
      <c r="C88" s="173" t="s">
        <v>1784</v>
      </c>
      <c r="D88" s="347" t="s">
        <v>33</v>
      </c>
      <c r="E88" s="382">
        <f>'Take off_C&amp;I_Toilet &amp; Kitchen'!K102</f>
        <v>144.32000000000002</v>
      </c>
      <c r="F88" s="351">
        <v>0</v>
      </c>
      <c r="G88" s="206">
        <f t="shared" si="3"/>
        <v>144.32000000000002</v>
      </c>
      <c r="H88" s="349">
        <v>8000</v>
      </c>
      <c r="I88" s="346">
        <f>+G88*H88</f>
        <v>1154560.0000000002</v>
      </c>
    </row>
    <row r="89" spans="1:9" s="723" customFormat="1" outlineLevel="1">
      <c r="A89" s="347"/>
      <c r="B89" s="870"/>
      <c r="C89" s="871"/>
      <c r="D89" s="347"/>
      <c r="E89" s="382"/>
      <c r="F89" s="351"/>
      <c r="G89" s="206">
        <f t="shared" si="3"/>
        <v>0</v>
      </c>
      <c r="H89" s="229"/>
      <c r="I89" s="346">
        <f t="shared" si="4"/>
        <v>0</v>
      </c>
    </row>
    <row r="90" spans="1:9" s="723" customFormat="1" ht="63.5" outlineLevel="1">
      <c r="A90" s="347">
        <v>3.6</v>
      </c>
      <c r="B90" s="857" t="s">
        <v>1574</v>
      </c>
      <c r="C90" s="173"/>
      <c r="D90" s="347" t="s">
        <v>34</v>
      </c>
      <c r="E90" s="349" t="s">
        <v>919</v>
      </c>
      <c r="F90" s="351">
        <v>0</v>
      </c>
      <c r="G90" s="206">
        <f t="shared" si="3"/>
        <v>0</v>
      </c>
      <c r="H90" s="229">
        <v>1800</v>
      </c>
      <c r="I90" s="346">
        <f t="shared" si="4"/>
        <v>0</v>
      </c>
    </row>
    <row r="91" spans="1:9" s="723" customFormat="1" outlineLevel="1">
      <c r="A91" s="347"/>
      <c r="B91" s="857"/>
      <c r="C91" s="173"/>
      <c r="D91" s="347"/>
      <c r="E91" s="349"/>
      <c r="F91" s="350"/>
      <c r="G91" s="206">
        <f t="shared" si="3"/>
        <v>0</v>
      </c>
      <c r="H91" s="229"/>
      <c r="I91" s="346">
        <f t="shared" si="4"/>
        <v>0</v>
      </c>
    </row>
    <row r="92" spans="1:9" s="723" customFormat="1" ht="75.5" outlineLevel="1">
      <c r="A92" s="347">
        <v>3.7</v>
      </c>
      <c r="B92" s="857" t="s">
        <v>1780</v>
      </c>
      <c r="C92" s="173" t="s">
        <v>1785</v>
      </c>
      <c r="D92" s="173" t="s">
        <v>33</v>
      </c>
      <c r="E92" s="382">
        <f>'Take off_C&amp;I_Toilet &amp; Kitchen'!K109</f>
        <v>8.645999999999999</v>
      </c>
      <c r="F92" s="351">
        <v>0</v>
      </c>
      <c r="G92" s="206">
        <f t="shared" ref="G92:G93" si="5">SUM(E92:F92)</f>
        <v>8.645999999999999</v>
      </c>
      <c r="H92" s="229">
        <v>7500</v>
      </c>
      <c r="I92" s="346">
        <f t="shared" si="4"/>
        <v>64844.999999999993</v>
      </c>
    </row>
    <row r="93" spans="1:9" s="723" customFormat="1" ht="37.5" outlineLevel="1">
      <c r="A93" s="347" t="s">
        <v>4</v>
      </c>
      <c r="B93" s="857" t="s">
        <v>1779</v>
      </c>
      <c r="C93" s="173"/>
      <c r="D93" s="173" t="s">
        <v>33</v>
      </c>
      <c r="E93" s="382">
        <f>'Take off_C&amp;I_Toilet &amp; Kitchen'!K115</f>
        <v>5.8079999999999989</v>
      </c>
      <c r="F93" s="351">
        <v>0</v>
      </c>
      <c r="G93" s="206">
        <f t="shared" si="5"/>
        <v>5.8079999999999989</v>
      </c>
      <c r="H93" s="229">
        <v>8500</v>
      </c>
      <c r="I93" s="346">
        <f t="shared" si="4"/>
        <v>49367.999999999993</v>
      </c>
    </row>
    <row r="94" spans="1:9" s="723" customFormat="1" outlineLevel="1">
      <c r="A94" s="347"/>
      <c r="B94" s="857"/>
      <c r="C94" s="173"/>
      <c r="D94" s="173"/>
      <c r="E94" s="382"/>
      <c r="F94" s="351"/>
      <c r="G94" s="206"/>
      <c r="H94" s="229"/>
      <c r="I94" s="346"/>
    </row>
    <row r="95" spans="1:9" s="723" customFormat="1" outlineLevel="1">
      <c r="A95" s="347">
        <v>3.8</v>
      </c>
      <c r="B95" s="863" t="s">
        <v>1679</v>
      </c>
      <c r="C95" s="173"/>
      <c r="D95" s="173"/>
      <c r="E95" s="382"/>
      <c r="F95" s="351"/>
      <c r="G95" s="206"/>
      <c r="H95" s="229"/>
      <c r="I95" s="346"/>
    </row>
    <row r="96" spans="1:9" s="723" customFormat="1" ht="64" outlineLevel="1">
      <c r="A96" s="347" t="s">
        <v>1283</v>
      </c>
      <c r="B96" s="857" t="s">
        <v>1680</v>
      </c>
      <c r="C96" s="173"/>
      <c r="D96" s="347"/>
      <c r="E96" s="382"/>
      <c r="F96" s="351"/>
      <c r="G96" s="206">
        <f t="shared" si="3"/>
        <v>0</v>
      </c>
      <c r="H96" s="229"/>
      <c r="I96" s="346">
        <f t="shared" si="4"/>
        <v>0</v>
      </c>
    </row>
    <row r="97" spans="1:9" s="723" customFormat="1" ht="25" outlineLevel="1">
      <c r="A97" s="347" t="s">
        <v>4</v>
      </c>
      <c r="B97" s="857" t="s">
        <v>1110</v>
      </c>
      <c r="C97" s="173" t="s">
        <v>1786</v>
      </c>
      <c r="D97" s="347" t="s">
        <v>33</v>
      </c>
      <c r="E97" s="382">
        <f>'Take off_C&amp;I_Toilet &amp; Kitchen'!K118</f>
        <v>5.3460000000000001</v>
      </c>
      <c r="F97" s="351">
        <v>0</v>
      </c>
      <c r="G97" s="206">
        <f t="shared" si="3"/>
        <v>5.3460000000000001</v>
      </c>
      <c r="H97" s="229">
        <v>22000</v>
      </c>
      <c r="I97" s="346">
        <f t="shared" si="4"/>
        <v>117612</v>
      </c>
    </row>
    <row r="98" spans="1:9" s="723" customFormat="1" ht="25" outlineLevel="1">
      <c r="A98" s="347" t="s">
        <v>5</v>
      </c>
      <c r="B98" s="857" t="s">
        <v>1111</v>
      </c>
      <c r="C98" s="173" t="s">
        <v>1786</v>
      </c>
      <c r="D98" s="347" t="s">
        <v>33</v>
      </c>
      <c r="E98" s="382">
        <f>'Take off_C&amp;I_Toilet &amp; Kitchen'!K119</f>
        <v>4.009500000000001</v>
      </c>
      <c r="F98" s="351">
        <v>0</v>
      </c>
      <c r="G98" s="206">
        <f t="shared" si="3"/>
        <v>4.009500000000001</v>
      </c>
      <c r="H98" s="229">
        <v>23000</v>
      </c>
      <c r="I98" s="346">
        <f t="shared" si="4"/>
        <v>92218.500000000029</v>
      </c>
    </row>
    <row r="99" spans="1:9" s="723" customFormat="1" outlineLevel="1">
      <c r="A99" s="347"/>
      <c r="B99" s="857"/>
      <c r="C99" s="173"/>
      <c r="D99" s="347"/>
      <c r="E99" s="382"/>
      <c r="F99" s="351"/>
      <c r="G99" s="206"/>
      <c r="H99" s="229"/>
      <c r="I99" s="346"/>
    </row>
    <row r="100" spans="1:9" s="723" customFormat="1" ht="64.5" outlineLevel="1">
      <c r="A100" s="347" t="s">
        <v>1284</v>
      </c>
      <c r="B100" s="857" t="s">
        <v>1588</v>
      </c>
      <c r="C100" s="173" t="s">
        <v>1154</v>
      </c>
      <c r="D100" s="347" t="s">
        <v>33</v>
      </c>
      <c r="E100" s="382">
        <f>'Take off_C&amp;I_Toilet &amp; Kitchen'!K126</f>
        <v>51.900750000000016</v>
      </c>
      <c r="F100" s="351" t="s">
        <v>919</v>
      </c>
      <c r="G100" s="206">
        <f t="shared" ref="G100" si="6">SUM(E100:F100)</f>
        <v>51.900750000000016</v>
      </c>
      <c r="H100" s="229">
        <v>14000</v>
      </c>
      <c r="I100" s="346">
        <f t="shared" ref="I100" si="7">+G100*H100</f>
        <v>726610.50000000023</v>
      </c>
    </row>
    <row r="101" spans="1:9" s="723" customFormat="1" outlineLevel="1">
      <c r="A101" s="347"/>
      <c r="B101" s="857"/>
      <c r="C101" s="173"/>
      <c r="D101" s="347"/>
      <c r="E101" s="382"/>
      <c r="F101" s="351"/>
      <c r="G101" s="206"/>
      <c r="H101" s="229"/>
      <c r="I101" s="346"/>
    </row>
    <row r="102" spans="1:9" s="723" customFormat="1" ht="75.5" outlineLevel="1">
      <c r="A102" s="347">
        <v>3.9</v>
      </c>
      <c r="B102" s="857" t="s">
        <v>1583</v>
      </c>
      <c r="C102" s="173"/>
      <c r="D102" s="347"/>
      <c r="E102" s="386"/>
      <c r="F102" s="348"/>
      <c r="G102" s="206">
        <f t="shared" si="3"/>
        <v>0</v>
      </c>
      <c r="H102" s="229"/>
      <c r="I102" s="346">
        <f t="shared" si="4"/>
        <v>0</v>
      </c>
    </row>
    <row r="103" spans="1:9" s="723" customFormat="1" outlineLevel="1">
      <c r="A103" s="347" t="s">
        <v>142</v>
      </c>
      <c r="B103" s="857" t="s">
        <v>1579</v>
      </c>
      <c r="C103" s="173" t="s">
        <v>1576</v>
      </c>
      <c r="D103" s="347" t="s">
        <v>152</v>
      </c>
      <c r="E103" s="386">
        <f>'Take off_C&amp;I_Toilet &amp; Kitchen'!K129</f>
        <v>12.1</v>
      </c>
      <c r="F103" s="348">
        <f>'Take off_C&amp;I_Lounge'!K55</f>
        <v>501.6</v>
      </c>
      <c r="G103" s="206">
        <f t="shared" si="3"/>
        <v>513.70000000000005</v>
      </c>
      <c r="H103" s="919">
        <v>9500</v>
      </c>
      <c r="I103" s="346">
        <f>+G103*H103</f>
        <v>4880150</v>
      </c>
    </row>
    <row r="104" spans="1:9" s="723" customFormat="1" outlineLevel="1">
      <c r="A104" s="347" t="s">
        <v>143</v>
      </c>
      <c r="B104" s="857" t="s">
        <v>1580</v>
      </c>
      <c r="C104" s="173" t="s">
        <v>1575</v>
      </c>
      <c r="D104" s="347" t="s">
        <v>152</v>
      </c>
      <c r="E104" s="386">
        <v>0</v>
      </c>
      <c r="F104" s="348">
        <f>'Take off_C&amp;I_Lounge'!K58</f>
        <v>34.636800000000001</v>
      </c>
      <c r="G104" s="206">
        <f t="shared" si="3"/>
        <v>34.636800000000001</v>
      </c>
      <c r="H104" s="229">
        <v>11500</v>
      </c>
      <c r="I104" s="346">
        <f t="shared" si="4"/>
        <v>398323.20000000001</v>
      </c>
    </row>
    <row r="105" spans="1:9" s="723" customFormat="1" outlineLevel="1">
      <c r="A105" s="347"/>
      <c r="B105" s="857"/>
      <c r="C105" s="173"/>
      <c r="D105" s="347"/>
      <c r="E105" s="386"/>
      <c r="F105" s="348"/>
      <c r="G105" s="206">
        <f t="shared" si="3"/>
        <v>0</v>
      </c>
      <c r="H105" s="229"/>
      <c r="I105" s="346">
        <f t="shared" si="4"/>
        <v>0</v>
      </c>
    </row>
    <row r="106" spans="1:9" s="723" customFormat="1" ht="100.5" outlineLevel="1">
      <c r="A106" s="872">
        <v>3.1</v>
      </c>
      <c r="B106" s="873" t="s">
        <v>1596</v>
      </c>
      <c r="C106" s="347" t="s">
        <v>1218</v>
      </c>
      <c r="D106" s="347"/>
      <c r="E106" s="349"/>
      <c r="F106" s="350"/>
      <c r="G106" s="206">
        <f>SUM(E106:F106)</f>
        <v>0</v>
      </c>
      <c r="H106" s="229"/>
      <c r="I106" s="345">
        <f>+G106*H106</f>
        <v>0</v>
      </c>
    </row>
    <row r="107" spans="1:9" s="723" customFormat="1" ht="37.5" outlineLevel="1">
      <c r="A107" s="347" t="s">
        <v>142</v>
      </c>
      <c r="B107" s="874" t="s">
        <v>1582</v>
      </c>
      <c r="C107" s="173" t="s">
        <v>1581</v>
      </c>
      <c r="D107" s="347" t="s">
        <v>33</v>
      </c>
      <c r="E107" s="349">
        <v>0</v>
      </c>
      <c r="F107" s="350">
        <f>'Take off_C&amp;I_Lounge'!K63</f>
        <v>50.489999999999995</v>
      </c>
      <c r="G107" s="206">
        <f>SUM(E107:F107)</f>
        <v>50.489999999999995</v>
      </c>
      <c r="H107" s="229">
        <v>15490</v>
      </c>
      <c r="I107" s="345">
        <f>+G107*H107</f>
        <v>782090.1</v>
      </c>
    </row>
    <row r="108" spans="1:9" s="723" customFormat="1" ht="50" outlineLevel="1">
      <c r="A108" s="347" t="s">
        <v>143</v>
      </c>
      <c r="B108" s="874" t="s">
        <v>1590</v>
      </c>
      <c r="C108" s="173" t="s">
        <v>1589</v>
      </c>
      <c r="D108" s="347" t="s">
        <v>33</v>
      </c>
      <c r="E108" s="349">
        <v>0</v>
      </c>
      <c r="F108" s="350">
        <f>'Take off_C&amp;I_Lounge'!K68</f>
        <v>81.454999999999998</v>
      </c>
      <c r="G108" s="206">
        <f>SUM(E108:F108)</f>
        <v>81.454999999999998</v>
      </c>
      <c r="H108" s="229">
        <v>15490</v>
      </c>
      <c r="I108" s="345">
        <f>+G108*H108</f>
        <v>1261737.95</v>
      </c>
    </row>
    <row r="109" spans="1:9" s="723" customFormat="1" outlineLevel="1">
      <c r="A109" s="347"/>
      <c r="B109" s="857"/>
      <c r="C109" s="173"/>
      <c r="D109" s="347"/>
      <c r="E109" s="386"/>
      <c r="F109" s="348"/>
      <c r="G109" s="206"/>
      <c r="H109" s="229"/>
      <c r="I109" s="346"/>
    </row>
    <row r="110" spans="1:9" s="723" customFormat="1" ht="75.5" outlineLevel="1">
      <c r="A110" s="347">
        <v>3.11</v>
      </c>
      <c r="B110" s="857" t="s">
        <v>1595</v>
      </c>
      <c r="C110" s="173" t="s">
        <v>1216</v>
      </c>
      <c r="D110" s="347"/>
      <c r="E110" s="349"/>
      <c r="F110" s="350"/>
      <c r="G110" s="206">
        <f>SUM(E110:F110)</f>
        <v>0</v>
      </c>
      <c r="H110" s="229"/>
      <c r="I110" s="345">
        <f>+G110*H110</f>
        <v>0</v>
      </c>
    </row>
    <row r="111" spans="1:9" s="723" customFormat="1" ht="25" outlineLevel="1">
      <c r="A111" s="347" t="s">
        <v>142</v>
      </c>
      <c r="B111" s="857" t="s">
        <v>1577</v>
      </c>
      <c r="C111" s="173" t="s">
        <v>1591</v>
      </c>
      <c r="D111" s="347" t="s">
        <v>140</v>
      </c>
      <c r="E111" s="349">
        <v>0</v>
      </c>
      <c r="F111" s="350">
        <f>'Take off_C&amp;I_Lounge'!J71</f>
        <v>10</v>
      </c>
      <c r="G111" s="206">
        <f>SUM(E111:F111)</f>
        <v>10</v>
      </c>
      <c r="H111" s="229">
        <v>80000</v>
      </c>
      <c r="I111" s="345">
        <f>+G111*H111</f>
        <v>800000</v>
      </c>
    </row>
    <row r="112" spans="1:9" s="723" customFormat="1" ht="25" outlineLevel="1">
      <c r="A112" s="347" t="s">
        <v>143</v>
      </c>
      <c r="B112" s="857" t="s">
        <v>1578</v>
      </c>
      <c r="C112" s="173" t="s">
        <v>1591</v>
      </c>
      <c r="D112" s="347" t="s">
        <v>140</v>
      </c>
      <c r="E112" s="349">
        <v>0</v>
      </c>
      <c r="F112" s="350">
        <f>'Take off_C&amp;I_Lounge'!J72</f>
        <v>8</v>
      </c>
      <c r="G112" s="206">
        <f>SUM(E112:F112)</f>
        <v>8</v>
      </c>
      <c r="H112" s="229">
        <v>70000</v>
      </c>
      <c r="I112" s="345">
        <f>+G112*H112</f>
        <v>560000</v>
      </c>
    </row>
    <row r="113" spans="1:9" s="723" customFormat="1" outlineLevel="1">
      <c r="A113" s="347"/>
      <c r="B113" s="857"/>
      <c r="C113" s="173"/>
      <c r="D113" s="347"/>
      <c r="E113" s="349"/>
      <c r="F113" s="350"/>
      <c r="G113" s="206">
        <f>SUM(E113:F113)</f>
        <v>0</v>
      </c>
      <c r="H113" s="229"/>
      <c r="I113" s="345">
        <f>+G113*H113</f>
        <v>0</v>
      </c>
    </row>
    <row r="114" spans="1:9" s="723" customFormat="1" ht="113" outlineLevel="1">
      <c r="A114" s="347">
        <v>3.12</v>
      </c>
      <c r="B114" s="857" t="s">
        <v>1601</v>
      </c>
      <c r="C114" s="173" t="s">
        <v>1575</v>
      </c>
      <c r="D114" s="347"/>
      <c r="E114" s="386"/>
      <c r="F114" s="348"/>
      <c r="G114" s="206">
        <f t="shared" si="3"/>
        <v>0</v>
      </c>
      <c r="H114" s="229"/>
      <c r="I114" s="346">
        <f t="shared" si="4"/>
        <v>0</v>
      </c>
    </row>
    <row r="115" spans="1:9" s="723" customFormat="1" ht="25" outlineLevel="1">
      <c r="A115" s="347" t="s">
        <v>142</v>
      </c>
      <c r="B115" s="874" t="s">
        <v>1592</v>
      </c>
      <c r="C115" s="173" t="s">
        <v>1217</v>
      </c>
      <c r="D115" s="347" t="s">
        <v>34</v>
      </c>
      <c r="E115" s="386">
        <v>0</v>
      </c>
      <c r="F115" s="348">
        <f>'Take off_C&amp;I_Lounge'!K77</f>
        <v>67.760000000000005</v>
      </c>
      <c r="G115" s="206">
        <f t="shared" si="3"/>
        <v>67.760000000000005</v>
      </c>
      <c r="H115" s="229">
        <v>5500</v>
      </c>
      <c r="I115" s="346">
        <f t="shared" si="4"/>
        <v>372680</v>
      </c>
    </row>
    <row r="116" spans="1:9" s="723" customFormat="1" outlineLevel="1">
      <c r="A116" s="347"/>
      <c r="B116" s="874"/>
      <c r="C116" s="347"/>
      <c r="D116" s="347"/>
      <c r="E116" s="382"/>
      <c r="F116" s="351"/>
      <c r="G116" s="206">
        <f t="shared" si="3"/>
        <v>0</v>
      </c>
      <c r="H116" s="229"/>
      <c r="I116" s="346">
        <f t="shared" si="4"/>
        <v>0</v>
      </c>
    </row>
    <row r="117" spans="1:9" s="723" customFormat="1" ht="113" outlineLevel="1">
      <c r="A117" s="347">
        <v>3.13</v>
      </c>
      <c r="B117" s="857" t="s">
        <v>1644</v>
      </c>
      <c r="C117" s="173"/>
      <c r="D117" s="347"/>
      <c r="E117" s="386"/>
      <c r="F117" s="348"/>
      <c r="G117" s="206">
        <f t="shared" si="3"/>
        <v>0</v>
      </c>
      <c r="H117" s="229"/>
      <c r="I117" s="346">
        <f t="shared" si="4"/>
        <v>0</v>
      </c>
    </row>
    <row r="118" spans="1:9" s="723" customFormat="1" outlineLevel="1">
      <c r="A118" s="347" t="s">
        <v>142</v>
      </c>
      <c r="B118" s="857" t="s">
        <v>1593</v>
      </c>
      <c r="C118" s="173" t="s">
        <v>1575</v>
      </c>
      <c r="D118" s="347" t="s">
        <v>152</v>
      </c>
      <c r="E118" s="386">
        <f>'Take off_C&amp;I_Toilet &amp; Kitchen'!K134</f>
        <v>70.686000000000007</v>
      </c>
      <c r="F118" s="348">
        <v>0</v>
      </c>
      <c r="G118" s="206">
        <f t="shared" si="3"/>
        <v>70.686000000000007</v>
      </c>
      <c r="H118" s="229">
        <v>12379</v>
      </c>
      <c r="I118" s="346">
        <f t="shared" si="4"/>
        <v>875021.99400000006</v>
      </c>
    </row>
    <row r="119" spans="1:9" s="723" customFormat="1" outlineLevel="1">
      <c r="A119" s="347" t="s">
        <v>143</v>
      </c>
      <c r="B119" s="874" t="s">
        <v>1594</v>
      </c>
      <c r="C119" s="173" t="s">
        <v>1576</v>
      </c>
      <c r="D119" s="347" t="s">
        <v>152</v>
      </c>
      <c r="E119" s="386">
        <v>0</v>
      </c>
      <c r="F119" s="351">
        <f>'Take off_C&amp;I_Lounge'!K81</f>
        <v>9.4622000000000011</v>
      </c>
      <c r="G119" s="206">
        <f t="shared" si="3"/>
        <v>9.4622000000000011</v>
      </c>
      <c r="H119" s="229">
        <v>7535</v>
      </c>
      <c r="I119" s="346">
        <f t="shared" si="4"/>
        <v>71297.677000000011</v>
      </c>
    </row>
    <row r="120" spans="1:9" s="723" customFormat="1" outlineLevel="1">
      <c r="A120" s="362"/>
      <c r="B120" s="875"/>
      <c r="C120" s="362"/>
      <c r="D120" s="362"/>
      <c r="E120" s="387"/>
      <c r="F120" s="354"/>
      <c r="G120" s="193"/>
      <c r="H120" s="174"/>
      <c r="I120" s="468"/>
    </row>
    <row r="121" spans="1:9" s="723" customFormat="1" ht="125.5" outlineLevel="1">
      <c r="A121" s="362">
        <v>3.14</v>
      </c>
      <c r="B121" s="873" t="s">
        <v>1643</v>
      </c>
      <c r="C121" s="399" t="s">
        <v>1597</v>
      </c>
      <c r="D121" s="362"/>
      <c r="E121" s="382"/>
      <c r="F121" s="354"/>
      <c r="G121" s="206"/>
      <c r="H121" s="174"/>
      <c r="I121" s="468"/>
    </row>
    <row r="122" spans="1:9" s="723" customFormat="1" outlineLevel="1">
      <c r="A122" s="347" t="s">
        <v>142</v>
      </c>
      <c r="B122" s="874" t="s">
        <v>1598</v>
      </c>
      <c r="C122" s="347"/>
      <c r="D122" s="347" t="s">
        <v>33</v>
      </c>
      <c r="E122" s="349">
        <v>0</v>
      </c>
      <c r="F122" s="350">
        <f>'Take off_C&amp;I_Lounge'!K84</f>
        <v>2.75</v>
      </c>
      <c r="G122" s="206">
        <f>SUM(E122:F122)</f>
        <v>2.75</v>
      </c>
      <c r="H122" s="229">
        <v>17490</v>
      </c>
      <c r="I122" s="345">
        <f>+G122*H122</f>
        <v>48097.5</v>
      </c>
    </row>
    <row r="123" spans="1:9" s="723" customFormat="1" outlineLevel="1">
      <c r="A123" s="362"/>
      <c r="B123" s="875"/>
      <c r="C123" s="362"/>
      <c r="D123" s="362"/>
      <c r="E123" s="388"/>
      <c r="F123" s="355"/>
      <c r="G123" s="193"/>
      <c r="H123" s="174"/>
      <c r="I123" s="470"/>
    </row>
    <row r="124" spans="1:9" s="723" customFormat="1" ht="125.5" outlineLevel="1">
      <c r="A124" s="347">
        <v>3.15</v>
      </c>
      <c r="B124" s="857" t="s">
        <v>1642</v>
      </c>
      <c r="C124" s="347"/>
      <c r="D124" s="347"/>
      <c r="E124" s="382"/>
      <c r="F124" s="351"/>
      <c r="G124" s="206"/>
      <c r="H124" s="229"/>
      <c r="I124" s="346"/>
    </row>
    <row r="125" spans="1:9" s="723" customFormat="1" outlineLevel="1">
      <c r="A125" s="347"/>
      <c r="B125" s="876" t="s">
        <v>1129</v>
      </c>
      <c r="C125" s="173" t="s">
        <v>1575</v>
      </c>
      <c r="D125" s="347" t="s">
        <v>152</v>
      </c>
      <c r="E125" s="382">
        <f>'Take off_C&amp;I_Toilet &amp; Kitchen'!K140</f>
        <v>3.6902250000000003</v>
      </c>
      <c r="F125" s="351" t="s">
        <v>919</v>
      </c>
      <c r="G125" s="206">
        <f t="shared" si="3"/>
        <v>3.6902250000000003</v>
      </c>
      <c r="H125" s="229">
        <v>16000</v>
      </c>
      <c r="I125" s="346">
        <f t="shared" si="4"/>
        <v>59043.600000000006</v>
      </c>
    </row>
    <row r="126" spans="1:9" s="723" customFormat="1" outlineLevel="1">
      <c r="A126" s="347"/>
      <c r="B126" s="874"/>
      <c r="C126" s="347"/>
      <c r="D126" s="347"/>
      <c r="E126" s="382"/>
      <c r="F126" s="351"/>
      <c r="G126" s="206"/>
      <c r="H126" s="229"/>
      <c r="I126" s="346"/>
    </row>
    <row r="127" spans="1:9" s="723" customFormat="1" ht="150.5" outlineLevel="1">
      <c r="A127" s="347">
        <v>3.16</v>
      </c>
      <c r="B127" s="857" t="s">
        <v>1641</v>
      </c>
      <c r="C127" s="347" t="s">
        <v>1154</v>
      </c>
      <c r="D127" s="347"/>
      <c r="E127" s="382"/>
      <c r="F127" s="351"/>
      <c r="G127" s="206">
        <f t="shared" si="3"/>
        <v>0</v>
      </c>
      <c r="H127" s="229"/>
      <c r="I127" s="346">
        <f t="shared" si="4"/>
        <v>0</v>
      </c>
    </row>
    <row r="128" spans="1:9" s="723" customFormat="1" ht="25" outlineLevel="1">
      <c r="A128" s="347" t="s">
        <v>142</v>
      </c>
      <c r="B128" s="857" t="s">
        <v>1600</v>
      </c>
      <c r="C128" s="173" t="s">
        <v>1599</v>
      </c>
      <c r="D128" s="347" t="s">
        <v>152</v>
      </c>
      <c r="E128" s="386">
        <f>'Take off_C&amp;I_Toilet &amp; Kitchen'!K146</f>
        <v>170.74800000000002</v>
      </c>
      <c r="F128" s="348">
        <v>0</v>
      </c>
      <c r="G128" s="206">
        <f t="shared" si="3"/>
        <v>170.74800000000002</v>
      </c>
      <c r="H128" s="919">
        <v>13455</v>
      </c>
      <c r="I128" s="346">
        <f>+G128*H128</f>
        <v>2297414.3400000003</v>
      </c>
    </row>
    <row r="129" spans="1:9" s="723" customFormat="1" outlineLevel="1">
      <c r="A129" s="347"/>
      <c r="B129" s="874"/>
      <c r="C129" s="173"/>
      <c r="D129" s="347"/>
      <c r="E129" s="382"/>
      <c r="F129" s="351"/>
      <c r="G129" s="206">
        <f t="shared" si="3"/>
        <v>0</v>
      </c>
      <c r="H129" s="229"/>
      <c r="I129" s="346">
        <f t="shared" si="4"/>
        <v>0</v>
      </c>
    </row>
    <row r="130" spans="1:9" s="723" customFormat="1" ht="213" outlineLevel="1">
      <c r="A130" s="347">
        <v>3.17</v>
      </c>
      <c r="B130" s="857" t="s">
        <v>1630</v>
      </c>
      <c r="C130" s="347"/>
      <c r="D130" s="347"/>
      <c r="E130" s="382"/>
      <c r="F130" s="351"/>
      <c r="G130" s="206">
        <f>SUM(E130:F130)</f>
        <v>0</v>
      </c>
      <c r="H130" s="229"/>
      <c r="I130" s="345">
        <f>+G130*H130</f>
        <v>0</v>
      </c>
    </row>
    <row r="131" spans="1:9" s="723" customFormat="1" outlineLevel="1">
      <c r="A131" s="347" t="s">
        <v>142</v>
      </c>
      <c r="B131" s="857" t="s">
        <v>1628</v>
      </c>
      <c r="C131" s="173" t="s">
        <v>1575</v>
      </c>
      <c r="D131" s="347" t="s">
        <v>152</v>
      </c>
      <c r="E131" s="349">
        <v>0</v>
      </c>
      <c r="F131" s="350">
        <f>'Take off_C&amp;I_Lounge'!K87</f>
        <v>32.896599999999999</v>
      </c>
      <c r="G131" s="206">
        <f>SUM(E131:F131)</f>
        <v>32.896599999999999</v>
      </c>
      <c r="H131" s="229">
        <v>20000</v>
      </c>
      <c r="I131" s="346">
        <f t="shared" ref="I131" si="8">+G131*H131</f>
        <v>657932</v>
      </c>
    </row>
    <row r="132" spans="1:9" s="723" customFormat="1" outlineLevel="1">
      <c r="A132" s="347"/>
      <c r="B132" s="857"/>
      <c r="C132" s="173"/>
      <c r="D132" s="347"/>
      <c r="E132" s="349"/>
      <c r="F132" s="350"/>
      <c r="G132" s="206"/>
      <c r="H132" s="229"/>
      <c r="I132" s="345"/>
    </row>
    <row r="133" spans="1:9" s="723" customFormat="1" ht="89" outlineLevel="1">
      <c r="A133" s="858">
        <v>3.18</v>
      </c>
      <c r="B133" s="874" t="s">
        <v>1640</v>
      </c>
      <c r="C133" s="347"/>
      <c r="D133" s="347"/>
      <c r="E133" s="349"/>
      <c r="F133" s="350"/>
      <c r="G133" s="206">
        <f>SUM(E133:F133)</f>
        <v>0</v>
      </c>
      <c r="H133" s="229"/>
      <c r="I133" s="346">
        <f>+G133*H133</f>
        <v>0</v>
      </c>
    </row>
    <row r="134" spans="1:9" s="723" customFormat="1" ht="25" outlineLevel="1">
      <c r="A134" s="347" t="s">
        <v>4</v>
      </c>
      <c r="B134" s="874" t="s">
        <v>1602</v>
      </c>
      <c r="C134" s="173" t="s">
        <v>1575</v>
      </c>
      <c r="D134" s="347" t="s">
        <v>33</v>
      </c>
      <c r="E134" s="349">
        <v>0</v>
      </c>
      <c r="F134" s="350">
        <f>'Take off_C&amp;I_Lounge'!K100</f>
        <v>363.01650000000006</v>
      </c>
      <c r="G134" s="206">
        <f>SUM(E134:F134)</f>
        <v>363.01650000000006</v>
      </c>
      <c r="H134" s="919">
        <v>19375</v>
      </c>
      <c r="I134" s="346">
        <f>+G134*H134</f>
        <v>7033444.6875000009</v>
      </c>
    </row>
    <row r="135" spans="1:9" s="723" customFormat="1" outlineLevel="1">
      <c r="A135" s="347"/>
      <c r="B135" s="857"/>
      <c r="C135" s="173"/>
      <c r="D135" s="347"/>
      <c r="E135" s="349"/>
      <c r="F135" s="350"/>
      <c r="G135" s="206"/>
      <c r="H135" s="229"/>
      <c r="I135" s="345"/>
    </row>
    <row r="136" spans="1:9" s="723" customFormat="1" ht="88" outlineLevel="1">
      <c r="A136" s="347">
        <v>3.19</v>
      </c>
      <c r="B136" s="857" t="s">
        <v>1604</v>
      </c>
      <c r="C136" s="399"/>
      <c r="D136" s="362"/>
      <c r="E136" s="388"/>
      <c r="F136" s="355"/>
      <c r="G136" s="193"/>
      <c r="H136" s="174"/>
      <c r="I136" s="470"/>
    </row>
    <row r="137" spans="1:9" s="723" customFormat="1" outlineLevel="1">
      <c r="A137" s="362" t="s">
        <v>4</v>
      </c>
      <c r="B137" s="877" t="s">
        <v>1603</v>
      </c>
      <c r="C137" s="173" t="s">
        <v>619</v>
      </c>
      <c r="D137" s="347" t="s">
        <v>33</v>
      </c>
      <c r="E137" s="386">
        <f>'Take off_C&amp;I_Toilet &amp; Kitchen'!K151</f>
        <v>147.07</v>
      </c>
      <c r="F137" s="348">
        <v>0</v>
      </c>
      <c r="G137" s="206">
        <f t="shared" si="3"/>
        <v>147.07</v>
      </c>
      <c r="H137" s="229">
        <v>3200</v>
      </c>
      <c r="I137" s="346">
        <f t="shared" si="4"/>
        <v>470624</v>
      </c>
    </row>
    <row r="138" spans="1:9" s="723" customFormat="1" outlineLevel="1">
      <c r="A138" s="347"/>
      <c r="B138" s="874"/>
      <c r="C138" s="347"/>
      <c r="D138" s="347"/>
      <c r="E138" s="382"/>
      <c r="F138" s="351"/>
      <c r="G138" s="206">
        <f t="shared" si="3"/>
        <v>0</v>
      </c>
      <c r="H138" s="229"/>
      <c r="I138" s="346">
        <f t="shared" si="4"/>
        <v>0</v>
      </c>
    </row>
    <row r="139" spans="1:9" s="723" customFormat="1" outlineLevel="1">
      <c r="A139" s="872">
        <v>3.2</v>
      </c>
      <c r="B139" s="873" t="s">
        <v>28</v>
      </c>
      <c r="C139" s="869"/>
      <c r="D139" s="347"/>
      <c r="E139" s="349"/>
      <c r="F139" s="350"/>
      <c r="G139" s="206">
        <f t="shared" si="3"/>
        <v>0</v>
      </c>
      <c r="H139" s="229"/>
      <c r="I139" s="346">
        <f t="shared" si="4"/>
        <v>0</v>
      </c>
    </row>
    <row r="140" spans="1:9" s="723" customFormat="1" ht="76" outlineLevel="1">
      <c r="A140" s="347">
        <v>1</v>
      </c>
      <c r="B140" s="857" t="s">
        <v>1528</v>
      </c>
      <c r="C140" s="347" t="s">
        <v>1120</v>
      </c>
      <c r="D140" s="347"/>
      <c r="E140" s="349"/>
      <c r="F140" s="350"/>
      <c r="G140" s="206">
        <f t="shared" si="3"/>
        <v>0</v>
      </c>
      <c r="H140" s="229"/>
      <c r="I140" s="346">
        <f t="shared" si="4"/>
        <v>0</v>
      </c>
    </row>
    <row r="141" spans="1:9" s="723" customFormat="1" outlineLevel="1">
      <c r="A141" s="347" t="s">
        <v>4</v>
      </c>
      <c r="B141" s="874" t="s">
        <v>1605</v>
      </c>
      <c r="C141" s="347"/>
      <c r="D141" s="347" t="s">
        <v>33</v>
      </c>
      <c r="E141" s="349">
        <v>0</v>
      </c>
      <c r="F141" s="350">
        <f>'Take off_C&amp;I_Lounge'!K103</f>
        <v>42.46</v>
      </c>
      <c r="G141" s="206">
        <f t="shared" ref="G141:G185" si="9">SUM(E141:F141)</f>
        <v>42.46</v>
      </c>
      <c r="H141" s="229">
        <v>10764</v>
      </c>
      <c r="I141" s="346">
        <f t="shared" si="4"/>
        <v>457039.44</v>
      </c>
    </row>
    <row r="142" spans="1:9" s="723" customFormat="1" outlineLevel="1">
      <c r="A142" s="347"/>
      <c r="B142" s="874"/>
      <c r="C142" s="347"/>
      <c r="D142" s="347"/>
      <c r="E142" s="349"/>
      <c r="F142" s="350"/>
      <c r="G142" s="206"/>
      <c r="H142" s="229"/>
      <c r="I142" s="346"/>
    </row>
    <row r="143" spans="1:9" s="723" customFormat="1" ht="51" outlineLevel="1">
      <c r="A143" s="347">
        <v>3.21</v>
      </c>
      <c r="B143" s="863" t="s">
        <v>1529</v>
      </c>
      <c r="C143" s="173"/>
      <c r="D143" s="347"/>
      <c r="E143" s="349"/>
      <c r="F143" s="350"/>
      <c r="G143" s="206"/>
      <c r="H143" s="229"/>
      <c r="I143" s="345">
        <f>+G143*H143</f>
        <v>0</v>
      </c>
    </row>
    <row r="144" spans="1:9" s="723" customFormat="1" outlineLevel="1">
      <c r="A144" s="347" t="s">
        <v>142</v>
      </c>
      <c r="B144" s="857" t="s">
        <v>1584</v>
      </c>
      <c r="C144" s="173" t="s">
        <v>1121</v>
      </c>
      <c r="D144" s="347" t="s">
        <v>152</v>
      </c>
      <c r="E144" s="349">
        <v>0</v>
      </c>
      <c r="F144" s="350">
        <f>'Take off_C&amp;I_Lounge'!K107</f>
        <v>81.070000000000007</v>
      </c>
      <c r="G144" s="206">
        <f t="shared" ref="G144:G145" si="10">SUM(E144:F144)</f>
        <v>81.070000000000007</v>
      </c>
      <c r="H144" s="229">
        <v>13992</v>
      </c>
      <c r="I144" s="345">
        <f>+G144*H144</f>
        <v>1134331.4400000002</v>
      </c>
    </row>
    <row r="145" spans="1:9" s="723" customFormat="1" outlineLevel="1">
      <c r="A145" s="347" t="s">
        <v>143</v>
      </c>
      <c r="B145" s="857" t="s">
        <v>1585</v>
      </c>
      <c r="C145" s="173" t="s">
        <v>1273</v>
      </c>
      <c r="D145" s="347" t="s">
        <v>152</v>
      </c>
      <c r="E145" s="349">
        <v>0</v>
      </c>
      <c r="F145" s="350">
        <f>'Take off_C&amp;I_Lounge'!K110</f>
        <v>71.5</v>
      </c>
      <c r="G145" s="206">
        <f t="shared" si="10"/>
        <v>71.5</v>
      </c>
      <c r="H145" s="229">
        <v>20000</v>
      </c>
      <c r="I145" s="345">
        <f>+G145*H145</f>
        <v>1430000</v>
      </c>
    </row>
    <row r="146" spans="1:9" s="723" customFormat="1" outlineLevel="1">
      <c r="A146" s="347"/>
      <c r="B146" s="874"/>
      <c r="C146" s="347"/>
      <c r="D146" s="347"/>
      <c r="E146" s="349"/>
      <c r="F146" s="350"/>
      <c r="G146" s="206"/>
      <c r="H146" s="229"/>
      <c r="I146" s="346"/>
    </row>
    <row r="147" spans="1:9" s="723" customFormat="1">
      <c r="A147" s="878"/>
      <c r="B147" s="879" t="s">
        <v>12</v>
      </c>
      <c r="C147" s="878"/>
      <c r="D147" s="867"/>
      <c r="E147" s="384"/>
      <c r="F147" s="353"/>
      <c r="G147" s="187">
        <f t="shared" si="9"/>
        <v>0</v>
      </c>
      <c r="H147" s="868"/>
      <c r="I147" s="187">
        <f>SUM(I74:I146)</f>
        <v>26680346.948500004</v>
      </c>
    </row>
    <row r="148" spans="1:9" s="723" customFormat="1">
      <c r="A148" s="869"/>
      <c r="B148" s="880"/>
      <c r="C148" s="869"/>
      <c r="D148" s="347"/>
      <c r="E148" s="349"/>
      <c r="F148" s="350"/>
      <c r="G148" s="206">
        <f t="shared" si="9"/>
        <v>0</v>
      </c>
      <c r="H148" s="229"/>
      <c r="I148" s="229"/>
    </row>
    <row r="149" spans="1:9" s="723" customFormat="1">
      <c r="A149" s="844">
        <v>4</v>
      </c>
      <c r="B149" s="845" t="s">
        <v>6</v>
      </c>
      <c r="C149" s="846"/>
      <c r="D149" s="844"/>
      <c r="E149" s="383"/>
      <c r="F149" s="352"/>
      <c r="G149" s="197">
        <f t="shared" si="9"/>
        <v>0</v>
      </c>
      <c r="H149" s="847"/>
      <c r="I149" s="197"/>
    </row>
    <row r="150" spans="1:9" s="723" customFormat="1" outlineLevel="1">
      <c r="A150" s="869"/>
      <c r="B150" s="880"/>
      <c r="C150" s="869"/>
      <c r="D150" s="347"/>
      <c r="E150" s="349"/>
      <c r="F150" s="350"/>
      <c r="G150" s="206">
        <f t="shared" si="9"/>
        <v>0</v>
      </c>
      <c r="H150" s="229"/>
      <c r="I150" s="229"/>
    </row>
    <row r="151" spans="1:9" s="723" customFormat="1" ht="75.5" outlineLevel="1">
      <c r="A151" s="347">
        <v>4.0999999999999996</v>
      </c>
      <c r="B151" s="857" t="s">
        <v>1606</v>
      </c>
      <c r="C151" s="173"/>
      <c r="D151" s="347" t="s">
        <v>32</v>
      </c>
      <c r="E151" s="349">
        <f>'Take off_C&amp;I_Toilet &amp; Kitchen'!K162</f>
        <v>3.8481299999999998</v>
      </c>
      <c r="F151" s="350">
        <f>'Take off_C&amp;I_Lounge'!K121</f>
        <v>1.9411392000000003</v>
      </c>
      <c r="G151" s="206">
        <f t="shared" si="9"/>
        <v>5.7892691999999997</v>
      </c>
      <c r="H151" s="229">
        <v>325000</v>
      </c>
      <c r="I151" s="345">
        <f t="shared" ref="I151:I177" si="11">+G151*H151</f>
        <v>1881512.49</v>
      </c>
    </row>
    <row r="152" spans="1:9" s="723" customFormat="1" outlineLevel="1">
      <c r="A152" s="347"/>
      <c r="B152" s="857"/>
      <c r="C152" s="173"/>
      <c r="D152" s="347"/>
      <c r="E152" s="349"/>
      <c r="F152" s="350"/>
      <c r="G152" s="206">
        <f t="shared" si="9"/>
        <v>0</v>
      </c>
      <c r="H152" s="229"/>
      <c r="I152" s="346">
        <f t="shared" si="11"/>
        <v>0</v>
      </c>
    </row>
    <row r="153" spans="1:9" s="723" customFormat="1" ht="115" outlineLevel="1">
      <c r="A153" s="347">
        <v>4.2</v>
      </c>
      <c r="B153" s="874" t="s">
        <v>1672</v>
      </c>
      <c r="C153" s="173" t="s">
        <v>1607</v>
      </c>
      <c r="D153" s="347"/>
      <c r="E153" s="349"/>
      <c r="F153" s="350"/>
      <c r="G153" s="206">
        <f t="shared" si="9"/>
        <v>0</v>
      </c>
      <c r="H153" s="229"/>
      <c r="I153" s="346">
        <f t="shared" si="11"/>
        <v>0</v>
      </c>
    </row>
    <row r="154" spans="1:9" s="723" customFormat="1" outlineLevel="1">
      <c r="A154" s="347" t="s">
        <v>4</v>
      </c>
      <c r="B154" s="874" t="s">
        <v>271</v>
      </c>
      <c r="C154" s="347"/>
      <c r="D154" s="347" t="s">
        <v>33</v>
      </c>
      <c r="E154" s="349">
        <f>'Take off_C&amp;I_Toilet &amp; Kitchen'!K170</f>
        <v>15.048</v>
      </c>
      <c r="F154" s="350">
        <f>'Take off_C&amp;I_Lounge'!K128</f>
        <v>10.54515</v>
      </c>
      <c r="G154" s="206">
        <f t="shared" si="9"/>
        <v>25.593150000000001</v>
      </c>
      <c r="H154" s="229">
        <v>34445</v>
      </c>
      <c r="I154" s="346">
        <f t="shared" si="11"/>
        <v>881556.0517500001</v>
      </c>
    </row>
    <row r="155" spans="1:9" s="723" customFormat="1" outlineLevel="1">
      <c r="A155" s="347"/>
      <c r="B155" s="874"/>
      <c r="C155" s="347"/>
      <c r="D155" s="347"/>
      <c r="E155" s="349"/>
      <c r="F155" s="350"/>
      <c r="G155" s="206">
        <f t="shared" si="9"/>
        <v>0</v>
      </c>
      <c r="H155" s="229"/>
      <c r="I155" s="346">
        <f t="shared" si="11"/>
        <v>0</v>
      </c>
    </row>
    <row r="156" spans="1:9" s="723" customFormat="1" ht="103" outlineLevel="1">
      <c r="A156" s="347">
        <v>4.3</v>
      </c>
      <c r="B156" s="881" t="s">
        <v>1673</v>
      </c>
      <c r="C156" s="469" t="s">
        <v>1155</v>
      </c>
      <c r="D156" s="347" t="s">
        <v>33</v>
      </c>
      <c r="E156" s="349">
        <f>'Take off_C&amp;I_Toilet &amp; Kitchen'!K174</f>
        <v>3.9599999999999995</v>
      </c>
      <c r="F156" s="349" t="s">
        <v>919</v>
      </c>
      <c r="G156" s="206">
        <f t="shared" si="9"/>
        <v>3.9599999999999995</v>
      </c>
      <c r="H156" s="229">
        <v>34445</v>
      </c>
      <c r="I156" s="346">
        <f t="shared" si="11"/>
        <v>136402.19999999998</v>
      </c>
    </row>
    <row r="157" spans="1:9" s="723" customFormat="1" outlineLevel="1">
      <c r="A157" s="347"/>
      <c r="B157" s="874"/>
      <c r="C157" s="347"/>
      <c r="D157" s="347"/>
      <c r="E157" s="349"/>
      <c r="F157" s="350"/>
      <c r="G157" s="206">
        <f t="shared" si="9"/>
        <v>0</v>
      </c>
      <c r="H157" s="229"/>
      <c r="I157" s="346">
        <f t="shared" si="11"/>
        <v>0</v>
      </c>
    </row>
    <row r="158" spans="1:9" s="723" customFormat="1" ht="377" outlineLevel="1">
      <c r="A158" s="347">
        <v>4.4000000000000004</v>
      </c>
      <c r="B158" s="870" t="s">
        <v>1530</v>
      </c>
      <c r="C158" s="871"/>
      <c r="D158" s="347"/>
      <c r="E158" s="349"/>
      <c r="F158" s="350"/>
      <c r="G158" s="206">
        <f t="shared" si="9"/>
        <v>0</v>
      </c>
      <c r="H158" s="361"/>
      <c r="I158" s="346">
        <f t="shared" si="11"/>
        <v>0</v>
      </c>
    </row>
    <row r="159" spans="1:9" s="723" customFormat="1" outlineLevel="1">
      <c r="A159" s="347" t="s">
        <v>4</v>
      </c>
      <c r="B159" s="881" t="s">
        <v>1156</v>
      </c>
      <c r="C159" s="469" t="s">
        <v>272</v>
      </c>
      <c r="D159" s="347" t="s">
        <v>140</v>
      </c>
      <c r="E159" s="349">
        <v>3</v>
      </c>
      <c r="F159" s="350">
        <v>0</v>
      </c>
      <c r="G159" s="206">
        <f t="shared" si="9"/>
        <v>3</v>
      </c>
      <c r="H159" s="361">
        <v>77760</v>
      </c>
      <c r="I159" s="346">
        <f t="shared" si="11"/>
        <v>233280</v>
      </c>
    </row>
    <row r="160" spans="1:9" s="723" customFormat="1" outlineLevel="1">
      <c r="A160" s="347"/>
      <c r="B160" s="874"/>
      <c r="C160" s="347"/>
      <c r="D160" s="347"/>
      <c r="E160" s="349"/>
      <c r="F160" s="350"/>
      <c r="G160" s="206">
        <f t="shared" si="9"/>
        <v>0</v>
      </c>
      <c r="H160" s="229"/>
      <c r="I160" s="346">
        <f t="shared" si="11"/>
        <v>0</v>
      </c>
    </row>
    <row r="161" spans="1:9" s="723" customFormat="1" ht="377" outlineLevel="1">
      <c r="A161" s="347">
        <v>4.5</v>
      </c>
      <c r="B161" s="870" t="s">
        <v>1629</v>
      </c>
      <c r="C161" s="871"/>
      <c r="D161" s="347"/>
      <c r="E161" s="349"/>
      <c r="F161" s="350"/>
      <c r="G161" s="206">
        <f t="shared" ref="G161:G164" si="12">SUM(E161:F161)</f>
        <v>0</v>
      </c>
      <c r="H161" s="361"/>
      <c r="I161" s="346">
        <f t="shared" ref="I161:I164" si="13">+G161*H161</f>
        <v>0</v>
      </c>
    </row>
    <row r="162" spans="1:9" s="723" customFormat="1" outlineLevel="1">
      <c r="A162" s="347" t="s">
        <v>4</v>
      </c>
      <c r="B162" s="881" t="s">
        <v>1157</v>
      </c>
      <c r="C162" s="469" t="s">
        <v>272</v>
      </c>
      <c r="D162" s="347" t="s">
        <v>140</v>
      </c>
      <c r="E162" s="349">
        <v>1</v>
      </c>
      <c r="F162" s="350">
        <v>0</v>
      </c>
      <c r="G162" s="206">
        <f t="shared" si="12"/>
        <v>1</v>
      </c>
      <c r="H162" s="361">
        <v>100000</v>
      </c>
      <c r="I162" s="346">
        <f t="shared" si="13"/>
        <v>100000</v>
      </c>
    </row>
    <row r="163" spans="1:9" s="723" customFormat="1" outlineLevel="1">
      <c r="A163" s="347" t="s">
        <v>5</v>
      </c>
      <c r="B163" s="881" t="s">
        <v>1158</v>
      </c>
      <c r="C163" s="469" t="s">
        <v>272</v>
      </c>
      <c r="D163" s="347" t="s">
        <v>140</v>
      </c>
      <c r="E163" s="349">
        <v>1</v>
      </c>
      <c r="F163" s="350">
        <v>0</v>
      </c>
      <c r="G163" s="206">
        <f t="shared" ref="G163" si="14">SUM(E163:F163)</f>
        <v>1</v>
      </c>
      <c r="H163" s="361">
        <v>85000</v>
      </c>
      <c r="I163" s="346">
        <f t="shared" ref="I163" si="15">+G163*H163</f>
        <v>85000</v>
      </c>
    </row>
    <row r="164" spans="1:9" s="723" customFormat="1" outlineLevel="1">
      <c r="A164" s="347" t="s">
        <v>132</v>
      </c>
      <c r="B164" s="881" t="s">
        <v>1159</v>
      </c>
      <c r="C164" s="469" t="s">
        <v>272</v>
      </c>
      <c r="D164" s="347" t="s">
        <v>140</v>
      </c>
      <c r="E164" s="349">
        <v>1</v>
      </c>
      <c r="F164" s="350">
        <v>0</v>
      </c>
      <c r="G164" s="206">
        <f t="shared" si="12"/>
        <v>1</v>
      </c>
      <c r="H164" s="361">
        <v>130000</v>
      </c>
      <c r="I164" s="346">
        <f t="shared" si="13"/>
        <v>130000</v>
      </c>
    </row>
    <row r="165" spans="1:9" s="723" customFormat="1" outlineLevel="1">
      <c r="A165" s="347"/>
      <c r="B165" s="874"/>
      <c r="C165" s="347"/>
      <c r="D165" s="347"/>
      <c r="E165" s="349"/>
      <c r="F165" s="350"/>
      <c r="G165" s="206"/>
      <c r="H165" s="229"/>
      <c r="I165" s="346"/>
    </row>
    <row r="166" spans="1:9" s="723" customFormat="1" ht="63" outlineLevel="1">
      <c r="A166" s="347">
        <v>4.5999999999999996</v>
      </c>
      <c r="B166" s="857" t="s">
        <v>1739</v>
      </c>
      <c r="C166" s="173" t="s">
        <v>280</v>
      </c>
      <c r="D166" s="347" t="s">
        <v>152</v>
      </c>
      <c r="E166" s="229">
        <f>2*0.65*2.1</f>
        <v>2.7300000000000004</v>
      </c>
      <c r="F166" s="229" t="s">
        <v>919</v>
      </c>
      <c r="G166" s="206">
        <f t="shared" si="9"/>
        <v>2.7300000000000004</v>
      </c>
      <c r="H166" s="229">
        <v>30000</v>
      </c>
      <c r="I166" s="346">
        <f t="shared" si="11"/>
        <v>81900.000000000015</v>
      </c>
    </row>
    <row r="167" spans="1:9" s="723" customFormat="1" outlineLevel="1">
      <c r="A167" s="347"/>
      <c r="B167" s="857"/>
      <c r="C167" s="173"/>
      <c r="D167" s="347"/>
      <c r="E167" s="349"/>
      <c r="F167" s="350"/>
      <c r="G167" s="206">
        <f t="shared" si="9"/>
        <v>0</v>
      </c>
      <c r="H167" s="229"/>
      <c r="I167" s="346">
        <f t="shared" si="11"/>
        <v>0</v>
      </c>
    </row>
    <row r="168" spans="1:9" s="723" customFormat="1" ht="25" outlineLevel="1">
      <c r="A168" s="347">
        <v>4.7</v>
      </c>
      <c r="B168" s="857" t="s">
        <v>1160</v>
      </c>
      <c r="C168" s="173" t="s">
        <v>280</v>
      </c>
      <c r="D168" s="173" t="s">
        <v>11</v>
      </c>
      <c r="E168" s="349">
        <v>2</v>
      </c>
      <c r="F168" s="350">
        <v>0</v>
      </c>
      <c r="G168" s="206">
        <f>SUM(E168:F168)</f>
        <v>2</v>
      </c>
      <c r="H168" s="229">
        <v>25000</v>
      </c>
      <c r="I168" s="346">
        <f>+G168*H168</f>
        <v>50000</v>
      </c>
    </row>
    <row r="169" spans="1:9" s="723" customFormat="1" outlineLevel="1">
      <c r="A169" s="347"/>
      <c r="B169" s="857"/>
      <c r="C169" s="173"/>
      <c r="D169" s="173"/>
      <c r="E169" s="349"/>
      <c r="F169" s="350"/>
      <c r="G169" s="206"/>
      <c r="H169" s="229"/>
      <c r="I169" s="346"/>
    </row>
    <row r="170" spans="1:9" s="723" customFormat="1" ht="37.5" outlineLevel="1">
      <c r="A170" s="347">
        <v>4.8</v>
      </c>
      <c r="B170" s="857" t="s">
        <v>1161</v>
      </c>
      <c r="C170" s="173"/>
      <c r="D170" s="347" t="s">
        <v>11</v>
      </c>
      <c r="E170" s="349">
        <f>'Take off_C&amp;I_Toilet &amp; Kitchen'!J180</f>
        <v>13</v>
      </c>
      <c r="F170" s="350">
        <f>'Take off_C&amp;I_Lounge'!J133</f>
        <v>3</v>
      </c>
      <c r="G170" s="206">
        <f t="shared" si="9"/>
        <v>16</v>
      </c>
      <c r="H170" s="229">
        <v>25000</v>
      </c>
      <c r="I170" s="346">
        <f t="shared" si="11"/>
        <v>400000</v>
      </c>
    </row>
    <row r="171" spans="1:9" s="723" customFormat="1" outlineLevel="1">
      <c r="A171" s="347"/>
      <c r="B171" s="857"/>
      <c r="C171" s="173"/>
      <c r="D171" s="173"/>
      <c r="E171" s="349"/>
      <c r="F171" s="350"/>
      <c r="G171" s="206">
        <f t="shared" si="9"/>
        <v>0</v>
      </c>
      <c r="H171" s="229"/>
      <c r="I171" s="346">
        <f t="shared" si="11"/>
        <v>0</v>
      </c>
    </row>
    <row r="172" spans="1:9" s="723" customFormat="1" ht="37.5" outlineLevel="1">
      <c r="A172" s="347">
        <v>4.9000000000000004</v>
      </c>
      <c r="B172" s="857" t="s">
        <v>1180</v>
      </c>
      <c r="C172" s="173"/>
      <c r="D172" s="173" t="s">
        <v>11</v>
      </c>
      <c r="E172" s="349">
        <f>'Take off_C&amp;I_Toilet &amp; Kitchen'!J182</f>
        <v>1</v>
      </c>
      <c r="F172" s="350">
        <f>'Take off_C&amp;I_Lounge'!J139</f>
        <v>4</v>
      </c>
      <c r="G172" s="206">
        <f t="shared" si="9"/>
        <v>5</v>
      </c>
      <c r="H172" s="229">
        <v>11000</v>
      </c>
      <c r="I172" s="346">
        <f t="shared" si="11"/>
        <v>55000</v>
      </c>
    </row>
    <row r="173" spans="1:9" s="723" customFormat="1" outlineLevel="1">
      <c r="A173" s="347"/>
      <c r="B173" s="857"/>
      <c r="C173" s="173"/>
      <c r="D173" s="173"/>
      <c r="E173" s="349"/>
      <c r="F173" s="350"/>
      <c r="G173" s="206">
        <f t="shared" si="9"/>
        <v>0</v>
      </c>
      <c r="H173" s="229"/>
      <c r="I173" s="346">
        <f t="shared" si="11"/>
        <v>0</v>
      </c>
    </row>
    <row r="174" spans="1:9" s="723" customFormat="1" ht="25" outlineLevel="1">
      <c r="A174" s="858">
        <v>4.0999999999999996</v>
      </c>
      <c r="B174" s="857" t="s">
        <v>123</v>
      </c>
      <c r="C174" s="173"/>
      <c r="D174" s="173" t="s">
        <v>11</v>
      </c>
      <c r="E174" s="349">
        <f>'Take off_C&amp;I_Toilet &amp; Kitchen'!J188</f>
        <v>8</v>
      </c>
      <c r="F174" s="350">
        <v>0</v>
      </c>
      <c r="G174" s="206">
        <f t="shared" si="9"/>
        <v>8</v>
      </c>
      <c r="H174" s="229">
        <v>11000</v>
      </c>
      <c r="I174" s="346">
        <f t="shared" si="11"/>
        <v>88000</v>
      </c>
    </row>
    <row r="175" spans="1:9" s="723" customFormat="1" outlineLevel="1">
      <c r="A175" s="347"/>
      <c r="B175" s="857"/>
      <c r="C175" s="173"/>
      <c r="D175" s="173"/>
      <c r="E175" s="349"/>
      <c r="F175" s="350"/>
      <c r="G175" s="206">
        <f t="shared" si="9"/>
        <v>0</v>
      </c>
      <c r="H175" s="229"/>
      <c r="I175" s="346">
        <f t="shared" si="11"/>
        <v>0</v>
      </c>
    </row>
    <row r="176" spans="1:9" s="723" customFormat="1" ht="25" outlineLevel="1">
      <c r="A176" s="347">
        <v>4.1100000000000003</v>
      </c>
      <c r="B176" s="857" t="s">
        <v>1169</v>
      </c>
      <c r="C176" s="173"/>
      <c r="D176" s="173" t="s">
        <v>11</v>
      </c>
      <c r="E176" s="349">
        <f>'Take off_C&amp;I_Toilet &amp; Kitchen'!J190</f>
        <v>8</v>
      </c>
      <c r="F176" s="350">
        <v>0</v>
      </c>
      <c r="G176" s="206">
        <f t="shared" si="9"/>
        <v>8</v>
      </c>
      <c r="H176" s="229">
        <v>18000</v>
      </c>
      <c r="I176" s="346">
        <f>+G176*H176</f>
        <v>144000</v>
      </c>
    </row>
    <row r="177" spans="1:9" s="723" customFormat="1" outlineLevel="1">
      <c r="A177" s="347"/>
      <c r="B177" s="857"/>
      <c r="C177" s="173"/>
      <c r="D177" s="173"/>
      <c r="E177" s="349"/>
      <c r="F177" s="350"/>
      <c r="G177" s="206">
        <f t="shared" si="9"/>
        <v>0</v>
      </c>
      <c r="H177" s="229"/>
      <c r="I177" s="346">
        <f t="shared" si="11"/>
        <v>0</v>
      </c>
    </row>
    <row r="178" spans="1:9" s="723" customFormat="1" ht="37.5" outlineLevel="1">
      <c r="A178" s="347">
        <v>4.12</v>
      </c>
      <c r="B178" s="857" t="s">
        <v>1269</v>
      </c>
      <c r="C178" s="173" t="s">
        <v>672</v>
      </c>
      <c r="D178" s="173" t="s">
        <v>671</v>
      </c>
      <c r="E178" s="349" t="s">
        <v>919</v>
      </c>
      <c r="F178" s="350">
        <f>'Take off_C&amp;I_Lounge'!J142</f>
        <v>2</v>
      </c>
      <c r="G178" s="206">
        <f t="shared" ref="G178:G181" si="16">SUM(E178:F178)</f>
        <v>2</v>
      </c>
      <c r="H178" s="907">
        <v>10000</v>
      </c>
      <c r="I178" s="346">
        <f t="shared" ref="I178:I181" si="17">+G178*H178</f>
        <v>20000</v>
      </c>
    </row>
    <row r="179" spans="1:9" s="723" customFormat="1" outlineLevel="1">
      <c r="A179" s="347"/>
      <c r="B179" s="857"/>
      <c r="C179" s="173"/>
      <c r="D179" s="173"/>
      <c r="E179" s="349"/>
      <c r="F179" s="350"/>
      <c r="G179" s="206"/>
      <c r="H179" s="229"/>
      <c r="I179" s="346"/>
    </row>
    <row r="180" spans="1:9" s="723" customFormat="1" ht="37.5" outlineLevel="1">
      <c r="A180" s="347">
        <v>4.13</v>
      </c>
      <c r="B180" s="857" t="s">
        <v>1183</v>
      </c>
      <c r="C180" s="173"/>
      <c r="D180" s="173" t="s">
        <v>671</v>
      </c>
      <c r="E180" s="349" t="s">
        <v>919</v>
      </c>
      <c r="F180" s="350">
        <f>'Take off_C&amp;I_Lounge'!J148</f>
        <v>4</v>
      </c>
      <c r="G180" s="206">
        <f t="shared" ref="G180" si="18">SUM(E180:F180)</f>
        <v>4</v>
      </c>
      <c r="H180" s="907">
        <v>45000</v>
      </c>
      <c r="I180" s="346">
        <f t="shared" ref="I180" si="19">+G180*H180</f>
        <v>180000</v>
      </c>
    </row>
    <row r="181" spans="1:9" s="723" customFormat="1" outlineLevel="1">
      <c r="A181" s="347"/>
      <c r="B181" s="857"/>
      <c r="C181" s="173"/>
      <c r="D181" s="173"/>
      <c r="E181" s="349"/>
      <c r="F181" s="350"/>
      <c r="G181" s="206">
        <f t="shared" si="16"/>
        <v>0</v>
      </c>
      <c r="H181" s="229"/>
      <c r="I181" s="346">
        <f t="shared" si="17"/>
        <v>0</v>
      </c>
    </row>
    <row r="182" spans="1:9" s="723" customFormat="1">
      <c r="A182" s="882"/>
      <c r="B182" s="883" t="s">
        <v>15</v>
      </c>
      <c r="C182" s="878"/>
      <c r="D182" s="867"/>
      <c r="E182" s="384"/>
      <c r="F182" s="353"/>
      <c r="G182" s="187">
        <f t="shared" si="9"/>
        <v>0</v>
      </c>
      <c r="H182" s="868"/>
      <c r="I182" s="187">
        <f>SUM(I151:I181)</f>
        <v>4466650.74175</v>
      </c>
    </row>
    <row r="183" spans="1:9" s="723" customFormat="1">
      <c r="A183" s="884"/>
      <c r="B183" s="884"/>
      <c r="C183" s="347"/>
      <c r="D183" s="347"/>
      <c r="E183" s="349"/>
      <c r="F183" s="350"/>
      <c r="G183" s="206">
        <f t="shared" si="9"/>
        <v>0</v>
      </c>
      <c r="H183" s="229"/>
      <c r="I183" s="229"/>
    </row>
    <row r="184" spans="1:9" s="723" customFormat="1">
      <c r="A184" s="844">
        <v>5</v>
      </c>
      <c r="B184" s="845" t="s">
        <v>25</v>
      </c>
      <c r="C184" s="846"/>
      <c r="D184" s="844"/>
      <c r="E184" s="383"/>
      <c r="F184" s="352"/>
      <c r="G184" s="197">
        <f t="shared" si="9"/>
        <v>0</v>
      </c>
      <c r="H184" s="847"/>
      <c r="I184" s="197"/>
    </row>
    <row r="185" spans="1:9" s="723" customFormat="1" outlineLevel="1">
      <c r="A185" s="869"/>
      <c r="B185" s="873"/>
      <c r="C185" s="869"/>
      <c r="D185" s="347"/>
      <c r="E185" s="349"/>
      <c r="F185" s="350"/>
      <c r="G185" s="206">
        <f t="shared" si="9"/>
        <v>0</v>
      </c>
      <c r="H185" s="229"/>
      <c r="I185" s="229"/>
    </row>
    <row r="186" spans="1:9" s="723" customFormat="1" ht="38" outlineLevel="1">
      <c r="A186" s="347">
        <v>5.0999999999999996</v>
      </c>
      <c r="B186" s="857" t="s">
        <v>1531</v>
      </c>
      <c r="C186" s="347"/>
      <c r="D186" s="347"/>
      <c r="E186" s="349"/>
      <c r="F186" s="350"/>
      <c r="G186" s="206"/>
      <c r="H186" s="229"/>
      <c r="I186" s="346"/>
    </row>
    <row r="187" spans="1:9" s="723" customFormat="1" outlineLevel="1">
      <c r="A187" s="347" t="s">
        <v>575</v>
      </c>
      <c r="B187" s="857" t="s">
        <v>1195</v>
      </c>
      <c r="C187" s="347"/>
      <c r="D187" s="347" t="s">
        <v>33</v>
      </c>
      <c r="E187" s="349">
        <v>0</v>
      </c>
      <c r="F187" s="350">
        <f>'Take off_C&amp;I_Lounge'!K166</f>
        <v>728.04599999999994</v>
      </c>
      <c r="G187" s="206">
        <f>SUM(E187:F187)</f>
        <v>728.04599999999994</v>
      </c>
      <c r="H187" s="919">
        <v>2500</v>
      </c>
      <c r="I187" s="346">
        <f>+G187*H187</f>
        <v>1820114.9999999998</v>
      </c>
    </row>
    <row r="188" spans="1:9" s="723" customFormat="1" outlineLevel="1">
      <c r="A188" s="347" t="s">
        <v>1097</v>
      </c>
      <c r="B188" s="857" t="s">
        <v>1196</v>
      </c>
      <c r="C188" s="347"/>
      <c r="D188" s="347" t="s">
        <v>33</v>
      </c>
      <c r="E188" s="349">
        <v>0</v>
      </c>
      <c r="F188" s="350">
        <f>'Take off_C&amp;I_Lounge'!K175</f>
        <v>85.953999999999994</v>
      </c>
      <c r="G188" s="206">
        <f>SUM(E188:F188)</f>
        <v>85.953999999999994</v>
      </c>
      <c r="H188" s="919">
        <v>2000</v>
      </c>
      <c r="I188" s="346">
        <f>+G188*H188</f>
        <v>171908</v>
      </c>
    </row>
    <row r="189" spans="1:9" s="723" customFormat="1" outlineLevel="1">
      <c r="A189" s="347"/>
      <c r="B189" s="857"/>
      <c r="C189" s="347"/>
      <c r="D189" s="347"/>
      <c r="E189" s="349"/>
      <c r="F189" s="350"/>
      <c r="G189" s="206"/>
      <c r="H189" s="229"/>
      <c r="I189" s="346"/>
    </row>
    <row r="190" spans="1:9" s="723" customFormat="1" ht="75" outlineLevel="1">
      <c r="A190" s="347">
        <v>5.2</v>
      </c>
      <c r="B190" s="857" t="s">
        <v>1507</v>
      </c>
      <c r="C190" s="347"/>
      <c r="D190" s="347" t="s">
        <v>32</v>
      </c>
      <c r="E190" s="349">
        <v>0</v>
      </c>
      <c r="F190" s="350">
        <f>'Take off_C&amp;I_Lounge'!K180</f>
        <v>0.18664800000000001</v>
      </c>
      <c r="G190" s="206">
        <f>SUM(E190:F190)</f>
        <v>0.18664800000000001</v>
      </c>
      <c r="H190" s="229">
        <v>355000</v>
      </c>
      <c r="I190" s="346">
        <f>+G190*H190</f>
        <v>66260.040000000008</v>
      </c>
    </row>
    <row r="191" spans="1:9" s="723" customFormat="1" outlineLevel="1">
      <c r="A191" s="347"/>
      <c r="B191" s="857"/>
      <c r="C191" s="173"/>
      <c r="D191" s="347"/>
      <c r="E191" s="349"/>
      <c r="F191" s="350"/>
      <c r="G191" s="206">
        <f>SUM(E191:F191)</f>
        <v>0</v>
      </c>
      <c r="H191" s="229"/>
      <c r="I191" s="346">
        <f>+G191*H191</f>
        <v>0</v>
      </c>
    </row>
    <row r="192" spans="1:9" s="723" customFormat="1" ht="38.5" outlineLevel="1">
      <c r="A192" s="347">
        <v>5.3</v>
      </c>
      <c r="B192" s="874" t="s">
        <v>1532</v>
      </c>
      <c r="C192" s="347"/>
      <c r="D192" s="347" t="s">
        <v>33</v>
      </c>
      <c r="E192" s="349">
        <v>0</v>
      </c>
      <c r="F192" s="349" t="s">
        <v>919</v>
      </c>
      <c r="G192" s="206">
        <f t="shared" ref="G192:G242" si="20">SUM(E192:F192)</f>
        <v>0</v>
      </c>
      <c r="H192" s="229">
        <v>1899.6499999999999</v>
      </c>
      <c r="I192" s="346">
        <f t="shared" ref="I192:I239" si="21">+G192*H192</f>
        <v>0</v>
      </c>
    </row>
    <row r="193" spans="1:9" s="723" customFormat="1" outlineLevel="1">
      <c r="A193" s="347"/>
      <c r="B193" s="874"/>
      <c r="C193" s="347"/>
      <c r="D193" s="347"/>
      <c r="E193" s="349"/>
      <c r="F193" s="350"/>
      <c r="G193" s="206">
        <f t="shared" si="20"/>
        <v>0</v>
      </c>
      <c r="H193" s="229"/>
      <c r="I193" s="346">
        <f t="shared" si="21"/>
        <v>0</v>
      </c>
    </row>
    <row r="194" spans="1:9" s="723" customFormat="1" ht="25.5" outlineLevel="1">
      <c r="A194" s="347">
        <v>5.4</v>
      </c>
      <c r="B194" s="857" t="s">
        <v>1520</v>
      </c>
      <c r="C194" s="173"/>
      <c r="D194" s="347" t="s">
        <v>33</v>
      </c>
      <c r="E194" s="349">
        <v>0</v>
      </c>
      <c r="F194" s="350">
        <v>0</v>
      </c>
      <c r="G194" s="206">
        <f t="shared" si="20"/>
        <v>0</v>
      </c>
      <c r="H194" s="229">
        <v>2002.1039999999998</v>
      </c>
      <c r="I194" s="346">
        <f t="shared" si="21"/>
        <v>0</v>
      </c>
    </row>
    <row r="195" spans="1:9" s="723" customFormat="1" outlineLevel="1">
      <c r="A195" s="347"/>
      <c r="B195" s="857"/>
      <c r="C195" s="173"/>
      <c r="D195" s="347"/>
      <c r="E195" s="349"/>
      <c r="F195" s="350"/>
      <c r="G195" s="206">
        <f t="shared" si="20"/>
        <v>0</v>
      </c>
      <c r="H195" s="229"/>
      <c r="I195" s="346">
        <f t="shared" si="21"/>
        <v>0</v>
      </c>
    </row>
    <row r="196" spans="1:9" s="723" customFormat="1" ht="114" outlineLevel="1">
      <c r="A196" s="347">
        <v>5.5</v>
      </c>
      <c r="B196" s="857" t="s">
        <v>1610</v>
      </c>
      <c r="C196" s="173"/>
      <c r="D196" s="347"/>
      <c r="E196" s="349"/>
      <c r="F196" s="350"/>
      <c r="G196" s="206">
        <f>SUM(E196:F196)</f>
        <v>0</v>
      </c>
      <c r="H196" s="229"/>
      <c r="I196" s="346">
        <f>+G196*H196</f>
        <v>0</v>
      </c>
    </row>
    <row r="197" spans="1:9" s="723" customFormat="1" outlineLevel="1">
      <c r="A197" s="347" t="s">
        <v>142</v>
      </c>
      <c r="B197" s="857" t="s">
        <v>1609</v>
      </c>
      <c r="C197" s="173"/>
      <c r="D197" s="347" t="s">
        <v>152</v>
      </c>
      <c r="E197" s="349">
        <v>0</v>
      </c>
      <c r="F197" s="350">
        <f>'Take off_C&amp;I_Lounge'!K191</f>
        <v>10.6755</v>
      </c>
      <c r="G197" s="206">
        <f>SUM(E197:F197)</f>
        <v>10.6755</v>
      </c>
      <c r="H197" s="229">
        <v>14000</v>
      </c>
      <c r="I197" s="346">
        <f>+G197*H197</f>
        <v>149457</v>
      </c>
    </row>
    <row r="198" spans="1:9" s="723" customFormat="1" ht="25" outlineLevel="1">
      <c r="A198" s="347" t="s">
        <v>143</v>
      </c>
      <c r="B198" s="857" t="s">
        <v>1608</v>
      </c>
      <c r="C198" s="173" t="s">
        <v>1205</v>
      </c>
      <c r="D198" s="347" t="s">
        <v>152</v>
      </c>
      <c r="E198" s="349">
        <v>0</v>
      </c>
      <c r="F198" s="350">
        <f>'Take off_C&amp;I_Lounge'!K196</f>
        <v>54.89</v>
      </c>
      <c r="G198" s="206">
        <f>SUM(E198:F198)</f>
        <v>54.89</v>
      </c>
      <c r="H198" s="229">
        <v>15000</v>
      </c>
      <c r="I198" s="346">
        <f>+G198*H198</f>
        <v>823350</v>
      </c>
    </row>
    <row r="199" spans="1:9" s="723" customFormat="1" outlineLevel="1">
      <c r="A199" s="362"/>
      <c r="B199" s="859"/>
      <c r="C199" s="399"/>
      <c r="D199" s="362"/>
      <c r="E199" s="388"/>
      <c r="F199" s="355"/>
      <c r="G199" s="193"/>
      <c r="H199" s="174"/>
      <c r="I199" s="468"/>
    </row>
    <row r="200" spans="1:9" s="723" customFormat="1" ht="38" outlineLevel="1">
      <c r="A200" s="347">
        <v>5.6</v>
      </c>
      <c r="B200" s="857" t="s">
        <v>1611</v>
      </c>
      <c r="C200" s="173"/>
      <c r="D200" s="347" t="s">
        <v>34</v>
      </c>
      <c r="E200" s="349">
        <v>0</v>
      </c>
      <c r="F200" s="350">
        <f>'Take off_C&amp;I_Lounge'!K200</f>
        <v>41.58</v>
      </c>
      <c r="G200" s="206">
        <f t="shared" si="20"/>
        <v>41.58</v>
      </c>
      <c r="H200" s="229">
        <v>850</v>
      </c>
      <c r="I200" s="346">
        <f t="shared" si="21"/>
        <v>35343</v>
      </c>
    </row>
    <row r="201" spans="1:9" s="723" customFormat="1" outlineLevel="1">
      <c r="A201" s="347"/>
      <c r="B201" s="857"/>
      <c r="C201" s="173"/>
      <c r="D201" s="347"/>
      <c r="E201" s="349"/>
      <c r="F201" s="350"/>
      <c r="G201" s="206">
        <f t="shared" si="20"/>
        <v>0</v>
      </c>
      <c r="H201" s="229"/>
      <c r="I201" s="346">
        <f t="shared" si="21"/>
        <v>0</v>
      </c>
    </row>
    <row r="202" spans="1:9" s="723" customFormat="1" ht="38" outlineLevel="1">
      <c r="A202" s="347">
        <v>5.7</v>
      </c>
      <c r="B202" s="857" t="s">
        <v>1612</v>
      </c>
      <c r="C202" s="173"/>
      <c r="D202" s="347" t="s">
        <v>33</v>
      </c>
      <c r="E202" s="349">
        <v>0</v>
      </c>
      <c r="F202" s="350">
        <f>'Take off_C&amp;I_Lounge'!K206</f>
        <v>162.95400000000004</v>
      </c>
      <c r="G202" s="206">
        <f>SUM(E202:F202)</f>
        <v>162.95400000000004</v>
      </c>
      <c r="H202" s="229">
        <v>3000</v>
      </c>
      <c r="I202" s="346">
        <f>+G202*H202</f>
        <v>488862.00000000012</v>
      </c>
    </row>
    <row r="203" spans="1:9" s="723" customFormat="1" outlineLevel="1">
      <c r="A203" s="362"/>
      <c r="B203" s="859"/>
      <c r="C203" s="399"/>
      <c r="D203" s="362"/>
      <c r="E203" s="388"/>
      <c r="F203" s="355"/>
      <c r="G203" s="193"/>
      <c r="H203" s="174"/>
      <c r="I203" s="468"/>
    </row>
    <row r="204" spans="1:9" s="723" customFormat="1" ht="197.25" customHeight="1" outlineLevel="1">
      <c r="A204" s="347">
        <v>5.8</v>
      </c>
      <c r="B204" s="857" t="s">
        <v>1613</v>
      </c>
      <c r="C204" s="173" t="s">
        <v>1228</v>
      </c>
      <c r="D204" s="347"/>
      <c r="E204" s="386"/>
      <c r="F204" s="348"/>
      <c r="G204" s="206">
        <f t="shared" si="20"/>
        <v>0</v>
      </c>
      <c r="H204" s="229"/>
      <c r="I204" s="346">
        <f t="shared" si="21"/>
        <v>0</v>
      </c>
    </row>
    <row r="205" spans="1:9" s="723" customFormat="1" outlineLevel="1">
      <c r="A205" s="347" t="s">
        <v>4</v>
      </c>
      <c r="B205" s="885" t="s">
        <v>1222</v>
      </c>
      <c r="C205" s="229"/>
      <c r="D205" s="347" t="s">
        <v>125</v>
      </c>
      <c r="E205" s="349">
        <v>0</v>
      </c>
      <c r="F205" s="350">
        <f>'Take off_C&amp;I_Lounge'!J209</f>
        <v>2</v>
      </c>
      <c r="G205" s="206">
        <f t="shared" si="20"/>
        <v>2</v>
      </c>
      <c r="H205" s="229">
        <v>700000</v>
      </c>
      <c r="I205" s="346">
        <f t="shared" si="21"/>
        <v>1400000</v>
      </c>
    </row>
    <row r="206" spans="1:9" s="723" customFormat="1" outlineLevel="1">
      <c r="A206" s="347"/>
      <c r="B206" s="857"/>
      <c r="C206" s="173"/>
      <c r="D206" s="347"/>
      <c r="E206" s="386"/>
      <c r="F206" s="348"/>
      <c r="G206" s="206">
        <f t="shared" si="20"/>
        <v>0</v>
      </c>
      <c r="H206" s="361"/>
      <c r="I206" s="346">
        <f t="shared" si="21"/>
        <v>0</v>
      </c>
    </row>
    <row r="207" spans="1:9" s="723" customFormat="1" ht="150.5" outlineLevel="1">
      <c r="A207" s="347">
        <v>5.9</v>
      </c>
      <c r="B207" s="857" t="s">
        <v>1635</v>
      </c>
      <c r="C207" s="173" t="s">
        <v>1122</v>
      </c>
      <c r="D207" s="347"/>
      <c r="E207" s="386"/>
      <c r="F207" s="348"/>
      <c r="G207" s="206">
        <f>SUM(E207:F207)</f>
        <v>0</v>
      </c>
      <c r="H207" s="229"/>
      <c r="I207" s="346">
        <f>+G207*H207</f>
        <v>0</v>
      </c>
    </row>
    <row r="208" spans="1:9" s="723" customFormat="1" outlineLevel="1">
      <c r="A208" s="347" t="s">
        <v>4</v>
      </c>
      <c r="B208" s="885" t="s">
        <v>273</v>
      </c>
      <c r="C208" s="229"/>
      <c r="D208" s="347" t="s">
        <v>125</v>
      </c>
      <c r="E208" s="349">
        <v>0</v>
      </c>
      <c r="F208" s="350">
        <v>1</v>
      </c>
      <c r="G208" s="206">
        <f>SUM(E208:F208)</f>
        <v>1</v>
      </c>
      <c r="H208" s="229">
        <v>600000</v>
      </c>
      <c r="I208" s="346">
        <f>+G208*H208</f>
        <v>600000</v>
      </c>
    </row>
    <row r="209" spans="1:9" s="723" customFormat="1" outlineLevel="1">
      <c r="A209" s="362"/>
      <c r="B209" s="886"/>
      <c r="C209" s="174"/>
      <c r="D209" s="362"/>
      <c r="E209" s="388"/>
      <c r="F209" s="355"/>
      <c r="G209" s="193"/>
      <c r="H209" s="174"/>
      <c r="I209" s="468"/>
    </row>
    <row r="210" spans="1:9" s="723" customFormat="1" ht="125.5" outlineLevel="1">
      <c r="A210" s="362">
        <v>5.0999999999999996</v>
      </c>
      <c r="B210" s="857" t="s">
        <v>1636</v>
      </c>
      <c r="C210" s="174" t="s">
        <v>1121</v>
      </c>
      <c r="D210" s="362"/>
      <c r="E210" s="388"/>
      <c r="F210" s="355"/>
      <c r="G210" s="193"/>
      <c r="H210" s="174"/>
      <c r="I210" s="468"/>
    </row>
    <row r="211" spans="1:9" s="723" customFormat="1" outlineLevel="1">
      <c r="A211" s="362" t="s">
        <v>4</v>
      </c>
      <c r="B211" s="886" t="s">
        <v>1223</v>
      </c>
      <c r="C211" s="174"/>
      <c r="D211" s="347" t="s">
        <v>125</v>
      </c>
      <c r="E211" s="349">
        <v>0</v>
      </c>
      <c r="F211" s="350">
        <v>1</v>
      </c>
      <c r="G211" s="206">
        <f>SUM(E211:F211)</f>
        <v>1</v>
      </c>
      <c r="H211" s="229">
        <v>300000</v>
      </c>
      <c r="I211" s="346">
        <f>+G211*H211</f>
        <v>300000</v>
      </c>
    </row>
    <row r="212" spans="1:9" s="723" customFormat="1" outlineLevel="1">
      <c r="A212" s="362"/>
      <c r="B212" s="859"/>
      <c r="C212" s="399"/>
      <c r="D212" s="362"/>
      <c r="E212" s="389"/>
      <c r="F212" s="356"/>
      <c r="G212" s="193"/>
      <c r="H212" s="887"/>
      <c r="I212" s="468"/>
    </row>
    <row r="213" spans="1:9" s="723" customFormat="1" ht="125.5" outlineLevel="1">
      <c r="A213" s="347">
        <v>5.1100000000000003</v>
      </c>
      <c r="B213" s="857" t="s">
        <v>1622</v>
      </c>
      <c r="C213" s="173" t="s">
        <v>1122</v>
      </c>
      <c r="D213" s="877"/>
      <c r="E213" s="390"/>
      <c r="F213" s="357"/>
      <c r="G213" s="877"/>
      <c r="H213" s="877"/>
      <c r="I213" s="877"/>
    </row>
    <row r="214" spans="1:9" s="723" customFormat="1" outlineLevel="1">
      <c r="A214" s="362" t="s">
        <v>4</v>
      </c>
      <c r="B214" s="859" t="s">
        <v>1619</v>
      </c>
      <c r="C214" s="399"/>
      <c r="D214" s="347" t="s">
        <v>125</v>
      </c>
      <c r="E214" s="349">
        <v>0</v>
      </c>
      <c r="F214" s="350">
        <v>1</v>
      </c>
      <c r="G214" s="206">
        <f>SUM(E214:F214)</f>
        <v>1</v>
      </c>
      <c r="H214" s="229">
        <v>500000</v>
      </c>
      <c r="I214" s="346">
        <f>+G214*H214</f>
        <v>500000</v>
      </c>
    </row>
    <row r="215" spans="1:9" s="723" customFormat="1" outlineLevel="1">
      <c r="A215" s="347"/>
      <c r="B215" s="857"/>
      <c r="C215" s="173"/>
      <c r="D215" s="347"/>
      <c r="E215" s="349"/>
      <c r="F215" s="350"/>
      <c r="G215" s="206">
        <f>SUM(E215:F215)</f>
        <v>0</v>
      </c>
      <c r="H215" s="229"/>
      <c r="I215" s="346">
        <f>+G215*H215</f>
        <v>0</v>
      </c>
    </row>
    <row r="216" spans="1:9" s="723" customFormat="1" ht="150.5" outlineLevel="1">
      <c r="A216" s="347">
        <v>5.12</v>
      </c>
      <c r="B216" s="857" t="s">
        <v>1637</v>
      </c>
      <c r="C216" s="173"/>
      <c r="D216" s="347"/>
      <c r="E216" s="349"/>
      <c r="F216" s="350"/>
      <c r="G216" s="206"/>
      <c r="H216" s="229"/>
      <c r="I216" s="346"/>
    </row>
    <row r="217" spans="1:9" s="723" customFormat="1" outlineLevel="1">
      <c r="A217" s="362" t="s">
        <v>4</v>
      </c>
      <c r="B217" s="859" t="s">
        <v>1224</v>
      </c>
      <c r="C217" s="399" t="s">
        <v>626</v>
      </c>
      <c r="D217" s="347" t="s">
        <v>125</v>
      </c>
      <c r="E217" s="349">
        <v>0</v>
      </c>
      <c r="F217" s="350">
        <v>1</v>
      </c>
      <c r="G217" s="206">
        <f t="shared" ref="G217:G218" si="22">SUM(E217:F217)</f>
        <v>1</v>
      </c>
      <c r="H217" s="229">
        <v>1425000</v>
      </c>
      <c r="I217" s="346">
        <f t="shared" ref="I217:I218" si="23">+G217*H217</f>
        <v>1425000</v>
      </c>
    </row>
    <row r="218" spans="1:9" s="723" customFormat="1" outlineLevel="1">
      <c r="A218" s="362" t="s">
        <v>5</v>
      </c>
      <c r="B218" s="859" t="s">
        <v>1225</v>
      </c>
      <c r="C218" s="399" t="s">
        <v>626</v>
      </c>
      <c r="D218" s="347" t="s">
        <v>125</v>
      </c>
      <c r="E218" s="349">
        <v>0</v>
      </c>
      <c r="F218" s="350">
        <v>1</v>
      </c>
      <c r="G218" s="206">
        <f t="shared" si="22"/>
        <v>1</v>
      </c>
      <c r="H218" s="229">
        <v>600000</v>
      </c>
      <c r="I218" s="346">
        <f t="shared" si="23"/>
        <v>600000</v>
      </c>
    </row>
    <row r="219" spans="1:9" s="723" customFormat="1" outlineLevel="1">
      <c r="A219" s="347"/>
      <c r="B219" s="857"/>
      <c r="C219" s="173"/>
      <c r="D219" s="347"/>
      <c r="E219" s="349"/>
      <c r="F219" s="350"/>
      <c r="G219" s="206"/>
      <c r="H219" s="229"/>
      <c r="I219" s="346"/>
    </row>
    <row r="220" spans="1:9" s="723" customFormat="1" ht="75" outlineLevel="1">
      <c r="A220" s="347">
        <v>5.13</v>
      </c>
      <c r="B220" s="857" t="s">
        <v>1638</v>
      </c>
      <c r="C220" s="173" t="s">
        <v>1226</v>
      </c>
      <c r="D220" s="347" t="s">
        <v>125</v>
      </c>
      <c r="E220" s="349">
        <v>0</v>
      </c>
      <c r="F220" s="350">
        <v>1</v>
      </c>
      <c r="G220" s="206">
        <f>SUM(E220:F220)</f>
        <v>1</v>
      </c>
      <c r="H220" s="229">
        <v>300000</v>
      </c>
      <c r="I220" s="346">
        <f>+G220*H220</f>
        <v>300000</v>
      </c>
    </row>
    <row r="221" spans="1:9" s="723" customFormat="1" outlineLevel="1">
      <c r="A221" s="347"/>
      <c r="B221" s="857"/>
      <c r="C221" s="173"/>
      <c r="D221" s="347"/>
      <c r="E221" s="349"/>
      <c r="F221" s="350"/>
      <c r="G221" s="206"/>
      <c r="H221" s="229"/>
      <c r="I221" s="346"/>
    </row>
    <row r="222" spans="1:9" s="723" customFormat="1" ht="129" customHeight="1" outlineLevel="1">
      <c r="A222" s="347">
        <v>5.14</v>
      </c>
      <c r="B222" s="857" t="s">
        <v>1639</v>
      </c>
      <c r="C222" s="173" t="s">
        <v>1227</v>
      </c>
      <c r="D222" s="347" t="s">
        <v>125</v>
      </c>
      <c r="E222" s="349">
        <v>0</v>
      </c>
      <c r="F222" s="350">
        <v>1</v>
      </c>
      <c r="G222" s="206">
        <f t="shared" ref="G222" si="24">SUM(E222:F222)</f>
        <v>1</v>
      </c>
      <c r="H222" s="229">
        <v>125000</v>
      </c>
      <c r="I222" s="346">
        <f t="shared" ref="I222" si="25">+G222*H222</f>
        <v>125000</v>
      </c>
    </row>
    <row r="223" spans="1:9" s="723" customFormat="1" outlineLevel="1">
      <c r="A223" s="362"/>
      <c r="B223" s="859"/>
      <c r="C223" s="399"/>
      <c r="D223" s="362"/>
      <c r="E223" s="389"/>
      <c r="F223" s="356"/>
      <c r="G223" s="193"/>
      <c r="H223" s="887"/>
      <c r="I223" s="468"/>
    </row>
    <row r="224" spans="1:9" s="723" customFormat="1" ht="200" outlineLevel="1">
      <c r="A224" s="858">
        <v>5.15</v>
      </c>
      <c r="B224" s="857" t="s">
        <v>1631</v>
      </c>
      <c r="C224" s="173"/>
      <c r="D224" s="347" t="s">
        <v>11</v>
      </c>
      <c r="E224" s="386">
        <v>0</v>
      </c>
      <c r="F224" s="348">
        <v>1</v>
      </c>
      <c r="G224" s="206">
        <f t="shared" si="20"/>
        <v>1</v>
      </c>
      <c r="H224" s="229">
        <v>750000</v>
      </c>
      <c r="I224" s="346">
        <f t="shared" si="21"/>
        <v>750000</v>
      </c>
    </row>
    <row r="225" spans="1:9" s="723" customFormat="1" ht="207.75" customHeight="1" outlineLevel="1">
      <c r="A225" s="347">
        <v>5.16</v>
      </c>
      <c r="B225" s="888" t="s">
        <v>1632</v>
      </c>
      <c r="C225" s="173"/>
      <c r="D225" s="347" t="s">
        <v>11</v>
      </c>
      <c r="E225" s="386">
        <v>0</v>
      </c>
      <c r="F225" s="361">
        <v>1</v>
      </c>
      <c r="G225" s="206">
        <f t="shared" si="20"/>
        <v>1</v>
      </c>
      <c r="H225" s="229">
        <v>325000</v>
      </c>
      <c r="I225" s="346">
        <f t="shared" si="21"/>
        <v>325000</v>
      </c>
    </row>
    <row r="226" spans="1:9" s="723" customFormat="1" outlineLevel="1">
      <c r="A226" s="347"/>
      <c r="B226" s="857"/>
      <c r="C226" s="173"/>
      <c r="D226" s="347"/>
      <c r="E226" s="386"/>
      <c r="F226" s="348"/>
      <c r="G226" s="206"/>
      <c r="H226" s="361"/>
      <c r="I226" s="346"/>
    </row>
    <row r="227" spans="1:9" s="723" customFormat="1" ht="135" customHeight="1" outlineLevel="1">
      <c r="A227" s="347">
        <v>5.17</v>
      </c>
      <c r="B227" s="857" t="s">
        <v>1533</v>
      </c>
      <c r="C227" s="173" t="s">
        <v>1230</v>
      </c>
      <c r="D227" s="347"/>
      <c r="E227" s="386"/>
      <c r="F227" s="348"/>
      <c r="G227" s="206">
        <f t="shared" si="20"/>
        <v>0</v>
      </c>
      <c r="H227" s="229"/>
      <c r="I227" s="346">
        <f t="shared" si="21"/>
        <v>0</v>
      </c>
    </row>
    <row r="228" spans="1:9" s="723" customFormat="1" outlineLevel="1">
      <c r="A228" s="347" t="s">
        <v>5</v>
      </c>
      <c r="B228" s="885" t="s">
        <v>1231</v>
      </c>
      <c r="C228" s="229"/>
      <c r="D228" s="347" t="s">
        <v>125</v>
      </c>
      <c r="E228" s="349">
        <v>0</v>
      </c>
      <c r="F228" s="350">
        <v>1</v>
      </c>
      <c r="G228" s="206">
        <f t="shared" si="20"/>
        <v>1</v>
      </c>
      <c r="H228" s="229">
        <v>400000</v>
      </c>
      <c r="I228" s="346">
        <f t="shared" si="21"/>
        <v>400000</v>
      </c>
    </row>
    <row r="229" spans="1:9" s="723" customFormat="1" outlineLevel="1">
      <c r="A229" s="347"/>
      <c r="B229" s="885"/>
      <c r="C229" s="229"/>
      <c r="D229" s="347"/>
      <c r="E229" s="349"/>
      <c r="F229" s="350"/>
      <c r="G229" s="206">
        <f t="shared" si="20"/>
        <v>0</v>
      </c>
      <c r="H229" s="229"/>
      <c r="I229" s="346">
        <f t="shared" si="21"/>
        <v>0</v>
      </c>
    </row>
    <row r="230" spans="1:9" s="723" customFormat="1" ht="108.75" customHeight="1" outlineLevel="1">
      <c r="A230" s="347">
        <v>5.18</v>
      </c>
      <c r="B230" s="857" t="s">
        <v>1614</v>
      </c>
      <c r="C230" s="173"/>
      <c r="D230" s="347" t="s">
        <v>124</v>
      </c>
      <c r="E230" s="349">
        <v>0</v>
      </c>
      <c r="F230" s="350">
        <f>'Take off_C&amp;I_Lounge'!K214</f>
        <v>5.5811250000000001</v>
      </c>
      <c r="G230" s="206">
        <f>SUM(E230:F230)</f>
        <v>5.5811250000000001</v>
      </c>
      <c r="H230" s="229">
        <v>30000</v>
      </c>
      <c r="I230" s="346">
        <f>+G230*H230</f>
        <v>167433.75</v>
      </c>
    </row>
    <row r="231" spans="1:9" s="723" customFormat="1" outlineLevel="1">
      <c r="A231" s="362"/>
      <c r="B231" s="859"/>
      <c r="C231" s="399"/>
      <c r="D231" s="362"/>
      <c r="E231" s="388"/>
      <c r="F231" s="355"/>
      <c r="G231" s="193"/>
      <c r="H231" s="174"/>
      <c r="I231" s="468"/>
    </row>
    <row r="232" spans="1:9" s="723" customFormat="1" ht="75.5" outlineLevel="1">
      <c r="A232" s="347">
        <v>5.19</v>
      </c>
      <c r="B232" s="857" t="s">
        <v>1615</v>
      </c>
      <c r="C232" s="173"/>
      <c r="D232" s="347" t="s">
        <v>124</v>
      </c>
      <c r="E232" s="349">
        <v>0</v>
      </c>
      <c r="F232" s="229">
        <f>'Take off_C&amp;I_Lounge'!K221</f>
        <v>35.090000000000003</v>
      </c>
      <c r="G232" s="206">
        <f>SUM(E232:F232)</f>
        <v>35.090000000000003</v>
      </c>
      <c r="H232" s="229">
        <v>31000</v>
      </c>
      <c r="I232" s="346">
        <f>+G232*H232</f>
        <v>1087790</v>
      </c>
    </row>
    <row r="233" spans="1:9" s="723" customFormat="1" outlineLevel="1">
      <c r="A233" s="362"/>
      <c r="B233" s="859"/>
      <c r="C233" s="399"/>
      <c r="D233" s="362"/>
      <c r="E233" s="388"/>
      <c r="F233" s="355"/>
      <c r="G233" s="193"/>
      <c r="H233" s="174"/>
      <c r="I233" s="468"/>
    </row>
    <row r="234" spans="1:9" s="723" customFormat="1" ht="113" outlineLevel="1">
      <c r="A234" s="858">
        <v>5.2</v>
      </c>
      <c r="B234" s="857" t="s">
        <v>1521</v>
      </c>
      <c r="C234" s="173"/>
      <c r="D234" s="347"/>
      <c r="E234" s="349"/>
      <c r="F234" s="350"/>
      <c r="G234" s="206">
        <f t="shared" si="20"/>
        <v>0</v>
      </c>
      <c r="H234" s="229"/>
      <c r="I234" s="346">
        <f t="shared" si="21"/>
        <v>0</v>
      </c>
    </row>
    <row r="235" spans="1:9" s="723" customFormat="1" ht="50" outlineLevel="1">
      <c r="A235" s="347"/>
      <c r="B235" s="857" t="s">
        <v>127</v>
      </c>
      <c r="C235" s="173"/>
      <c r="D235" s="347"/>
      <c r="E235" s="349"/>
      <c r="F235" s="350"/>
      <c r="G235" s="206">
        <f t="shared" si="20"/>
        <v>0</v>
      </c>
      <c r="H235" s="229"/>
      <c r="I235" s="346">
        <f t="shared" si="21"/>
        <v>0</v>
      </c>
    </row>
    <row r="236" spans="1:9" s="723" customFormat="1" ht="62.5" outlineLevel="1">
      <c r="A236" s="347"/>
      <c r="B236" s="857" t="s">
        <v>128</v>
      </c>
      <c r="C236" s="173"/>
      <c r="D236" s="347"/>
      <c r="E236" s="349"/>
      <c r="F236" s="350"/>
      <c r="G236" s="206">
        <f t="shared" si="20"/>
        <v>0</v>
      </c>
      <c r="H236" s="229"/>
      <c r="I236" s="346">
        <f t="shared" si="21"/>
        <v>0</v>
      </c>
    </row>
    <row r="237" spans="1:9" s="723" customFormat="1" ht="50" outlineLevel="1">
      <c r="A237" s="347"/>
      <c r="B237" s="857" t="s">
        <v>129</v>
      </c>
      <c r="C237" s="173"/>
      <c r="D237" s="347"/>
      <c r="E237" s="349"/>
      <c r="F237" s="350"/>
      <c r="G237" s="206">
        <f t="shared" si="20"/>
        <v>0</v>
      </c>
      <c r="H237" s="229"/>
      <c r="I237" s="346">
        <f t="shared" si="21"/>
        <v>0</v>
      </c>
    </row>
    <row r="238" spans="1:9" s="723" customFormat="1" ht="112.5" outlineLevel="1">
      <c r="A238" s="347"/>
      <c r="B238" s="857" t="s">
        <v>1229</v>
      </c>
      <c r="C238" s="173"/>
      <c r="D238" s="347"/>
      <c r="E238" s="349"/>
      <c r="F238" s="350"/>
      <c r="G238" s="206">
        <f t="shared" si="20"/>
        <v>0</v>
      </c>
      <c r="H238" s="229"/>
      <c r="I238" s="346">
        <f t="shared" si="21"/>
        <v>0</v>
      </c>
    </row>
    <row r="239" spans="1:9" s="723" customFormat="1" outlineLevel="1">
      <c r="A239" s="347"/>
      <c r="B239" s="857" t="s">
        <v>130</v>
      </c>
      <c r="C239" s="173"/>
      <c r="D239" s="347" t="s">
        <v>125</v>
      </c>
      <c r="E239" s="349">
        <v>6</v>
      </c>
      <c r="F239" s="350">
        <v>0</v>
      </c>
      <c r="G239" s="206">
        <f t="shared" si="20"/>
        <v>6</v>
      </c>
      <c r="H239" s="907">
        <v>80000</v>
      </c>
      <c r="I239" s="346">
        <f t="shared" si="21"/>
        <v>480000</v>
      </c>
    </row>
    <row r="240" spans="1:9" s="723" customFormat="1" outlineLevel="1">
      <c r="A240" s="884"/>
      <c r="B240" s="884"/>
      <c r="C240" s="347"/>
      <c r="D240" s="347"/>
      <c r="E240" s="349"/>
      <c r="F240" s="350"/>
      <c r="G240" s="206">
        <f t="shared" si="20"/>
        <v>0</v>
      </c>
      <c r="H240" s="229"/>
      <c r="I240" s="346">
        <f t="shared" ref="I240" si="26">+G240*H240</f>
        <v>0</v>
      </c>
    </row>
    <row r="241" spans="1:9" s="723" customFormat="1">
      <c r="A241" s="882"/>
      <c r="B241" s="889" t="s">
        <v>23</v>
      </c>
      <c r="C241" s="837"/>
      <c r="D241" s="867"/>
      <c r="E241" s="384"/>
      <c r="F241" s="353"/>
      <c r="G241" s="187">
        <f t="shared" si="20"/>
        <v>0</v>
      </c>
      <c r="H241" s="868"/>
      <c r="I241" s="187">
        <f>SUM(I184:I240)</f>
        <v>12015518.789999999</v>
      </c>
    </row>
    <row r="242" spans="1:9" s="723" customFormat="1">
      <c r="A242" s="347"/>
      <c r="B242" s="880"/>
      <c r="C242" s="869"/>
      <c r="D242" s="347"/>
      <c r="E242" s="349"/>
      <c r="F242" s="350"/>
      <c r="G242" s="206">
        <f t="shared" si="20"/>
        <v>0</v>
      </c>
      <c r="H242" s="229"/>
      <c r="I242" s="206"/>
    </row>
    <row r="243" spans="1:9" s="723" customFormat="1">
      <c r="A243" s="844">
        <v>6</v>
      </c>
      <c r="B243" s="845" t="s">
        <v>16</v>
      </c>
      <c r="C243" s="846"/>
      <c r="D243" s="844"/>
      <c r="E243" s="383"/>
      <c r="F243" s="352"/>
      <c r="G243" s="197">
        <f t="shared" ref="G243:G294" si="27">SUM(E243:F243)</f>
        <v>0</v>
      </c>
      <c r="H243" s="847"/>
      <c r="I243" s="197"/>
    </row>
    <row r="244" spans="1:9" s="723" customFormat="1" outlineLevel="1">
      <c r="A244" s="869"/>
      <c r="B244" s="880"/>
      <c r="C244" s="869"/>
      <c r="D244" s="347"/>
      <c r="E244" s="349"/>
      <c r="F244" s="350"/>
      <c r="G244" s="206">
        <f t="shared" si="27"/>
        <v>0</v>
      </c>
      <c r="H244" s="229"/>
      <c r="I244" s="206"/>
    </row>
    <row r="245" spans="1:9" s="723" customFormat="1" ht="288" outlineLevel="1">
      <c r="A245" s="347">
        <v>6.1</v>
      </c>
      <c r="B245" s="857" t="s">
        <v>1522</v>
      </c>
      <c r="C245" s="173"/>
      <c r="D245" s="347" t="s">
        <v>33</v>
      </c>
      <c r="E245" s="349">
        <v>0</v>
      </c>
      <c r="F245" s="350">
        <f>'Take off_C&amp;I_Lounge'!K232</f>
        <v>557.68900000000008</v>
      </c>
      <c r="G245" s="206">
        <f t="shared" si="27"/>
        <v>557.68900000000008</v>
      </c>
      <c r="H245" s="229">
        <v>2100</v>
      </c>
      <c r="I245" s="346">
        <f t="shared" ref="I245:I266" si="28">+G245*H245</f>
        <v>1171146.9000000001</v>
      </c>
    </row>
    <row r="246" spans="1:9" s="723" customFormat="1" outlineLevel="1">
      <c r="A246" s="347"/>
      <c r="B246" s="857"/>
      <c r="C246" s="173"/>
      <c r="D246" s="347"/>
      <c r="E246" s="349"/>
      <c r="F246" s="350"/>
      <c r="G246" s="206">
        <f t="shared" si="27"/>
        <v>0</v>
      </c>
      <c r="H246" s="229"/>
      <c r="I246" s="346">
        <f t="shared" si="28"/>
        <v>0</v>
      </c>
    </row>
    <row r="247" spans="1:9" s="723" customFormat="1" ht="140" outlineLevel="1">
      <c r="A247" s="347">
        <v>6.2</v>
      </c>
      <c r="B247" s="857" t="s">
        <v>1534</v>
      </c>
      <c r="C247" s="173"/>
      <c r="D247" s="347" t="s">
        <v>33</v>
      </c>
      <c r="E247" s="350">
        <f>'Take off_C&amp;I_Toilet &amp; Kitchen'!K196</f>
        <v>64.350000000000009</v>
      </c>
      <c r="F247" s="350">
        <v>0</v>
      </c>
      <c r="G247" s="394">
        <f t="shared" si="27"/>
        <v>64.350000000000009</v>
      </c>
      <c r="H247" s="229">
        <v>1668.4199999999998</v>
      </c>
      <c r="I247" s="395">
        <f t="shared" si="28"/>
        <v>107362.827</v>
      </c>
    </row>
    <row r="248" spans="1:9" s="723" customFormat="1" outlineLevel="1">
      <c r="A248" s="347"/>
      <c r="B248" s="880"/>
      <c r="C248" s="869"/>
      <c r="D248" s="347"/>
      <c r="E248" s="349"/>
      <c r="F248" s="350"/>
      <c r="G248" s="206"/>
      <c r="H248" s="229"/>
      <c r="I248" s="346"/>
    </row>
    <row r="249" spans="1:9" s="723" customFormat="1" ht="212.5" outlineLevel="1">
      <c r="A249" s="347">
        <v>6.3</v>
      </c>
      <c r="B249" s="890" t="s">
        <v>1616</v>
      </c>
      <c r="C249" s="173"/>
      <c r="D249" s="347"/>
      <c r="E249" s="349"/>
      <c r="F249" s="350"/>
      <c r="G249" s="206"/>
      <c r="H249" s="229"/>
      <c r="I249" s="346"/>
    </row>
    <row r="250" spans="1:9" s="723" customFormat="1" ht="75" outlineLevel="1">
      <c r="A250" s="347"/>
      <c r="B250" s="890" t="s">
        <v>1617</v>
      </c>
      <c r="C250" s="173" t="s">
        <v>1787</v>
      </c>
      <c r="D250" s="347" t="s">
        <v>33</v>
      </c>
      <c r="E250" s="349">
        <f>'Take off_C&amp;I_Toilet &amp; Kitchen'!K200</f>
        <v>146.30000000000001</v>
      </c>
      <c r="F250" s="350">
        <v>0</v>
      </c>
      <c r="G250" s="206">
        <f t="shared" si="27"/>
        <v>146.30000000000001</v>
      </c>
      <c r="H250" s="919">
        <v>3500</v>
      </c>
      <c r="I250" s="346">
        <f t="shared" si="28"/>
        <v>512050.00000000006</v>
      </c>
    </row>
    <row r="251" spans="1:9" s="723" customFormat="1" outlineLevel="1">
      <c r="A251" s="347"/>
      <c r="B251" s="857"/>
      <c r="C251" s="173"/>
      <c r="D251" s="347"/>
      <c r="E251" s="349"/>
      <c r="F251" s="350"/>
      <c r="G251" s="206">
        <f t="shared" si="27"/>
        <v>0</v>
      </c>
      <c r="H251" s="229"/>
      <c r="I251" s="346">
        <f t="shared" si="28"/>
        <v>0</v>
      </c>
    </row>
    <row r="252" spans="1:9" s="723" customFormat="1" ht="100.5" outlineLevel="1">
      <c r="A252" s="347">
        <v>6.4</v>
      </c>
      <c r="B252" s="857" t="s">
        <v>1535</v>
      </c>
      <c r="C252" s="173"/>
      <c r="D252" s="459" t="s">
        <v>152</v>
      </c>
      <c r="E252" s="349">
        <v>0</v>
      </c>
      <c r="F252" s="349">
        <f>'Take off_C&amp;I_Lounge'!K236</f>
        <v>59.4</v>
      </c>
      <c r="G252" s="458">
        <f t="shared" si="27"/>
        <v>59.4</v>
      </c>
      <c r="H252" s="349">
        <v>1900</v>
      </c>
      <c r="I252" s="385">
        <f t="shared" si="28"/>
        <v>112860</v>
      </c>
    </row>
    <row r="253" spans="1:9" s="723" customFormat="1" outlineLevel="1">
      <c r="A253" s="347"/>
      <c r="B253" s="857"/>
      <c r="C253" s="173"/>
      <c r="D253" s="347"/>
      <c r="E253" s="349"/>
      <c r="F253" s="350"/>
      <c r="G253" s="206">
        <f t="shared" si="27"/>
        <v>0</v>
      </c>
      <c r="H253" s="229"/>
      <c r="I253" s="346">
        <f t="shared" si="28"/>
        <v>0</v>
      </c>
    </row>
    <row r="254" spans="1:9" s="723" customFormat="1" ht="38" outlineLevel="1">
      <c r="A254" s="347">
        <v>6.5</v>
      </c>
      <c r="B254" s="857" t="s">
        <v>1536</v>
      </c>
      <c r="C254" s="173" t="s">
        <v>1266</v>
      </c>
      <c r="D254" s="347" t="s">
        <v>152</v>
      </c>
      <c r="E254" s="349">
        <v>0</v>
      </c>
      <c r="F254" s="350">
        <f>'Take off_C&amp;I_Lounge'!J240</f>
        <v>15</v>
      </c>
      <c r="G254" s="206">
        <f t="shared" si="27"/>
        <v>15</v>
      </c>
      <c r="H254" s="229">
        <v>4500</v>
      </c>
      <c r="I254" s="346">
        <f t="shared" si="28"/>
        <v>67500</v>
      </c>
    </row>
    <row r="255" spans="1:9" s="723" customFormat="1" outlineLevel="1">
      <c r="A255" s="347"/>
      <c r="B255" s="857"/>
      <c r="C255" s="173"/>
      <c r="D255" s="347"/>
      <c r="E255" s="349"/>
      <c r="F255" s="350"/>
      <c r="G255" s="206">
        <f t="shared" si="27"/>
        <v>0</v>
      </c>
      <c r="H255" s="229"/>
      <c r="I255" s="346">
        <f t="shared" si="28"/>
        <v>0</v>
      </c>
    </row>
    <row r="256" spans="1:9" s="723" customFormat="1" ht="76.5" outlineLevel="1">
      <c r="A256" s="347">
        <v>6.6</v>
      </c>
      <c r="B256" s="857" t="s">
        <v>1618</v>
      </c>
      <c r="C256" s="173"/>
      <c r="D256" s="347" t="s">
        <v>152</v>
      </c>
      <c r="E256" s="349">
        <v>0</v>
      </c>
      <c r="F256" s="350">
        <v>0</v>
      </c>
      <c r="G256" s="206">
        <f t="shared" si="27"/>
        <v>0</v>
      </c>
      <c r="H256" s="229">
        <v>18014.4048</v>
      </c>
      <c r="I256" s="346">
        <f t="shared" si="28"/>
        <v>0</v>
      </c>
    </row>
    <row r="257" spans="1:9" s="723" customFormat="1" outlineLevel="1">
      <c r="A257" s="347"/>
      <c r="B257" s="857"/>
      <c r="C257" s="173"/>
      <c r="D257" s="347"/>
      <c r="E257" s="349"/>
      <c r="F257" s="350"/>
      <c r="G257" s="206">
        <f t="shared" si="27"/>
        <v>0</v>
      </c>
      <c r="H257" s="229"/>
      <c r="I257" s="346">
        <f t="shared" si="28"/>
        <v>0</v>
      </c>
    </row>
    <row r="258" spans="1:9" s="723" customFormat="1" ht="50.5" outlineLevel="1">
      <c r="A258" s="347">
        <v>6.7</v>
      </c>
      <c r="B258" s="857" t="s">
        <v>1678</v>
      </c>
      <c r="C258" s="173"/>
      <c r="D258" s="347" t="s">
        <v>152</v>
      </c>
      <c r="E258" s="349">
        <v>0</v>
      </c>
      <c r="F258" s="350">
        <f>'Take off_C&amp;I_Lounge'!K247</f>
        <v>242.11000000000004</v>
      </c>
      <c r="G258" s="206">
        <f t="shared" si="27"/>
        <v>242.11000000000004</v>
      </c>
      <c r="H258" s="919">
        <v>6500</v>
      </c>
      <c r="I258" s="346">
        <f t="shared" si="28"/>
        <v>1573715.0000000002</v>
      </c>
    </row>
    <row r="259" spans="1:9" s="723" customFormat="1" outlineLevel="1">
      <c r="A259" s="347"/>
      <c r="B259" s="857"/>
      <c r="C259" s="173"/>
      <c r="D259" s="347"/>
      <c r="E259" s="349"/>
      <c r="F259" s="350"/>
      <c r="G259" s="206">
        <f t="shared" si="27"/>
        <v>0</v>
      </c>
      <c r="H259" s="229"/>
      <c r="I259" s="346">
        <f t="shared" si="28"/>
        <v>0</v>
      </c>
    </row>
    <row r="260" spans="1:9" s="723" customFormat="1" ht="88" outlineLevel="1">
      <c r="A260" s="347">
        <v>6.8</v>
      </c>
      <c r="B260" s="857" t="s">
        <v>1788</v>
      </c>
      <c r="C260" s="173"/>
      <c r="D260" s="347" t="s">
        <v>653</v>
      </c>
      <c r="E260" s="349">
        <v>0</v>
      </c>
      <c r="F260" s="350">
        <v>1</v>
      </c>
      <c r="G260" s="206">
        <f>SUM(E260:F260)</f>
        <v>1</v>
      </c>
      <c r="H260" s="229">
        <v>300000</v>
      </c>
      <c r="I260" s="345">
        <f>+G260*H260</f>
        <v>300000</v>
      </c>
    </row>
    <row r="261" spans="1:9" s="723" customFormat="1" outlineLevel="1">
      <c r="A261" s="347"/>
      <c r="B261" s="857"/>
      <c r="C261" s="173"/>
      <c r="D261" s="347"/>
      <c r="E261" s="349"/>
      <c r="F261" s="350"/>
      <c r="G261" s="206">
        <f>SUM(E261:F261)</f>
        <v>0</v>
      </c>
      <c r="H261" s="229"/>
      <c r="I261" s="345">
        <f>+G261*H261</f>
        <v>0</v>
      </c>
    </row>
    <row r="262" spans="1:9" s="723" customFormat="1" ht="63" outlineLevel="1">
      <c r="A262" s="347">
        <v>6.9</v>
      </c>
      <c r="B262" s="857" t="s">
        <v>1537</v>
      </c>
      <c r="C262" s="173"/>
      <c r="D262" s="347"/>
      <c r="E262" s="349"/>
      <c r="F262" s="350"/>
      <c r="G262" s="206">
        <f t="shared" si="27"/>
        <v>0</v>
      </c>
      <c r="H262" s="229"/>
      <c r="I262" s="346">
        <f t="shared" si="28"/>
        <v>0</v>
      </c>
    </row>
    <row r="263" spans="1:9" s="723" customFormat="1" outlineLevel="1">
      <c r="A263" s="347" t="s">
        <v>4</v>
      </c>
      <c r="B263" s="857" t="s">
        <v>1247</v>
      </c>
      <c r="C263" s="891" t="s">
        <v>648</v>
      </c>
      <c r="D263" s="347" t="s">
        <v>152</v>
      </c>
      <c r="E263" s="349">
        <v>0</v>
      </c>
      <c r="F263" s="350">
        <f>'Take off_C&amp;I_Lounge'!K250</f>
        <v>37.070000000000007</v>
      </c>
      <c r="G263" s="206">
        <f t="shared" si="27"/>
        <v>37.070000000000007</v>
      </c>
      <c r="H263" s="919">
        <v>18000</v>
      </c>
      <c r="I263" s="346">
        <f t="shared" si="28"/>
        <v>667260.00000000012</v>
      </c>
    </row>
    <row r="264" spans="1:9" s="723" customFormat="1" outlineLevel="1">
      <c r="A264" s="347" t="s">
        <v>5</v>
      </c>
      <c r="B264" s="857" t="s">
        <v>1248</v>
      </c>
      <c r="C264" s="891" t="s">
        <v>626</v>
      </c>
      <c r="D264" s="347" t="s">
        <v>152</v>
      </c>
      <c r="E264" s="349">
        <v>0</v>
      </c>
      <c r="F264" s="350">
        <f>'Take off_C&amp;I_Lounge'!K251</f>
        <v>74.800000000000011</v>
      </c>
      <c r="G264" s="206">
        <f t="shared" si="27"/>
        <v>74.800000000000011</v>
      </c>
      <c r="H264" s="919">
        <v>18000</v>
      </c>
      <c r="I264" s="346">
        <f t="shared" si="28"/>
        <v>1346400.0000000002</v>
      </c>
    </row>
    <row r="265" spans="1:9" s="723" customFormat="1" outlineLevel="1">
      <c r="A265" s="347"/>
      <c r="B265" s="857"/>
      <c r="C265" s="173"/>
      <c r="D265" s="347"/>
      <c r="E265" s="349"/>
      <c r="F265" s="350"/>
      <c r="G265" s="206"/>
      <c r="H265" s="229"/>
      <c r="I265" s="346"/>
    </row>
    <row r="266" spans="1:9" s="723" customFormat="1" outlineLevel="1">
      <c r="A266" s="347"/>
      <c r="B266" s="857"/>
      <c r="C266" s="173"/>
      <c r="D266" s="347"/>
      <c r="E266" s="349"/>
      <c r="F266" s="350"/>
      <c r="G266" s="206">
        <f t="shared" si="27"/>
        <v>0</v>
      </c>
      <c r="H266" s="229"/>
      <c r="I266" s="346">
        <f t="shared" si="28"/>
        <v>0</v>
      </c>
    </row>
    <row r="267" spans="1:9" s="723" customFormat="1">
      <c r="A267" s="867"/>
      <c r="B267" s="883" t="s">
        <v>17</v>
      </c>
      <c r="C267" s="878"/>
      <c r="D267" s="867"/>
      <c r="E267" s="384"/>
      <c r="F267" s="353"/>
      <c r="G267" s="187">
        <f t="shared" si="27"/>
        <v>0</v>
      </c>
      <c r="H267" s="868"/>
      <c r="I267" s="187">
        <f>SUM(I245:I266)</f>
        <v>5858294.7270000009</v>
      </c>
    </row>
    <row r="268" spans="1:9" s="723" customFormat="1">
      <c r="A268" s="347"/>
      <c r="B268" s="880"/>
      <c r="C268" s="869"/>
      <c r="D268" s="347"/>
      <c r="E268" s="349"/>
      <c r="F268" s="350"/>
      <c r="G268" s="206">
        <f t="shared" si="27"/>
        <v>0</v>
      </c>
      <c r="H268" s="229"/>
      <c r="I268" s="206"/>
    </row>
    <row r="269" spans="1:9" s="723" customFormat="1">
      <c r="A269" s="844">
        <v>7</v>
      </c>
      <c r="B269" s="845" t="s">
        <v>1252</v>
      </c>
      <c r="C269" s="846"/>
      <c r="D269" s="844"/>
      <c r="E269" s="383"/>
      <c r="F269" s="352"/>
      <c r="G269" s="197">
        <f t="shared" si="27"/>
        <v>0</v>
      </c>
      <c r="H269" s="847"/>
      <c r="I269" s="197"/>
    </row>
    <row r="270" spans="1:9" s="723" customFormat="1" outlineLevel="1">
      <c r="A270" s="347"/>
      <c r="B270" s="857"/>
      <c r="C270" s="173"/>
      <c r="D270" s="347"/>
      <c r="E270" s="349"/>
      <c r="F270" s="350"/>
      <c r="G270" s="206">
        <f t="shared" si="27"/>
        <v>0</v>
      </c>
      <c r="H270" s="229"/>
      <c r="I270" s="229"/>
    </row>
    <row r="271" spans="1:9" s="723" customFormat="1" ht="39" outlineLevel="1">
      <c r="A271" s="347">
        <v>7.1</v>
      </c>
      <c r="B271" s="857" t="s">
        <v>1538</v>
      </c>
      <c r="C271" s="173" t="s">
        <v>1260</v>
      </c>
      <c r="D271" s="347" t="s">
        <v>33</v>
      </c>
      <c r="E271" s="349">
        <f>'Take off_C&amp;I_Toilet &amp; Kitchen'!K208</f>
        <v>99</v>
      </c>
      <c r="F271" s="350">
        <f>'Take off_C&amp;I_Lounge'!K263</f>
        <v>630.19199999999989</v>
      </c>
      <c r="G271" s="206">
        <f>SUM(E271:F271)</f>
        <v>729.19199999999989</v>
      </c>
      <c r="H271" s="229">
        <v>484.38</v>
      </c>
      <c r="I271" s="346">
        <f>+G271*H271</f>
        <v>353206.02095999994</v>
      </c>
    </row>
    <row r="272" spans="1:9" s="723" customFormat="1" outlineLevel="1">
      <c r="A272" s="362"/>
      <c r="B272" s="859"/>
      <c r="C272" s="399"/>
      <c r="D272" s="362"/>
      <c r="E272" s="388"/>
      <c r="F272" s="355"/>
      <c r="G272" s="193"/>
      <c r="H272" s="174"/>
      <c r="I272" s="174"/>
    </row>
    <row r="273" spans="1:9" s="723" customFormat="1" ht="100.5" outlineLevel="1">
      <c r="A273" s="347">
        <v>7.2</v>
      </c>
      <c r="B273" s="857" t="s">
        <v>1677</v>
      </c>
      <c r="C273" s="173"/>
      <c r="D273" s="347"/>
      <c r="E273" s="349"/>
      <c r="F273" s="350"/>
      <c r="G273" s="206">
        <f t="shared" si="27"/>
        <v>0</v>
      </c>
      <c r="H273" s="229"/>
      <c r="I273" s="229"/>
    </row>
    <row r="274" spans="1:9" s="723" customFormat="1" ht="26" outlineLevel="1">
      <c r="A274" s="347" t="s">
        <v>142</v>
      </c>
      <c r="B274" s="857" t="s">
        <v>1539</v>
      </c>
      <c r="C274" s="173" t="s">
        <v>1261</v>
      </c>
      <c r="D274" s="347" t="s">
        <v>33</v>
      </c>
      <c r="E274" s="349">
        <v>0</v>
      </c>
      <c r="F274" s="350">
        <f>'Take off_C&amp;I_Lounge'!K268</f>
        <v>419.32799999999992</v>
      </c>
      <c r="G274" s="206">
        <f t="shared" si="27"/>
        <v>419.32799999999992</v>
      </c>
      <c r="H274" s="229">
        <v>3230</v>
      </c>
      <c r="I274" s="346">
        <f t="shared" ref="I274:I277" si="29">+G274*H274</f>
        <v>1354429.4399999997</v>
      </c>
    </row>
    <row r="275" spans="1:9" s="723" customFormat="1" outlineLevel="1">
      <c r="A275" s="347"/>
      <c r="B275" s="857"/>
      <c r="C275" s="173"/>
      <c r="D275" s="347"/>
      <c r="E275" s="349"/>
      <c r="F275" s="350"/>
      <c r="G275" s="206">
        <f t="shared" si="27"/>
        <v>0</v>
      </c>
      <c r="H275" s="229"/>
      <c r="I275" s="346">
        <f t="shared" si="29"/>
        <v>0</v>
      </c>
    </row>
    <row r="276" spans="1:9" ht="63" outlineLevel="1">
      <c r="A276" s="173">
        <v>7.3</v>
      </c>
      <c r="B276" s="848" t="s">
        <v>1676</v>
      </c>
      <c r="C276" s="173" t="s">
        <v>1627</v>
      </c>
      <c r="D276" s="173" t="s">
        <v>124</v>
      </c>
      <c r="E276" s="391">
        <v>8</v>
      </c>
      <c r="F276" s="358">
        <v>80</v>
      </c>
      <c r="G276" s="206">
        <f t="shared" si="27"/>
        <v>88</v>
      </c>
      <c r="H276" s="229">
        <v>3768</v>
      </c>
      <c r="I276" s="346">
        <f t="shared" si="29"/>
        <v>331584</v>
      </c>
    </row>
    <row r="277" spans="1:9" outlineLevel="1">
      <c r="A277" s="173"/>
      <c r="B277" s="848"/>
      <c r="C277" s="173"/>
      <c r="D277" s="173"/>
      <c r="E277" s="391"/>
      <c r="F277" s="358"/>
      <c r="G277" s="206"/>
      <c r="H277" s="892"/>
      <c r="I277" s="346">
        <f t="shared" si="29"/>
        <v>0</v>
      </c>
    </row>
    <row r="278" spans="1:9" s="723" customFormat="1">
      <c r="A278" s="882"/>
      <c r="B278" s="883" t="s">
        <v>1253</v>
      </c>
      <c r="C278" s="878"/>
      <c r="D278" s="867"/>
      <c r="E278" s="384"/>
      <c r="F278" s="353"/>
      <c r="G278" s="187"/>
      <c r="H278" s="868"/>
      <c r="I278" s="187">
        <f>SUM(I269:I277)</f>
        <v>2039219.4609599996</v>
      </c>
    </row>
    <row r="279" spans="1:9">
      <c r="A279" s="347"/>
      <c r="B279" s="884"/>
      <c r="C279" s="347"/>
      <c r="D279" s="347"/>
      <c r="E279" s="349"/>
      <c r="F279" s="350"/>
      <c r="G279" s="206"/>
      <c r="H279" s="229"/>
      <c r="I279" s="229"/>
    </row>
    <row r="280" spans="1:9">
      <c r="A280" s="844">
        <v>8</v>
      </c>
      <c r="B280" s="845" t="s">
        <v>10</v>
      </c>
      <c r="C280" s="846"/>
      <c r="D280" s="844"/>
      <c r="E280" s="383"/>
      <c r="F280" s="352"/>
      <c r="G280" s="197"/>
      <c r="H280" s="847"/>
      <c r="I280" s="197"/>
    </row>
    <row r="281" spans="1:9" outlineLevel="1">
      <c r="A281" s="347"/>
      <c r="B281" s="857"/>
      <c r="C281" s="173"/>
      <c r="D281" s="347"/>
      <c r="E281" s="349"/>
      <c r="F281" s="350"/>
      <c r="G281" s="206"/>
      <c r="H281" s="229"/>
      <c r="I281" s="229"/>
    </row>
    <row r="282" spans="1:9" ht="25.5" outlineLevel="1">
      <c r="A282" s="347">
        <v>8.1</v>
      </c>
      <c r="B282" s="857" t="s">
        <v>1523</v>
      </c>
      <c r="C282" s="173"/>
      <c r="D282" s="347" t="s">
        <v>33</v>
      </c>
      <c r="E282" s="350">
        <v>0</v>
      </c>
      <c r="F282" s="350">
        <v>0</v>
      </c>
      <c r="G282" s="394">
        <f t="shared" si="27"/>
        <v>0</v>
      </c>
      <c r="H282" s="350"/>
      <c r="I282" s="395">
        <f>+G282*H282</f>
        <v>0</v>
      </c>
    </row>
    <row r="283" spans="1:9" outlineLevel="1">
      <c r="A283" s="347"/>
      <c r="B283" s="857"/>
      <c r="C283" s="173"/>
      <c r="D283" s="347"/>
      <c r="E283" s="349"/>
      <c r="F283" s="350"/>
      <c r="G283" s="206"/>
      <c r="H283" s="229"/>
      <c r="I283" s="346"/>
    </row>
    <row r="284" spans="1:9" ht="37.5" outlineLevel="1">
      <c r="A284" s="347">
        <v>8.1999999999999993</v>
      </c>
      <c r="B284" s="874" t="s">
        <v>1620</v>
      </c>
      <c r="C284" s="347"/>
      <c r="D284" s="347"/>
      <c r="E284" s="349"/>
      <c r="F284" s="350"/>
      <c r="G284" s="206"/>
      <c r="H284" s="229"/>
      <c r="I284" s="346"/>
    </row>
    <row r="285" spans="1:9" outlineLevel="1">
      <c r="A285" s="347" t="s">
        <v>142</v>
      </c>
      <c r="B285" s="874" t="s">
        <v>1624</v>
      </c>
      <c r="C285" s="347"/>
      <c r="D285" s="347" t="s">
        <v>33</v>
      </c>
      <c r="E285" s="349">
        <f>'Take off_C&amp;I_Toilet &amp; Kitchen'!K215</f>
        <v>15.510000000000002</v>
      </c>
      <c r="F285" s="350">
        <v>0</v>
      </c>
      <c r="G285" s="206">
        <f t="shared" si="27"/>
        <v>15.510000000000002</v>
      </c>
      <c r="H285" s="229">
        <v>10764</v>
      </c>
      <c r="I285" s="346">
        <f t="shared" ref="I285:I303" si="30">+G285*H285</f>
        <v>166949.64000000001</v>
      </c>
    </row>
    <row r="286" spans="1:9" outlineLevel="1">
      <c r="A286" s="347"/>
      <c r="B286" s="874"/>
      <c r="C286" s="347"/>
      <c r="D286" s="347"/>
      <c r="E286" s="349"/>
      <c r="F286" s="350"/>
      <c r="G286" s="206"/>
      <c r="H286" s="229"/>
      <c r="I286" s="346"/>
    </row>
    <row r="287" spans="1:9" ht="37.5" outlineLevel="1">
      <c r="A287" s="347">
        <v>8.3000000000000007</v>
      </c>
      <c r="B287" s="857" t="s">
        <v>1691</v>
      </c>
      <c r="C287" s="173"/>
      <c r="D287" s="347"/>
      <c r="E287" s="349"/>
      <c r="F287" s="350"/>
      <c r="G287" s="206"/>
      <c r="H287" s="229"/>
      <c r="I287" s="346"/>
    </row>
    <row r="288" spans="1:9" ht="25" outlineLevel="1">
      <c r="A288" s="347" t="s">
        <v>4</v>
      </c>
      <c r="B288" s="857" t="s">
        <v>1690</v>
      </c>
      <c r="C288" s="173" t="s">
        <v>1692</v>
      </c>
      <c r="D288" s="347" t="s">
        <v>64</v>
      </c>
      <c r="E288" s="350">
        <v>0</v>
      </c>
      <c r="F288" s="350">
        <v>2</v>
      </c>
      <c r="G288" s="394">
        <f t="shared" si="27"/>
        <v>2</v>
      </c>
      <c r="H288" s="350">
        <v>1400</v>
      </c>
      <c r="I288" s="395">
        <f t="shared" si="30"/>
        <v>2800</v>
      </c>
    </row>
    <row r="289" spans="1:9" outlineLevel="1">
      <c r="A289" s="362" t="s">
        <v>5</v>
      </c>
      <c r="B289" s="859" t="s">
        <v>1696</v>
      </c>
      <c r="C289" s="399" t="s">
        <v>1693</v>
      </c>
      <c r="D289" s="347" t="s">
        <v>64</v>
      </c>
      <c r="E289" s="350">
        <v>0</v>
      </c>
      <c r="F289" s="355">
        <f>'Take off_C&amp;I_Lounge'!K273</f>
        <v>50.050000000000004</v>
      </c>
      <c r="G289" s="394">
        <f t="shared" si="27"/>
        <v>50.050000000000004</v>
      </c>
      <c r="H289" s="350">
        <v>2600</v>
      </c>
      <c r="I289" s="395">
        <f t="shared" ref="I289" si="31">+G289*H289</f>
        <v>130130.00000000001</v>
      </c>
    </row>
    <row r="290" spans="1:9" outlineLevel="1">
      <c r="A290" s="347"/>
      <c r="B290" s="857"/>
      <c r="C290" s="173"/>
      <c r="D290" s="347"/>
      <c r="E290" s="349"/>
      <c r="F290" s="350"/>
      <c r="G290" s="206">
        <f t="shared" si="27"/>
        <v>0</v>
      </c>
      <c r="H290" s="229"/>
      <c r="I290" s="346">
        <f t="shared" si="30"/>
        <v>0</v>
      </c>
    </row>
    <row r="291" spans="1:9" ht="253" outlineLevel="1">
      <c r="A291" s="347">
        <v>8.4</v>
      </c>
      <c r="B291" s="857" t="s">
        <v>1623</v>
      </c>
      <c r="C291" s="173" t="s">
        <v>1621</v>
      </c>
      <c r="D291" s="347" t="s">
        <v>33</v>
      </c>
      <c r="E291" s="349">
        <v>0</v>
      </c>
      <c r="F291" s="350">
        <f>(14+12+12+13+4)*2.9</f>
        <v>159.5</v>
      </c>
      <c r="G291" s="206">
        <f t="shared" si="27"/>
        <v>159.5</v>
      </c>
      <c r="H291" s="229">
        <v>2000</v>
      </c>
      <c r="I291" s="346">
        <f t="shared" si="30"/>
        <v>319000</v>
      </c>
    </row>
    <row r="292" spans="1:9" outlineLevel="1">
      <c r="A292" s="347"/>
      <c r="B292" s="848"/>
      <c r="C292" s="173"/>
      <c r="D292" s="347"/>
      <c r="E292" s="349"/>
      <c r="F292" s="350"/>
      <c r="G292" s="206">
        <f t="shared" si="27"/>
        <v>0</v>
      </c>
      <c r="H292" s="229"/>
      <c r="I292" s="346">
        <f t="shared" si="30"/>
        <v>0</v>
      </c>
    </row>
    <row r="293" spans="1:9" ht="25" outlineLevel="1">
      <c r="A293" s="347">
        <v>8.5</v>
      </c>
      <c r="B293" s="848" t="s">
        <v>230</v>
      </c>
      <c r="C293" s="173"/>
      <c r="D293" s="347" t="s">
        <v>140</v>
      </c>
      <c r="E293" s="349">
        <v>0</v>
      </c>
      <c r="F293" s="350">
        <v>35</v>
      </c>
      <c r="G293" s="206">
        <f t="shared" si="27"/>
        <v>35</v>
      </c>
      <c r="H293" s="229">
        <v>12500</v>
      </c>
      <c r="I293" s="346">
        <f t="shared" si="30"/>
        <v>437500</v>
      </c>
    </row>
    <row r="294" spans="1:9" outlineLevel="1">
      <c r="A294" s="347"/>
      <c r="B294" s="857"/>
      <c r="C294" s="173"/>
      <c r="D294" s="347"/>
      <c r="E294" s="349"/>
      <c r="F294" s="350"/>
      <c r="G294" s="206">
        <f t="shared" si="27"/>
        <v>0</v>
      </c>
      <c r="H294" s="229"/>
      <c r="I294" s="346">
        <f t="shared" si="30"/>
        <v>0</v>
      </c>
    </row>
    <row r="295" spans="1:9" ht="75.5" outlineLevel="1">
      <c r="A295" s="173">
        <v>8.6</v>
      </c>
      <c r="B295" s="848" t="s">
        <v>1524</v>
      </c>
      <c r="C295" s="173"/>
      <c r="D295" s="173"/>
      <c r="E295" s="382"/>
      <c r="F295" s="351"/>
      <c r="G295" s="206">
        <f t="shared" ref="G295:G330" si="32">SUM(E295:F295)</f>
        <v>0</v>
      </c>
      <c r="H295" s="892"/>
      <c r="I295" s="346">
        <f t="shared" si="30"/>
        <v>0</v>
      </c>
    </row>
    <row r="296" spans="1:9" outlineLevel="1">
      <c r="A296" s="173" t="s">
        <v>4</v>
      </c>
      <c r="B296" s="848" t="s">
        <v>242</v>
      </c>
      <c r="C296" s="173"/>
      <c r="D296" s="173" t="s">
        <v>241</v>
      </c>
      <c r="E296" s="349">
        <v>0</v>
      </c>
      <c r="F296" s="350">
        <v>0</v>
      </c>
      <c r="G296" s="206">
        <f t="shared" si="32"/>
        <v>0</v>
      </c>
      <c r="H296" s="893">
        <v>5500</v>
      </c>
      <c r="I296" s="346">
        <f t="shared" si="30"/>
        <v>0</v>
      </c>
    </row>
    <row r="297" spans="1:9" s="723" customFormat="1" outlineLevel="1">
      <c r="A297" s="347"/>
      <c r="B297" s="857"/>
      <c r="C297" s="173"/>
      <c r="D297" s="347"/>
      <c r="E297" s="349"/>
      <c r="F297" s="350"/>
      <c r="G297" s="206"/>
      <c r="H297" s="229"/>
      <c r="I297" s="346"/>
    </row>
    <row r="298" spans="1:9" s="723" customFormat="1" ht="120.75" customHeight="1" outlineLevel="1">
      <c r="A298" s="854">
        <v>8.6999999999999993</v>
      </c>
      <c r="B298" s="857" t="s">
        <v>1633</v>
      </c>
      <c r="C298" s="173" t="s">
        <v>1281</v>
      </c>
      <c r="D298" s="347" t="s">
        <v>152</v>
      </c>
      <c r="E298" s="349">
        <v>0</v>
      </c>
      <c r="F298" s="350">
        <f>13.3+15</f>
        <v>28.3</v>
      </c>
      <c r="G298" s="206">
        <f t="shared" ref="G298" si="33">SUM(E298:F298)</f>
        <v>28.3</v>
      </c>
      <c r="H298" s="229">
        <v>26500</v>
      </c>
      <c r="I298" s="345">
        <f t="shared" ref="I298" si="34">+G298*H298</f>
        <v>749950</v>
      </c>
    </row>
    <row r="299" spans="1:9" s="723" customFormat="1" outlineLevel="1">
      <c r="A299" s="347"/>
      <c r="B299" s="857"/>
      <c r="C299" s="173"/>
      <c r="D299" s="347"/>
      <c r="E299" s="349"/>
      <c r="F299" s="350"/>
      <c r="G299" s="206"/>
      <c r="H299" s="229"/>
      <c r="I299" s="346"/>
    </row>
    <row r="300" spans="1:9" s="723" customFormat="1" ht="63.5" outlineLevel="1">
      <c r="A300" s="347">
        <v>8.9</v>
      </c>
      <c r="B300" s="857" t="s">
        <v>1540</v>
      </c>
      <c r="C300" s="173" t="s">
        <v>1278</v>
      </c>
      <c r="D300" s="347" t="s">
        <v>152</v>
      </c>
      <c r="E300" s="349">
        <v>0</v>
      </c>
      <c r="F300" s="350">
        <f>'Take off_C&amp;I_Lounge'!K278</f>
        <v>87.516000000000005</v>
      </c>
      <c r="G300" s="206">
        <f t="shared" ref="G300" si="35">SUM(E300:F300)</f>
        <v>87.516000000000005</v>
      </c>
      <c r="H300" s="919">
        <v>20000</v>
      </c>
      <c r="I300" s="345">
        <f t="shared" ref="I300" si="36">+G300*H300</f>
        <v>1750320</v>
      </c>
    </row>
    <row r="301" spans="1:9" s="723" customFormat="1" outlineLevel="1">
      <c r="A301" s="347"/>
      <c r="B301" s="857"/>
      <c r="C301" s="173"/>
      <c r="D301" s="347"/>
      <c r="E301" s="349"/>
      <c r="F301" s="350"/>
      <c r="G301" s="206"/>
      <c r="H301" s="229"/>
      <c r="I301" s="346"/>
    </row>
    <row r="302" spans="1:9" s="723" customFormat="1" ht="88" outlineLevel="1">
      <c r="A302" s="858">
        <v>8.1</v>
      </c>
      <c r="B302" s="857" t="s">
        <v>1634</v>
      </c>
      <c r="C302" s="173" t="s">
        <v>1277</v>
      </c>
      <c r="D302" s="347" t="s">
        <v>152</v>
      </c>
      <c r="E302" s="349">
        <v>0</v>
      </c>
      <c r="F302" s="350">
        <f>'Take off_C&amp;I_Lounge'!K281</f>
        <v>79.2</v>
      </c>
      <c r="G302" s="206">
        <f t="shared" ref="G302" si="37">SUM(E302:F302)</f>
        <v>79.2</v>
      </c>
      <c r="H302" s="919">
        <v>20000</v>
      </c>
      <c r="I302" s="345">
        <f t="shared" ref="I302" si="38">+G302*H302</f>
        <v>1584000</v>
      </c>
    </row>
    <row r="303" spans="1:9" outlineLevel="1">
      <c r="A303" s="173"/>
      <c r="B303" s="848"/>
      <c r="C303" s="173"/>
      <c r="D303" s="173"/>
      <c r="E303" s="391"/>
      <c r="F303" s="358"/>
      <c r="G303" s="206">
        <f t="shared" si="32"/>
        <v>0</v>
      </c>
      <c r="H303" s="892"/>
      <c r="I303" s="346">
        <f t="shared" si="30"/>
        <v>0</v>
      </c>
    </row>
    <row r="304" spans="1:9" s="723" customFormat="1" ht="75.5" outlineLevel="1">
      <c r="A304" s="347">
        <v>8.11</v>
      </c>
      <c r="B304" s="857" t="s">
        <v>1674</v>
      </c>
      <c r="C304" s="173" t="s">
        <v>1210</v>
      </c>
      <c r="D304" s="347" t="s">
        <v>152</v>
      </c>
      <c r="E304" s="349">
        <v>0</v>
      </c>
      <c r="F304" s="350">
        <f>'Take off_C&amp;I_Lounge'!K287</f>
        <v>9.9</v>
      </c>
      <c r="G304" s="206">
        <f t="shared" ref="G304" si="39">SUM(E304:F304)</f>
        <v>9.9</v>
      </c>
      <c r="H304" s="229">
        <v>26000</v>
      </c>
      <c r="I304" s="345">
        <f t="shared" ref="I304" si="40">+G304*H304</f>
        <v>257400</v>
      </c>
    </row>
    <row r="305" spans="1:9" s="723" customFormat="1" outlineLevel="1">
      <c r="A305" s="347"/>
      <c r="B305" s="857"/>
      <c r="C305" s="173"/>
      <c r="D305" s="347"/>
      <c r="E305" s="349"/>
      <c r="F305" s="350"/>
      <c r="G305" s="206"/>
      <c r="H305" s="229"/>
      <c r="I305" s="345"/>
    </row>
    <row r="306" spans="1:9" s="723" customFormat="1" ht="75.5" outlineLevel="1">
      <c r="A306" s="347">
        <v>8.1199999999999992</v>
      </c>
      <c r="B306" s="857" t="s">
        <v>1541</v>
      </c>
      <c r="C306" s="173" t="s">
        <v>1273</v>
      </c>
      <c r="D306" s="347" t="s">
        <v>152</v>
      </c>
      <c r="E306" s="349">
        <v>0</v>
      </c>
      <c r="F306" s="350">
        <f>'Take off_C&amp;I_Lounge'!K291</f>
        <v>34.861199999999997</v>
      </c>
      <c r="G306" s="206">
        <f t="shared" ref="G306" si="41">SUM(E306:F306)</f>
        <v>34.861199999999997</v>
      </c>
      <c r="H306" s="229">
        <v>22000</v>
      </c>
      <c r="I306" s="345">
        <f t="shared" ref="I306" si="42">+G306*H306</f>
        <v>766946.39999999991</v>
      </c>
    </row>
    <row r="307" spans="1:9" s="723" customFormat="1" outlineLevel="1">
      <c r="A307" s="347"/>
      <c r="B307" s="857"/>
      <c r="C307" s="173"/>
      <c r="D307" s="347"/>
      <c r="E307" s="349"/>
      <c r="F307" s="350"/>
      <c r="G307" s="206"/>
      <c r="H307" s="229"/>
      <c r="I307" s="345"/>
    </row>
    <row r="308" spans="1:9" s="723" customFormat="1" ht="50.5" outlineLevel="1">
      <c r="A308" s="347">
        <v>8.1300000000000008</v>
      </c>
      <c r="B308" s="857" t="s">
        <v>1542</v>
      </c>
      <c r="C308" s="173" t="s">
        <v>626</v>
      </c>
      <c r="D308" s="347" t="s">
        <v>125</v>
      </c>
      <c r="E308" s="349">
        <v>0</v>
      </c>
      <c r="F308" s="350">
        <v>2</v>
      </c>
      <c r="G308" s="206">
        <f t="shared" ref="G308" si="43">SUM(E308:F308)</f>
        <v>2</v>
      </c>
      <c r="H308" s="229">
        <v>200000</v>
      </c>
      <c r="I308" s="345">
        <f t="shared" ref="I308" si="44">+G308*H308</f>
        <v>400000</v>
      </c>
    </row>
    <row r="309" spans="1:9" s="723" customFormat="1" outlineLevel="1">
      <c r="A309" s="347"/>
      <c r="B309" s="857"/>
      <c r="C309" s="173"/>
      <c r="D309" s="347"/>
      <c r="E309" s="349"/>
      <c r="F309" s="350"/>
      <c r="G309" s="206"/>
      <c r="H309" s="229"/>
      <c r="I309" s="345"/>
    </row>
    <row r="310" spans="1:9" s="723" customFormat="1" ht="75.5" outlineLevel="1">
      <c r="A310" s="347">
        <v>8.14</v>
      </c>
      <c r="B310" s="857" t="s">
        <v>1625</v>
      </c>
      <c r="C310" s="173" t="s">
        <v>1272</v>
      </c>
      <c r="D310" s="347" t="s">
        <v>125</v>
      </c>
      <c r="E310" s="349">
        <v>0</v>
      </c>
      <c r="F310" s="350">
        <v>1</v>
      </c>
      <c r="G310" s="206">
        <f t="shared" ref="G310" si="45">SUM(E310:F310)</f>
        <v>1</v>
      </c>
      <c r="H310" s="229">
        <v>350000</v>
      </c>
      <c r="I310" s="345">
        <f t="shared" ref="I310" si="46">+G310*H310</f>
        <v>350000</v>
      </c>
    </row>
    <row r="311" spans="1:9" s="723" customFormat="1" ht="12.5" outlineLevel="1">
      <c r="E311" s="392"/>
      <c r="F311" s="359"/>
    </row>
    <row r="312" spans="1:9" s="723" customFormat="1" ht="63" outlineLevel="1">
      <c r="A312" s="347">
        <v>8.15</v>
      </c>
      <c r="B312" s="857" t="s">
        <v>1675</v>
      </c>
      <c r="C312" s="173" t="s">
        <v>1271</v>
      </c>
      <c r="D312" s="347"/>
      <c r="E312" s="349"/>
      <c r="F312" s="350"/>
      <c r="G312" s="206">
        <f t="shared" ref="G312:G316" si="47">SUM(E312:F312)</f>
        <v>0</v>
      </c>
      <c r="H312" s="229"/>
      <c r="I312" s="345">
        <f t="shared" ref="I312:I319" si="48">+G312*H312</f>
        <v>0</v>
      </c>
    </row>
    <row r="313" spans="1:9" s="723" customFormat="1" outlineLevel="1">
      <c r="A313" s="347" t="s">
        <v>142</v>
      </c>
      <c r="B313" s="857" t="s">
        <v>654</v>
      </c>
      <c r="C313" s="173"/>
      <c r="D313" s="347" t="s">
        <v>140</v>
      </c>
      <c r="E313" s="349">
        <v>0</v>
      </c>
      <c r="F313" s="350">
        <f>'Take off_C&amp;I_Lounge'!K296</f>
        <v>3</v>
      </c>
      <c r="G313" s="206">
        <f t="shared" si="47"/>
        <v>3</v>
      </c>
      <c r="H313" s="229">
        <v>12000</v>
      </c>
      <c r="I313" s="345">
        <f t="shared" si="48"/>
        <v>36000</v>
      </c>
    </row>
    <row r="314" spans="1:9" s="723" customFormat="1" outlineLevel="1">
      <c r="A314" s="347" t="s">
        <v>143</v>
      </c>
      <c r="B314" s="857" t="s">
        <v>655</v>
      </c>
      <c r="C314" s="173"/>
      <c r="D314" s="347" t="s">
        <v>140</v>
      </c>
      <c r="E314" s="349">
        <v>0</v>
      </c>
      <c r="F314" s="350">
        <f>'Take off_C&amp;I_Lounge'!K299</f>
        <v>15</v>
      </c>
      <c r="G314" s="206">
        <f t="shared" si="47"/>
        <v>15</v>
      </c>
      <c r="H314" s="229">
        <v>11000</v>
      </c>
      <c r="I314" s="345">
        <f t="shared" si="48"/>
        <v>165000</v>
      </c>
    </row>
    <row r="315" spans="1:9" s="723" customFormat="1" outlineLevel="1">
      <c r="A315" s="347" t="s">
        <v>144</v>
      </c>
      <c r="B315" s="857" t="s">
        <v>656</v>
      </c>
      <c r="C315" s="173"/>
      <c r="D315" s="347" t="s">
        <v>140</v>
      </c>
      <c r="E315" s="349">
        <v>0</v>
      </c>
      <c r="F315" s="350">
        <f>'Take off_C&amp;I_Lounge'!K302</f>
        <v>16</v>
      </c>
      <c r="G315" s="206">
        <f t="shared" si="47"/>
        <v>16</v>
      </c>
      <c r="H315" s="229">
        <v>9000</v>
      </c>
      <c r="I315" s="345">
        <f t="shared" si="48"/>
        <v>144000</v>
      </c>
    </row>
    <row r="316" spans="1:9" s="723" customFormat="1" outlineLevel="1">
      <c r="A316" s="347"/>
      <c r="B316" s="857"/>
      <c r="C316" s="173"/>
      <c r="D316" s="347"/>
      <c r="E316" s="349"/>
      <c r="F316" s="350"/>
      <c r="G316" s="206">
        <f t="shared" si="47"/>
        <v>0</v>
      </c>
      <c r="H316" s="229"/>
      <c r="I316" s="345">
        <f t="shared" si="48"/>
        <v>0</v>
      </c>
    </row>
    <row r="317" spans="1:9" s="723" customFormat="1" ht="139" outlineLevel="1">
      <c r="A317" s="347">
        <v>8.16</v>
      </c>
      <c r="B317" s="857" t="s">
        <v>1626</v>
      </c>
      <c r="C317" s="173" t="s">
        <v>1270</v>
      </c>
      <c r="D317" s="347"/>
      <c r="E317" s="349"/>
      <c r="F317" s="350"/>
      <c r="G317" s="206"/>
      <c r="H317" s="229"/>
      <c r="I317" s="345">
        <f t="shared" si="48"/>
        <v>0</v>
      </c>
    </row>
    <row r="318" spans="1:9" s="723" customFormat="1" outlineLevel="1">
      <c r="A318" s="347" t="s">
        <v>142</v>
      </c>
      <c r="B318" s="857" t="s">
        <v>1268</v>
      </c>
      <c r="C318" s="173"/>
      <c r="D318" s="347" t="s">
        <v>152</v>
      </c>
      <c r="E318" s="349">
        <v>0</v>
      </c>
      <c r="F318" s="350">
        <v>11.088000000000003</v>
      </c>
      <c r="G318" s="206">
        <f t="shared" ref="G318:G320" si="49">SUM(E318:F318)</f>
        <v>11.088000000000003</v>
      </c>
      <c r="H318" s="229">
        <v>42000</v>
      </c>
      <c r="I318" s="345">
        <f t="shared" si="48"/>
        <v>465696.00000000012</v>
      </c>
    </row>
    <row r="319" spans="1:9" s="723" customFormat="1" outlineLevel="1">
      <c r="A319" s="347" t="s">
        <v>143</v>
      </c>
      <c r="B319" s="857" t="s">
        <v>669</v>
      </c>
      <c r="C319" s="173"/>
      <c r="D319" s="347" t="s">
        <v>152</v>
      </c>
      <c r="E319" s="349">
        <v>0</v>
      </c>
      <c r="F319" s="350">
        <v>7.919999999999999</v>
      </c>
      <c r="G319" s="206">
        <f t="shared" si="49"/>
        <v>7.919999999999999</v>
      </c>
      <c r="H319" s="229">
        <v>35000</v>
      </c>
      <c r="I319" s="345">
        <f t="shared" si="48"/>
        <v>277199.99999999994</v>
      </c>
    </row>
    <row r="320" spans="1:9" s="723" customFormat="1" outlineLevel="1">
      <c r="A320" s="347"/>
      <c r="B320" s="857"/>
      <c r="C320" s="173"/>
      <c r="D320" s="347"/>
      <c r="E320" s="349"/>
      <c r="F320" s="350"/>
      <c r="G320" s="206">
        <f t="shared" si="49"/>
        <v>0</v>
      </c>
      <c r="H320" s="229"/>
      <c r="I320" s="345">
        <f t="shared" ref="I320" si="50">+G320*H320</f>
        <v>0</v>
      </c>
    </row>
    <row r="321" spans="1:9" s="723" customFormat="1" ht="113" outlineLevel="1">
      <c r="A321" s="347">
        <v>8.17</v>
      </c>
      <c r="B321" s="857" t="s">
        <v>1525</v>
      </c>
      <c r="C321" s="173" t="s">
        <v>1267</v>
      </c>
      <c r="D321" s="347" t="s">
        <v>152</v>
      </c>
      <c r="E321" s="349">
        <v>0</v>
      </c>
      <c r="F321" s="350">
        <f>'Take off_C&amp;I_Lounge'!K318</f>
        <v>154</v>
      </c>
      <c r="G321" s="206">
        <f t="shared" ref="G321" si="51">SUM(E321:F321)</f>
        <v>154</v>
      </c>
      <c r="H321" s="229">
        <v>2900</v>
      </c>
      <c r="I321" s="345">
        <f>+G321*H321</f>
        <v>446600</v>
      </c>
    </row>
    <row r="322" spans="1:9" s="723" customFormat="1" outlineLevel="1">
      <c r="A322" s="362"/>
      <c r="B322" s="859"/>
      <c r="C322" s="399"/>
      <c r="D322" s="362"/>
      <c r="E322" s="388"/>
      <c r="F322" s="355"/>
      <c r="G322" s="193"/>
      <c r="H322" s="174"/>
      <c r="I322" s="470"/>
    </row>
    <row r="323" spans="1:9" s="723" customFormat="1" ht="62.5" outlineLevel="1">
      <c r="A323" s="362">
        <v>8.18</v>
      </c>
      <c r="B323" s="859" t="s">
        <v>1740</v>
      </c>
      <c r="C323" s="894" t="s">
        <v>1741</v>
      </c>
      <c r="D323" s="362" t="s">
        <v>124</v>
      </c>
      <c r="E323" s="355">
        <f>'Take off_C&amp;I_Toilet &amp; Kitchen'!K219</f>
        <v>2.7843749999999998</v>
      </c>
      <c r="F323" s="388">
        <v>0</v>
      </c>
      <c r="G323" s="193">
        <f t="shared" ref="G323" si="52">SUM(E323:F323)</f>
        <v>2.7843749999999998</v>
      </c>
      <c r="H323" s="174">
        <v>15000</v>
      </c>
      <c r="I323" s="468">
        <f t="shared" ref="I323" si="53">+G323*H323</f>
        <v>41765.625</v>
      </c>
    </row>
    <row r="324" spans="1:9" s="723" customFormat="1" outlineLevel="1">
      <c r="A324" s="362"/>
      <c r="B324" s="859"/>
      <c r="C324" s="399"/>
      <c r="D324" s="362"/>
      <c r="E324" s="388"/>
      <c r="F324" s="355"/>
      <c r="G324" s="193"/>
      <c r="H324" s="174"/>
      <c r="I324" s="470"/>
    </row>
    <row r="325" spans="1:9" s="723" customFormat="1" ht="50.5" outlineLevel="1">
      <c r="A325" s="362">
        <v>8.19</v>
      </c>
      <c r="B325" s="894" t="s">
        <v>1738</v>
      </c>
      <c r="C325" s="894"/>
      <c r="D325" s="362"/>
      <c r="E325" s="355"/>
      <c r="F325" s="388"/>
      <c r="G325" s="193"/>
      <c r="H325" s="174"/>
      <c r="I325" s="468"/>
    </row>
    <row r="326" spans="1:9" s="723" customFormat="1" outlineLevel="1">
      <c r="A326" s="362"/>
      <c r="B326" s="894" t="s">
        <v>1697</v>
      </c>
      <c r="C326" s="894" t="s">
        <v>1729</v>
      </c>
      <c r="D326" s="362" t="s">
        <v>125</v>
      </c>
      <c r="E326" s="355">
        <f>'Take off_C&amp;I_Toilet &amp; Kitchen'!J225</f>
        <v>10</v>
      </c>
      <c r="F326" s="388">
        <f>'Take off_C&amp;I_Lounge'!J322</f>
        <v>1</v>
      </c>
      <c r="G326" s="193">
        <f t="shared" ref="G326:G328" si="54">SUM(E326:F326)</f>
        <v>11</v>
      </c>
      <c r="H326" s="470">
        <v>5000</v>
      </c>
      <c r="I326" s="468">
        <f>IFERROR(+G326*H326,0)</f>
        <v>55000</v>
      </c>
    </row>
    <row r="327" spans="1:9" s="723" customFormat="1" outlineLevel="1">
      <c r="A327" s="362"/>
      <c r="B327" s="894"/>
      <c r="C327" s="894"/>
      <c r="D327" s="362"/>
      <c r="E327" s="355"/>
      <c r="F327" s="388"/>
      <c r="G327" s="193"/>
      <c r="H327" s="174"/>
      <c r="I327" s="468"/>
    </row>
    <row r="328" spans="1:9" s="723" customFormat="1" ht="125.5" outlineLevel="1">
      <c r="A328" s="895">
        <v>8.1999999999999993</v>
      </c>
      <c r="B328" s="894" t="s">
        <v>1735</v>
      </c>
      <c r="C328" s="399" t="s">
        <v>1726</v>
      </c>
      <c r="D328" s="362" t="s">
        <v>1727</v>
      </c>
      <c r="E328" s="388" t="s">
        <v>919</v>
      </c>
      <c r="F328" s="388">
        <f>'Take off_C&amp;I_Lounge'!K325</f>
        <v>6.8915000000000006</v>
      </c>
      <c r="G328" s="193">
        <f t="shared" si="54"/>
        <v>6.8915000000000006</v>
      </c>
      <c r="H328" s="174">
        <v>5000</v>
      </c>
      <c r="I328" s="468">
        <f t="shared" ref="I328" si="55">+G328*H328</f>
        <v>34457.5</v>
      </c>
    </row>
    <row r="329" spans="1:9" s="723" customFormat="1" outlineLevel="1">
      <c r="A329" s="895"/>
      <c r="B329" s="894"/>
      <c r="C329" s="894"/>
      <c r="D329" s="362"/>
      <c r="E329" s="355"/>
      <c r="F329" s="388"/>
      <c r="G329" s="193"/>
      <c r="H329" s="174"/>
      <c r="I329" s="468"/>
    </row>
    <row r="330" spans="1:9">
      <c r="A330" s="867"/>
      <c r="B330" s="861" t="s">
        <v>0</v>
      </c>
      <c r="C330" s="837"/>
      <c r="D330" s="867"/>
      <c r="E330" s="384"/>
      <c r="F330" s="353"/>
      <c r="G330" s="187">
        <f t="shared" si="32"/>
        <v>0</v>
      </c>
      <c r="H330" s="868"/>
      <c r="I330" s="187">
        <f>SUM(I280:I329)</f>
        <v>8580715.165000001</v>
      </c>
    </row>
    <row r="331" spans="1:9">
      <c r="A331" s="896"/>
      <c r="B331" s="897" t="s">
        <v>247</v>
      </c>
      <c r="C331" s="896"/>
      <c r="D331" s="898"/>
      <c r="E331" s="455"/>
      <c r="F331" s="451"/>
      <c r="G331" s="899"/>
      <c r="H331" s="900"/>
      <c r="I331" s="899">
        <f>I36+I71+I147+I182+I241+I267+I278+I330</f>
        <v>64552166.667744003</v>
      </c>
    </row>
    <row r="332" spans="1:9">
      <c r="B332" s="901"/>
      <c r="C332" s="836"/>
      <c r="H332" s="721"/>
    </row>
    <row r="333" spans="1:9">
      <c r="B333" s="876"/>
      <c r="H333" s="721"/>
    </row>
    <row r="334" spans="1:9">
      <c r="H334" s="721"/>
    </row>
    <row r="335" spans="1:9">
      <c r="B335" s="901"/>
      <c r="C335" s="836"/>
      <c r="H335" s="721"/>
    </row>
    <row r="336" spans="1:9">
      <c r="B336" s="876"/>
      <c r="H336" s="721"/>
    </row>
    <row r="337" spans="2:8">
      <c r="B337" s="901"/>
      <c r="C337" s="836"/>
      <c r="H337" s="721"/>
    </row>
    <row r="338" spans="2:8">
      <c r="B338" s="901"/>
      <c r="C338" s="836"/>
      <c r="H338" s="721"/>
    </row>
    <row r="339" spans="2:8">
      <c r="B339" s="876"/>
      <c r="H339" s="721"/>
    </row>
    <row r="340" spans="2:8">
      <c r="B340" s="901"/>
      <c r="C340" s="836"/>
      <c r="H340" s="721"/>
    </row>
    <row r="341" spans="2:8">
      <c r="B341" s="901"/>
      <c r="C341" s="836"/>
      <c r="H341" s="721"/>
    </row>
    <row r="342" spans="2:8">
      <c r="B342" s="876"/>
      <c r="H342" s="721"/>
    </row>
    <row r="343" spans="2:8">
      <c r="B343" s="901"/>
      <c r="C343" s="836"/>
      <c r="H343" s="721"/>
    </row>
    <row r="344" spans="2:8">
      <c r="B344" s="901"/>
      <c r="C344" s="836"/>
      <c r="H344" s="721"/>
    </row>
    <row r="345" spans="2:8">
      <c r="B345" s="876"/>
      <c r="H345" s="721"/>
    </row>
    <row r="346" spans="2:8">
      <c r="B346" s="901"/>
      <c r="C346" s="836"/>
      <c r="H346" s="721"/>
    </row>
    <row r="347" spans="2:8">
      <c r="B347" s="901"/>
      <c r="C347" s="836"/>
      <c r="H347" s="721"/>
    </row>
    <row r="348" spans="2:8">
      <c r="B348" s="901"/>
      <c r="C348" s="836"/>
      <c r="H348" s="721"/>
    </row>
    <row r="349" spans="2:8">
      <c r="B349" s="901"/>
      <c r="C349" s="836"/>
      <c r="H349" s="721"/>
    </row>
    <row r="350" spans="2:8">
      <c r="H350" s="721"/>
    </row>
    <row r="351" spans="2:8">
      <c r="H351" s="721"/>
    </row>
    <row r="352" spans="2:8">
      <c r="B352" s="876"/>
      <c r="H352" s="721"/>
    </row>
    <row r="353" spans="1:8">
      <c r="H353" s="721"/>
    </row>
    <row r="354" spans="1:8">
      <c r="B354" s="876"/>
      <c r="H354" s="721"/>
    </row>
    <row r="355" spans="1:8">
      <c r="H355" s="721"/>
    </row>
    <row r="356" spans="1:8">
      <c r="H356" s="721"/>
    </row>
    <row r="357" spans="1:8">
      <c r="H357" s="721"/>
    </row>
    <row r="358" spans="1:8">
      <c r="H358" s="721"/>
    </row>
    <row r="359" spans="1:8">
      <c r="H359" s="721"/>
    </row>
    <row r="360" spans="1:8">
      <c r="H360" s="721"/>
    </row>
    <row r="361" spans="1:8">
      <c r="H361" s="721"/>
    </row>
    <row r="362" spans="1:8">
      <c r="H362" s="721"/>
    </row>
    <row r="363" spans="1:8">
      <c r="H363" s="721"/>
    </row>
    <row r="364" spans="1:8">
      <c r="H364" s="721"/>
    </row>
    <row r="365" spans="1:8">
      <c r="H365" s="721"/>
    </row>
    <row r="366" spans="1:8">
      <c r="B366" s="876"/>
      <c r="H366" s="721"/>
    </row>
    <row r="367" spans="1:8">
      <c r="H367" s="721"/>
    </row>
    <row r="368" spans="1:8">
      <c r="A368" s="904"/>
      <c r="B368" s="876"/>
      <c r="H368" s="721"/>
    </row>
    <row r="369" spans="2:8">
      <c r="H369" s="721"/>
    </row>
    <row r="370" spans="2:8">
      <c r="B370" s="876"/>
      <c r="H370" s="721"/>
    </row>
    <row r="371" spans="2:8">
      <c r="H371" s="721"/>
    </row>
    <row r="372" spans="2:8">
      <c r="H372" s="721"/>
    </row>
    <row r="373" spans="2:8">
      <c r="H373" s="721"/>
    </row>
    <row r="374" spans="2:8">
      <c r="B374" s="876"/>
      <c r="H374" s="721"/>
    </row>
    <row r="375" spans="2:8">
      <c r="H375" s="721"/>
    </row>
    <row r="376" spans="2:8">
      <c r="B376" s="876"/>
    </row>
    <row r="377" spans="2:8">
      <c r="H377" s="721"/>
    </row>
    <row r="378" spans="2:8">
      <c r="H378" s="721"/>
    </row>
    <row r="379" spans="2:8">
      <c r="H379" s="721"/>
    </row>
    <row r="380" spans="2:8">
      <c r="H380" s="721"/>
    </row>
    <row r="381" spans="2:8">
      <c r="H381" s="721"/>
    </row>
    <row r="382" spans="2:8">
      <c r="H382" s="721"/>
    </row>
    <row r="383" spans="2:8">
      <c r="H383" s="721"/>
    </row>
    <row r="384" spans="2:8">
      <c r="H384" s="721"/>
    </row>
    <row r="385" spans="1:8">
      <c r="H385" s="721"/>
    </row>
    <row r="386" spans="1:8">
      <c r="B386" s="876"/>
      <c r="H386" s="721"/>
    </row>
    <row r="387" spans="1:8">
      <c r="H387" s="721"/>
    </row>
    <row r="388" spans="1:8">
      <c r="B388" s="876"/>
    </row>
    <row r="389" spans="1:8">
      <c r="H389" s="721"/>
    </row>
    <row r="390" spans="1:8">
      <c r="A390" s="904"/>
      <c r="H390" s="721"/>
    </row>
    <row r="391" spans="1:8">
      <c r="H391" s="721"/>
    </row>
    <row r="392" spans="1:8">
      <c r="H392" s="721"/>
    </row>
    <row r="393" spans="1:8">
      <c r="H393" s="721"/>
    </row>
    <row r="394" spans="1:8">
      <c r="B394" s="876"/>
      <c r="H394" s="721"/>
    </row>
    <row r="402" spans="2:9">
      <c r="B402" s="906"/>
      <c r="C402" s="838"/>
      <c r="I402" s="722"/>
    </row>
  </sheetData>
  <autoFilter ref="A2:I333"/>
  <mergeCells count="1">
    <mergeCell ref="A1:I1"/>
  </mergeCells>
  <phoneticPr fontId="14" type="noConversion"/>
  <conditionalFormatting sqref="B28 B56:C60 B331:C331">
    <cfRule type="cellIs" dxfId="21" priority="10" stopIfTrue="1" operator="equal">
      <formula>0</formula>
    </cfRule>
  </conditionalFormatting>
  <conditionalFormatting sqref="E5:F37 E39:F72 E74:F148 E150:F183 E185:F212 E214:F242 E244:F268 E270:F279 E281:F310 E312:F329">
    <cfRule type="cellIs" dxfId="20" priority="2" operator="equal">
      <formula>0</formula>
    </cfRule>
  </conditionalFormatting>
  <dataValidations disablePrompts="1" count="1">
    <dataValidation type="list" allowBlank="1" showInputMessage="1" showErrorMessage="1" sqref="D25:D28 D40:D41">
      <formula1>#REF!</formula1>
    </dataValidation>
  </dataValidations>
  <printOptions gridLines="1"/>
  <pageMargins left="0.16" right="0.13" top="0.1" bottom="0.11" header="0" footer="0.05"/>
  <pageSetup paperSize="9" scale="62" fitToHeight="0" pageOrder="overThenDown"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66"/>
  </sheetPr>
  <dimension ref="A1:K225"/>
  <sheetViews>
    <sheetView zoomScale="130" zoomScaleNormal="130" workbookViewId="0">
      <pane ySplit="2" topLeftCell="A3" activePane="bottomLeft" state="frozen"/>
      <selection activeCell="A42" sqref="A1:XFD1048576"/>
      <selection pane="bottomLeft" activeCell="L12" sqref="L12"/>
    </sheetView>
  </sheetViews>
  <sheetFormatPr defaultColWidth="9.08984375" defaultRowHeight="14.25" customHeight="1"/>
  <cols>
    <col min="1" max="1" width="6.6328125" style="245" customWidth="1"/>
    <col min="2" max="2" width="46.36328125" style="176" customWidth="1"/>
    <col min="3" max="3" width="5.6328125" style="177" customWidth="1"/>
    <col min="4" max="4" width="6.453125" style="178" bestFit="1" customWidth="1"/>
    <col min="5" max="5" width="12" style="179" bestFit="1" customWidth="1"/>
    <col min="6" max="6" width="5.453125" style="178" customWidth="1"/>
    <col min="7" max="7" width="6" style="178" bestFit="1" customWidth="1"/>
    <col min="8" max="8" width="8.36328125" style="178" customWidth="1"/>
    <col min="9" max="9" width="10.08984375" style="178" bestFit="1" customWidth="1"/>
    <col min="10" max="10" width="9.36328125" style="180" bestFit="1" customWidth="1"/>
    <col min="11" max="11" width="14" style="260" bestFit="1" customWidth="1"/>
    <col min="12" max="12" width="24.453125" style="182" bestFit="1" customWidth="1"/>
    <col min="13" max="17" width="9.08984375" style="182"/>
    <col min="18" max="18" width="9.453125" style="182" bestFit="1" customWidth="1"/>
    <col min="19" max="16384" width="9.08984375" style="182"/>
  </cols>
  <sheetData>
    <row r="1" spans="1:11" ht="14.25" customHeight="1">
      <c r="A1" s="175" t="e">
        <f>#REF!</f>
        <v>#REF!</v>
      </c>
      <c r="K1" s="259" t="s">
        <v>212</v>
      </c>
    </row>
    <row r="2" spans="1:11" s="188" customFormat="1" ht="14.25" customHeight="1">
      <c r="A2" s="183" t="s">
        <v>7</v>
      </c>
      <c r="B2" s="184" t="s">
        <v>8</v>
      </c>
      <c r="C2" s="185" t="s">
        <v>141</v>
      </c>
      <c r="D2" s="185" t="s">
        <v>11</v>
      </c>
      <c r="E2" s="186" t="s">
        <v>1090</v>
      </c>
      <c r="F2" s="185" t="s">
        <v>151</v>
      </c>
      <c r="G2" s="185" t="s">
        <v>150</v>
      </c>
      <c r="H2" s="185" t="s">
        <v>1089</v>
      </c>
      <c r="I2" s="185"/>
      <c r="J2" s="187" t="s">
        <v>24</v>
      </c>
      <c r="K2" s="261">
        <v>0.1</v>
      </c>
    </row>
    <row r="3" spans="1:11" s="188" customFormat="1" ht="14.25" customHeight="1">
      <c r="A3" s="189"/>
      <c r="B3" s="190"/>
      <c r="C3" s="191"/>
      <c r="D3" s="191"/>
      <c r="E3" s="192"/>
      <c r="F3" s="191"/>
      <c r="G3" s="191"/>
      <c r="H3" s="191"/>
      <c r="I3" s="191"/>
      <c r="J3" s="193"/>
      <c r="K3" s="261"/>
    </row>
    <row r="4" spans="1:11" s="198" customFormat="1" ht="14.25" customHeight="1">
      <c r="A4" s="194">
        <v>1</v>
      </c>
      <c r="B4" s="168" t="s">
        <v>158</v>
      </c>
      <c r="C4" s="167"/>
      <c r="D4" s="195"/>
      <c r="E4" s="196"/>
      <c r="F4" s="196"/>
      <c r="G4" s="196"/>
      <c r="H4" s="196"/>
      <c r="I4" s="196"/>
      <c r="J4" s="197"/>
      <c r="K4" s="262"/>
    </row>
    <row r="5" spans="1:11" s="198" customFormat="1" ht="14.25" customHeight="1">
      <c r="A5" s="169">
        <f>+A4+0.01</f>
        <v>1.01</v>
      </c>
      <c r="B5" s="172" t="s">
        <v>201</v>
      </c>
      <c r="C5" s="166" t="s">
        <v>214</v>
      </c>
      <c r="D5" s="199"/>
      <c r="E5" s="200"/>
      <c r="F5" s="200"/>
      <c r="G5" s="200"/>
      <c r="H5" s="200"/>
      <c r="I5" s="200"/>
      <c r="J5" s="201">
        <f>PRODUCT(D5:I5)</f>
        <v>0</v>
      </c>
      <c r="K5" s="263">
        <f>+J5+J5*$K$2</f>
        <v>0</v>
      </c>
    </row>
    <row r="6" spans="1:11" s="198" customFormat="1" ht="14.25" customHeight="1">
      <c r="A6" s="169"/>
      <c r="B6" s="172"/>
      <c r="C6" s="166"/>
      <c r="D6" s="199"/>
      <c r="E6" s="200"/>
      <c r="F6" s="200"/>
      <c r="G6" s="200"/>
      <c r="H6" s="200"/>
      <c r="I6" s="200"/>
      <c r="J6" s="202"/>
      <c r="K6" s="262"/>
    </row>
    <row r="7" spans="1:11" s="198" customFormat="1" ht="14.25" customHeight="1">
      <c r="A7" s="207">
        <v>2</v>
      </c>
      <c r="B7" s="208" t="s">
        <v>1</v>
      </c>
      <c r="C7" s="209"/>
      <c r="D7" s="195"/>
      <c r="E7" s="196"/>
      <c r="F7" s="196"/>
      <c r="G7" s="196"/>
      <c r="H7" s="196"/>
      <c r="I7" s="196"/>
      <c r="J7" s="210"/>
      <c r="K7" s="262"/>
    </row>
    <row r="8" spans="1:11" s="198" customFormat="1" ht="14.25" customHeight="1">
      <c r="A8" s="203">
        <f>+A7+0.01</f>
        <v>2.0099999999999998</v>
      </c>
      <c r="B8" s="204" t="s">
        <v>22</v>
      </c>
      <c r="C8" s="211"/>
      <c r="D8" s="212"/>
      <c r="E8" s="213"/>
      <c r="F8" s="214"/>
      <c r="G8" s="214"/>
      <c r="H8" s="214"/>
      <c r="I8" s="214"/>
      <c r="J8" s="202"/>
      <c r="K8" s="262"/>
    </row>
    <row r="9" spans="1:11" s="198" customFormat="1" ht="14.25" customHeight="1">
      <c r="A9" s="203"/>
      <c r="B9" s="215" t="s">
        <v>254</v>
      </c>
      <c r="C9" s="211" t="s">
        <v>152</v>
      </c>
      <c r="D9" s="212">
        <v>1</v>
      </c>
      <c r="E9" s="213">
        <f>14+14+14</f>
        <v>42</v>
      </c>
      <c r="F9" s="214"/>
      <c r="G9" s="214">
        <v>4</v>
      </c>
      <c r="H9" s="214"/>
      <c r="I9" s="214"/>
      <c r="J9" s="202">
        <f>PRODUCT(D9:I9)</f>
        <v>168</v>
      </c>
      <c r="K9" s="262"/>
    </row>
    <row r="10" spans="1:11" s="198" customFormat="1" ht="14.25" customHeight="1">
      <c r="A10" s="203"/>
      <c r="B10" s="216" t="s">
        <v>259</v>
      </c>
      <c r="C10" s="211" t="s">
        <v>152</v>
      </c>
      <c r="D10" s="212"/>
      <c r="E10" s="213"/>
      <c r="F10" s="214"/>
      <c r="G10" s="214"/>
      <c r="H10" s="214"/>
      <c r="I10" s="214"/>
      <c r="J10" s="202">
        <f t="shared" ref="J10:J11" si="0">PRODUCT(D10:I10)</f>
        <v>0</v>
      </c>
      <c r="K10" s="262"/>
    </row>
    <row r="11" spans="1:11" s="198" customFormat="1" ht="14.25" customHeight="1">
      <c r="A11" s="203"/>
      <c r="B11" s="215" t="s">
        <v>260</v>
      </c>
      <c r="C11" s="211" t="s">
        <v>152</v>
      </c>
      <c r="D11" s="212">
        <v>9</v>
      </c>
      <c r="E11" s="213">
        <v>1.1000000000000001</v>
      </c>
      <c r="F11" s="214"/>
      <c r="G11" s="214">
        <v>1</v>
      </c>
      <c r="H11" s="214"/>
      <c r="I11" s="214"/>
      <c r="J11" s="202">
        <f t="shared" si="0"/>
        <v>9.9</v>
      </c>
      <c r="K11" s="262"/>
    </row>
    <row r="12" spans="1:11" s="198" customFormat="1" ht="14.25" customHeight="1">
      <c r="A12" s="203"/>
      <c r="B12" s="217"/>
      <c r="C12" s="211"/>
      <c r="D12" s="212"/>
      <c r="E12" s="213"/>
      <c r="F12" s="214"/>
      <c r="I12" s="218" t="s">
        <v>24</v>
      </c>
      <c r="J12" s="201">
        <f>SUM(J9:J11)</f>
        <v>177.9</v>
      </c>
      <c r="K12" s="181">
        <f>J12*1.1</f>
        <v>195.69000000000003</v>
      </c>
    </row>
    <row r="13" spans="1:11" s="198" customFormat="1" ht="14.25" customHeight="1">
      <c r="A13" s="203"/>
      <c r="B13" s="217"/>
      <c r="C13" s="211"/>
      <c r="D13" s="212"/>
      <c r="E13" s="213"/>
      <c r="F13" s="214"/>
      <c r="G13" s="214"/>
      <c r="H13" s="214"/>
      <c r="I13" s="214"/>
      <c r="J13" s="201"/>
      <c r="K13" s="262"/>
    </row>
    <row r="14" spans="1:11" s="198" customFormat="1" ht="14.25" customHeight="1">
      <c r="A14" s="203">
        <f>+A8+0.01</f>
        <v>2.0199999999999996</v>
      </c>
      <c r="B14" s="204" t="s">
        <v>18</v>
      </c>
      <c r="C14" s="211"/>
      <c r="D14" s="212"/>
      <c r="E14" s="213"/>
      <c r="F14" s="214"/>
      <c r="G14" s="214"/>
      <c r="H14" s="214"/>
      <c r="I14" s="214"/>
      <c r="J14" s="202"/>
      <c r="K14" s="262"/>
    </row>
    <row r="15" spans="1:11" s="198" customFormat="1" ht="14.25" customHeight="1">
      <c r="A15" s="203"/>
      <c r="B15" s="217" t="s">
        <v>109</v>
      </c>
      <c r="C15" s="211"/>
      <c r="D15" s="212"/>
      <c r="E15" s="213"/>
      <c r="F15" s="214"/>
      <c r="G15" s="214"/>
      <c r="H15" s="214"/>
      <c r="I15" s="214"/>
      <c r="J15" s="202"/>
      <c r="K15" s="262"/>
    </row>
    <row r="16" spans="1:11" s="198" customFormat="1" ht="14.25" customHeight="1">
      <c r="A16" s="203"/>
      <c r="B16" s="217" t="s">
        <v>110</v>
      </c>
      <c r="C16" s="211"/>
      <c r="D16" s="212"/>
      <c r="E16" s="213"/>
      <c r="F16" s="214"/>
      <c r="G16" s="214"/>
      <c r="H16" s="214"/>
      <c r="I16" s="214"/>
      <c r="J16" s="202"/>
      <c r="K16" s="262"/>
    </row>
    <row r="17" spans="1:11" s="198" customFormat="1" ht="14.25" customHeight="1">
      <c r="A17" s="203"/>
      <c r="B17" s="217" t="s">
        <v>1085</v>
      </c>
      <c r="C17" s="211" t="s">
        <v>34</v>
      </c>
      <c r="D17" s="212"/>
      <c r="E17" s="213">
        <f>1+0.8+0.85+0.85+2.1+1.5+1.9+0.75+1.52+0.45+0.75+0.8+0.7+0.65+1.05+0.65+1.2+0.9+2.25+19*0.2</f>
        <v>24.47</v>
      </c>
      <c r="F17" s="214"/>
      <c r="G17" s="214"/>
      <c r="H17" s="214"/>
      <c r="I17" s="214"/>
      <c r="J17" s="202">
        <f>PRODUCT(D17:I17)</f>
        <v>24.47</v>
      </c>
      <c r="K17" s="263">
        <f>J17*1.1</f>
        <v>26.917000000000002</v>
      </c>
    </row>
    <row r="18" spans="1:11" s="198" customFormat="1" ht="14.25" customHeight="1">
      <c r="A18" s="203"/>
      <c r="B18" s="217"/>
      <c r="C18" s="211"/>
      <c r="D18" s="212"/>
      <c r="E18" s="213"/>
      <c r="F18" s="214"/>
      <c r="G18" s="214"/>
      <c r="H18" s="214"/>
      <c r="I18" s="214"/>
      <c r="J18" s="202"/>
      <c r="K18" s="262"/>
    </row>
    <row r="19" spans="1:11" s="198" customFormat="1" ht="14.25" customHeight="1">
      <c r="A19" s="203">
        <f>+A14+0.01</f>
        <v>2.0299999999999994</v>
      </c>
      <c r="B19" s="204" t="s">
        <v>111</v>
      </c>
      <c r="C19" s="205"/>
      <c r="D19" s="212"/>
      <c r="E19" s="213"/>
      <c r="F19" s="214"/>
      <c r="G19" s="214"/>
      <c r="H19" s="214"/>
      <c r="I19" s="214"/>
      <c r="J19" s="202"/>
      <c r="K19" s="262"/>
    </row>
    <row r="20" spans="1:11" s="198" customFormat="1" ht="14.25" customHeight="1">
      <c r="A20" s="203"/>
      <c r="B20" s="217" t="s">
        <v>205</v>
      </c>
      <c r="C20" s="211"/>
      <c r="D20" s="212"/>
      <c r="E20" s="213"/>
      <c r="F20" s="214"/>
      <c r="G20" s="214"/>
      <c r="H20" s="214"/>
      <c r="I20" s="214"/>
      <c r="J20" s="202"/>
      <c r="K20" s="262"/>
    </row>
    <row r="21" spans="1:11" s="198" customFormat="1" ht="14.25" customHeight="1">
      <c r="A21" s="203"/>
      <c r="B21" s="215" t="s">
        <v>254</v>
      </c>
      <c r="C21" s="211" t="s">
        <v>152</v>
      </c>
      <c r="D21" s="219">
        <v>3</v>
      </c>
      <c r="E21" s="213">
        <f>14+14+14</f>
        <v>42</v>
      </c>
      <c r="F21" s="214"/>
      <c r="G21" s="214"/>
      <c r="H21" s="214"/>
      <c r="I21" s="214"/>
      <c r="J21" s="202">
        <f>PRODUCT(D21:I21)</f>
        <v>126</v>
      </c>
      <c r="K21" s="262"/>
    </row>
    <row r="22" spans="1:11" s="198" customFormat="1" ht="14.25" customHeight="1">
      <c r="A22" s="203"/>
      <c r="B22" s="217"/>
      <c r="C22" s="211"/>
      <c r="D22" s="212"/>
      <c r="E22" s="213"/>
      <c r="F22" s="214"/>
      <c r="G22" s="214"/>
      <c r="H22" s="214"/>
      <c r="I22" s="218" t="s">
        <v>24</v>
      </c>
      <c r="J22" s="201">
        <f>SUM(J21:J21)</f>
        <v>126</v>
      </c>
      <c r="K22" s="263">
        <f>J22*1.1</f>
        <v>138.60000000000002</v>
      </c>
    </row>
    <row r="23" spans="1:11" s="198" customFormat="1" ht="14.25" customHeight="1">
      <c r="A23" s="203"/>
      <c r="B23" s="217"/>
      <c r="C23" s="211"/>
      <c r="D23" s="212"/>
      <c r="E23" s="213"/>
      <c r="F23" s="214"/>
      <c r="G23" s="214"/>
      <c r="H23" s="214"/>
      <c r="I23" s="214"/>
      <c r="J23" s="202"/>
      <c r="K23" s="262"/>
    </row>
    <row r="24" spans="1:11" s="198" customFormat="1" ht="14.25" customHeight="1">
      <c r="A24" s="203">
        <f>+A19+0.01</f>
        <v>2.0399999999999991</v>
      </c>
      <c r="B24" s="204" t="s">
        <v>1086</v>
      </c>
      <c r="C24" s="211"/>
      <c r="D24" s="212"/>
      <c r="E24" s="213"/>
      <c r="F24" s="214"/>
      <c r="G24" s="214"/>
      <c r="H24" s="214"/>
      <c r="I24" s="214"/>
      <c r="J24" s="202"/>
      <c r="K24" s="262"/>
    </row>
    <row r="25" spans="1:11" s="198" customFormat="1" ht="14.25" customHeight="1">
      <c r="A25" s="203"/>
      <c r="B25" s="217" t="s">
        <v>1773</v>
      </c>
      <c r="C25" s="211" t="s">
        <v>152</v>
      </c>
      <c r="D25" s="212"/>
      <c r="E25" s="213"/>
      <c r="F25" s="214"/>
      <c r="G25" s="214"/>
      <c r="H25" s="214"/>
      <c r="I25" s="214"/>
      <c r="J25" s="202">
        <v>2</v>
      </c>
      <c r="K25" s="262"/>
    </row>
    <row r="26" spans="1:11" s="198" customFormat="1" ht="14.25" customHeight="1">
      <c r="A26" s="203"/>
      <c r="B26" s="217"/>
      <c r="C26" s="211"/>
      <c r="D26" s="212"/>
      <c r="E26" s="213"/>
      <c r="F26" s="214"/>
      <c r="G26" s="214"/>
      <c r="H26" s="214"/>
      <c r="I26" s="218" t="s">
        <v>24</v>
      </c>
      <c r="J26" s="201">
        <f>SUM(J25:J25)</f>
        <v>2</v>
      </c>
      <c r="K26" s="263">
        <f>J26*1.1</f>
        <v>2.2000000000000002</v>
      </c>
    </row>
    <row r="27" spans="1:11" s="198" customFormat="1" ht="14.25" customHeight="1">
      <c r="A27" s="203"/>
      <c r="B27" s="217"/>
      <c r="C27" s="211"/>
      <c r="D27" s="212"/>
      <c r="E27" s="213"/>
      <c r="F27" s="214"/>
      <c r="G27" s="214"/>
      <c r="H27" s="214"/>
      <c r="I27" s="214"/>
      <c r="J27" s="202"/>
      <c r="K27" s="262"/>
    </row>
    <row r="28" spans="1:11" s="198" customFormat="1" ht="14.25" customHeight="1">
      <c r="A28" s="203">
        <v>2.0499999999999998</v>
      </c>
      <c r="B28" s="204" t="s">
        <v>228</v>
      </c>
      <c r="C28" s="211"/>
      <c r="D28" s="212"/>
      <c r="E28" s="213"/>
      <c r="F28" s="214"/>
      <c r="G28" s="214"/>
      <c r="H28" s="214"/>
      <c r="I28" s="214"/>
      <c r="J28" s="202"/>
      <c r="K28" s="262"/>
    </row>
    <row r="29" spans="1:11" s="198" customFormat="1" ht="14.25" customHeight="1">
      <c r="A29" s="203"/>
      <c r="B29" s="217" t="s">
        <v>1776</v>
      </c>
      <c r="C29" s="211" t="s">
        <v>34</v>
      </c>
      <c r="D29" s="212">
        <f>2.7*3</f>
        <v>8.1000000000000014</v>
      </c>
      <c r="E29" s="213"/>
      <c r="F29" s="214"/>
      <c r="G29" s="214"/>
      <c r="H29" s="214"/>
      <c r="I29" s="214"/>
      <c r="J29" s="202">
        <f>PRODUCT(D29:I29)</f>
        <v>8.1000000000000014</v>
      </c>
      <c r="K29" s="262"/>
    </row>
    <row r="30" spans="1:11" s="198" customFormat="1" ht="14.25" customHeight="1">
      <c r="A30" s="203"/>
      <c r="B30" s="217"/>
      <c r="C30" s="211"/>
      <c r="D30" s="212"/>
      <c r="E30" s="213"/>
      <c r="F30" s="214"/>
      <c r="G30" s="214"/>
      <c r="H30" s="214"/>
      <c r="I30" s="218" t="s">
        <v>24</v>
      </c>
      <c r="J30" s="201">
        <f>SUM(J29:J29)</f>
        <v>8.1000000000000014</v>
      </c>
      <c r="K30" s="263">
        <f>J30*1.1</f>
        <v>8.9100000000000019</v>
      </c>
    </row>
    <row r="31" spans="1:11" s="198" customFormat="1" ht="14.25" customHeight="1">
      <c r="A31" s="203"/>
      <c r="B31" s="217"/>
      <c r="C31" s="211"/>
      <c r="D31" s="212"/>
      <c r="E31" s="213"/>
      <c r="F31" s="214"/>
      <c r="G31" s="214"/>
      <c r="H31" s="214"/>
      <c r="I31" s="214"/>
      <c r="J31" s="202"/>
      <c r="K31" s="262"/>
    </row>
    <row r="32" spans="1:11" s="198" customFormat="1" ht="14.25" customHeight="1">
      <c r="A32" s="203"/>
      <c r="B32" s="217"/>
      <c r="C32" s="211"/>
      <c r="D32" s="212"/>
      <c r="E32" s="213"/>
      <c r="F32" s="214"/>
      <c r="G32" s="214"/>
      <c r="H32" s="214"/>
      <c r="I32" s="214"/>
      <c r="J32" s="202"/>
      <c r="K32" s="262"/>
    </row>
    <row r="33" spans="1:11" s="198" customFormat="1" ht="14.25" customHeight="1">
      <c r="A33" s="203">
        <v>2.06</v>
      </c>
      <c r="B33" s="204" t="s">
        <v>121</v>
      </c>
      <c r="C33" s="205"/>
      <c r="D33" s="212"/>
      <c r="E33" s="213"/>
      <c r="F33" s="214"/>
      <c r="G33" s="214"/>
      <c r="H33" s="214"/>
      <c r="I33" s="214"/>
      <c r="J33" s="201"/>
      <c r="K33" s="262"/>
    </row>
    <row r="34" spans="1:11" s="198" customFormat="1" ht="14.25" customHeight="1">
      <c r="A34" s="203"/>
      <c r="B34" s="217" t="s">
        <v>254</v>
      </c>
      <c r="C34" s="211" t="s">
        <v>152</v>
      </c>
      <c r="D34" s="212">
        <v>1</v>
      </c>
      <c r="E34" s="213">
        <v>97.8</v>
      </c>
      <c r="F34" s="214"/>
      <c r="G34" s="214"/>
      <c r="H34" s="214"/>
      <c r="I34" s="214"/>
      <c r="J34" s="202">
        <f>PRODUCT(D34:I34)</f>
        <v>97.8</v>
      </c>
      <c r="K34" s="262"/>
    </row>
    <row r="35" spans="1:11" s="198" customFormat="1" ht="14.25" customHeight="1">
      <c r="A35" s="203"/>
      <c r="B35" s="217"/>
      <c r="C35" s="211" t="s">
        <v>152</v>
      </c>
      <c r="D35" s="212">
        <v>1</v>
      </c>
      <c r="E35" s="213">
        <v>94.9</v>
      </c>
      <c r="F35" s="214">
        <v>0.4</v>
      </c>
      <c r="G35" s="214"/>
      <c r="H35" s="214"/>
      <c r="I35" s="214"/>
      <c r="J35" s="202">
        <f t="shared" ref="J35:J46" si="1">PRODUCT(D35:I35)</f>
        <v>37.96</v>
      </c>
      <c r="K35" s="262"/>
    </row>
    <row r="36" spans="1:11" s="198" customFormat="1" ht="14.25" customHeight="1">
      <c r="A36" s="203"/>
      <c r="B36" s="217" t="s">
        <v>261</v>
      </c>
      <c r="C36" s="211" t="s">
        <v>152</v>
      </c>
      <c r="D36" s="212">
        <v>1</v>
      </c>
      <c r="E36" s="213">
        <v>57.4</v>
      </c>
      <c r="F36" s="214"/>
      <c r="G36" s="214"/>
      <c r="H36" s="214"/>
      <c r="I36" s="214"/>
      <c r="J36" s="202">
        <f t="shared" si="1"/>
        <v>57.4</v>
      </c>
      <c r="K36" s="262"/>
    </row>
    <row r="37" spans="1:11" s="198" customFormat="1" ht="14.25" customHeight="1">
      <c r="A37" s="203"/>
      <c r="B37" s="217"/>
      <c r="C37" s="211" t="s">
        <v>152</v>
      </c>
      <c r="D37" s="212">
        <v>1</v>
      </c>
      <c r="E37" s="213">
        <v>77.5</v>
      </c>
      <c r="F37" s="214">
        <v>0.4</v>
      </c>
      <c r="G37" s="214"/>
      <c r="H37" s="214"/>
      <c r="I37" s="214"/>
      <c r="J37" s="202">
        <f t="shared" si="1"/>
        <v>31</v>
      </c>
      <c r="K37" s="262"/>
    </row>
    <row r="38" spans="1:11" s="198" customFormat="1" ht="14.25" customHeight="1">
      <c r="A38" s="203"/>
      <c r="B38" s="217" t="s">
        <v>262</v>
      </c>
      <c r="C38" s="211" t="s">
        <v>152</v>
      </c>
      <c r="D38" s="212">
        <v>1</v>
      </c>
      <c r="E38" s="213">
        <v>9.6999999999999993</v>
      </c>
      <c r="F38" s="214"/>
      <c r="G38" s="214"/>
      <c r="H38" s="214"/>
      <c r="I38" s="214"/>
      <c r="J38" s="202">
        <f t="shared" si="1"/>
        <v>9.6999999999999993</v>
      </c>
      <c r="K38" s="262"/>
    </row>
    <row r="39" spans="1:11" s="198" customFormat="1" ht="14.25" customHeight="1">
      <c r="A39" s="203"/>
      <c r="B39" s="217"/>
      <c r="C39" s="211" t="s">
        <v>152</v>
      </c>
      <c r="D39" s="212">
        <v>1</v>
      </c>
      <c r="E39" s="213">
        <v>18.2</v>
      </c>
      <c r="F39" s="214">
        <v>0.4</v>
      </c>
      <c r="G39" s="214"/>
      <c r="H39" s="214"/>
      <c r="I39" s="214"/>
      <c r="J39" s="202">
        <f t="shared" si="1"/>
        <v>7.28</v>
      </c>
      <c r="K39" s="262"/>
    </row>
    <row r="40" spans="1:11" s="198" customFormat="1" ht="14.25" customHeight="1">
      <c r="A40" s="203"/>
      <c r="B40" s="217" t="s">
        <v>263</v>
      </c>
      <c r="C40" s="211" t="s">
        <v>152</v>
      </c>
      <c r="D40" s="212">
        <v>-1</v>
      </c>
      <c r="E40" s="213">
        <v>3.5</v>
      </c>
      <c r="F40" s="214">
        <v>0.4</v>
      </c>
      <c r="G40" s="214"/>
      <c r="H40" s="214"/>
      <c r="I40" s="214"/>
      <c r="J40" s="202">
        <f t="shared" si="1"/>
        <v>-1.4000000000000001</v>
      </c>
      <c r="K40" s="262"/>
    </row>
    <row r="41" spans="1:11" s="198" customFormat="1" ht="14.25" customHeight="1">
      <c r="A41" s="203"/>
      <c r="B41" s="217" t="s">
        <v>264</v>
      </c>
      <c r="C41" s="211" t="s">
        <v>152</v>
      </c>
      <c r="D41" s="212">
        <v>1</v>
      </c>
      <c r="E41" s="213">
        <v>13.6</v>
      </c>
      <c r="F41" s="214"/>
      <c r="G41" s="214"/>
      <c r="H41" s="214"/>
      <c r="I41" s="214"/>
      <c r="J41" s="202">
        <f t="shared" si="1"/>
        <v>13.6</v>
      </c>
      <c r="K41" s="262"/>
    </row>
    <row r="42" spans="1:11" s="198" customFormat="1" ht="14.25" customHeight="1">
      <c r="A42" s="203"/>
      <c r="B42" s="217"/>
      <c r="C42" s="211" t="s">
        <v>152</v>
      </c>
      <c r="D42" s="212">
        <v>1</v>
      </c>
      <c r="E42" s="213">
        <v>16.2</v>
      </c>
      <c r="F42" s="214">
        <v>0.4</v>
      </c>
      <c r="G42" s="214"/>
      <c r="H42" s="214"/>
      <c r="I42" s="214"/>
      <c r="J42" s="202">
        <f t="shared" si="1"/>
        <v>6.48</v>
      </c>
      <c r="K42" s="262"/>
    </row>
    <row r="43" spans="1:11" s="198" customFormat="1" ht="14.25" customHeight="1">
      <c r="A43" s="203"/>
      <c r="B43" s="217" t="s">
        <v>265</v>
      </c>
      <c r="C43" s="211" t="s">
        <v>152</v>
      </c>
      <c r="D43" s="212">
        <v>1</v>
      </c>
      <c r="E43" s="213">
        <v>6.2</v>
      </c>
      <c r="F43" s="214"/>
      <c r="G43" s="214"/>
      <c r="H43" s="214"/>
      <c r="I43" s="214"/>
      <c r="J43" s="202">
        <f t="shared" si="1"/>
        <v>6.2</v>
      </c>
      <c r="K43" s="262"/>
    </row>
    <row r="44" spans="1:11" s="198" customFormat="1" ht="14.25" customHeight="1">
      <c r="A44" s="203"/>
      <c r="B44" s="217"/>
      <c r="C44" s="211" t="s">
        <v>152</v>
      </c>
      <c r="D44" s="212">
        <v>1</v>
      </c>
      <c r="E44" s="213">
        <v>14.1</v>
      </c>
      <c r="F44" s="214">
        <v>0.4</v>
      </c>
      <c r="G44" s="214"/>
      <c r="H44" s="214"/>
      <c r="I44" s="214"/>
      <c r="J44" s="202">
        <f t="shared" si="1"/>
        <v>5.6400000000000006</v>
      </c>
      <c r="K44" s="262"/>
    </row>
    <row r="45" spans="1:11" s="198" customFormat="1" ht="14.25" customHeight="1">
      <c r="A45" s="203"/>
      <c r="B45" s="217" t="s">
        <v>266</v>
      </c>
      <c r="C45" s="211" t="s">
        <v>152</v>
      </c>
      <c r="D45" s="212">
        <v>1</v>
      </c>
      <c r="E45" s="213">
        <v>5.6</v>
      </c>
      <c r="F45" s="214"/>
      <c r="G45" s="214"/>
      <c r="H45" s="214"/>
      <c r="I45" s="214"/>
      <c r="J45" s="202">
        <f t="shared" si="1"/>
        <v>5.6</v>
      </c>
      <c r="K45" s="262"/>
    </row>
    <row r="46" spans="1:11" s="198" customFormat="1" ht="14.25" customHeight="1">
      <c r="A46" s="203"/>
      <c r="B46" s="217"/>
      <c r="C46" s="211" t="s">
        <v>152</v>
      </c>
      <c r="D46" s="212">
        <v>1</v>
      </c>
      <c r="E46" s="213">
        <v>10.9</v>
      </c>
      <c r="F46" s="214">
        <v>0.4</v>
      </c>
      <c r="G46" s="214"/>
      <c r="H46" s="214"/>
      <c r="I46" s="214"/>
      <c r="J46" s="202">
        <f t="shared" si="1"/>
        <v>4.3600000000000003</v>
      </c>
      <c r="K46" s="262"/>
    </row>
    <row r="47" spans="1:11" s="198" customFormat="1" ht="14.25" customHeight="1">
      <c r="A47" s="203"/>
      <c r="B47" s="217"/>
      <c r="C47" s="211"/>
      <c r="D47" s="212"/>
      <c r="E47" s="213"/>
      <c r="F47" s="214"/>
      <c r="G47" s="214"/>
      <c r="H47" s="214"/>
      <c r="I47" s="218" t="s">
        <v>24</v>
      </c>
      <c r="J47" s="201">
        <f>SUM(J34:J46)</f>
        <v>281.62</v>
      </c>
      <c r="K47" s="263">
        <f>J47*1.1</f>
        <v>309.78200000000004</v>
      </c>
    </row>
    <row r="48" spans="1:11" s="198" customFormat="1" ht="14.25" customHeight="1">
      <c r="A48" s="203"/>
      <c r="B48" s="217"/>
      <c r="C48" s="211"/>
      <c r="D48" s="212"/>
      <c r="E48" s="213"/>
      <c r="F48" s="214"/>
      <c r="G48" s="214"/>
      <c r="H48" s="214"/>
      <c r="I48" s="214"/>
      <c r="J48" s="201"/>
      <c r="K48" s="262"/>
    </row>
    <row r="49" spans="1:11" s="198" customFormat="1" ht="14.25" customHeight="1">
      <c r="A49" s="203">
        <v>2.09</v>
      </c>
      <c r="B49" s="217" t="s">
        <v>1087</v>
      </c>
      <c r="C49" s="211"/>
      <c r="D49" s="212"/>
      <c r="E49" s="213"/>
      <c r="F49" s="214"/>
      <c r="G49" s="214"/>
      <c r="H49" s="214"/>
      <c r="I49" s="214"/>
      <c r="J49" s="201"/>
      <c r="K49" s="262"/>
    </row>
    <row r="50" spans="1:11" s="198" customFormat="1" ht="14.25" customHeight="1">
      <c r="A50" s="203"/>
      <c r="B50" s="217" t="s">
        <v>1088</v>
      </c>
      <c r="C50" s="211" t="s">
        <v>32</v>
      </c>
      <c r="D50" s="212">
        <v>1</v>
      </c>
      <c r="E50" s="213"/>
      <c r="F50" s="214"/>
      <c r="G50" s="214">
        <v>7.4999999999999997E-2</v>
      </c>
      <c r="H50" s="213">
        <v>197</v>
      </c>
      <c r="I50" s="214"/>
      <c r="J50" s="202">
        <f>PRODUCT(D50:I50)</f>
        <v>14.774999999999999</v>
      </c>
      <c r="K50" s="263"/>
    </row>
    <row r="51" spans="1:11" s="198" customFormat="1" ht="14.25" customHeight="1">
      <c r="A51" s="237"/>
      <c r="B51" s="217" t="s">
        <v>1088</v>
      </c>
      <c r="C51" s="211" t="s">
        <v>32</v>
      </c>
      <c r="D51" s="212">
        <v>1</v>
      </c>
      <c r="E51" s="213"/>
      <c r="F51" s="214"/>
      <c r="G51" s="214">
        <v>7.4999999999999997E-2</v>
      </c>
      <c r="H51" s="240">
        <v>27</v>
      </c>
      <c r="I51" s="241"/>
      <c r="J51" s="202">
        <f>PRODUCT(D51:I51)</f>
        <v>2.0249999999999999</v>
      </c>
      <c r="K51" s="263"/>
    </row>
    <row r="52" spans="1:11" s="198" customFormat="1" ht="14.25" customHeight="1">
      <c r="A52" s="237"/>
      <c r="B52" s="244"/>
      <c r="C52" s="238"/>
      <c r="D52" s="239"/>
      <c r="E52" s="240"/>
      <c r="F52" s="241"/>
      <c r="G52" s="241"/>
      <c r="H52" s="240"/>
      <c r="I52" s="241"/>
      <c r="J52" s="246">
        <f>SUM(J50:J51)</f>
        <v>16.799999999999997</v>
      </c>
      <c r="K52" s="263">
        <f>J52*1.1</f>
        <v>18.479999999999997</v>
      </c>
    </row>
    <row r="53" spans="1:11" s="198" customFormat="1" ht="14.25" customHeight="1">
      <c r="A53" s="203"/>
      <c r="B53" s="217"/>
      <c r="C53" s="211"/>
      <c r="D53" s="212"/>
      <c r="E53" s="213"/>
      <c r="F53" s="214"/>
      <c r="G53" s="214"/>
      <c r="H53" s="214"/>
      <c r="I53" s="214"/>
      <c r="J53" s="201"/>
      <c r="K53" s="262"/>
    </row>
    <row r="54" spans="1:11" s="198" customFormat="1" ht="14.25" customHeight="1">
      <c r="A54" s="203">
        <v>2.11</v>
      </c>
      <c r="B54" s="204" t="s">
        <v>200</v>
      </c>
      <c r="C54" s="205"/>
      <c r="D54" s="212"/>
      <c r="E54" s="221"/>
      <c r="F54" s="222"/>
      <c r="G54" s="222"/>
      <c r="H54" s="222"/>
      <c r="I54" s="222"/>
      <c r="J54" s="202"/>
      <c r="K54" s="262"/>
    </row>
    <row r="55" spans="1:11" s="198" customFormat="1" ht="14.25" customHeight="1">
      <c r="A55" s="203"/>
      <c r="B55" s="215" t="s">
        <v>254</v>
      </c>
      <c r="C55" s="211" t="s">
        <v>152</v>
      </c>
      <c r="D55" s="212">
        <v>2</v>
      </c>
      <c r="E55" s="213">
        <f>14+14+14</f>
        <v>42</v>
      </c>
      <c r="F55" s="214"/>
      <c r="G55" s="214">
        <v>4</v>
      </c>
      <c r="H55" s="214"/>
      <c r="I55" s="214"/>
      <c r="J55" s="202">
        <f>PRODUCT(D55:I55)</f>
        <v>336</v>
      </c>
      <c r="K55" s="262"/>
    </row>
    <row r="56" spans="1:11" s="198" customFormat="1" ht="14.25" customHeight="1">
      <c r="A56" s="203"/>
      <c r="B56" s="216" t="s">
        <v>259</v>
      </c>
      <c r="C56" s="211"/>
      <c r="D56" s="212"/>
      <c r="E56" s="213"/>
      <c r="F56" s="214"/>
      <c r="G56" s="214"/>
      <c r="H56" s="214"/>
      <c r="I56" s="214"/>
      <c r="J56" s="202">
        <f t="shared" ref="J56:J57" si="2">PRODUCT(D56:I56)</f>
        <v>0</v>
      </c>
      <c r="K56" s="262"/>
    </row>
    <row r="57" spans="1:11" s="198" customFormat="1" ht="14.25" customHeight="1">
      <c r="A57" s="203"/>
      <c r="B57" s="215" t="s">
        <v>260</v>
      </c>
      <c r="C57" s="211" t="s">
        <v>152</v>
      </c>
      <c r="D57" s="212">
        <v>9</v>
      </c>
      <c r="E57" s="213">
        <v>1.1000000000000001</v>
      </c>
      <c r="F57" s="214"/>
      <c r="G57" s="214">
        <v>1</v>
      </c>
      <c r="H57" s="214"/>
      <c r="I57" s="214"/>
      <c r="J57" s="202">
        <f t="shared" si="2"/>
        <v>9.9</v>
      </c>
      <c r="K57" s="262"/>
    </row>
    <row r="58" spans="1:11" s="198" customFormat="1" ht="14.25" customHeight="1">
      <c r="A58" s="203"/>
      <c r="B58" s="216" t="s">
        <v>255</v>
      </c>
      <c r="C58" s="211"/>
      <c r="D58" s="212"/>
      <c r="E58" s="213"/>
      <c r="F58" s="214"/>
      <c r="G58" s="214"/>
      <c r="H58" s="214"/>
      <c r="I58" s="214"/>
      <c r="J58" s="202">
        <f t="shared" ref="J58:J62" si="3">PRODUCT(D58:I58)</f>
        <v>0</v>
      </c>
      <c r="K58" s="262"/>
    </row>
    <row r="59" spans="1:11" s="198" customFormat="1" ht="14.25" customHeight="1">
      <c r="A59" s="203"/>
      <c r="B59" s="215" t="s">
        <v>256</v>
      </c>
      <c r="C59" s="211" t="s">
        <v>152</v>
      </c>
      <c r="D59" s="212">
        <v>1</v>
      </c>
      <c r="E59" s="213">
        <f>4.2+4.2+3.5+3.5+0.8</f>
        <v>16.2</v>
      </c>
      <c r="F59" s="214"/>
      <c r="G59" s="214">
        <v>4</v>
      </c>
      <c r="H59" s="214"/>
      <c r="I59" s="214">
        <v>2</v>
      </c>
      <c r="J59" s="202">
        <f t="shared" si="3"/>
        <v>129.6</v>
      </c>
      <c r="K59" s="262"/>
    </row>
    <row r="60" spans="1:11" s="198" customFormat="1" ht="14.25" customHeight="1">
      <c r="A60" s="203"/>
      <c r="B60" s="215" t="s">
        <v>257</v>
      </c>
      <c r="C60" s="211" t="s">
        <v>152</v>
      </c>
      <c r="D60" s="212">
        <v>1</v>
      </c>
      <c r="E60" s="213">
        <f>5.1+5.1+2.4+1.51+1.31+0.6+0.8</f>
        <v>16.82</v>
      </c>
      <c r="F60" s="214"/>
      <c r="G60" s="214">
        <v>4</v>
      </c>
      <c r="H60" s="214"/>
      <c r="I60" s="214">
        <v>2</v>
      </c>
      <c r="J60" s="202">
        <f t="shared" si="3"/>
        <v>134.56</v>
      </c>
      <c r="K60" s="262"/>
    </row>
    <row r="61" spans="1:11" s="198" customFormat="1" ht="14.25" customHeight="1">
      <c r="A61" s="203"/>
      <c r="B61" s="215" t="s">
        <v>14</v>
      </c>
      <c r="C61" s="211" t="s">
        <v>152</v>
      </c>
      <c r="D61" s="212">
        <v>-3</v>
      </c>
      <c r="E61" s="213">
        <v>1</v>
      </c>
      <c r="F61" s="214"/>
      <c r="G61" s="214">
        <v>2.4</v>
      </c>
      <c r="H61" s="214"/>
      <c r="I61" s="214">
        <v>2</v>
      </c>
      <c r="J61" s="202">
        <f t="shared" si="3"/>
        <v>-14.399999999999999</v>
      </c>
      <c r="K61" s="262"/>
    </row>
    <row r="62" spans="1:11" s="198" customFormat="1" ht="14.25" customHeight="1">
      <c r="A62" s="203"/>
      <c r="B62" s="215" t="s">
        <v>258</v>
      </c>
      <c r="C62" s="211" t="s">
        <v>152</v>
      </c>
      <c r="D62" s="212">
        <v>-1</v>
      </c>
      <c r="E62" s="213">
        <v>2.1</v>
      </c>
      <c r="F62" s="214"/>
      <c r="G62" s="214">
        <v>0.9</v>
      </c>
      <c r="H62" s="214"/>
      <c r="I62" s="214">
        <v>2</v>
      </c>
      <c r="J62" s="202">
        <f t="shared" si="3"/>
        <v>-3.7800000000000002</v>
      </c>
      <c r="K62" s="262"/>
    </row>
    <row r="63" spans="1:11" s="198" customFormat="1" ht="14.25" customHeight="1">
      <c r="A63" s="203"/>
      <c r="B63" s="217"/>
      <c r="C63" s="211"/>
      <c r="D63" s="212"/>
      <c r="E63" s="221"/>
      <c r="F63" s="222"/>
      <c r="G63" s="222"/>
      <c r="H63" s="222"/>
      <c r="I63" s="218" t="s">
        <v>24</v>
      </c>
      <c r="J63" s="201">
        <f>SUM(J55:J62)</f>
        <v>591.88</v>
      </c>
      <c r="K63" s="263">
        <f>J63*1.1</f>
        <v>651.0680000000001</v>
      </c>
    </row>
    <row r="64" spans="1:11" s="198" customFormat="1" ht="14.25" customHeight="1">
      <c r="A64" s="203"/>
      <c r="B64" s="217"/>
      <c r="C64" s="211"/>
      <c r="D64" s="212"/>
      <c r="E64" s="221"/>
      <c r="F64" s="222"/>
      <c r="G64" s="222"/>
      <c r="H64" s="222"/>
      <c r="I64" s="222"/>
      <c r="J64" s="201"/>
      <c r="K64" s="262"/>
    </row>
    <row r="65" spans="1:11" s="198" customFormat="1" ht="21.75" customHeight="1">
      <c r="A65" s="170">
        <v>2.13</v>
      </c>
      <c r="B65" s="223" t="s">
        <v>1285</v>
      </c>
      <c r="C65" s="170"/>
      <c r="D65" s="224"/>
      <c r="E65" s="225"/>
      <c r="F65" s="171"/>
      <c r="G65" s="222"/>
      <c r="H65" s="222"/>
      <c r="I65" s="222"/>
      <c r="J65" s="201"/>
      <c r="K65" s="262"/>
    </row>
    <row r="66" spans="1:11" s="198" customFormat="1" ht="14.25" customHeight="1">
      <c r="A66" s="170"/>
      <c r="B66" s="226" t="s">
        <v>216</v>
      </c>
      <c r="C66" s="170"/>
      <c r="D66" s="171"/>
      <c r="E66" s="227"/>
      <c r="F66" s="171"/>
      <c r="G66" s="222"/>
      <c r="H66" s="222"/>
      <c r="I66" s="222"/>
      <c r="J66" s="201"/>
      <c r="K66" s="262"/>
    </row>
    <row r="67" spans="1:11" s="198" customFormat="1" ht="14.25" customHeight="1">
      <c r="A67" s="170"/>
      <c r="B67" s="249" t="s">
        <v>254</v>
      </c>
      <c r="C67" s="170" t="s">
        <v>152</v>
      </c>
      <c r="D67" s="250">
        <v>1</v>
      </c>
      <c r="E67" s="200">
        <v>94.9</v>
      </c>
      <c r="F67" s="214"/>
      <c r="G67" s="214">
        <f>2.7-2.4</f>
        <v>0.30000000000000027</v>
      </c>
      <c r="H67" s="214"/>
      <c r="I67" s="214"/>
      <c r="J67" s="202">
        <f>PRODUCT(D67:I67)</f>
        <v>28.470000000000027</v>
      </c>
      <c r="K67" s="262"/>
    </row>
    <row r="68" spans="1:11" s="198" customFormat="1" ht="14.25" customHeight="1">
      <c r="A68" s="170"/>
      <c r="B68" s="172"/>
      <c r="C68" s="170" t="s">
        <v>152</v>
      </c>
      <c r="D68" s="171">
        <v>1</v>
      </c>
      <c r="E68" s="464">
        <f>7+4+18+5+20</f>
        <v>54</v>
      </c>
      <c r="F68" s="171"/>
      <c r="G68" s="222">
        <v>2.7</v>
      </c>
      <c r="H68" s="222"/>
      <c r="I68" s="222"/>
      <c r="J68" s="202">
        <f t="shared" ref="J68:J69" si="4">PRODUCT(D68:I68)</f>
        <v>145.80000000000001</v>
      </c>
      <c r="K68" s="262"/>
    </row>
    <row r="69" spans="1:11" s="198" customFormat="1" ht="14.25" customHeight="1">
      <c r="A69" s="170"/>
      <c r="B69" s="172" t="s">
        <v>224</v>
      </c>
      <c r="C69" s="170" t="s">
        <v>152</v>
      </c>
      <c r="D69" s="171">
        <v>-5</v>
      </c>
      <c r="E69" s="464">
        <v>1</v>
      </c>
      <c r="F69" s="171"/>
      <c r="G69" s="222">
        <v>2.4</v>
      </c>
      <c r="H69" s="222"/>
      <c r="I69" s="222"/>
      <c r="J69" s="202">
        <f t="shared" si="4"/>
        <v>-12</v>
      </c>
      <c r="K69" s="262"/>
    </row>
    <row r="70" spans="1:11" s="198" customFormat="1" ht="14.25" customHeight="1">
      <c r="A70" s="251"/>
      <c r="B70" s="249"/>
      <c r="C70" s="252"/>
      <c r="D70" s="250"/>
      <c r="E70" s="221"/>
      <c r="F70" s="222"/>
      <c r="G70" s="222"/>
      <c r="H70" s="222"/>
      <c r="I70" s="218" t="s">
        <v>24</v>
      </c>
      <c r="J70" s="201">
        <f>SUM(J67:J69)</f>
        <v>162.27000000000004</v>
      </c>
      <c r="K70" s="263">
        <f>+J70+J70*$K$2</f>
        <v>178.49700000000004</v>
      </c>
    </row>
    <row r="71" spans="1:11" s="198" customFormat="1" ht="14.25" customHeight="1">
      <c r="A71" s="170"/>
      <c r="B71" s="226"/>
      <c r="C71" s="170"/>
      <c r="D71" s="171"/>
      <c r="E71" s="227"/>
      <c r="F71" s="171"/>
      <c r="G71" s="222"/>
      <c r="H71" s="222"/>
      <c r="I71" s="222"/>
      <c r="J71" s="201"/>
      <c r="K71" s="262"/>
    </row>
    <row r="72" spans="1:11" s="198" customFormat="1" ht="14.25" customHeight="1">
      <c r="A72" s="203"/>
      <c r="B72" s="217"/>
      <c r="C72" s="211"/>
      <c r="D72" s="212"/>
      <c r="E72" s="213"/>
      <c r="F72" s="214"/>
      <c r="G72" s="214"/>
      <c r="H72" s="214"/>
      <c r="I72" s="214"/>
      <c r="J72" s="202"/>
      <c r="K72" s="262"/>
    </row>
    <row r="73" spans="1:11" s="198" customFormat="1" ht="14.25" customHeight="1">
      <c r="A73" s="203">
        <v>2.15</v>
      </c>
      <c r="B73" s="204" t="s">
        <v>267</v>
      </c>
      <c r="C73" s="205"/>
      <c r="D73" s="212"/>
      <c r="E73" s="213"/>
      <c r="F73" s="214"/>
      <c r="G73" s="214"/>
      <c r="H73" s="214"/>
      <c r="I73" s="214"/>
      <c r="J73" s="201"/>
      <c r="K73" s="262"/>
    </row>
    <row r="74" spans="1:11" s="198" customFormat="1" ht="14.25" customHeight="1">
      <c r="A74" s="203"/>
      <c r="B74" s="217" t="s">
        <v>1093</v>
      </c>
      <c r="C74" s="211" t="s">
        <v>214</v>
      </c>
      <c r="D74" s="212">
        <v>1</v>
      </c>
      <c r="E74" s="213"/>
      <c r="F74" s="214"/>
      <c r="G74" s="214">
        <v>0.4</v>
      </c>
      <c r="H74" s="214">
        <v>183</v>
      </c>
      <c r="I74" s="214"/>
      <c r="J74" s="202">
        <f>PRODUCT(D74:I74)</f>
        <v>73.2</v>
      </c>
      <c r="K74" s="262"/>
    </row>
    <row r="75" spans="1:11" s="198" customFormat="1" ht="14.25" customHeight="1">
      <c r="A75" s="203"/>
      <c r="B75" s="217" t="s">
        <v>1092</v>
      </c>
      <c r="C75" s="211" t="s">
        <v>32</v>
      </c>
      <c r="D75" s="212">
        <v>1</v>
      </c>
      <c r="E75" s="213"/>
      <c r="F75" s="214"/>
      <c r="G75" s="214">
        <v>0.4</v>
      </c>
      <c r="H75" s="214">
        <v>37</v>
      </c>
      <c r="I75" s="214"/>
      <c r="J75" s="202">
        <f>PRODUCT(D75:I75)</f>
        <v>14.8</v>
      </c>
      <c r="K75" s="262"/>
    </row>
    <row r="76" spans="1:11" s="198" customFormat="1" ht="14.25" customHeight="1">
      <c r="A76" s="203"/>
      <c r="B76" s="217"/>
      <c r="C76" s="211"/>
      <c r="D76" s="212"/>
      <c r="E76" s="213"/>
      <c r="F76" s="214"/>
      <c r="G76" s="214"/>
      <c r="H76" s="214"/>
      <c r="I76" s="218" t="s">
        <v>24</v>
      </c>
      <c r="J76" s="201">
        <f>SUM(J74:J75)</f>
        <v>88</v>
      </c>
      <c r="K76" s="263">
        <f>J76*1.1</f>
        <v>96.800000000000011</v>
      </c>
    </row>
    <row r="77" spans="1:11" s="198" customFormat="1" ht="14.25" customHeight="1">
      <c r="A77" s="203"/>
      <c r="B77" s="217"/>
      <c r="C77" s="211"/>
      <c r="D77" s="212"/>
      <c r="E77" s="213"/>
      <c r="F77" s="214"/>
      <c r="G77" s="214"/>
      <c r="H77" s="214"/>
      <c r="I77" s="214"/>
      <c r="J77" s="201"/>
      <c r="K77" s="262"/>
    </row>
    <row r="78" spans="1:11" s="198" customFormat="1" ht="14.25" customHeight="1">
      <c r="A78" s="203"/>
      <c r="B78" s="217"/>
      <c r="C78" s="211"/>
      <c r="D78" s="212"/>
      <c r="E78" s="213"/>
      <c r="F78" s="214"/>
      <c r="G78" s="214"/>
      <c r="H78" s="214"/>
      <c r="I78" s="214"/>
      <c r="J78" s="201"/>
      <c r="K78" s="262"/>
    </row>
    <row r="79" spans="1:11" s="198" customFormat="1" ht="14.25" customHeight="1">
      <c r="A79" s="207">
        <v>3</v>
      </c>
      <c r="B79" s="208" t="s">
        <v>30</v>
      </c>
      <c r="C79" s="209"/>
      <c r="D79" s="195"/>
      <c r="E79" s="196"/>
      <c r="F79" s="196"/>
      <c r="G79" s="196"/>
      <c r="H79" s="196"/>
      <c r="I79" s="196"/>
      <c r="J79" s="210"/>
      <c r="K79" s="262"/>
    </row>
    <row r="80" spans="1:11" s="198" customFormat="1" ht="14.25" customHeight="1">
      <c r="A80" s="228"/>
      <c r="B80" s="204"/>
      <c r="C80" s="205"/>
      <c r="D80" s="199"/>
      <c r="E80" s="200"/>
      <c r="F80" s="200"/>
      <c r="G80" s="200"/>
      <c r="H80" s="200"/>
      <c r="I80" s="200"/>
      <c r="J80" s="229"/>
      <c r="K80" s="262"/>
    </row>
    <row r="81" spans="1:11" s="198" customFormat="1" ht="14.25" customHeight="1">
      <c r="A81" s="230">
        <v>3.1</v>
      </c>
      <c r="B81" s="204" t="s">
        <v>13</v>
      </c>
      <c r="C81" s="205"/>
      <c r="D81" s="212"/>
      <c r="E81" s="213"/>
      <c r="F81" s="214"/>
      <c r="G81" s="214"/>
      <c r="H81" s="214"/>
      <c r="I81" s="214"/>
      <c r="J81" s="202"/>
      <c r="K81" s="262"/>
    </row>
    <row r="82" spans="1:11" s="198" customFormat="1" ht="14.25" customHeight="1">
      <c r="A82" s="228"/>
      <c r="B82" s="204" t="s">
        <v>3</v>
      </c>
      <c r="C82" s="205"/>
      <c r="D82" s="212"/>
      <c r="E82" s="213"/>
      <c r="F82" s="214"/>
      <c r="G82" s="214"/>
      <c r="H82" s="214"/>
      <c r="I82" s="214"/>
      <c r="J82" s="202"/>
      <c r="K82" s="262"/>
    </row>
    <row r="83" spans="1:11" s="198" customFormat="1" ht="14.25" customHeight="1">
      <c r="A83" s="203"/>
      <c r="B83" s="217" t="s">
        <v>1526</v>
      </c>
      <c r="C83" s="211"/>
      <c r="D83" s="231"/>
      <c r="E83" s="221"/>
      <c r="F83" s="214"/>
      <c r="G83" s="214"/>
      <c r="H83" s="214"/>
      <c r="I83" s="214"/>
      <c r="J83" s="202"/>
      <c r="K83" s="262"/>
    </row>
    <row r="84" spans="1:11" s="198" customFormat="1" ht="14.25" customHeight="1">
      <c r="A84" s="203"/>
      <c r="B84" s="204" t="s">
        <v>680</v>
      </c>
      <c r="C84" s="211"/>
      <c r="D84" s="212"/>
      <c r="E84" s="213"/>
      <c r="F84" s="214"/>
      <c r="G84" s="214"/>
      <c r="H84" s="214"/>
      <c r="I84" s="214"/>
      <c r="J84" s="202"/>
      <c r="K84" s="262"/>
    </row>
    <row r="85" spans="1:11" s="198" customFormat="1" ht="14.25" customHeight="1">
      <c r="A85" s="203" t="s">
        <v>575</v>
      </c>
      <c r="B85" s="217" t="s">
        <v>261</v>
      </c>
      <c r="C85" s="211" t="s">
        <v>33</v>
      </c>
      <c r="D85" s="212"/>
      <c r="E85" s="213"/>
      <c r="F85" s="214"/>
      <c r="G85" s="214"/>
      <c r="H85" s="214">
        <v>55</v>
      </c>
      <c r="I85" s="214"/>
      <c r="J85" s="202">
        <f>PRODUCT(D85:I85)</f>
        <v>55</v>
      </c>
      <c r="K85" s="263">
        <f>+J85+J85*$K$2</f>
        <v>60.5</v>
      </c>
    </row>
    <row r="86" spans="1:11" s="198" customFormat="1" ht="14.25" customHeight="1">
      <c r="A86" s="203"/>
      <c r="B86" s="217"/>
      <c r="C86" s="211"/>
      <c r="D86" s="212"/>
      <c r="E86" s="213"/>
      <c r="F86" s="214"/>
      <c r="G86" s="214"/>
      <c r="H86" s="214"/>
      <c r="I86" s="214"/>
      <c r="J86" s="202"/>
      <c r="K86" s="263"/>
    </row>
    <row r="87" spans="1:11" s="198" customFormat="1" ht="14.25" customHeight="1">
      <c r="A87" s="203"/>
      <c r="B87" s="204" t="s">
        <v>223</v>
      </c>
      <c r="C87" s="211"/>
      <c r="D87" s="231"/>
      <c r="E87" s="213"/>
      <c r="F87" s="214"/>
      <c r="G87" s="214"/>
      <c r="H87" s="214"/>
      <c r="I87" s="214"/>
      <c r="J87" s="202"/>
      <c r="K87" s="262"/>
    </row>
    <row r="88" spans="1:11" s="198" customFormat="1" ht="14.25" customHeight="1">
      <c r="A88" s="232">
        <v>3.4</v>
      </c>
      <c r="B88" s="204" t="s">
        <v>225</v>
      </c>
      <c r="C88" s="205"/>
      <c r="D88" s="231"/>
      <c r="E88" s="213"/>
      <c r="F88" s="214"/>
      <c r="G88" s="214"/>
      <c r="H88" s="214"/>
      <c r="I88" s="214"/>
      <c r="J88" s="202"/>
      <c r="K88" s="262"/>
    </row>
    <row r="89" spans="1:11" s="198" customFormat="1" ht="14.25" customHeight="1">
      <c r="A89" s="203"/>
      <c r="B89" s="217" t="s">
        <v>1104</v>
      </c>
      <c r="C89" s="211" t="s">
        <v>152</v>
      </c>
      <c r="D89" s="212">
        <v>1</v>
      </c>
      <c r="E89" s="213">
        <v>72</v>
      </c>
      <c r="F89" s="214"/>
      <c r="G89" s="214">
        <v>2.7</v>
      </c>
      <c r="H89" s="214"/>
      <c r="I89" s="214"/>
      <c r="J89" s="202">
        <f>PRODUCT(D89:I89)</f>
        <v>194.4</v>
      </c>
      <c r="K89" s="262"/>
    </row>
    <row r="90" spans="1:11" s="198" customFormat="1" ht="14.25" customHeight="1">
      <c r="A90" s="203"/>
      <c r="B90" s="217" t="s">
        <v>1100</v>
      </c>
      <c r="C90" s="211" t="s">
        <v>152</v>
      </c>
      <c r="D90" s="212">
        <v>-1</v>
      </c>
      <c r="E90" s="213">
        <f>0.9+1.8+1.2</f>
        <v>3.9000000000000004</v>
      </c>
      <c r="F90" s="214"/>
      <c r="G90" s="214">
        <v>2.4</v>
      </c>
      <c r="H90" s="214"/>
      <c r="I90" s="214"/>
      <c r="J90" s="233">
        <f>PRODUCT(D90:I90)</f>
        <v>-9.3600000000000012</v>
      </c>
      <c r="K90" s="262"/>
    </row>
    <row r="91" spans="1:11" s="198" customFormat="1" ht="14.25" customHeight="1">
      <c r="A91" s="203"/>
      <c r="B91" s="217"/>
      <c r="C91" s="211"/>
      <c r="D91" s="212"/>
      <c r="E91" s="213"/>
      <c r="F91" s="214"/>
      <c r="G91" s="214"/>
      <c r="H91" s="214"/>
      <c r="I91" s="218" t="s">
        <v>24</v>
      </c>
      <c r="J91" s="201">
        <f>SUM(J89:J90)</f>
        <v>185.04</v>
      </c>
      <c r="K91" s="263">
        <f>+J91+J91*$K$2</f>
        <v>203.54399999999998</v>
      </c>
    </row>
    <row r="92" spans="1:11" s="198" customFormat="1" ht="14.25" customHeight="1">
      <c r="A92" s="203"/>
      <c r="B92" s="217"/>
      <c r="C92" s="211"/>
      <c r="D92" s="212"/>
      <c r="E92" s="213"/>
      <c r="F92" s="214"/>
      <c r="G92" s="214"/>
      <c r="H92" s="214"/>
      <c r="I92" s="214"/>
      <c r="J92" s="202"/>
      <c r="K92" s="262"/>
    </row>
    <row r="93" spans="1:11" s="198" customFormat="1" ht="14.25" customHeight="1">
      <c r="A93" s="232" t="s">
        <v>1287</v>
      </c>
      <c r="B93" s="204" t="s">
        <v>226</v>
      </c>
      <c r="C93" s="211"/>
      <c r="D93" s="212"/>
      <c r="E93" s="213"/>
      <c r="F93" s="214"/>
      <c r="G93" s="214"/>
      <c r="H93" s="214"/>
      <c r="I93" s="214"/>
      <c r="J93" s="202"/>
      <c r="K93" s="262"/>
    </row>
    <row r="94" spans="1:11" s="198" customFormat="1" ht="14.25" customHeight="1">
      <c r="A94" s="203"/>
      <c r="B94" s="217" t="s">
        <v>1101</v>
      </c>
      <c r="C94" s="211" t="s">
        <v>152</v>
      </c>
      <c r="D94" s="212">
        <v>1</v>
      </c>
      <c r="E94" s="213">
        <f>12+11</f>
        <v>23</v>
      </c>
      <c r="F94" s="214"/>
      <c r="G94" s="214">
        <v>2.7</v>
      </c>
      <c r="H94" s="214"/>
      <c r="I94" s="214"/>
      <c r="J94" s="202">
        <f>PRODUCT(D94:I94)</f>
        <v>62.1</v>
      </c>
      <c r="K94" s="262"/>
    </row>
    <row r="95" spans="1:11" s="198" customFormat="1" ht="14.25" customHeight="1">
      <c r="A95" s="203"/>
      <c r="B95" s="217" t="s">
        <v>1103</v>
      </c>
      <c r="C95" s="211" t="s">
        <v>152</v>
      </c>
      <c r="D95" s="212">
        <v>-1</v>
      </c>
      <c r="E95" s="213">
        <f>1.5+1.4</f>
        <v>2.9</v>
      </c>
      <c r="F95" s="214"/>
      <c r="G95" s="214">
        <v>1.5</v>
      </c>
      <c r="H95" s="214"/>
      <c r="I95" s="214"/>
      <c r="J95" s="202">
        <f t="shared" ref="J95:J101" si="5">PRODUCT(D95:I95)</f>
        <v>-4.3499999999999996</v>
      </c>
      <c r="K95" s="262"/>
    </row>
    <row r="96" spans="1:11" s="198" customFormat="1" ht="14.25" customHeight="1">
      <c r="A96" s="203"/>
      <c r="B96" s="217" t="s">
        <v>1100</v>
      </c>
      <c r="C96" s="211" t="s">
        <v>152</v>
      </c>
      <c r="D96" s="212">
        <v>-2</v>
      </c>
      <c r="E96" s="213">
        <v>0.75</v>
      </c>
      <c r="F96" s="214"/>
      <c r="G96" s="214">
        <v>2.4</v>
      </c>
      <c r="H96" s="214"/>
      <c r="I96" s="214"/>
      <c r="J96" s="202">
        <f t="shared" si="5"/>
        <v>-3.5999999999999996</v>
      </c>
      <c r="K96" s="262"/>
    </row>
    <row r="97" spans="1:11" s="198" customFormat="1" ht="14.25" customHeight="1">
      <c r="A97" s="203"/>
      <c r="B97" s="217" t="s">
        <v>1102</v>
      </c>
      <c r="C97" s="211" t="s">
        <v>152</v>
      </c>
      <c r="D97" s="212">
        <v>1</v>
      </c>
      <c r="E97" s="213">
        <v>14</v>
      </c>
      <c r="F97" s="214"/>
      <c r="G97" s="214">
        <v>2.7</v>
      </c>
      <c r="H97" s="214"/>
      <c r="I97" s="214"/>
      <c r="J97" s="202">
        <f t="shared" si="5"/>
        <v>37.800000000000004</v>
      </c>
      <c r="K97" s="262"/>
    </row>
    <row r="98" spans="1:11" s="198" customFormat="1" ht="14.25" customHeight="1">
      <c r="A98" s="203"/>
      <c r="B98" s="217" t="s">
        <v>275</v>
      </c>
      <c r="C98" s="211" t="s">
        <v>152</v>
      </c>
      <c r="D98" s="212">
        <v>-1</v>
      </c>
      <c r="E98" s="213">
        <v>2.1</v>
      </c>
      <c r="F98" s="214"/>
      <c r="G98" s="214">
        <v>1.5</v>
      </c>
      <c r="H98" s="214"/>
      <c r="I98" s="214"/>
      <c r="J98" s="202">
        <f t="shared" si="5"/>
        <v>-3.1500000000000004</v>
      </c>
      <c r="K98" s="262"/>
    </row>
    <row r="99" spans="1:11" s="198" customFormat="1" ht="14.25" customHeight="1">
      <c r="A99" s="203"/>
      <c r="B99" s="217" t="s">
        <v>1098</v>
      </c>
      <c r="C99" s="211" t="s">
        <v>152</v>
      </c>
      <c r="D99" s="212">
        <v>1</v>
      </c>
      <c r="E99" s="213">
        <v>17.8</v>
      </c>
      <c r="F99" s="214"/>
      <c r="G99" s="214">
        <v>2.7</v>
      </c>
      <c r="H99" s="214"/>
      <c r="I99" s="214"/>
      <c r="J99" s="202">
        <f t="shared" si="5"/>
        <v>48.06</v>
      </c>
      <c r="K99" s="262"/>
    </row>
    <row r="100" spans="1:11" s="198" customFormat="1" ht="14.25" customHeight="1">
      <c r="A100" s="203"/>
      <c r="B100" s="217" t="s">
        <v>1099</v>
      </c>
      <c r="C100" s="211" t="s">
        <v>152</v>
      </c>
      <c r="D100" s="212">
        <v>-1</v>
      </c>
      <c r="E100" s="213"/>
      <c r="F100" s="214"/>
      <c r="G100" s="214"/>
      <c r="H100" s="214">
        <v>3.5</v>
      </c>
      <c r="I100" s="214"/>
      <c r="J100" s="202">
        <f t="shared" si="5"/>
        <v>-3.5</v>
      </c>
      <c r="K100" s="262"/>
    </row>
    <row r="101" spans="1:11" s="198" customFormat="1" ht="14.25" customHeight="1">
      <c r="A101" s="203"/>
      <c r="B101" s="217" t="s">
        <v>1100</v>
      </c>
      <c r="C101" s="211" t="s">
        <v>152</v>
      </c>
      <c r="D101" s="212">
        <v>-1</v>
      </c>
      <c r="E101" s="213"/>
      <c r="F101" s="214">
        <v>0.9</v>
      </c>
      <c r="G101" s="214">
        <v>2.4</v>
      </c>
      <c r="H101" s="214"/>
      <c r="I101" s="214"/>
      <c r="J101" s="202">
        <f t="shared" si="5"/>
        <v>-2.16</v>
      </c>
      <c r="K101" s="262"/>
    </row>
    <row r="102" spans="1:11" s="198" customFormat="1" ht="14.25" customHeight="1">
      <c r="A102" s="203"/>
      <c r="B102" s="217"/>
      <c r="C102" s="211"/>
      <c r="D102" s="212"/>
      <c r="E102" s="213"/>
      <c r="F102" s="214"/>
      <c r="G102" s="214"/>
      <c r="H102" s="214"/>
      <c r="I102" s="218" t="s">
        <v>24</v>
      </c>
      <c r="J102" s="201">
        <f>SUM(J94:J101)</f>
        <v>131.20000000000002</v>
      </c>
      <c r="K102" s="263">
        <f>+J102+J102*$K$2</f>
        <v>144.32000000000002</v>
      </c>
    </row>
    <row r="103" spans="1:11" s="198" customFormat="1" ht="14.25" customHeight="1">
      <c r="A103" s="203"/>
      <c r="B103" s="204" t="s">
        <v>20</v>
      </c>
      <c r="C103" s="211"/>
      <c r="D103" s="231"/>
      <c r="E103" s="213"/>
      <c r="F103" s="214"/>
      <c r="G103" s="214"/>
      <c r="H103" s="214"/>
      <c r="I103" s="214"/>
      <c r="J103" s="202"/>
      <c r="K103" s="262"/>
    </row>
    <row r="104" spans="1:11" s="198" customFormat="1" ht="14.25" customHeight="1">
      <c r="A104" s="232">
        <v>3.7</v>
      </c>
      <c r="B104" s="204" t="s">
        <v>1106</v>
      </c>
      <c r="C104" s="211"/>
      <c r="D104" s="231"/>
      <c r="E104" s="213"/>
      <c r="F104" s="214"/>
      <c r="G104" s="214"/>
      <c r="H104" s="214"/>
      <c r="I104" s="214"/>
      <c r="J104" s="202"/>
      <c r="K104" s="262"/>
    </row>
    <row r="105" spans="1:11" s="198" customFormat="1" ht="14.25" customHeight="1">
      <c r="A105" s="203"/>
      <c r="B105" s="204" t="s">
        <v>1107</v>
      </c>
      <c r="C105" s="211" t="s">
        <v>152</v>
      </c>
      <c r="D105" s="212">
        <v>2</v>
      </c>
      <c r="E105" s="200">
        <v>4.3</v>
      </c>
      <c r="F105" s="214">
        <v>0.3</v>
      </c>
      <c r="G105" s="214"/>
      <c r="H105" s="214"/>
      <c r="I105" s="214"/>
      <c r="J105" s="202">
        <f>PRODUCT(D105:I105)</f>
        <v>2.5799999999999996</v>
      </c>
      <c r="K105" s="262"/>
    </row>
    <row r="106" spans="1:11" s="198" customFormat="1" ht="14.25" customHeight="1">
      <c r="A106" s="203"/>
      <c r="B106" s="204" t="s">
        <v>1105</v>
      </c>
      <c r="C106" s="211" t="s">
        <v>152</v>
      </c>
      <c r="D106" s="212">
        <v>1</v>
      </c>
      <c r="E106" s="200">
        <v>6.9</v>
      </c>
      <c r="F106" s="214">
        <v>0.3</v>
      </c>
      <c r="G106" s="214"/>
      <c r="H106" s="214"/>
      <c r="I106" s="214"/>
      <c r="J106" s="202">
        <f t="shared" ref="J106:J108" si="6">PRODUCT(D106:I106)</f>
        <v>2.0699999999999998</v>
      </c>
      <c r="K106" s="262"/>
    </row>
    <row r="107" spans="1:11" s="198" customFormat="1" ht="14.25" customHeight="1">
      <c r="A107" s="203"/>
      <c r="B107" s="204" t="s">
        <v>1107</v>
      </c>
      <c r="C107" s="211" t="s">
        <v>152</v>
      </c>
      <c r="D107" s="212">
        <v>2</v>
      </c>
      <c r="E107" s="200">
        <v>1.52</v>
      </c>
      <c r="F107" s="214">
        <v>0.3</v>
      </c>
      <c r="G107" s="214"/>
      <c r="H107" s="214"/>
      <c r="I107" s="214"/>
      <c r="J107" s="202">
        <f t="shared" si="6"/>
        <v>0.91199999999999992</v>
      </c>
      <c r="K107" s="262"/>
    </row>
    <row r="108" spans="1:11" s="198" customFormat="1" ht="14.25" customHeight="1">
      <c r="A108" s="203"/>
      <c r="B108" s="204" t="s">
        <v>1109</v>
      </c>
      <c r="C108" s="211" t="s">
        <v>152</v>
      </c>
      <c r="D108" s="212">
        <v>1</v>
      </c>
      <c r="E108" s="200">
        <f>1.5*2+2.33*2</f>
        <v>7.66</v>
      </c>
      <c r="F108" s="214">
        <v>0.3</v>
      </c>
      <c r="G108" s="214"/>
      <c r="H108" s="214"/>
      <c r="I108" s="214"/>
      <c r="J108" s="202">
        <f t="shared" si="6"/>
        <v>2.298</v>
      </c>
      <c r="K108" s="262"/>
    </row>
    <row r="109" spans="1:11" s="198" customFormat="1" ht="14.25" customHeight="1">
      <c r="A109" s="203"/>
      <c r="B109" s="204"/>
      <c r="C109" s="211"/>
      <c r="D109" s="212"/>
      <c r="E109" s="200"/>
      <c r="F109" s="214"/>
      <c r="G109" s="214"/>
      <c r="H109" s="214"/>
      <c r="I109" s="218" t="s">
        <v>24</v>
      </c>
      <c r="J109" s="202">
        <f>SUM(J105:J108)</f>
        <v>7.8599999999999994</v>
      </c>
      <c r="K109" s="263">
        <f>+J109+J109*$K$2</f>
        <v>8.645999999999999</v>
      </c>
    </row>
    <row r="110" spans="1:11" s="198" customFormat="1" ht="14.25" customHeight="1">
      <c r="A110" s="203"/>
      <c r="B110" s="204"/>
      <c r="C110" s="211"/>
      <c r="D110" s="231"/>
      <c r="E110" s="213"/>
      <c r="F110" s="214"/>
      <c r="G110" s="214"/>
      <c r="H110" s="214"/>
      <c r="I110" s="214"/>
      <c r="J110" s="202"/>
      <c r="K110" s="262"/>
    </row>
    <row r="111" spans="1:11" s="198" customFormat="1" ht="26">
      <c r="A111" s="203" t="s">
        <v>4</v>
      </c>
      <c r="B111" s="204" t="s">
        <v>1108</v>
      </c>
      <c r="C111" s="211"/>
      <c r="D111" s="231"/>
      <c r="E111" s="213"/>
      <c r="F111" s="214"/>
      <c r="G111" s="214"/>
      <c r="H111" s="214"/>
      <c r="I111" s="214"/>
      <c r="J111" s="202"/>
      <c r="K111" s="262"/>
    </row>
    <row r="112" spans="1:11" s="198" customFormat="1" ht="14.25" customHeight="1">
      <c r="A112" s="203"/>
      <c r="B112" s="204" t="s">
        <v>1105</v>
      </c>
      <c r="C112" s="211" t="s">
        <v>152</v>
      </c>
      <c r="D112" s="212">
        <v>1</v>
      </c>
      <c r="E112" s="200">
        <v>6.9</v>
      </c>
      <c r="F112" s="214">
        <v>0.3</v>
      </c>
      <c r="G112" s="214"/>
      <c r="H112" s="214"/>
      <c r="I112" s="214"/>
      <c r="J112" s="202">
        <f>PRODUCT(D112:I112)</f>
        <v>2.0699999999999998</v>
      </c>
      <c r="K112" s="262"/>
    </row>
    <row r="113" spans="1:11" s="198" customFormat="1" ht="14.25" customHeight="1">
      <c r="A113" s="203"/>
      <c r="B113" s="204" t="s">
        <v>1107</v>
      </c>
      <c r="C113" s="211" t="s">
        <v>152</v>
      </c>
      <c r="D113" s="212">
        <v>2</v>
      </c>
      <c r="E113" s="200">
        <v>1.52</v>
      </c>
      <c r="F113" s="214">
        <v>0.3</v>
      </c>
      <c r="G113" s="214"/>
      <c r="H113" s="214"/>
      <c r="I113" s="214"/>
      <c r="J113" s="202">
        <f t="shared" ref="J113:J114" si="7">PRODUCT(D113:I113)</f>
        <v>0.91199999999999992</v>
      </c>
      <c r="K113" s="262"/>
    </row>
    <row r="114" spans="1:11" s="198" customFormat="1" ht="14.25" customHeight="1">
      <c r="A114" s="203"/>
      <c r="B114" s="204" t="s">
        <v>1109</v>
      </c>
      <c r="C114" s="211" t="s">
        <v>152</v>
      </c>
      <c r="D114" s="212">
        <v>1</v>
      </c>
      <c r="E114" s="200">
        <f>1.5*2+2.33*2</f>
        <v>7.66</v>
      </c>
      <c r="F114" s="214">
        <v>0.3</v>
      </c>
      <c r="G114" s="214"/>
      <c r="H114" s="214"/>
      <c r="I114" s="214"/>
      <c r="J114" s="202">
        <f t="shared" si="7"/>
        <v>2.298</v>
      </c>
      <c r="K114" s="262"/>
    </row>
    <row r="115" spans="1:11" s="198" customFormat="1" ht="14.25" customHeight="1">
      <c r="A115" s="203"/>
      <c r="B115" s="204"/>
      <c r="C115" s="211"/>
      <c r="D115" s="231"/>
      <c r="E115" s="213"/>
      <c r="F115" s="214"/>
      <c r="G115" s="214"/>
      <c r="H115" s="214"/>
      <c r="I115" s="218" t="s">
        <v>24</v>
      </c>
      <c r="J115" s="202">
        <f>SUM(J112:J114)</f>
        <v>5.2799999999999994</v>
      </c>
      <c r="K115" s="263">
        <f>+J115+J115*$K$2</f>
        <v>5.8079999999999989</v>
      </c>
    </row>
    <row r="116" spans="1:11" s="198" customFormat="1" ht="14.25" customHeight="1">
      <c r="A116" s="203"/>
      <c r="B116" s="204"/>
      <c r="C116" s="211"/>
      <c r="D116" s="231"/>
      <c r="E116" s="213"/>
      <c r="F116" s="214"/>
      <c r="G116" s="214"/>
      <c r="H116" s="214"/>
      <c r="I116" s="218"/>
      <c r="J116" s="202"/>
      <c r="K116" s="263"/>
    </row>
    <row r="117" spans="1:11" s="198" customFormat="1" ht="14.25" customHeight="1">
      <c r="A117" s="232" t="s">
        <v>1283</v>
      </c>
      <c r="B117" s="204" t="s">
        <v>276</v>
      </c>
      <c r="C117" s="205"/>
      <c r="D117" s="231"/>
      <c r="E117" s="213"/>
      <c r="F117" s="214"/>
      <c r="G117" s="214"/>
      <c r="H117" s="214"/>
      <c r="I117" s="214"/>
      <c r="J117" s="202"/>
      <c r="K117" s="262"/>
    </row>
    <row r="118" spans="1:11" s="198" customFormat="1" ht="14.25" customHeight="1">
      <c r="A118" s="203" t="s">
        <v>4</v>
      </c>
      <c r="B118" s="217" t="s">
        <v>278</v>
      </c>
      <c r="C118" s="211" t="s">
        <v>152</v>
      </c>
      <c r="D118" s="212">
        <v>3</v>
      </c>
      <c r="E118" s="213">
        <v>2.7</v>
      </c>
      <c r="F118" s="214">
        <v>0.6</v>
      </c>
      <c r="G118" s="214"/>
      <c r="H118" s="214"/>
      <c r="I118" s="214"/>
      <c r="J118" s="202">
        <f>PRODUCT(D118:I118)</f>
        <v>4.8600000000000003</v>
      </c>
      <c r="K118" s="263">
        <f>+J118+J118*$K$2</f>
        <v>5.3460000000000001</v>
      </c>
    </row>
    <row r="119" spans="1:11" s="198" customFormat="1" ht="14.25" customHeight="1">
      <c r="A119" s="203" t="s">
        <v>5</v>
      </c>
      <c r="B119" s="198" t="s">
        <v>1112</v>
      </c>
      <c r="C119" s="211" t="s">
        <v>152</v>
      </c>
      <c r="D119" s="212">
        <v>3</v>
      </c>
      <c r="E119" s="213">
        <v>2.7</v>
      </c>
      <c r="F119" s="214"/>
      <c r="G119" s="214">
        <v>0.45</v>
      </c>
      <c r="H119" s="214"/>
      <c r="I119" s="214"/>
      <c r="J119" s="202">
        <f>PRODUCT(D119:I119)</f>
        <v>3.6450000000000009</v>
      </c>
      <c r="K119" s="263">
        <f>+J119+J119*$K$2</f>
        <v>4.009500000000001</v>
      </c>
    </row>
    <row r="120" spans="1:11" s="198" customFormat="1" ht="14.25" customHeight="1">
      <c r="A120" s="203"/>
      <c r="B120" s="217"/>
      <c r="C120" s="205"/>
      <c r="D120" s="231"/>
      <c r="E120" s="213"/>
      <c r="F120" s="214"/>
      <c r="G120" s="214"/>
      <c r="H120" s="214"/>
      <c r="I120" s="214"/>
      <c r="J120" s="202"/>
      <c r="K120" s="262"/>
    </row>
    <row r="121" spans="1:11" s="198" customFormat="1" ht="14.25" customHeight="1">
      <c r="A121" s="203" t="s">
        <v>1284</v>
      </c>
      <c r="B121" s="204" t="s">
        <v>277</v>
      </c>
      <c r="C121" s="211"/>
      <c r="D121" s="212"/>
      <c r="E121" s="213"/>
      <c r="F121" s="214"/>
      <c r="G121" s="214"/>
      <c r="H121" s="214"/>
      <c r="I121" s="214"/>
      <c r="J121" s="202"/>
      <c r="K121" s="262"/>
    </row>
    <row r="122" spans="1:11" s="198" customFormat="1" ht="14.25" customHeight="1">
      <c r="A122" s="203"/>
      <c r="B122" s="204" t="s">
        <v>1113</v>
      </c>
      <c r="C122" s="211" t="s">
        <v>152</v>
      </c>
      <c r="D122" s="212">
        <v>3</v>
      </c>
      <c r="E122" s="213">
        <v>2.7</v>
      </c>
      <c r="F122" s="214"/>
      <c r="G122" s="214">
        <v>2.7</v>
      </c>
      <c r="H122" s="214"/>
      <c r="I122" s="214"/>
      <c r="J122" s="202">
        <f>PRODUCT(D122:I122)</f>
        <v>21.870000000000005</v>
      </c>
      <c r="K122" s="262"/>
    </row>
    <row r="123" spans="1:11" s="198" customFormat="1" ht="14.25" customHeight="1">
      <c r="A123" s="203"/>
      <c r="B123" s="204" t="s">
        <v>1114</v>
      </c>
      <c r="C123" s="211" t="s">
        <v>152</v>
      </c>
      <c r="D123" s="212">
        <v>1</v>
      </c>
      <c r="E123" s="213">
        <v>4.2750000000000004</v>
      </c>
      <c r="F123" s="214"/>
      <c r="G123" s="214">
        <v>2.7</v>
      </c>
      <c r="H123" s="214"/>
      <c r="I123" s="214"/>
      <c r="J123" s="202">
        <f>PRODUCT(D123:I123)</f>
        <v>11.542500000000002</v>
      </c>
      <c r="K123" s="262"/>
    </row>
    <row r="124" spans="1:11" s="198" customFormat="1" ht="14.25" customHeight="1">
      <c r="A124" s="203"/>
      <c r="B124" s="204" t="s">
        <v>1115</v>
      </c>
      <c r="C124" s="211" t="s">
        <v>152</v>
      </c>
      <c r="D124" s="212">
        <v>1</v>
      </c>
      <c r="E124" s="213">
        <v>2.4</v>
      </c>
      <c r="F124" s="214"/>
      <c r="G124" s="214">
        <v>2.7</v>
      </c>
      <c r="H124" s="214"/>
      <c r="I124" s="214"/>
      <c r="J124" s="202">
        <f>PRODUCT(D124:I124)</f>
        <v>6.48</v>
      </c>
      <c r="K124" s="262"/>
    </row>
    <row r="125" spans="1:11" s="198" customFormat="1" ht="14.25" customHeight="1">
      <c r="A125" s="203"/>
      <c r="B125" s="204" t="s">
        <v>1116</v>
      </c>
      <c r="C125" s="211" t="s">
        <v>152</v>
      </c>
      <c r="D125" s="212">
        <v>1</v>
      </c>
      <c r="E125" s="213">
        <v>2.7</v>
      </c>
      <c r="F125" s="214"/>
      <c r="G125" s="214">
        <v>2.7</v>
      </c>
      <c r="H125" s="214"/>
      <c r="I125" s="214"/>
      <c r="J125" s="202">
        <f>PRODUCT(D125:I125)</f>
        <v>7.2900000000000009</v>
      </c>
      <c r="K125" s="262"/>
    </row>
    <row r="126" spans="1:11" s="198" customFormat="1" ht="14.25" customHeight="1">
      <c r="A126" s="203"/>
      <c r="B126" s="204"/>
      <c r="C126" s="211"/>
      <c r="D126" s="212"/>
      <c r="E126" s="213"/>
      <c r="F126" s="214"/>
      <c r="G126" s="214"/>
      <c r="H126" s="214"/>
      <c r="I126" s="218" t="s">
        <v>24</v>
      </c>
      <c r="J126" s="202">
        <f>SUM(J122:J125)</f>
        <v>47.182500000000012</v>
      </c>
      <c r="K126" s="263">
        <f>+J126+J126*$K$2</f>
        <v>51.900750000000016</v>
      </c>
    </row>
    <row r="127" spans="1:11" s="198" customFormat="1" ht="14.25" customHeight="1">
      <c r="A127" s="232"/>
      <c r="B127" s="216"/>
      <c r="C127" s="253"/>
      <c r="D127" s="212"/>
      <c r="E127" s="213"/>
      <c r="F127" s="214"/>
      <c r="G127" s="214"/>
      <c r="H127" s="214"/>
      <c r="I127" s="214"/>
      <c r="J127" s="201"/>
      <c r="K127" s="262"/>
    </row>
    <row r="128" spans="1:11" s="198" customFormat="1" ht="14.25" customHeight="1">
      <c r="A128" s="203" t="s">
        <v>1289</v>
      </c>
      <c r="B128" s="216" t="s">
        <v>620</v>
      </c>
      <c r="C128" s="211"/>
      <c r="D128" s="212"/>
      <c r="E128" s="213"/>
      <c r="F128" s="214"/>
      <c r="G128" s="214"/>
      <c r="H128" s="214"/>
      <c r="I128" s="214"/>
      <c r="J128" s="202"/>
      <c r="K128" s="262"/>
    </row>
    <row r="129" spans="1:11" s="198" customFormat="1" ht="14.25" customHeight="1">
      <c r="A129" s="203"/>
      <c r="B129" s="217" t="s">
        <v>279</v>
      </c>
      <c r="C129" s="211" t="s">
        <v>152</v>
      </c>
      <c r="D129" s="212"/>
      <c r="E129" s="213"/>
      <c r="F129" s="214"/>
      <c r="G129" s="214"/>
      <c r="H129" s="214">
        <v>11</v>
      </c>
      <c r="I129" s="214"/>
      <c r="J129" s="202">
        <f>PRODUCT(D129:I129)</f>
        <v>11</v>
      </c>
      <c r="K129" s="263">
        <f>+J129+J129*$K$2</f>
        <v>12.1</v>
      </c>
    </row>
    <row r="130" spans="1:11" s="198" customFormat="1" ht="14.25" customHeight="1">
      <c r="K130" s="264"/>
    </row>
    <row r="131" spans="1:11" s="198" customFormat="1" ht="14.25" customHeight="1">
      <c r="A131" s="203"/>
      <c r="B131" s="217"/>
      <c r="C131" s="211"/>
      <c r="D131" s="231"/>
      <c r="E131" s="213"/>
      <c r="F131" s="214"/>
      <c r="G131" s="214"/>
      <c r="H131" s="214"/>
      <c r="I131" s="218"/>
      <c r="J131" s="201"/>
      <c r="K131" s="263"/>
    </row>
    <row r="132" spans="1:11" s="198" customFormat="1" ht="14.25" customHeight="1">
      <c r="A132" s="203">
        <v>3.13</v>
      </c>
      <c r="B132" s="217" t="s">
        <v>1127</v>
      </c>
      <c r="C132" s="211"/>
      <c r="D132" s="231"/>
      <c r="E132" s="213"/>
      <c r="F132" s="214"/>
      <c r="G132" s="214"/>
      <c r="H132" s="214"/>
      <c r="I132" s="214"/>
      <c r="J132" s="202"/>
      <c r="K132" s="262"/>
    </row>
    <row r="133" spans="1:11" s="198" customFormat="1" ht="14.25" customHeight="1">
      <c r="A133" s="203"/>
      <c r="B133" s="217" t="s">
        <v>680</v>
      </c>
      <c r="C133" s="211"/>
      <c r="D133" s="231"/>
      <c r="E133" s="213"/>
      <c r="F133" s="214"/>
      <c r="G133" s="214"/>
      <c r="H133" s="214"/>
      <c r="I133" s="214"/>
      <c r="J133" s="202"/>
      <c r="K133" s="262"/>
    </row>
    <row r="134" spans="1:11" s="198" customFormat="1" ht="14.25" customHeight="1">
      <c r="A134" s="203"/>
      <c r="B134" s="217" t="s">
        <v>1128</v>
      </c>
      <c r="C134" s="211" t="s">
        <v>152</v>
      </c>
      <c r="D134" s="231">
        <v>1</v>
      </c>
      <c r="E134" s="213">
        <f>9.8+14</f>
        <v>23.8</v>
      </c>
      <c r="F134" s="214"/>
      <c r="G134" s="214">
        <v>2.7</v>
      </c>
      <c r="H134" s="214"/>
      <c r="I134" s="214"/>
      <c r="J134" s="202">
        <f>PRODUCT(D134:I134)</f>
        <v>64.260000000000005</v>
      </c>
      <c r="K134" s="263">
        <f t="shared" ref="K134" si="8">+J134+J134*$K$2</f>
        <v>70.686000000000007</v>
      </c>
    </row>
    <row r="135" spans="1:11" s="198" customFormat="1" ht="14.25" customHeight="1">
      <c r="A135" s="203"/>
      <c r="B135" s="217"/>
      <c r="C135" s="211"/>
      <c r="D135" s="231"/>
      <c r="E135" s="213"/>
      <c r="F135" s="214"/>
      <c r="G135" s="214"/>
      <c r="H135" s="214"/>
      <c r="I135" s="214"/>
      <c r="J135" s="202"/>
      <c r="K135" s="262"/>
    </row>
    <row r="136" spans="1:11" s="198" customFormat="1" ht="14.25" customHeight="1">
      <c r="A136" s="203">
        <v>3.15</v>
      </c>
      <c r="B136" s="217" t="s">
        <v>1133</v>
      </c>
      <c r="C136" s="211"/>
      <c r="D136" s="231"/>
      <c r="E136" s="213"/>
      <c r="F136" s="214"/>
      <c r="G136" s="214"/>
      <c r="H136" s="214"/>
      <c r="I136" s="214"/>
      <c r="J136" s="202"/>
      <c r="K136" s="262"/>
    </row>
    <row r="137" spans="1:11" s="198" customFormat="1" ht="14.25" customHeight="1">
      <c r="A137" s="203"/>
      <c r="B137" s="217" t="s">
        <v>1130</v>
      </c>
      <c r="C137" s="211" t="s">
        <v>152</v>
      </c>
      <c r="D137" s="231"/>
      <c r="E137" s="213">
        <f>1.155+1.84</f>
        <v>2.9950000000000001</v>
      </c>
      <c r="F137" s="214">
        <v>0.6</v>
      </c>
      <c r="G137" s="214"/>
      <c r="H137" s="214"/>
      <c r="I137" s="214"/>
      <c r="J137" s="202">
        <f>PRODUCT(D137:I137)</f>
        <v>1.7969999999999999</v>
      </c>
      <c r="K137" s="262"/>
    </row>
    <row r="138" spans="1:11" s="198" customFormat="1" ht="14.25" customHeight="1">
      <c r="A138" s="203"/>
      <c r="B138" s="217" t="s">
        <v>1131</v>
      </c>
      <c r="C138" s="211" t="s">
        <v>152</v>
      </c>
      <c r="D138" s="231"/>
      <c r="E138" s="213">
        <f>1.155+1.84</f>
        <v>2.9950000000000001</v>
      </c>
      <c r="F138" s="214"/>
      <c r="G138" s="214">
        <v>0.45</v>
      </c>
      <c r="H138" s="214"/>
      <c r="I138" s="214"/>
      <c r="J138" s="202">
        <f>PRODUCT(D138:I138)</f>
        <v>1.34775</v>
      </c>
      <c r="K138" s="262"/>
    </row>
    <row r="139" spans="1:11" s="198" customFormat="1" ht="14.25" customHeight="1">
      <c r="A139" s="203"/>
      <c r="B139" s="217" t="s">
        <v>1132</v>
      </c>
      <c r="C139" s="211" t="s">
        <v>152</v>
      </c>
      <c r="D139" s="231"/>
      <c r="E139" s="213">
        <f>0.95+1.15</f>
        <v>2.0999999999999996</v>
      </c>
      <c r="F139" s="214">
        <v>0.1</v>
      </c>
      <c r="G139" s="214"/>
      <c r="H139" s="214"/>
      <c r="I139" s="214"/>
      <c r="J139" s="202">
        <f>PRODUCT(D139:I139)</f>
        <v>0.20999999999999996</v>
      </c>
      <c r="K139" s="262"/>
    </row>
    <row r="140" spans="1:11" s="198" customFormat="1" ht="14.25" customHeight="1">
      <c r="A140" s="203"/>
      <c r="B140" s="217"/>
      <c r="C140" s="211"/>
      <c r="D140" s="231"/>
      <c r="E140" s="213"/>
      <c r="F140" s="214"/>
      <c r="G140" s="214"/>
      <c r="H140" s="214"/>
      <c r="I140" s="214"/>
      <c r="J140" s="202">
        <f>SUM(J137:J139)</f>
        <v>3.3547500000000001</v>
      </c>
      <c r="K140" s="262">
        <f>J140*1.1</f>
        <v>3.6902250000000003</v>
      </c>
    </row>
    <row r="141" spans="1:11" s="198" customFormat="1" ht="14.25" customHeight="1">
      <c r="A141" s="203"/>
      <c r="B141" s="217"/>
      <c r="C141" s="211"/>
      <c r="D141" s="231"/>
      <c r="E141" s="213"/>
      <c r="F141" s="214"/>
      <c r="G141" s="214"/>
      <c r="H141" s="214"/>
      <c r="I141" s="214"/>
      <c r="J141" s="202"/>
      <c r="K141" s="262"/>
    </row>
    <row r="142" spans="1:11" s="198" customFormat="1" ht="14.25" customHeight="1">
      <c r="A142" s="203">
        <v>3.16</v>
      </c>
      <c r="B142" s="216" t="s">
        <v>1136</v>
      </c>
      <c r="C142" s="211"/>
      <c r="D142" s="212"/>
      <c r="E142" s="213"/>
      <c r="F142" s="214"/>
      <c r="G142" s="214"/>
      <c r="H142" s="214"/>
      <c r="I142" s="214"/>
      <c r="J142" s="202">
        <f>PRODUCT(D142:I142)</f>
        <v>0</v>
      </c>
      <c r="K142" s="262"/>
    </row>
    <row r="143" spans="1:11" s="198" customFormat="1" ht="14.25" customHeight="1">
      <c r="A143" s="203"/>
      <c r="B143" s="217" t="s">
        <v>1137</v>
      </c>
      <c r="C143" s="211" t="s">
        <v>152</v>
      </c>
      <c r="D143" s="231"/>
      <c r="E143" s="213">
        <f>11.6+8+4.3+3.6</f>
        <v>27.500000000000004</v>
      </c>
      <c r="F143" s="214"/>
      <c r="G143" s="214">
        <v>2.7</v>
      </c>
      <c r="H143" s="214"/>
      <c r="I143" s="218"/>
      <c r="J143" s="202">
        <f>PRODUCT(D143:I143)</f>
        <v>74.250000000000014</v>
      </c>
      <c r="K143" s="263"/>
    </row>
    <row r="144" spans="1:11" s="198" customFormat="1" ht="14.25" customHeight="1">
      <c r="A144" s="203"/>
      <c r="B144" s="217" t="s">
        <v>1138</v>
      </c>
      <c r="C144" s="211" t="s">
        <v>152</v>
      </c>
      <c r="D144" s="212"/>
      <c r="E144" s="213">
        <f>15+3+1.4</f>
        <v>19.399999999999999</v>
      </c>
      <c r="F144" s="214"/>
      <c r="G144" s="214">
        <v>2.7</v>
      </c>
      <c r="H144" s="214"/>
      <c r="I144" s="218"/>
      <c r="J144" s="202">
        <f t="shared" ref="J144:J145" si="9">PRODUCT(D144:I144)</f>
        <v>52.38</v>
      </c>
      <c r="K144" s="263"/>
    </row>
    <row r="145" spans="1:11" s="198" customFormat="1" ht="14.25" customHeight="1">
      <c r="A145" s="203"/>
      <c r="B145" s="217" t="s">
        <v>1139</v>
      </c>
      <c r="C145" s="211" t="s">
        <v>152</v>
      </c>
      <c r="D145" s="212"/>
      <c r="E145" s="213">
        <f>5.8</f>
        <v>5.8</v>
      </c>
      <c r="F145" s="214"/>
      <c r="G145" s="214">
        <v>2.7</v>
      </c>
      <c r="H145" s="214"/>
      <c r="I145" s="218"/>
      <c r="J145" s="202">
        <f t="shared" si="9"/>
        <v>15.66</v>
      </c>
      <c r="K145" s="263"/>
    </row>
    <row r="146" spans="1:11" s="198" customFormat="1" ht="14.25" customHeight="1">
      <c r="A146" s="203"/>
      <c r="B146" s="217"/>
      <c r="C146" s="211"/>
      <c r="D146" s="212"/>
      <c r="E146" s="213"/>
      <c r="F146" s="214"/>
      <c r="G146" s="214"/>
      <c r="H146" s="214"/>
      <c r="I146" s="218"/>
      <c r="J146" s="201">
        <f>SUM(J143:J145)</f>
        <v>142.29000000000002</v>
      </c>
      <c r="K146" s="263">
        <f>J146*1.2</f>
        <v>170.74800000000002</v>
      </c>
    </row>
    <row r="147" spans="1:11" s="198" customFormat="1" ht="14.25" customHeight="1">
      <c r="A147" s="203">
        <v>3.19</v>
      </c>
      <c r="B147" s="204" t="s">
        <v>1123</v>
      </c>
      <c r="C147" s="205"/>
      <c r="D147" s="212"/>
      <c r="E147" s="212"/>
      <c r="F147" s="212"/>
      <c r="G147" s="212"/>
      <c r="H147" s="212"/>
      <c r="I147" s="212"/>
      <c r="J147" s="254"/>
      <c r="K147" s="262"/>
    </row>
    <row r="148" spans="1:11" s="198" customFormat="1" ht="14.25" customHeight="1">
      <c r="A148" s="203"/>
      <c r="B148" s="215" t="s">
        <v>1124</v>
      </c>
      <c r="C148" s="211" t="s">
        <v>152</v>
      </c>
      <c r="D148" s="212">
        <v>1</v>
      </c>
      <c r="E148" s="220"/>
      <c r="F148" s="215"/>
      <c r="G148" s="215"/>
      <c r="H148" s="215">
        <v>108</v>
      </c>
      <c r="I148" s="215"/>
      <c r="J148" s="202">
        <f>PRODUCT(D148:I148)</f>
        <v>108</v>
      </c>
      <c r="K148" s="262"/>
    </row>
    <row r="149" spans="1:11" s="198" customFormat="1" ht="14.25" customHeight="1">
      <c r="A149" s="203"/>
      <c r="B149" s="215" t="s">
        <v>1125</v>
      </c>
      <c r="C149" s="211" t="s">
        <v>152</v>
      </c>
      <c r="D149" s="212">
        <v>1</v>
      </c>
      <c r="E149" s="220"/>
      <c r="F149" s="215"/>
      <c r="G149" s="215"/>
      <c r="H149" s="215">
        <v>13.2</v>
      </c>
      <c r="I149" s="215"/>
      <c r="J149" s="202">
        <f t="shared" ref="J149:J150" si="10">PRODUCT(D149:I149)</f>
        <v>13.2</v>
      </c>
      <c r="K149" s="262"/>
    </row>
    <row r="150" spans="1:11" s="198" customFormat="1" ht="14.25" customHeight="1">
      <c r="A150" s="203"/>
      <c r="B150" s="215" t="s">
        <v>1126</v>
      </c>
      <c r="C150" s="211" t="s">
        <v>152</v>
      </c>
      <c r="D150" s="212">
        <v>1</v>
      </c>
      <c r="E150" s="220"/>
      <c r="F150" s="215"/>
      <c r="G150" s="215"/>
      <c r="H150" s="215">
        <v>12.5</v>
      </c>
      <c r="I150" s="215"/>
      <c r="J150" s="202">
        <f t="shared" si="10"/>
        <v>12.5</v>
      </c>
      <c r="K150" s="262"/>
    </row>
    <row r="151" spans="1:11" s="198" customFormat="1" ht="14.25" customHeight="1">
      <c r="A151" s="203"/>
      <c r="B151" s="215"/>
      <c r="C151" s="211"/>
      <c r="D151" s="212"/>
      <c r="E151" s="220"/>
      <c r="F151" s="215"/>
      <c r="G151" s="215"/>
      <c r="H151" s="215"/>
      <c r="I151" s="215"/>
      <c r="J151" s="202">
        <f>SUM(J148:J150)</f>
        <v>133.69999999999999</v>
      </c>
      <c r="K151" s="263">
        <f>+J151+J151*$K$2</f>
        <v>147.07</v>
      </c>
    </row>
    <row r="152" spans="1:11" s="198" customFormat="1" ht="14.25" customHeight="1">
      <c r="A152" s="203"/>
      <c r="B152" s="215"/>
      <c r="C152" s="211"/>
      <c r="D152" s="212"/>
      <c r="E152" s="220"/>
      <c r="F152" s="215"/>
      <c r="G152" s="215"/>
      <c r="H152" s="215"/>
      <c r="I152" s="215"/>
      <c r="J152" s="202"/>
      <c r="K152" s="263"/>
    </row>
    <row r="153" spans="1:11" s="198" customFormat="1" ht="14.25" customHeight="1">
      <c r="A153" s="207">
        <v>4</v>
      </c>
      <c r="B153" s="208" t="s">
        <v>6</v>
      </c>
      <c r="C153" s="209"/>
      <c r="D153" s="195"/>
      <c r="E153" s="196"/>
      <c r="F153" s="196"/>
      <c r="G153" s="196"/>
      <c r="H153" s="196"/>
      <c r="I153" s="196"/>
      <c r="J153" s="210"/>
      <c r="K153" s="262"/>
    </row>
    <row r="154" spans="1:11" s="198" customFormat="1" ht="14.25" customHeight="1">
      <c r="A154" s="203"/>
      <c r="B154" s="217"/>
      <c r="C154" s="211"/>
      <c r="D154" s="231"/>
      <c r="E154" s="213"/>
      <c r="F154" s="214"/>
      <c r="G154" s="214"/>
      <c r="H154" s="214"/>
      <c r="I154" s="214"/>
      <c r="J154" s="202"/>
      <c r="K154" s="262"/>
    </row>
    <row r="155" spans="1:11" s="198" customFormat="1" ht="14.25" customHeight="1">
      <c r="A155" s="232">
        <v>4.0999999999999996</v>
      </c>
      <c r="B155" s="234" t="s">
        <v>112</v>
      </c>
      <c r="C155" s="235"/>
      <c r="D155" s="212"/>
      <c r="E155" s="213"/>
      <c r="F155" s="214"/>
      <c r="G155" s="214"/>
      <c r="H155" s="214"/>
      <c r="I155" s="214"/>
      <c r="J155" s="202"/>
      <c r="K155" s="262"/>
    </row>
    <row r="156" spans="1:11" s="198" customFormat="1" ht="14.25" customHeight="1">
      <c r="A156" s="203"/>
      <c r="B156" s="255" t="s">
        <v>1153</v>
      </c>
      <c r="C156" s="236" t="s">
        <v>152</v>
      </c>
      <c r="D156" s="212">
        <v>2</v>
      </c>
      <c r="E156" s="213">
        <f>0.8+4.8</f>
        <v>5.6</v>
      </c>
      <c r="F156" s="256">
        <v>0.65</v>
      </c>
      <c r="G156" s="214">
        <v>0.12</v>
      </c>
      <c r="H156" s="214"/>
      <c r="I156" s="214"/>
      <c r="J156" s="202">
        <f>PRODUCT(D156:I156)</f>
        <v>0.87359999999999993</v>
      </c>
      <c r="K156" s="262"/>
    </row>
    <row r="157" spans="1:11" s="198" customFormat="1" ht="14.25" customHeight="1">
      <c r="A157" s="203"/>
      <c r="B157" s="255" t="s">
        <v>1141</v>
      </c>
      <c r="C157" s="236" t="s">
        <v>152</v>
      </c>
      <c r="D157" s="212">
        <v>1</v>
      </c>
      <c r="E157" s="213">
        <f>0.75+4.8</f>
        <v>5.55</v>
      </c>
      <c r="F157" s="256">
        <v>0.65</v>
      </c>
      <c r="G157" s="214">
        <v>0.12</v>
      </c>
      <c r="H157" s="214"/>
      <c r="I157" s="214"/>
      <c r="J157" s="202">
        <f t="shared" ref="J157:J160" si="11">PRODUCT(D157:I157)</f>
        <v>0.43289999999999995</v>
      </c>
      <c r="K157" s="262"/>
    </row>
    <row r="158" spans="1:11" s="198" customFormat="1" ht="14.25" customHeight="1">
      <c r="A158" s="203"/>
      <c r="B158" s="255" t="s">
        <v>1154</v>
      </c>
      <c r="C158" s="236" t="s">
        <v>152</v>
      </c>
      <c r="D158" s="212">
        <v>2</v>
      </c>
      <c r="E158" s="213">
        <f>0.8+4.8</f>
        <v>5.6</v>
      </c>
      <c r="F158" s="256">
        <v>0.65</v>
      </c>
      <c r="G158" s="214">
        <v>0.12</v>
      </c>
      <c r="H158" s="214"/>
      <c r="I158" s="214"/>
      <c r="J158" s="202">
        <f t="shared" si="11"/>
        <v>0.87359999999999993</v>
      </c>
      <c r="K158" s="262"/>
    </row>
    <row r="159" spans="1:11" s="198" customFormat="1" ht="14.25" customHeight="1">
      <c r="A159" s="203"/>
      <c r="B159" s="255" t="s">
        <v>1141</v>
      </c>
      <c r="C159" s="236" t="s">
        <v>152</v>
      </c>
      <c r="D159" s="212">
        <v>1</v>
      </c>
      <c r="E159" s="213">
        <f>0.7+4.8</f>
        <v>5.5</v>
      </c>
      <c r="F159" s="256">
        <v>0.65</v>
      </c>
      <c r="G159" s="214">
        <v>0.12</v>
      </c>
      <c r="H159" s="214"/>
      <c r="I159" s="214"/>
      <c r="J159" s="202">
        <f t="shared" si="11"/>
        <v>0.42899999999999999</v>
      </c>
      <c r="K159" s="262"/>
    </row>
    <row r="160" spans="1:11" s="198" customFormat="1" ht="14.25" customHeight="1">
      <c r="A160" s="203"/>
      <c r="B160" s="255" t="s">
        <v>1141</v>
      </c>
      <c r="C160" s="236" t="s">
        <v>152</v>
      </c>
      <c r="D160" s="212">
        <v>1</v>
      </c>
      <c r="E160" s="213">
        <f>1.05+4.8</f>
        <v>5.85</v>
      </c>
      <c r="F160" s="256">
        <v>0.65</v>
      </c>
      <c r="G160" s="214">
        <v>0.12</v>
      </c>
      <c r="H160" s="214"/>
      <c r="I160" s="214"/>
      <c r="J160" s="202">
        <f t="shared" si="11"/>
        <v>0.45629999999999993</v>
      </c>
      <c r="K160" s="262"/>
    </row>
    <row r="161" spans="1:11" s="198" customFormat="1" ht="14.25" customHeight="1">
      <c r="A161" s="203"/>
      <c r="B161" s="257" t="s">
        <v>202</v>
      </c>
      <c r="C161" s="235" t="s">
        <v>152</v>
      </c>
      <c r="D161" s="212">
        <v>1</v>
      </c>
      <c r="E161" s="213">
        <f>0.75+4.8</f>
        <v>5.55</v>
      </c>
      <c r="F161" s="256">
        <v>0.65</v>
      </c>
      <c r="G161" s="214">
        <v>0.12</v>
      </c>
      <c r="H161" s="214"/>
      <c r="I161" s="214"/>
      <c r="J161" s="202">
        <f>PRODUCT(D161:I161)</f>
        <v>0.43289999999999995</v>
      </c>
      <c r="K161" s="262"/>
    </row>
    <row r="162" spans="1:11" s="198" customFormat="1" ht="14.25" customHeight="1">
      <c r="A162" s="203"/>
      <c r="B162" s="255"/>
      <c r="C162" s="211"/>
      <c r="D162" s="212"/>
      <c r="E162" s="213"/>
      <c r="F162" s="214"/>
      <c r="G162" s="214"/>
      <c r="H162" s="214"/>
      <c r="I162" s="218" t="s">
        <v>24</v>
      </c>
      <c r="J162" s="201">
        <f>SUM(J156:J161)</f>
        <v>3.4982999999999995</v>
      </c>
      <c r="K162" s="263">
        <f>J162*1.1</f>
        <v>3.8481299999999998</v>
      </c>
    </row>
    <row r="163" spans="1:11" s="198" customFormat="1" ht="14.25" customHeight="1">
      <c r="A163" s="203"/>
      <c r="B163" s="255"/>
      <c r="C163" s="211"/>
      <c r="D163" s="212"/>
      <c r="E163" s="213"/>
      <c r="F163" s="214"/>
      <c r="G163" s="214"/>
      <c r="H163" s="214"/>
      <c r="I163" s="218"/>
      <c r="J163" s="201"/>
      <c r="K163" s="263"/>
    </row>
    <row r="164" spans="1:11" s="198" customFormat="1" ht="14.25" customHeight="1">
      <c r="A164" s="232">
        <v>4.2</v>
      </c>
      <c r="B164" s="234" t="s">
        <v>1151</v>
      </c>
      <c r="C164" s="235"/>
      <c r="D164" s="212"/>
      <c r="E164" s="213"/>
      <c r="F164" s="256"/>
      <c r="G164" s="214"/>
      <c r="H164" s="214"/>
      <c r="I164" s="214"/>
      <c r="J164" s="202"/>
      <c r="K164" s="262"/>
    </row>
    <row r="165" spans="1:11" s="198" customFormat="1" ht="14.25" customHeight="1">
      <c r="A165" s="203"/>
      <c r="B165" s="255" t="s">
        <v>1153</v>
      </c>
      <c r="C165" s="236" t="s">
        <v>152</v>
      </c>
      <c r="D165" s="212">
        <v>2</v>
      </c>
      <c r="E165" s="213">
        <v>0.8</v>
      </c>
      <c r="F165" s="256"/>
      <c r="G165" s="214">
        <v>2.4</v>
      </c>
      <c r="H165" s="214"/>
      <c r="I165" s="214"/>
      <c r="J165" s="202">
        <f>PRODUCT(D165:I165)</f>
        <v>3.84</v>
      </c>
      <c r="K165" s="262"/>
    </row>
    <row r="166" spans="1:11" s="198" customFormat="1" ht="14.25" customHeight="1">
      <c r="A166" s="203"/>
      <c r="B166" s="255" t="s">
        <v>1141</v>
      </c>
      <c r="C166" s="236" t="s">
        <v>152</v>
      </c>
      <c r="D166" s="212">
        <v>1</v>
      </c>
      <c r="E166" s="213">
        <v>0.75</v>
      </c>
      <c r="F166" s="256"/>
      <c r="G166" s="214">
        <v>2.4</v>
      </c>
      <c r="H166" s="214"/>
      <c r="I166" s="214"/>
      <c r="J166" s="202">
        <f t="shared" ref="J166:J169" si="12">PRODUCT(D166:I166)</f>
        <v>1.7999999999999998</v>
      </c>
      <c r="K166" s="262"/>
    </row>
    <row r="167" spans="1:11" s="198" customFormat="1" ht="14.25" customHeight="1">
      <c r="A167" s="203"/>
      <c r="B167" s="255" t="s">
        <v>1154</v>
      </c>
      <c r="C167" s="236" t="s">
        <v>152</v>
      </c>
      <c r="D167" s="212">
        <v>2</v>
      </c>
      <c r="E167" s="213">
        <v>0.8</v>
      </c>
      <c r="F167" s="256"/>
      <c r="G167" s="214">
        <v>2.4</v>
      </c>
      <c r="H167" s="214"/>
      <c r="I167" s="214"/>
      <c r="J167" s="202">
        <f t="shared" si="12"/>
        <v>3.84</v>
      </c>
      <c r="K167" s="262"/>
    </row>
    <row r="168" spans="1:11" s="198" customFormat="1" ht="14.25" customHeight="1">
      <c r="A168" s="203"/>
      <c r="B168" s="255" t="s">
        <v>1141</v>
      </c>
      <c r="C168" s="236" t="s">
        <v>152</v>
      </c>
      <c r="D168" s="212">
        <v>1</v>
      </c>
      <c r="E168" s="213">
        <v>0.7</v>
      </c>
      <c r="F168" s="256"/>
      <c r="G168" s="214">
        <v>2.4</v>
      </c>
      <c r="H168" s="214"/>
      <c r="I168" s="214"/>
      <c r="J168" s="202">
        <f t="shared" si="12"/>
        <v>1.68</v>
      </c>
      <c r="K168" s="262"/>
    </row>
    <row r="169" spans="1:11" s="198" customFormat="1" ht="14.25" customHeight="1">
      <c r="A169" s="203"/>
      <c r="B169" s="255" t="s">
        <v>1141</v>
      </c>
      <c r="C169" s="236" t="s">
        <v>152</v>
      </c>
      <c r="D169" s="212">
        <v>1</v>
      </c>
      <c r="E169" s="213">
        <v>1.05</v>
      </c>
      <c r="F169" s="256"/>
      <c r="G169" s="214">
        <v>2.4</v>
      </c>
      <c r="H169" s="214"/>
      <c r="I169" s="214"/>
      <c r="J169" s="202">
        <f t="shared" si="12"/>
        <v>2.52</v>
      </c>
      <c r="K169" s="262"/>
    </row>
    <row r="170" spans="1:11" s="198" customFormat="1" ht="14.25" customHeight="1">
      <c r="A170" s="203"/>
      <c r="B170" s="255"/>
      <c r="C170" s="235"/>
      <c r="D170" s="212"/>
      <c r="E170" s="213"/>
      <c r="F170" s="256"/>
      <c r="G170" s="214"/>
      <c r="H170" s="214"/>
      <c r="I170" s="214"/>
      <c r="J170" s="201">
        <f>SUM(J165:J169)</f>
        <v>13.68</v>
      </c>
      <c r="K170" s="263">
        <f>J170*1.1</f>
        <v>15.048</v>
      </c>
    </row>
    <row r="171" spans="1:11" s="198" customFormat="1" ht="14.25" customHeight="1">
      <c r="A171" s="203"/>
      <c r="B171" s="255"/>
      <c r="C171" s="211"/>
      <c r="D171" s="212"/>
      <c r="E171" s="213"/>
      <c r="F171" s="214"/>
      <c r="G171" s="214"/>
      <c r="H171" s="214"/>
      <c r="I171" s="218"/>
      <c r="J171" s="201"/>
      <c r="K171" s="263"/>
    </row>
    <row r="172" spans="1:11" s="198" customFormat="1" ht="14.25" customHeight="1">
      <c r="A172" s="230">
        <v>4.3</v>
      </c>
      <c r="B172" s="234" t="s">
        <v>122</v>
      </c>
      <c r="C172" s="236"/>
      <c r="D172" s="212"/>
      <c r="E172" s="213"/>
      <c r="F172" s="214"/>
      <c r="G172" s="214"/>
      <c r="H172" s="214"/>
      <c r="I172" s="214"/>
      <c r="J172" s="202"/>
      <c r="K172" s="262"/>
    </row>
    <row r="173" spans="1:11" s="198" customFormat="1" ht="14.25" customHeight="1">
      <c r="A173" s="203"/>
      <c r="B173" s="257" t="s">
        <v>202</v>
      </c>
      <c r="C173" s="235" t="s">
        <v>152</v>
      </c>
      <c r="D173" s="212">
        <v>2</v>
      </c>
      <c r="E173" s="213">
        <v>0.75</v>
      </c>
      <c r="F173" s="214"/>
      <c r="G173" s="214">
        <v>2.4</v>
      </c>
      <c r="H173" s="214"/>
      <c r="I173" s="214"/>
      <c r="J173" s="202">
        <f>PRODUCT(D173:I173)</f>
        <v>3.5999999999999996</v>
      </c>
      <c r="K173" s="262"/>
    </row>
    <row r="174" spans="1:11" s="198" customFormat="1" ht="14.25" customHeight="1">
      <c r="A174" s="203"/>
      <c r="B174" s="215"/>
      <c r="C174" s="211"/>
      <c r="D174" s="212"/>
      <c r="E174" s="213"/>
      <c r="F174" s="214"/>
      <c r="G174" s="214"/>
      <c r="H174" s="214"/>
      <c r="I174" s="218" t="s">
        <v>24</v>
      </c>
      <c r="J174" s="201">
        <f>SUM(J173:J173)</f>
        <v>3.5999999999999996</v>
      </c>
      <c r="K174" s="263">
        <f>+J174+J174*$K$2</f>
        <v>3.9599999999999995</v>
      </c>
    </row>
    <row r="175" spans="1:11" s="198" customFormat="1" ht="14.25" customHeight="1">
      <c r="A175" s="203"/>
      <c r="B175" s="255"/>
      <c r="C175" s="211"/>
      <c r="D175" s="212"/>
      <c r="E175" s="213"/>
      <c r="F175" s="214"/>
      <c r="G175" s="214"/>
      <c r="H175" s="214"/>
      <c r="I175" s="218"/>
      <c r="J175" s="201"/>
      <c r="K175" s="263"/>
    </row>
    <row r="176" spans="1:11" s="198" customFormat="1" ht="14.25" customHeight="1">
      <c r="A176" s="232">
        <v>4.8</v>
      </c>
      <c r="B176" s="216" t="s">
        <v>1162</v>
      </c>
      <c r="C176" s="211"/>
      <c r="D176" s="212"/>
      <c r="E176" s="213"/>
      <c r="F176" s="214"/>
      <c r="G176" s="214"/>
      <c r="H176" s="214"/>
      <c r="I176" s="218"/>
      <c r="J176" s="201"/>
      <c r="K176" s="263"/>
    </row>
    <row r="177" spans="1:11" s="198" customFormat="1" ht="14.25" customHeight="1">
      <c r="A177" s="203"/>
      <c r="B177" s="215" t="s">
        <v>1163</v>
      </c>
      <c r="C177" s="211" t="s">
        <v>125</v>
      </c>
      <c r="D177" s="212">
        <v>3</v>
      </c>
      <c r="E177" s="213"/>
      <c r="F177" s="214"/>
      <c r="G177" s="214"/>
      <c r="H177" s="214"/>
      <c r="I177" s="218"/>
      <c r="J177" s="202">
        <f>PRODUCT(D177:I177)</f>
        <v>3</v>
      </c>
      <c r="K177" s="263"/>
    </row>
    <row r="178" spans="1:11" s="198" customFormat="1" ht="14.25" customHeight="1">
      <c r="A178" s="203"/>
      <c r="B178" s="215" t="s">
        <v>1164</v>
      </c>
      <c r="C178" s="211" t="s">
        <v>125</v>
      </c>
      <c r="D178" s="212">
        <v>4</v>
      </c>
      <c r="E178" s="213"/>
      <c r="F178" s="214"/>
      <c r="G178" s="214"/>
      <c r="H178" s="214"/>
      <c r="I178" s="218"/>
      <c r="J178" s="202">
        <f t="shared" ref="J178:J179" si="13">PRODUCT(D178:I178)</f>
        <v>4</v>
      </c>
      <c r="K178" s="263"/>
    </row>
    <row r="179" spans="1:11" s="198" customFormat="1" ht="14.25" customHeight="1">
      <c r="A179" s="203"/>
      <c r="B179" s="215" t="s">
        <v>1166</v>
      </c>
      <c r="C179" s="211" t="s">
        <v>125</v>
      </c>
      <c r="D179" s="212">
        <v>6</v>
      </c>
      <c r="E179" s="213"/>
      <c r="F179" s="214"/>
      <c r="G179" s="214"/>
      <c r="H179" s="214"/>
      <c r="I179" s="218"/>
      <c r="J179" s="202">
        <f t="shared" si="13"/>
        <v>6</v>
      </c>
      <c r="K179" s="263"/>
    </row>
    <row r="180" spans="1:11" s="198" customFormat="1" ht="14.25" customHeight="1">
      <c r="A180" s="203"/>
      <c r="B180" s="215"/>
      <c r="C180" s="211"/>
      <c r="D180" s="212"/>
      <c r="E180" s="213"/>
      <c r="F180" s="214"/>
      <c r="G180" s="214"/>
      <c r="H180" s="214"/>
      <c r="I180" s="218"/>
      <c r="J180" s="201">
        <f>SUM(J177:J179)</f>
        <v>13</v>
      </c>
      <c r="K180" s="263"/>
    </row>
    <row r="181" spans="1:11" s="198" customFormat="1" ht="14.25" customHeight="1">
      <c r="A181" s="232">
        <v>4.9000000000000004</v>
      </c>
      <c r="B181" s="257" t="s">
        <v>1171</v>
      </c>
      <c r="C181" s="211"/>
      <c r="D181" s="212"/>
      <c r="E181" s="213"/>
      <c r="F181" s="214"/>
      <c r="G181" s="214"/>
      <c r="H181" s="214"/>
      <c r="I181" s="218"/>
      <c r="J181" s="201"/>
      <c r="K181" s="263"/>
    </row>
    <row r="182" spans="1:11" s="198" customFormat="1" ht="14.25" customHeight="1">
      <c r="A182" s="203"/>
      <c r="B182" s="215" t="s">
        <v>1172</v>
      </c>
      <c r="C182" s="211" t="s">
        <v>125</v>
      </c>
      <c r="D182" s="212">
        <v>1</v>
      </c>
      <c r="E182" s="213"/>
      <c r="F182" s="214"/>
      <c r="G182" s="214"/>
      <c r="H182" s="214"/>
      <c r="I182" s="218"/>
      <c r="J182" s="202">
        <f t="shared" ref="J182" si="14">PRODUCT(D182:I182)</f>
        <v>1</v>
      </c>
      <c r="K182" s="263"/>
    </row>
    <row r="183" spans="1:11" s="198" customFormat="1" ht="14.25" customHeight="1">
      <c r="A183" s="203"/>
      <c r="B183" s="255"/>
      <c r="C183" s="211"/>
      <c r="D183" s="212"/>
      <c r="E183" s="213"/>
      <c r="F183" s="214"/>
      <c r="G183" s="214"/>
      <c r="H183" s="214"/>
      <c r="I183" s="218"/>
      <c r="J183" s="201"/>
      <c r="K183" s="263"/>
    </row>
    <row r="184" spans="1:11" s="198" customFormat="1" ht="14.25" customHeight="1">
      <c r="A184" s="228">
        <v>4.0999999999999996</v>
      </c>
      <c r="B184" s="204" t="s">
        <v>1173</v>
      </c>
      <c r="C184" s="236"/>
      <c r="D184" s="212"/>
      <c r="E184" s="213"/>
      <c r="F184" s="214"/>
      <c r="G184" s="214"/>
      <c r="H184" s="214"/>
      <c r="I184" s="214"/>
      <c r="J184" s="202"/>
      <c r="K184" s="262"/>
    </row>
    <row r="185" spans="1:11" s="198" customFormat="1" ht="14.25" customHeight="1">
      <c r="A185" s="228"/>
      <c r="B185" s="255" t="s">
        <v>1176</v>
      </c>
      <c r="C185" s="236" t="s">
        <v>125</v>
      </c>
      <c r="D185" s="212">
        <v>3</v>
      </c>
      <c r="E185" s="213"/>
      <c r="F185" s="214"/>
      <c r="G185" s="214"/>
      <c r="H185" s="214"/>
      <c r="I185" s="214"/>
      <c r="J185" s="202">
        <f t="shared" ref="J185:J187" si="15">PRODUCT(D185:I185)</f>
        <v>3</v>
      </c>
      <c r="K185" s="262"/>
    </row>
    <row r="186" spans="1:11" s="198" customFormat="1" ht="14.25" customHeight="1">
      <c r="A186" s="203"/>
      <c r="B186" s="257" t="s">
        <v>1177</v>
      </c>
      <c r="C186" s="235" t="s">
        <v>125</v>
      </c>
      <c r="D186" s="212">
        <v>3</v>
      </c>
      <c r="E186" s="213"/>
      <c r="F186" s="214"/>
      <c r="G186" s="214"/>
      <c r="H186" s="214"/>
      <c r="I186" s="214"/>
      <c r="J186" s="202">
        <f t="shared" si="15"/>
        <v>3</v>
      </c>
      <c r="K186" s="262"/>
    </row>
    <row r="187" spans="1:11" s="198" customFormat="1" ht="14.25" customHeight="1">
      <c r="A187" s="203"/>
      <c r="B187" s="257" t="s">
        <v>1104</v>
      </c>
      <c r="C187" s="235" t="s">
        <v>125</v>
      </c>
      <c r="D187" s="212">
        <v>2</v>
      </c>
      <c r="E187" s="213"/>
      <c r="F187" s="214"/>
      <c r="G187" s="214"/>
      <c r="H187" s="214"/>
      <c r="I187" s="214"/>
      <c r="J187" s="202">
        <f t="shared" si="15"/>
        <v>2</v>
      </c>
      <c r="K187" s="262"/>
    </row>
    <row r="188" spans="1:11" s="198" customFormat="1" ht="14.25" customHeight="1">
      <c r="A188" s="203"/>
      <c r="C188" s="211"/>
      <c r="D188" s="212"/>
      <c r="E188" s="213"/>
      <c r="F188" s="214"/>
      <c r="G188" s="214"/>
      <c r="H188" s="214"/>
      <c r="I188" s="218"/>
      <c r="J188" s="201">
        <f>SUM(J185:J187)</f>
        <v>8</v>
      </c>
      <c r="K188" s="263"/>
    </row>
    <row r="189" spans="1:11" s="198" customFormat="1" ht="14.25" customHeight="1">
      <c r="A189" s="203"/>
      <c r="B189" s="215"/>
      <c r="C189" s="211"/>
      <c r="D189" s="212"/>
      <c r="E189" s="213"/>
      <c r="F189" s="214"/>
      <c r="G189" s="214"/>
      <c r="H189" s="214"/>
      <c r="I189" s="218"/>
      <c r="J189" s="201"/>
      <c r="K189" s="263"/>
    </row>
    <row r="190" spans="1:11" s="198" customFormat="1" ht="14.25" customHeight="1">
      <c r="A190" s="203">
        <v>4.1100000000000003</v>
      </c>
      <c r="B190" s="215" t="s">
        <v>1170</v>
      </c>
      <c r="C190" s="211" t="s">
        <v>125</v>
      </c>
      <c r="D190" s="212">
        <v>8</v>
      </c>
      <c r="E190" s="213"/>
      <c r="F190" s="214"/>
      <c r="G190" s="214"/>
      <c r="H190" s="214"/>
      <c r="I190" s="218"/>
      <c r="J190" s="202">
        <f t="shared" ref="J190" si="16">PRODUCT(D190:I190)</f>
        <v>8</v>
      </c>
      <c r="K190" s="263"/>
    </row>
    <row r="191" spans="1:11" s="198" customFormat="1" ht="14.25" customHeight="1">
      <c r="A191" s="203"/>
      <c r="B191" s="255"/>
      <c r="C191" s="211"/>
      <c r="D191" s="212"/>
      <c r="E191" s="213"/>
      <c r="F191" s="214"/>
      <c r="G191" s="214"/>
      <c r="H191" s="214"/>
      <c r="I191" s="218"/>
      <c r="J191" s="201"/>
      <c r="K191" s="263"/>
    </row>
    <row r="192" spans="1:11" s="198" customFormat="1" ht="14.25" customHeight="1">
      <c r="A192" s="203"/>
      <c r="B192" s="255"/>
      <c r="C192" s="211"/>
      <c r="D192" s="212"/>
      <c r="E192" s="213"/>
      <c r="F192" s="214"/>
      <c r="G192" s="214"/>
      <c r="H192" s="214"/>
      <c r="I192" s="218"/>
      <c r="J192" s="201"/>
      <c r="K192" s="263"/>
    </row>
    <row r="193" spans="1:11" s="198" customFormat="1" ht="14.25" customHeight="1">
      <c r="A193" s="207">
        <v>6</v>
      </c>
      <c r="B193" s="208" t="s">
        <v>16</v>
      </c>
      <c r="C193" s="209"/>
      <c r="D193" s="195"/>
      <c r="E193" s="196"/>
      <c r="F193" s="196"/>
      <c r="G193" s="196"/>
      <c r="H193" s="196"/>
      <c r="I193" s="196"/>
      <c r="J193" s="210"/>
      <c r="K193" s="262"/>
    </row>
    <row r="194" spans="1:11" s="198" customFormat="1" ht="14.25" customHeight="1">
      <c r="A194" s="203"/>
      <c r="B194" s="255"/>
      <c r="C194" s="211"/>
      <c r="D194" s="212"/>
      <c r="E194" s="213"/>
      <c r="F194" s="214"/>
      <c r="G194" s="214"/>
      <c r="H194" s="214"/>
      <c r="I194" s="218"/>
      <c r="J194" s="201"/>
      <c r="K194" s="263"/>
    </row>
    <row r="195" spans="1:11" s="198" customFormat="1" ht="14.25" customHeight="1">
      <c r="A195" s="237">
        <v>6.02</v>
      </c>
      <c r="B195" s="208" t="s">
        <v>1237</v>
      </c>
      <c r="C195" s="238"/>
      <c r="D195" s="239"/>
      <c r="E195" s="240"/>
      <c r="F195" s="241"/>
      <c r="G195" s="241"/>
      <c r="H195" s="241"/>
      <c r="I195" s="242"/>
      <c r="J195" s="243"/>
      <c r="K195" s="263"/>
    </row>
    <row r="196" spans="1:11" s="198" customFormat="1" ht="14.25" customHeight="1">
      <c r="A196" s="237"/>
      <c r="B196" s="244" t="s">
        <v>1238</v>
      </c>
      <c r="C196" s="238" t="s">
        <v>152</v>
      </c>
      <c r="D196" s="239"/>
      <c r="E196" s="240"/>
      <c r="F196" s="241"/>
      <c r="G196" s="241"/>
      <c r="H196" s="241">
        <v>58.5</v>
      </c>
      <c r="I196" s="242"/>
      <c r="J196" s="202">
        <f t="shared" ref="J196" si="17">PRODUCT(D196:I196)</f>
        <v>58.5</v>
      </c>
      <c r="K196" s="262">
        <f>J196*1.1</f>
        <v>64.350000000000009</v>
      </c>
    </row>
    <row r="197" spans="1:11" s="198" customFormat="1" ht="14.25" customHeight="1">
      <c r="A197" s="203"/>
      <c r="B197" s="217"/>
      <c r="C197" s="211"/>
      <c r="D197" s="231"/>
      <c r="E197" s="213"/>
      <c r="F197" s="214"/>
      <c r="G197" s="214"/>
      <c r="H197" s="214"/>
      <c r="I197" s="214"/>
      <c r="J197" s="202"/>
      <c r="K197" s="262"/>
    </row>
    <row r="198" spans="1:11" s="198" customFormat="1" ht="14.25" customHeight="1">
      <c r="A198" s="245">
        <v>6.03</v>
      </c>
      <c r="B198" s="258" t="s">
        <v>1239</v>
      </c>
      <c r="C198" s="177"/>
      <c r="D198" s="178"/>
      <c r="E198" s="179"/>
      <c r="F198" s="178"/>
      <c r="G198" s="178"/>
      <c r="H198" s="178"/>
      <c r="I198" s="178"/>
      <c r="J198" s="180"/>
      <c r="K198" s="262"/>
    </row>
    <row r="199" spans="1:11" s="198" customFormat="1" ht="14.25" customHeight="1">
      <c r="A199" s="237"/>
      <c r="B199" s="244" t="s">
        <v>1240</v>
      </c>
      <c r="C199" s="238" t="s">
        <v>152</v>
      </c>
      <c r="D199" s="239"/>
      <c r="E199" s="240"/>
      <c r="F199" s="241"/>
      <c r="G199" s="241"/>
      <c r="H199" s="241">
        <v>133</v>
      </c>
      <c r="I199" s="241"/>
      <c r="J199" s="246">
        <f>PRODUCT(D199:I199)</f>
        <v>133</v>
      </c>
      <c r="K199" s="265"/>
    </row>
    <row r="200" spans="1:11" s="198" customFormat="1" ht="14.25" customHeight="1">
      <c r="A200" s="237"/>
      <c r="B200" s="247"/>
      <c r="C200" s="238"/>
      <c r="D200" s="239"/>
      <c r="E200" s="240"/>
      <c r="F200" s="241"/>
      <c r="G200" s="241"/>
      <c r="H200" s="241"/>
      <c r="I200" s="242" t="s">
        <v>24</v>
      </c>
      <c r="J200" s="243">
        <f>SUM(J199)</f>
        <v>133</v>
      </c>
      <c r="K200" s="266">
        <f>+J200+J200*$K$2</f>
        <v>146.30000000000001</v>
      </c>
    </row>
    <row r="201" spans="1:11" s="198" customFormat="1" ht="14.25" customHeight="1">
      <c r="A201" s="203"/>
      <c r="B201" s="217"/>
      <c r="C201" s="211"/>
      <c r="D201" s="231"/>
      <c r="E201" s="213"/>
      <c r="F201" s="214"/>
      <c r="G201" s="214"/>
      <c r="H201" s="214"/>
      <c r="I201" s="214"/>
      <c r="J201" s="202"/>
      <c r="K201" s="262"/>
    </row>
    <row r="202" spans="1:11" s="198" customFormat="1" ht="14.25" customHeight="1">
      <c r="A202" s="203"/>
      <c r="B202" s="217"/>
      <c r="C202" s="211"/>
      <c r="D202" s="231"/>
      <c r="E202" s="213"/>
      <c r="F202" s="214"/>
      <c r="G202" s="214"/>
      <c r="H202" s="214"/>
      <c r="I202" s="214"/>
      <c r="J202" s="202"/>
      <c r="K202" s="262"/>
    </row>
    <row r="203" spans="1:11" s="198" customFormat="1" ht="14.25" customHeight="1">
      <c r="A203" s="207">
        <v>7</v>
      </c>
      <c r="B203" s="208" t="s">
        <v>1254</v>
      </c>
      <c r="C203" s="209"/>
      <c r="D203" s="195"/>
      <c r="E203" s="196"/>
      <c r="F203" s="196"/>
      <c r="G203" s="196"/>
      <c r="H203" s="196"/>
      <c r="I203" s="196"/>
      <c r="J203" s="210"/>
      <c r="K203" s="262"/>
    </row>
    <row r="204" spans="1:11" s="198" customFormat="1" ht="14.25" customHeight="1">
      <c r="A204" s="203"/>
      <c r="B204" s="217"/>
      <c r="C204" s="211"/>
      <c r="D204" s="231"/>
      <c r="E204" s="213"/>
      <c r="F204" s="214"/>
      <c r="G204" s="214"/>
      <c r="H204" s="214"/>
      <c r="I204" s="214"/>
      <c r="J204" s="202"/>
      <c r="K204" s="262"/>
    </row>
    <row r="205" spans="1:11" s="198" customFormat="1" ht="14.25" customHeight="1">
      <c r="A205" s="245">
        <v>7.01</v>
      </c>
      <c r="B205" s="258" t="s">
        <v>1256</v>
      </c>
      <c r="C205" s="177"/>
      <c r="D205" s="178"/>
      <c r="E205" s="179"/>
      <c r="F205" s="178"/>
      <c r="G205" s="178"/>
      <c r="H205" s="178"/>
      <c r="I205" s="178"/>
      <c r="J205" s="180"/>
      <c r="K205" s="262"/>
    </row>
    <row r="206" spans="1:11" s="198" customFormat="1" ht="14.25" customHeight="1">
      <c r="A206" s="237"/>
      <c r="B206" s="244" t="s">
        <v>1255</v>
      </c>
      <c r="C206" s="238" t="s">
        <v>152</v>
      </c>
      <c r="D206" s="239"/>
      <c r="E206" s="240"/>
      <c r="F206" s="241"/>
      <c r="G206" s="241"/>
      <c r="H206" s="241">
        <v>58.5</v>
      </c>
      <c r="I206" s="242"/>
      <c r="J206" s="246">
        <f t="shared" ref="J206" si="18">PRODUCT(D206:I206)</f>
        <v>58.5</v>
      </c>
      <c r="K206" s="265"/>
    </row>
    <row r="207" spans="1:11" s="198" customFormat="1" ht="14.25" customHeight="1">
      <c r="A207" s="237"/>
      <c r="B207" s="244" t="s">
        <v>1165</v>
      </c>
      <c r="C207" s="238" t="s">
        <v>152</v>
      </c>
      <c r="D207" s="239"/>
      <c r="E207" s="240">
        <f>71+16+18</f>
        <v>105</v>
      </c>
      <c r="F207" s="239"/>
      <c r="G207" s="239">
        <v>0.3</v>
      </c>
      <c r="H207" s="239"/>
      <c r="I207" s="239"/>
      <c r="J207" s="246">
        <f>PRODUCT(D207:I207)</f>
        <v>31.5</v>
      </c>
      <c r="K207" s="265"/>
    </row>
    <row r="208" spans="1:11" s="198" customFormat="1" ht="14.25" customHeight="1">
      <c r="A208" s="245"/>
      <c r="B208" s="176"/>
      <c r="C208" s="177"/>
      <c r="D208" s="178"/>
      <c r="E208" s="179"/>
      <c r="F208" s="178"/>
      <c r="G208" s="178"/>
      <c r="H208" s="178"/>
      <c r="I208" s="242" t="s">
        <v>24</v>
      </c>
      <c r="J208" s="243">
        <f>SUM(J206:J207)</f>
        <v>90</v>
      </c>
      <c r="K208" s="262">
        <f>+J208+J208*$K$2</f>
        <v>99</v>
      </c>
    </row>
    <row r="209" spans="1:11" s="198" customFormat="1" ht="14.25" customHeight="1">
      <c r="A209" s="203"/>
      <c r="B209" s="217"/>
      <c r="C209" s="211"/>
      <c r="D209" s="231"/>
      <c r="E209" s="213"/>
      <c r="F209" s="214"/>
      <c r="G209" s="214"/>
      <c r="H209" s="214"/>
      <c r="I209" s="214"/>
      <c r="J209" s="202"/>
      <c r="K209" s="262"/>
    </row>
    <row r="210" spans="1:11" s="198" customFormat="1" ht="14.25" customHeight="1">
      <c r="A210" s="248">
        <v>8.1999999999999993</v>
      </c>
      <c r="B210" s="258" t="s">
        <v>47</v>
      </c>
      <c r="C210" s="177"/>
      <c r="D210" s="178"/>
      <c r="E210" s="179"/>
      <c r="F210" s="178"/>
      <c r="G210" s="178"/>
      <c r="H210" s="178"/>
      <c r="I210" s="178"/>
      <c r="J210" s="180"/>
      <c r="K210" s="262"/>
    </row>
    <row r="211" spans="1:11" s="198" customFormat="1" ht="14.25" customHeight="1">
      <c r="A211" s="237"/>
      <c r="B211" s="244" t="s">
        <v>1265</v>
      </c>
      <c r="C211" s="238" t="s">
        <v>152</v>
      </c>
      <c r="D211" s="239"/>
      <c r="E211" s="240">
        <v>1.1000000000000001</v>
      </c>
      <c r="F211" s="241"/>
      <c r="G211" s="241">
        <v>1.2</v>
      </c>
      <c r="H211" s="241"/>
      <c r="I211" s="241"/>
      <c r="J211" s="246">
        <f>PRODUCT(D211:I211)</f>
        <v>1.32</v>
      </c>
      <c r="K211" s="265"/>
    </row>
    <row r="212" spans="1:11" s="198" customFormat="1" ht="14.25" customHeight="1">
      <c r="A212" s="237"/>
      <c r="B212" s="244" t="s">
        <v>1141</v>
      </c>
      <c r="C212" s="238" t="s">
        <v>152</v>
      </c>
      <c r="D212" s="239"/>
      <c r="E212" s="240">
        <v>1.85</v>
      </c>
      <c r="F212" s="241"/>
      <c r="G212" s="241">
        <v>1.2</v>
      </c>
      <c r="H212" s="241"/>
      <c r="I212" s="241"/>
      <c r="J212" s="246">
        <f t="shared" ref="J212:J214" si="19">PRODUCT(D212:I212)</f>
        <v>2.2200000000000002</v>
      </c>
      <c r="K212" s="265"/>
    </row>
    <row r="213" spans="1:11" s="198" customFormat="1" ht="14.25" customHeight="1">
      <c r="A213" s="237"/>
      <c r="B213" s="244" t="s">
        <v>1141</v>
      </c>
      <c r="C213" s="238" t="s">
        <v>152</v>
      </c>
      <c r="D213" s="239">
        <v>3</v>
      </c>
      <c r="E213" s="240">
        <v>2.7</v>
      </c>
      <c r="F213" s="241"/>
      <c r="G213" s="241">
        <v>1.2</v>
      </c>
      <c r="H213" s="241"/>
      <c r="I213" s="241"/>
      <c r="J213" s="246">
        <f>PRODUCT(D213:I213)</f>
        <v>9.7200000000000006</v>
      </c>
      <c r="K213" s="265"/>
    </row>
    <row r="214" spans="1:11" s="198" customFormat="1" ht="14.25" customHeight="1">
      <c r="A214" s="237"/>
      <c r="B214" s="244" t="s">
        <v>1141</v>
      </c>
      <c r="C214" s="238" t="s">
        <v>152</v>
      </c>
      <c r="D214" s="239"/>
      <c r="E214" s="240">
        <v>0.7</v>
      </c>
      <c r="F214" s="241"/>
      <c r="G214" s="241">
        <v>1.2</v>
      </c>
      <c r="H214" s="241"/>
      <c r="I214" s="241"/>
      <c r="J214" s="246">
        <f t="shared" si="19"/>
        <v>0.84</v>
      </c>
      <c r="K214" s="265"/>
    </row>
    <row r="215" spans="1:11" s="198" customFormat="1" ht="14.25" customHeight="1">
      <c r="A215" s="237"/>
      <c r="B215" s="247"/>
      <c r="C215" s="238"/>
      <c r="D215" s="239"/>
      <c r="E215" s="240"/>
      <c r="F215" s="241"/>
      <c r="G215" s="241"/>
      <c r="H215" s="241"/>
      <c r="I215" s="242" t="s">
        <v>24</v>
      </c>
      <c r="J215" s="243">
        <f>SUM(J211:J214)</f>
        <v>14.100000000000001</v>
      </c>
      <c r="K215" s="266">
        <f>+J215+J215*$K$2</f>
        <v>15.510000000000002</v>
      </c>
    </row>
    <row r="216" spans="1:11" ht="14.25" customHeight="1">
      <c r="A216" s="182"/>
      <c r="B216" s="182"/>
      <c r="C216" s="182"/>
      <c r="D216" s="182"/>
      <c r="E216" s="182"/>
      <c r="F216" s="182"/>
      <c r="G216" s="182"/>
      <c r="H216" s="182"/>
      <c r="I216" s="182"/>
      <c r="J216" s="182"/>
      <c r="K216" s="182"/>
    </row>
    <row r="217" spans="1:11" ht="14.25" customHeight="1">
      <c r="A217" s="245">
        <v>8.18</v>
      </c>
      <c r="B217" s="258" t="s">
        <v>1742</v>
      </c>
      <c r="K217" s="262"/>
    </row>
    <row r="218" spans="1:11" ht="14.25" customHeight="1">
      <c r="A218" s="237"/>
      <c r="B218" s="244" t="s">
        <v>1743</v>
      </c>
      <c r="C218" s="238" t="s">
        <v>125</v>
      </c>
      <c r="D218" s="239">
        <v>1</v>
      </c>
      <c r="E218" s="240">
        <v>2.25</v>
      </c>
      <c r="F218" s="241"/>
      <c r="G218" s="241">
        <v>1.125</v>
      </c>
      <c r="H218" s="241"/>
      <c r="I218" s="241"/>
      <c r="J218" s="246">
        <f>PRODUCT(D218:I218)</f>
        <v>2.53125</v>
      </c>
      <c r="K218" s="265"/>
    </row>
    <row r="219" spans="1:11" ht="14.25" customHeight="1">
      <c r="A219" s="237"/>
      <c r="B219" s="247"/>
      <c r="C219" s="238"/>
      <c r="D219" s="239"/>
      <c r="E219" s="240"/>
      <c r="F219" s="241"/>
      <c r="G219" s="241"/>
      <c r="H219" s="241"/>
      <c r="I219" s="242" t="s">
        <v>24</v>
      </c>
      <c r="J219" s="243">
        <f>SUM(J218:J218)</f>
        <v>2.53125</v>
      </c>
      <c r="K219" s="266">
        <f>+J219+J219*$K$2</f>
        <v>2.7843749999999998</v>
      </c>
    </row>
    <row r="221" spans="1:11" ht="14.25" customHeight="1">
      <c r="A221" s="245">
        <v>8.19</v>
      </c>
      <c r="B221" s="258" t="s">
        <v>1730</v>
      </c>
      <c r="K221" s="262"/>
    </row>
    <row r="222" spans="1:11" ht="14.25" customHeight="1">
      <c r="A222" s="237"/>
      <c r="B222" s="244" t="s">
        <v>1731</v>
      </c>
      <c r="C222" s="238" t="s">
        <v>125</v>
      </c>
      <c r="D222" s="239">
        <v>5</v>
      </c>
      <c r="E222" s="240"/>
      <c r="F222" s="241"/>
      <c r="G222" s="241"/>
      <c r="H222" s="241"/>
      <c r="I222" s="241"/>
      <c r="J222" s="246">
        <f>PRODUCT(D222:I222)</f>
        <v>5</v>
      </c>
      <c r="K222" s="265"/>
    </row>
    <row r="223" spans="1:11" ht="14.25" customHeight="1">
      <c r="A223" s="237"/>
      <c r="B223" s="244" t="s">
        <v>1732</v>
      </c>
      <c r="C223" s="238" t="s">
        <v>125</v>
      </c>
      <c r="D223" s="239">
        <v>3</v>
      </c>
      <c r="E223" s="240"/>
      <c r="F223" s="241"/>
      <c r="G223" s="241"/>
      <c r="H223" s="241"/>
      <c r="I223" s="241"/>
      <c r="J223" s="246">
        <f t="shared" ref="J223" si="20">PRODUCT(D223:I223)</f>
        <v>3</v>
      </c>
      <c r="K223" s="265"/>
    </row>
    <row r="224" spans="1:11" ht="14.25" customHeight="1">
      <c r="A224" s="237"/>
      <c r="B224" s="244" t="s">
        <v>1733</v>
      </c>
      <c r="C224" s="238" t="s">
        <v>125</v>
      </c>
      <c r="D224" s="239">
        <v>2</v>
      </c>
      <c r="E224" s="240"/>
      <c r="F224" s="241"/>
      <c r="G224" s="241"/>
      <c r="H224" s="241"/>
      <c r="I224" s="241"/>
      <c r="J224" s="246">
        <f>PRODUCT(D224:I224)</f>
        <v>2</v>
      </c>
      <c r="K224" s="265"/>
    </row>
    <row r="225" spans="1:11" ht="14.25" customHeight="1">
      <c r="A225" s="237"/>
      <c r="B225" s="247"/>
      <c r="C225" s="238"/>
      <c r="D225" s="239"/>
      <c r="E225" s="240"/>
      <c r="F225" s="241"/>
      <c r="G225" s="241"/>
      <c r="H225" s="241"/>
      <c r="I225" s="242" t="s">
        <v>24</v>
      </c>
      <c r="J225" s="243">
        <f>SUM(J222:J224)</f>
        <v>10</v>
      </c>
      <c r="K225" s="266"/>
    </row>
  </sheetData>
  <conditionalFormatting sqref="D65:D66 D68:D69">
    <cfRule type="cellIs" dxfId="19" priority="1" operator="equal">
      <formula>0</formula>
    </cfRule>
  </conditionalFormatting>
  <conditionalFormatting sqref="D71">
    <cfRule type="cellIs" dxfId="18" priority="7" operator="equal">
      <formula>0</formula>
    </cfRule>
  </conditionalFormatting>
  <pageMargins left="0" right="0" top="0" bottom="0" header="0" footer="0"/>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66"/>
  </sheetPr>
  <dimension ref="A1:K325"/>
  <sheetViews>
    <sheetView zoomScale="120" zoomScaleNormal="120" zoomScaleSheetLayoutView="115" workbookViewId="0">
      <pane ySplit="2" topLeftCell="A42" activePane="bottomLeft" state="frozen"/>
      <selection activeCell="A42" sqref="A1:XFD1048576"/>
      <selection pane="bottomLeft" activeCell="N29" sqref="N29"/>
    </sheetView>
  </sheetViews>
  <sheetFormatPr defaultColWidth="9.08984375" defaultRowHeight="14.25" customHeight="1"/>
  <cols>
    <col min="1" max="1" width="6.6328125" style="38" customWidth="1"/>
    <col min="2" max="2" width="48.90625" style="29" customWidth="1"/>
    <col min="3" max="3" width="5.6328125" style="30" customWidth="1"/>
    <col min="4" max="4" width="7.36328125" style="31" bestFit="1" customWidth="1"/>
    <col min="5" max="5" width="12" style="32" bestFit="1" customWidth="1"/>
    <col min="6" max="6" width="6.6328125" style="31" bestFit="1" customWidth="1"/>
    <col min="7" max="7" width="6" style="31" bestFit="1" customWidth="1"/>
    <col min="8" max="8" width="7.90625" style="31" customWidth="1"/>
    <col min="9" max="9" width="10.08984375" style="31" bestFit="1" customWidth="1"/>
    <col min="10" max="10" width="9.36328125" style="33" bestFit="1" customWidth="1"/>
    <col min="11" max="11" width="14" style="268" bestFit="1" customWidth="1"/>
    <col min="12" max="12" width="9.08984375" style="34"/>
    <col min="13" max="13" width="10.08984375" style="34" bestFit="1" customWidth="1"/>
    <col min="14" max="17" width="9.08984375" style="34"/>
    <col min="18" max="18" width="9.453125" style="34" bestFit="1" customWidth="1"/>
    <col min="19" max="16384" width="9.08984375" style="34"/>
  </cols>
  <sheetData>
    <row r="1" spans="1:11" ht="14.25" customHeight="1">
      <c r="A1" s="28" t="e">
        <f>#REF!</f>
        <v>#REF!</v>
      </c>
      <c r="K1" s="267" t="s">
        <v>212</v>
      </c>
    </row>
    <row r="2" spans="1:11" s="35" customFormat="1" ht="14.25" customHeight="1">
      <c r="A2" s="269" t="s">
        <v>7</v>
      </c>
      <c r="B2" s="270" t="s">
        <v>8</v>
      </c>
      <c r="C2" s="271" t="s">
        <v>141</v>
      </c>
      <c r="D2" s="271" t="s">
        <v>11</v>
      </c>
      <c r="E2" s="272" t="s">
        <v>1090</v>
      </c>
      <c r="F2" s="271" t="s">
        <v>151</v>
      </c>
      <c r="G2" s="271" t="s">
        <v>150</v>
      </c>
      <c r="H2" s="271" t="s">
        <v>1089</v>
      </c>
      <c r="I2" s="271" t="s">
        <v>204</v>
      </c>
      <c r="J2" s="321" t="s">
        <v>24</v>
      </c>
      <c r="K2" s="339">
        <v>0.1</v>
      </c>
    </row>
    <row r="3" spans="1:11" s="36" customFormat="1" ht="14.25" customHeight="1">
      <c r="A3" s="98"/>
      <c r="B3" s="129"/>
      <c r="C3" s="130"/>
      <c r="D3" s="273"/>
      <c r="E3" s="108"/>
      <c r="F3" s="108"/>
      <c r="G3" s="108"/>
      <c r="H3" s="108"/>
      <c r="I3" s="108"/>
      <c r="J3" s="322"/>
      <c r="K3" s="334"/>
    </row>
    <row r="4" spans="1:11" s="36" customFormat="1" ht="14.25" customHeight="1">
      <c r="A4" s="274">
        <v>1</v>
      </c>
      <c r="B4" s="275" t="s">
        <v>158</v>
      </c>
      <c r="C4" s="276"/>
      <c r="D4" s="277"/>
      <c r="E4" s="278"/>
      <c r="F4" s="278"/>
      <c r="G4" s="278"/>
      <c r="H4" s="278"/>
      <c r="I4" s="278"/>
      <c r="J4" s="323"/>
      <c r="K4" s="334"/>
    </row>
    <row r="5" spans="1:11" s="36" customFormat="1" ht="14.25" customHeight="1">
      <c r="A5" s="279">
        <f>+A4+0.01</f>
        <v>1.01</v>
      </c>
      <c r="B5" s="280" t="s">
        <v>201</v>
      </c>
      <c r="C5" s="281" t="s">
        <v>214</v>
      </c>
      <c r="D5" s="273"/>
      <c r="E5" s="108"/>
      <c r="F5" s="108"/>
      <c r="G5" s="108"/>
      <c r="H5" s="108"/>
      <c r="I5" s="108"/>
      <c r="J5" s="324">
        <f>PRODUCT(D5:I5)</f>
        <v>0</v>
      </c>
      <c r="K5" s="122">
        <f>+J5+J5*$K$2</f>
        <v>0</v>
      </c>
    </row>
    <row r="6" spans="1:11" s="36" customFormat="1" ht="14.25" customHeight="1">
      <c r="A6" s="279"/>
      <c r="B6" s="280"/>
      <c r="C6" s="281"/>
      <c r="D6" s="273"/>
      <c r="E6" s="108"/>
      <c r="F6" s="108"/>
      <c r="G6" s="108"/>
      <c r="H6" s="108"/>
      <c r="I6" s="108"/>
      <c r="J6" s="325"/>
      <c r="K6" s="334"/>
    </row>
    <row r="7" spans="1:11" s="36" customFormat="1" ht="14.25" customHeight="1">
      <c r="A7" s="279">
        <f>+A5+0.01</f>
        <v>1.02</v>
      </c>
      <c r="B7" s="280" t="s">
        <v>1772</v>
      </c>
      <c r="C7" s="281" t="s">
        <v>152</v>
      </c>
      <c r="D7" s="273">
        <v>1</v>
      </c>
      <c r="E7" s="108">
        <v>10</v>
      </c>
      <c r="F7" s="108"/>
      <c r="G7" s="108">
        <v>5</v>
      </c>
      <c r="H7" s="108"/>
      <c r="I7" s="108"/>
      <c r="J7" s="324">
        <f>PRODUCT(D7:I7)</f>
        <v>50</v>
      </c>
      <c r="K7" s="340">
        <f>+J7+J7*$K$2</f>
        <v>55</v>
      </c>
    </row>
    <row r="8" spans="1:11" s="36" customFormat="1" ht="14.25" customHeight="1">
      <c r="A8" s="98"/>
      <c r="B8" s="129"/>
      <c r="C8" s="130"/>
      <c r="D8" s="273"/>
      <c r="E8" s="108"/>
      <c r="F8" s="108"/>
      <c r="G8" s="108"/>
      <c r="H8" s="108"/>
      <c r="I8" s="108"/>
      <c r="J8" s="322"/>
      <c r="K8" s="334"/>
    </row>
    <row r="9" spans="1:11" s="36" customFormat="1" ht="14.25" customHeight="1">
      <c r="A9" s="98"/>
      <c r="B9" s="129"/>
      <c r="C9" s="130"/>
      <c r="D9" s="273"/>
      <c r="E9" s="108"/>
      <c r="F9" s="108"/>
      <c r="G9" s="108"/>
      <c r="H9" s="108"/>
      <c r="I9" s="108"/>
      <c r="J9" s="322"/>
      <c r="K9" s="334"/>
    </row>
    <row r="10" spans="1:11" s="36" customFormat="1" ht="14.25" customHeight="1">
      <c r="A10" s="282">
        <v>2</v>
      </c>
      <c r="B10" s="283" t="s">
        <v>1</v>
      </c>
      <c r="C10" s="284"/>
      <c r="D10" s="277"/>
      <c r="E10" s="278"/>
      <c r="F10" s="278"/>
      <c r="G10" s="278"/>
      <c r="H10" s="278"/>
      <c r="I10" s="278"/>
      <c r="J10" s="326"/>
      <c r="K10" s="334"/>
    </row>
    <row r="11" spans="1:11" s="36" customFormat="1" ht="14.25" customHeight="1">
      <c r="A11" s="98"/>
      <c r="B11" s="117"/>
      <c r="C11" s="118"/>
      <c r="D11" s="99"/>
      <c r="E11" s="100"/>
      <c r="F11" s="101"/>
      <c r="G11" s="101"/>
      <c r="H11" s="101"/>
      <c r="I11" s="101"/>
      <c r="J11" s="324"/>
      <c r="K11" s="334"/>
    </row>
    <row r="12" spans="1:11" s="36" customFormat="1" ht="14.25" customHeight="1">
      <c r="A12" s="203">
        <v>2.09</v>
      </c>
      <c r="B12" s="217" t="s">
        <v>1087</v>
      </c>
      <c r="C12" s="211"/>
      <c r="D12" s="212"/>
      <c r="E12" s="213"/>
      <c r="F12" s="214"/>
      <c r="G12" s="214"/>
      <c r="H12" s="214"/>
      <c r="I12" s="214"/>
      <c r="J12" s="201"/>
      <c r="K12" s="262"/>
    </row>
    <row r="13" spans="1:11" s="36" customFormat="1" ht="14.25" customHeight="1">
      <c r="A13" s="203"/>
      <c r="B13" s="217" t="s">
        <v>1670</v>
      </c>
      <c r="C13" s="211" t="s">
        <v>32</v>
      </c>
      <c r="D13" s="212">
        <v>1</v>
      </c>
      <c r="E13" s="213"/>
      <c r="F13" s="214"/>
      <c r="G13" s="214">
        <v>0.05</v>
      </c>
      <c r="H13" s="213">
        <f>667*0.4</f>
        <v>266.8</v>
      </c>
      <c r="I13" s="214"/>
      <c r="J13" s="202">
        <f>PRODUCT(D13:I13)</f>
        <v>13.340000000000002</v>
      </c>
      <c r="K13" s="263"/>
    </row>
    <row r="14" spans="1:11" s="36" customFormat="1" ht="14.25" customHeight="1">
      <c r="A14" s="237"/>
      <c r="B14" s="244" t="s">
        <v>1571</v>
      </c>
      <c r="C14" s="238" t="s">
        <v>32</v>
      </c>
      <c r="D14" s="239">
        <v>1</v>
      </c>
      <c r="E14" s="240"/>
      <c r="F14" s="241"/>
      <c r="G14" s="241">
        <v>0.05</v>
      </c>
      <c r="H14" s="240">
        <v>25</v>
      </c>
      <c r="I14" s="241"/>
      <c r="J14" s="202">
        <f>PRODUCT(D14:I14)</f>
        <v>1.25</v>
      </c>
      <c r="K14" s="263"/>
    </row>
    <row r="15" spans="1:11" s="36" customFormat="1" ht="14.25" customHeight="1">
      <c r="A15" s="98"/>
      <c r="B15" s="117"/>
      <c r="C15" s="118"/>
      <c r="D15" s="99"/>
      <c r="E15" s="100"/>
      <c r="F15" s="101"/>
      <c r="G15" s="101"/>
      <c r="H15" s="101"/>
      <c r="I15" s="119"/>
      <c r="J15" s="324">
        <f>SUM(J13:J14)</f>
        <v>14.590000000000002</v>
      </c>
      <c r="K15" s="122">
        <f>J15*1.1</f>
        <v>16.049000000000003</v>
      </c>
    </row>
    <row r="16" spans="1:11" s="36" customFormat="1" ht="14.25" customHeight="1">
      <c r="A16" s="98">
        <v>2.11</v>
      </c>
      <c r="B16" s="129" t="s">
        <v>200</v>
      </c>
      <c r="C16" s="130"/>
      <c r="D16" s="99"/>
      <c r="E16" s="286"/>
      <c r="F16" s="287"/>
      <c r="G16" s="287"/>
      <c r="H16" s="287"/>
      <c r="I16" s="287"/>
      <c r="J16" s="325"/>
      <c r="K16" s="334"/>
    </row>
    <row r="17" spans="1:11" s="36" customFormat="1" ht="14.25" customHeight="1">
      <c r="A17" s="98"/>
      <c r="B17" s="117" t="s">
        <v>617</v>
      </c>
      <c r="C17" s="118" t="s">
        <v>152</v>
      </c>
      <c r="D17" s="99">
        <v>1</v>
      </c>
      <c r="E17" s="100">
        <v>9.6999999999999993</v>
      </c>
      <c r="F17" s="101"/>
      <c r="G17" s="101">
        <v>4</v>
      </c>
      <c r="H17" s="101"/>
      <c r="I17" s="101">
        <v>1</v>
      </c>
      <c r="J17" s="325">
        <f t="shared" ref="J17:J18" si="0">PRODUCT(D17:I17)</f>
        <v>38.799999999999997</v>
      </c>
      <c r="K17" s="334"/>
    </row>
    <row r="18" spans="1:11" s="36" customFormat="1" ht="14.25" customHeight="1">
      <c r="A18" s="98"/>
      <c r="B18" s="117" t="s">
        <v>618</v>
      </c>
      <c r="C18" s="118" t="s">
        <v>152</v>
      </c>
      <c r="D18" s="99">
        <v>-2</v>
      </c>
      <c r="E18" s="100">
        <v>1.8</v>
      </c>
      <c r="F18" s="101"/>
      <c r="G18" s="101">
        <v>2.4</v>
      </c>
      <c r="H18" s="101"/>
      <c r="I18" s="101">
        <v>1</v>
      </c>
      <c r="J18" s="325">
        <f t="shared" si="0"/>
        <v>-8.64</v>
      </c>
      <c r="K18" s="334"/>
    </row>
    <row r="19" spans="1:11" s="36" customFormat="1" ht="14.25" customHeight="1">
      <c r="A19" s="98"/>
      <c r="B19" s="117"/>
      <c r="C19" s="118"/>
      <c r="D19" s="99"/>
      <c r="E19" s="286"/>
      <c r="F19" s="287"/>
      <c r="G19" s="287"/>
      <c r="H19" s="287"/>
      <c r="I19" s="119" t="s">
        <v>24</v>
      </c>
      <c r="J19" s="324">
        <f>SUM(J17:J18)</f>
        <v>30.159999999999997</v>
      </c>
      <c r="K19" s="122">
        <f>+J19+J19*$K$2</f>
        <v>33.175999999999995</v>
      </c>
    </row>
    <row r="20" spans="1:11" s="36" customFormat="1" ht="14.25" customHeight="1">
      <c r="A20" s="98"/>
      <c r="B20" s="117"/>
      <c r="C20" s="118"/>
      <c r="D20" s="99"/>
      <c r="E20" s="286"/>
      <c r="F20" s="287"/>
      <c r="G20" s="287"/>
      <c r="H20" s="287"/>
      <c r="I20" s="119"/>
      <c r="J20" s="324"/>
      <c r="K20" s="122"/>
    </row>
    <row r="21" spans="1:11" s="36" customFormat="1" ht="14.25" customHeight="1">
      <c r="A21" s="98">
        <v>2.12</v>
      </c>
      <c r="B21" s="129" t="s">
        <v>632</v>
      </c>
      <c r="C21" s="130"/>
      <c r="D21" s="99"/>
      <c r="E21" s="100"/>
      <c r="F21" s="101"/>
      <c r="G21" s="101"/>
      <c r="H21" s="101"/>
      <c r="I21" s="101"/>
      <c r="J21" s="325"/>
      <c r="K21" s="334"/>
    </row>
    <row r="22" spans="1:11" s="36" customFormat="1" ht="14.25" customHeight="1">
      <c r="A22" s="98"/>
      <c r="B22" s="129" t="s">
        <v>1286</v>
      </c>
      <c r="C22" s="130" t="s">
        <v>33</v>
      </c>
      <c r="D22" s="99"/>
      <c r="E22" s="100"/>
      <c r="F22" s="101"/>
      <c r="G22" s="101"/>
      <c r="H22" s="101"/>
      <c r="I22" s="101"/>
      <c r="J22" s="325">
        <v>43.737000000000002</v>
      </c>
      <c r="K22" s="122">
        <f>J22*1.1</f>
        <v>48.110700000000008</v>
      </c>
    </row>
    <row r="23" spans="1:11" s="36" customFormat="1" ht="14.25" customHeight="1">
      <c r="A23" s="98"/>
      <c r="B23" s="129"/>
      <c r="C23" s="130"/>
      <c r="D23" s="99"/>
      <c r="E23" s="100"/>
      <c r="F23" s="101"/>
      <c r="G23" s="101"/>
      <c r="H23" s="101"/>
      <c r="I23" s="101"/>
      <c r="J23" s="325"/>
      <c r="K23" s="334"/>
    </row>
    <row r="24" spans="1:11" s="36" customFormat="1" ht="14.25" customHeight="1">
      <c r="A24" s="98"/>
      <c r="B24" s="117"/>
      <c r="C24" s="118"/>
      <c r="D24" s="99"/>
      <c r="E24" s="286"/>
      <c r="F24" s="287"/>
      <c r="G24" s="287"/>
      <c r="H24" s="287"/>
      <c r="I24" s="287"/>
      <c r="J24" s="324"/>
      <c r="K24" s="334"/>
    </row>
    <row r="25" spans="1:11" s="36" customFormat="1" ht="14.25" customHeight="1">
      <c r="A25" s="288">
        <v>2.13</v>
      </c>
      <c r="B25" s="129" t="s">
        <v>211</v>
      </c>
      <c r="C25" s="288" t="s">
        <v>152</v>
      </c>
      <c r="D25" s="289"/>
      <c r="E25" s="290"/>
      <c r="F25" s="289"/>
      <c r="G25" s="287"/>
      <c r="H25" s="287"/>
      <c r="I25" s="287"/>
      <c r="J25" s="324"/>
      <c r="K25" s="334"/>
    </row>
    <row r="26" spans="1:11" s="36" customFormat="1" ht="14.25" customHeight="1">
      <c r="A26" s="288"/>
      <c r="B26" s="291" t="s">
        <v>216</v>
      </c>
      <c r="C26" s="288"/>
      <c r="D26" s="289"/>
      <c r="E26" s="290"/>
      <c r="F26" s="289"/>
      <c r="G26" s="287"/>
      <c r="H26" s="287"/>
      <c r="I26" s="287"/>
      <c r="J26" s="324"/>
      <c r="K26" s="334"/>
    </row>
    <row r="27" spans="1:11" s="36" customFormat="1" ht="14.25" customHeight="1">
      <c r="A27" s="288"/>
      <c r="B27" s="117" t="s">
        <v>627</v>
      </c>
      <c r="C27" s="118" t="s">
        <v>152</v>
      </c>
      <c r="D27" s="99">
        <v>1</v>
      </c>
      <c r="E27" s="100">
        <v>22</v>
      </c>
      <c r="F27" s="101"/>
      <c r="G27" s="101">
        <v>4</v>
      </c>
      <c r="H27" s="101"/>
      <c r="I27" s="101"/>
      <c r="J27" s="325">
        <f>PRODUCT(D27:I27)</f>
        <v>88</v>
      </c>
      <c r="K27" s="334"/>
    </row>
    <row r="28" spans="1:11" s="36" customFormat="1" ht="14.25" customHeight="1">
      <c r="A28" s="288"/>
      <c r="B28" s="117" t="s">
        <v>628</v>
      </c>
      <c r="C28" s="118" t="s">
        <v>152</v>
      </c>
      <c r="D28" s="99">
        <v>1</v>
      </c>
      <c r="E28" s="100">
        <f>12.4+1.93+3.62</f>
        <v>17.95</v>
      </c>
      <c r="F28" s="101"/>
      <c r="G28" s="101">
        <v>4</v>
      </c>
      <c r="H28" s="101"/>
      <c r="I28" s="101"/>
      <c r="J28" s="325">
        <f t="shared" ref="J28:J29" si="1">PRODUCT(D28:I28)</f>
        <v>71.8</v>
      </c>
      <c r="K28" s="334"/>
    </row>
    <row r="29" spans="1:11" s="36" customFormat="1" ht="14.25" customHeight="1">
      <c r="A29" s="288"/>
      <c r="B29" s="117" t="s">
        <v>629</v>
      </c>
      <c r="C29" s="118" t="s">
        <v>152</v>
      </c>
      <c r="D29" s="99">
        <v>-1</v>
      </c>
      <c r="E29" s="100">
        <v>1.35</v>
      </c>
      <c r="F29" s="101"/>
      <c r="G29" s="101">
        <v>2.4</v>
      </c>
      <c r="H29" s="101"/>
      <c r="I29" s="101"/>
      <c r="J29" s="325">
        <f t="shared" si="1"/>
        <v>-3.24</v>
      </c>
      <c r="K29" s="334"/>
    </row>
    <row r="30" spans="1:11" s="36" customFormat="1" ht="14.25" customHeight="1">
      <c r="A30" s="288"/>
      <c r="B30" s="280" t="s">
        <v>633</v>
      </c>
      <c r="C30" s="288" t="s">
        <v>152</v>
      </c>
      <c r="D30" s="99">
        <v>1</v>
      </c>
      <c r="E30" s="290">
        <f>4.5+3.6</f>
        <v>8.1</v>
      </c>
      <c r="F30" s="289"/>
      <c r="G30" s="287">
        <v>4</v>
      </c>
      <c r="H30" s="287"/>
      <c r="I30" s="287"/>
      <c r="J30" s="325">
        <f t="shared" ref="J30:J37" si="2">PRODUCT(D30:I30)</f>
        <v>32.4</v>
      </c>
      <c r="K30" s="334"/>
    </row>
    <row r="31" spans="1:11" s="36" customFormat="1" ht="14.25" customHeight="1">
      <c r="A31" s="98"/>
      <c r="B31" s="117" t="s">
        <v>640</v>
      </c>
      <c r="C31" s="118" t="s">
        <v>152</v>
      </c>
      <c r="D31" s="99">
        <v>1</v>
      </c>
      <c r="E31" s="290">
        <v>9.2899999999999991</v>
      </c>
      <c r="F31" s="287"/>
      <c r="G31" s="287">
        <v>4</v>
      </c>
      <c r="H31" s="287"/>
      <c r="I31" s="287"/>
      <c r="J31" s="325">
        <f t="shared" si="2"/>
        <v>37.159999999999997</v>
      </c>
      <c r="K31" s="334"/>
    </row>
    <row r="32" spans="1:11" s="36" customFormat="1" ht="14.25" customHeight="1">
      <c r="A32" s="98"/>
      <c r="B32" s="117" t="s">
        <v>637</v>
      </c>
      <c r="C32" s="118" t="s">
        <v>152</v>
      </c>
      <c r="D32" s="99">
        <v>2</v>
      </c>
      <c r="E32" s="290">
        <v>5</v>
      </c>
      <c r="F32" s="287"/>
      <c r="G32" s="287">
        <v>4</v>
      </c>
      <c r="H32" s="287"/>
      <c r="I32" s="287"/>
      <c r="J32" s="325">
        <f t="shared" si="2"/>
        <v>40</v>
      </c>
      <c r="K32" s="334"/>
    </row>
    <row r="33" spans="1:11" s="36" customFormat="1" ht="14.25" customHeight="1">
      <c r="A33" s="98"/>
      <c r="B33" s="117"/>
      <c r="C33" s="118" t="s">
        <v>152</v>
      </c>
      <c r="D33" s="99">
        <v>2</v>
      </c>
      <c r="E33" s="290">
        <v>0.92800000000000005</v>
      </c>
      <c r="F33" s="287"/>
      <c r="G33" s="287">
        <v>4</v>
      </c>
      <c r="H33" s="287"/>
      <c r="I33" s="287"/>
      <c r="J33" s="325">
        <f t="shared" ref="J33:J35" si="3">PRODUCT(D33:I33)</f>
        <v>7.4240000000000004</v>
      </c>
      <c r="K33" s="334"/>
    </row>
    <row r="34" spans="1:11" s="36" customFormat="1" ht="14.25" customHeight="1">
      <c r="A34" s="98"/>
      <c r="B34" s="117" t="s">
        <v>638</v>
      </c>
      <c r="C34" s="118" t="s">
        <v>152</v>
      </c>
      <c r="D34" s="99">
        <v>-1</v>
      </c>
      <c r="E34" s="290">
        <v>2.1</v>
      </c>
      <c r="F34" s="287"/>
      <c r="G34" s="287">
        <v>1.55</v>
      </c>
      <c r="H34" s="287"/>
      <c r="I34" s="287"/>
      <c r="J34" s="325">
        <f t="shared" si="3"/>
        <v>-3.2550000000000003</v>
      </c>
      <c r="K34" s="334"/>
    </row>
    <row r="35" spans="1:11" s="36" customFormat="1" ht="14.25" customHeight="1">
      <c r="A35" s="98"/>
      <c r="B35" s="117" t="s">
        <v>629</v>
      </c>
      <c r="C35" s="118" t="s">
        <v>152</v>
      </c>
      <c r="D35" s="99">
        <v>-3</v>
      </c>
      <c r="E35" s="290">
        <v>1</v>
      </c>
      <c r="F35" s="287"/>
      <c r="G35" s="287">
        <v>2.4</v>
      </c>
      <c r="H35" s="287"/>
      <c r="I35" s="287"/>
      <c r="J35" s="325">
        <f t="shared" si="3"/>
        <v>-7.1999999999999993</v>
      </c>
      <c r="K35" s="334"/>
    </row>
    <row r="36" spans="1:11" s="36" customFormat="1" ht="14.25" customHeight="1">
      <c r="A36" s="98"/>
      <c r="B36" s="117" t="s">
        <v>639</v>
      </c>
      <c r="C36" s="118" t="s">
        <v>152</v>
      </c>
      <c r="D36" s="99">
        <v>-2</v>
      </c>
      <c r="E36" s="290">
        <v>1.5</v>
      </c>
      <c r="F36" s="287"/>
      <c r="G36" s="287">
        <v>2.4</v>
      </c>
      <c r="H36" s="287"/>
      <c r="I36" s="287"/>
      <c r="J36" s="325">
        <f t="shared" ref="J36" si="4">PRODUCT(D36:I36)</f>
        <v>-7.1999999999999993</v>
      </c>
      <c r="K36" s="334"/>
    </row>
    <row r="37" spans="1:11" s="36" customFormat="1" ht="14.25" customHeight="1">
      <c r="A37" s="98"/>
      <c r="B37" s="117"/>
      <c r="C37" s="118" t="s">
        <v>152</v>
      </c>
      <c r="D37" s="99"/>
      <c r="E37" s="290"/>
      <c r="F37" s="287"/>
      <c r="G37" s="287"/>
      <c r="H37" s="287"/>
      <c r="I37" s="287"/>
      <c r="J37" s="325">
        <f t="shared" si="2"/>
        <v>0</v>
      </c>
      <c r="K37" s="334"/>
    </row>
    <row r="38" spans="1:11" s="36" customFormat="1" ht="14.25" customHeight="1">
      <c r="A38" s="98"/>
      <c r="B38" s="117"/>
      <c r="C38" s="118"/>
      <c r="D38" s="99"/>
      <c r="E38" s="286"/>
      <c r="F38" s="287"/>
      <c r="G38" s="287"/>
      <c r="H38" s="287"/>
      <c r="I38" s="119" t="s">
        <v>24</v>
      </c>
      <c r="J38" s="324">
        <f>SUM(J27:J37)</f>
        <v>255.88900000000001</v>
      </c>
      <c r="K38" s="122">
        <f>+J38+J38*$K$2</f>
        <v>281.47790000000003</v>
      </c>
    </row>
    <row r="39" spans="1:11" s="36" customFormat="1" ht="14.25" customHeight="1">
      <c r="A39" s="98"/>
      <c r="B39" s="117"/>
      <c r="C39" s="118"/>
      <c r="D39" s="99"/>
      <c r="E39" s="100"/>
      <c r="F39" s="101"/>
      <c r="G39" s="101"/>
      <c r="H39" s="101"/>
      <c r="I39" s="101"/>
      <c r="J39" s="325"/>
      <c r="K39" s="334"/>
    </row>
    <row r="40" spans="1:11" s="36" customFormat="1" ht="14.25" customHeight="1">
      <c r="A40" s="98">
        <v>2.15</v>
      </c>
      <c r="B40" s="129" t="s">
        <v>267</v>
      </c>
      <c r="C40" s="130"/>
      <c r="D40" s="99"/>
      <c r="E40" s="100"/>
      <c r="F40" s="101"/>
      <c r="G40" s="101"/>
      <c r="H40" s="101"/>
      <c r="I40" s="101"/>
      <c r="J40" s="324"/>
      <c r="K40" s="334"/>
    </row>
    <row r="41" spans="1:11" s="36" customFormat="1" ht="14.25" customHeight="1">
      <c r="A41" s="98"/>
      <c r="B41" s="117" t="s">
        <v>630</v>
      </c>
      <c r="C41" s="118" t="s">
        <v>214</v>
      </c>
      <c r="D41" s="99">
        <v>1</v>
      </c>
      <c r="E41" s="100">
        <v>4</v>
      </c>
      <c r="F41" s="101">
        <v>2.6</v>
      </c>
      <c r="G41" s="101">
        <v>0.25</v>
      </c>
      <c r="H41" s="101"/>
      <c r="I41" s="101"/>
      <c r="J41" s="325">
        <f>PRODUCT(D41:I41)</f>
        <v>2.6</v>
      </c>
      <c r="K41" s="334"/>
    </row>
    <row r="42" spans="1:11" s="36" customFormat="1" ht="14.25" customHeight="1">
      <c r="A42" s="98"/>
      <c r="B42" s="117" t="s">
        <v>631</v>
      </c>
      <c r="C42" s="118" t="s">
        <v>214</v>
      </c>
      <c r="D42" s="99">
        <v>1</v>
      </c>
      <c r="E42" s="100">
        <v>2.488</v>
      </c>
      <c r="F42" s="101">
        <v>1.36</v>
      </c>
      <c r="G42" s="101">
        <v>0.25</v>
      </c>
      <c r="H42" s="101"/>
      <c r="I42" s="101"/>
      <c r="J42" s="325">
        <f t="shared" ref="J42" si="5">PRODUCT(D42:I42)</f>
        <v>0.84592000000000001</v>
      </c>
      <c r="K42" s="334"/>
    </row>
    <row r="43" spans="1:11" s="36" customFormat="1" ht="14.25" customHeight="1">
      <c r="A43" s="98"/>
      <c r="B43" s="117"/>
      <c r="C43" s="118"/>
      <c r="D43" s="99"/>
      <c r="E43" s="100"/>
      <c r="F43" s="101"/>
      <c r="G43" s="101"/>
      <c r="H43" s="101"/>
      <c r="I43" s="119" t="s">
        <v>24</v>
      </c>
      <c r="J43" s="324">
        <f>SUM(J41:J42)</f>
        <v>3.4459200000000001</v>
      </c>
      <c r="K43" s="122">
        <f>+J43+J43*$K$2</f>
        <v>3.7905120000000001</v>
      </c>
    </row>
    <row r="44" spans="1:11" s="36" customFormat="1" ht="14.25" customHeight="1">
      <c r="A44" s="98"/>
      <c r="B44" s="117"/>
      <c r="C44" s="118"/>
      <c r="D44" s="99"/>
      <c r="E44" s="100"/>
      <c r="F44" s="101"/>
      <c r="G44" s="101"/>
      <c r="H44" s="101"/>
      <c r="I44" s="119"/>
      <c r="J44" s="324"/>
      <c r="K44" s="122"/>
    </row>
    <row r="45" spans="1:11" s="36" customFormat="1" ht="14.25" customHeight="1">
      <c r="A45" s="282">
        <v>3</v>
      </c>
      <c r="B45" s="283" t="s">
        <v>30</v>
      </c>
      <c r="C45" s="284"/>
      <c r="D45" s="277"/>
      <c r="E45" s="278"/>
      <c r="F45" s="278"/>
      <c r="G45" s="278"/>
      <c r="H45" s="278"/>
      <c r="I45" s="278"/>
      <c r="J45" s="326"/>
      <c r="K45" s="334"/>
    </row>
    <row r="46" spans="1:11" s="36" customFormat="1" ht="14.25" customHeight="1">
      <c r="A46" s="292"/>
      <c r="B46" s="129" t="s">
        <v>3</v>
      </c>
      <c r="C46" s="130"/>
      <c r="D46" s="99"/>
      <c r="E46" s="100"/>
      <c r="F46" s="101"/>
      <c r="G46" s="101"/>
      <c r="H46" s="101"/>
      <c r="I46" s="101"/>
      <c r="J46" s="325"/>
      <c r="K46" s="334"/>
    </row>
    <row r="47" spans="1:11" s="36" customFormat="1" ht="14.25" customHeight="1">
      <c r="A47" s="293">
        <v>3.1</v>
      </c>
      <c r="B47" s="117" t="s">
        <v>1094</v>
      </c>
      <c r="C47" s="118"/>
      <c r="D47" s="294"/>
      <c r="E47" s="286"/>
      <c r="F47" s="101"/>
      <c r="G47" s="101"/>
      <c r="H47" s="101"/>
      <c r="I47" s="101"/>
      <c r="J47" s="325"/>
      <c r="K47" s="334"/>
    </row>
    <row r="48" spans="1:11" s="36" customFormat="1" ht="14.25" customHeight="1">
      <c r="A48" s="98"/>
      <c r="B48" s="129" t="s">
        <v>680</v>
      </c>
      <c r="C48" s="118"/>
      <c r="D48" s="99"/>
      <c r="E48" s="100"/>
      <c r="F48" s="101"/>
      <c r="G48" s="101"/>
      <c r="H48" s="101"/>
      <c r="I48" s="101"/>
      <c r="J48" s="325"/>
      <c r="K48" s="334"/>
    </row>
    <row r="49" spans="1:11" s="36" customFormat="1" ht="14.25" customHeight="1">
      <c r="A49" s="98"/>
      <c r="B49" s="117" t="s">
        <v>1095</v>
      </c>
      <c r="C49" s="118" t="s">
        <v>152</v>
      </c>
      <c r="D49" s="99"/>
      <c r="E49" s="100"/>
      <c r="F49" s="101"/>
      <c r="G49" s="101"/>
      <c r="H49" s="101">
        <v>4</v>
      </c>
      <c r="I49" s="101"/>
      <c r="J49" s="325">
        <f t="shared" ref="J49:J51" si="6">PRODUCT(D49:I49)</f>
        <v>4</v>
      </c>
      <c r="K49" s="334"/>
    </row>
    <row r="50" spans="1:11" s="36" customFormat="1" ht="14.25" customHeight="1">
      <c r="A50" s="98"/>
      <c r="B50" s="117" t="s">
        <v>1096</v>
      </c>
      <c r="C50" s="118" t="s">
        <v>152</v>
      </c>
      <c r="D50" s="99"/>
      <c r="E50" s="100"/>
      <c r="F50" s="101"/>
      <c r="G50" s="101"/>
      <c r="H50" s="101">
        <v>0.8</v>
      </c>
      <c r="I50" s="101"/>
      <c r="J50" s="325">
        <f t="shared" si="6"/>
        <v>0.8</v>
      </c>
      <c r="K50" s="334"/>
    </row>
    <row r="51" spans="1:11" s="36" customFormat="1" ht="14.25" customHeight="1">
      <c r="A51" s="98"/>
      <c r="B51" s="117" t="s">
        <v>626</v>
      </c>
      <c r="C51" s="118" t="s">
        <v>152</v>
      </c>
      <c r="D51" s="99"/>
      <c r="E51" s="100"/>
      <c r="F51" s="101"/>
      <c r="G51" s="101"/>
      <c r="H51" s="101">
        <f>3+1.5</f>
        <v>4.5</v>
      </c>
      <c r="I51" s="119"/>
      <c r="J51" s="325">
        <f t="shared" si="6"/>
        <v>4.5</v>
      </c>
      <c r="K51" s="122"/>
    </row>
    <row r="52" spans="1:11" s="36" customFormat="1" ht="14.25" customHeight="1">
      <c r="A52" s="98"/>
      <c r="B52" s="117"/>
      <c r="C52" s="99"/>
      <c r="D52" s="99"/>
      <c r="E52" s="100"/>
      <c r="F52" s="101"/>
      <c r="G52" s="101"/>
      <c r="H52" s="101"/>
      <c r="I52" s="119" t="s">
        <v>24</v>
      </c>
      <c r="J52" s="324">
        <f>SUM(J49:J51)</f>
        <v>9.3000000000000007</v>
      </c>
      <c r="K52" s="122">
        <f>+J52+J52*$K$2</f>
        <v>10.23</v>
      </c>
    </row>
    <row r="53" spans="1:11" s="36" customFormat="1" ht="14.25" customHeight="1">
      <c r="A53" s="98"/>
      <c r="B53" s="117"/>
      <c r="C53" s="118"/>
      <c r="D53" s="99"/>
      <c r="E53" s="100"/>
      <c r="F53" s="101"/>
      <c r="G53" s="101"/>
      <c r="H53" s="101"/>
      <c r="I53" s="119"/>
      <c r="J53" s="324"/>
      <c r="K53" s="122"/>
    </row>
    <row r="54" spans="1:11" s="36" customFormat="1" ht="14.25" customHeight="1">
      <c r="A54" s="293" t="s">
        <v>1289</v>
      </c>
      <c r="B54" s="285" t="s">
        <v>620</v>
      </c>
      <c r="C54" s="295"/>
      <c r="D54" s="99"/>
      <c r="E54" s="100"/>
      <c r="F54" s="101"/>
      <c r="G54" s="101"/>
      <c r="H54" s="101"/>
      <c r="I54" s="101"/>
      <c r="J54" s="324"/>
      <c r="K54" s="334"/>
    </row>
    <row r="55" spans="1:11" s="36" customFormat="1" ht="14.25" customHeight="1">
      <c r="A55" s="113"/>
      <c r="B55" s="296" t="s">
        <v>612</v>
      </c>
      <c r="C55" s="297" t="s">
        <v>152</v>
      </c>
      <c r="D55" s="110"/>
      <c r="E55" s="111"/>
      <c r="F55" s="112"/>
      <c r="G55" s="112"/>
      <c r="H55" s="112">
        <v>456</v>
      </c>
      <c r="I55" s="112"/>
      <c r="J55" s="327">
        <f>PRODUCT(D55:I55)</f>
        <v>456</v>
      </c>
      <c r="K55" s="335">
        <f>J55*1.1</f>
        <v>501.6</v>
      </c>
    </row>
    <row r="56" spans="1:11" s="36" customFormat="1" ht="14.25" customHeight="1">
      <c r="A56" s="98"/>
      <c r="B56" s="117"/>
      <c r="C56" s="118"/>
      <c r="D56" s="99"/>
      <c r="E56" s="100"/>
      <c r="F56" s="101"/>
      <c r="G56" s="101"/>
      <c r="H56" s="101"/>
      <c r="I56" s="101"/>
      <c r="J56" s="325"/>
      <c r="K56" s="334"/>
    </row>
    <row r="57" spans="1:11" s="36" customFormat="1" ht="14.25" customHeight="1">
      <c r="A57" s="98" t="s">
        <v>1288</v>
      </c>
      <c r="B57" s="285" t="s">
        <v>621</v>
      </c>
      <c r="C57" s="295"/>
      <c r="D57" s="99"/>
      <c r="E57" s="100"/>
      <c r="F57" s="101"/>
      <c r="G57" s="101"/>
      <c r="H57" s="101"/>
      <c r="I57" s="101"/>
      <c r="J57" s="324"/>
      <c r="K57" s="334"/>
    </row>
    <row r="58" spans="1:11" s="36" customFormat="1" ht="14.25" customHeight="1">
      <c r="A58" s="98"/>
      <c r="B58" s="117" t="s">
        <v>622</v>
      </c>
      <c r="C58" s="118" t="s">
        <v>152</v>
      </c>
      <c r="D58" s="99">
        <v>1</v>
      </c>
      <c r="E58" s="100">
        <v>12.8</v>
      </c>
      <c r="F58" s="101">
        <v>2.46</v>
      </c>
      <c r="G58" s="101"/>
      <c r="H58" s="101"/>
      <c r="I58" s="101"/>
      <c r="J58" s="325">
        <f>PRODUCT(D58:I58)</f>
        <v>31.488</v>
      </c>
      <c r="K58" s="335">
        <f>J58*1.1</f>
        <v>34.636800000000001</v>
      </c>
    </row>
    <row r="59" spans="1:11" s="36" customFormat="1" ht="14.25" customHeight="1">
      <c r="A59" s="98"/>
      <c r="B59" s="117"/>
      <c r="C59" s="118"/>
      <c r="D59" s="99"/>
      <c r="E59" s="100"/>
      <c r="F59" s="101"/>
      <c r="G59" s="101"/>
      <c r="H59" s="101"/>
      <c r="I59" s="101"/>
      <c r="J59" s="325"/>
      <c r="K59" s="334"/>
    </row>
    <row r="60" spans="1:11" s="36" customFormat="1" ht="14.25" customHeight="1">
      <c r="A60" s="98" t="s">
        <v>1290</v>
      </c>
      <c r="B60" s="129" t="s">
        <v>623</v>
      </c>
      <c r="C60" s="130"/>
      <c r="D60" s="99"/>
      <c r="E60" s="100"/>
      <c r="F60" s="101"/>
      <c r="G60" s="101"/>
      <c r="H60" s="101"/>
      <c r="I60" s="101"/>
      <c r="J60" s="325"/>
      <c r="K60" s="334"/>
    </row>
    <row r="61" spans="1:11" s="36" customFormat="1" ht="14.25" customHeight="1">
      <c r="A61" s="98"/>
      <c r="B61" s="117" t="s">
        <v>625</v>
      </c>
      <c r="C61" s="118" t="s">
        <v>152</v>
      </c>
      <c r="D61" s="99">
        <v>1</v>
      </c>
      <c r="E61" s="100">
        <v>45.9</v>
      </c>
      <c r="F61" s="101"/>
      <c r="G61" s="101"/>
      <c r="H61" s="101"/>
      <c r="I61" s="101"/>
      <c r="J61" s="325">
        <f>PRODUCT(D61:I61)</f>
        <v>45.9</v>
      </c>
      <c r="K61" s="334"/>
    </row>
    <row r="62" spans="1:11" s="36" customFormat="1" ht="14.25" customHeight="1">
      <c r="A62" s="98"/>
      <c r="B62" s="117"/>
      <c r="C62" s="118" t="s">
        <v>152</v>
      </c>
      <c r="D62" s="99"/>
      <c r="E62" s="100"/>
      <c r="F62" s="101"/>
      <c r="G62" s="101"/>
      <c r="H62" s="101"/>
      <c r="I62" s="101"/>
      <c r="J62" s="325">
        <f t="shared" ref="J62" si="7">PRODUCT(D62:I62)</f>
        <v>0</v>
      </c>
      <c r="K62" s="334"/>
    </row>
    <row r="63" spans="1:11" s="36" customFormat="1" ht="14.25" customHeight="1">
      <c r="A63" s="98"/>
      <c r="B63" s="117"/>
      <c r="C63" s="118"/>
      <c r="D63" s="99"/>
      <c r="E63" s="100"/>
      <c r="F63" s="101"/>
      <c r="G63" s="101"/>
      <c r="H63" s="101"/>
      <c r="I63" s="119" t="s">
        <v>24</v>
      </c>
      <c r="J63" s="324">
        <f>SUM(J61:J62)</f>
        <v>45.9</v>
      </c>
      <c r="K63" s="122">
        <f>+J63+J63*$K$2</f>
        <v>50.489999999999995</v>
      </c>
    </row>
    <row r="64" spans="1:11" s="36" customFormat="1" ht="14.25" customHeight="1">
      <c r="A64" s="98"/>
      <c r="B64" s="117"/>
      <c r="C64" s="118"/>
      <c r="D64" s="99"/>
      <c r="E64" s="100"/>
      <c r="F64" s="101"/>
      <c r="G64" s="101"/>
      <c r="H64" s="101"/>
      <c r="I64" s="101"/>
      <c r="J64" s="325"/>
      <c r="K64" s="334"/>
    </row>
    <row r="65" spans="1:11" s="36" customFormat="1" ht="14.25" customHeight="1">
      <c r="A65" s="98" t="s">
        <v>1291</v>
      </c>
      <c r="B65" s="129" t="s">
        <v>624</v>
      </c>
      <c r="C65" s="130"/>
      <c r="D65" s="99"/>
      <c r="E65" s="100"/>
      <c r="F65" s="101"/>
      <c r="G65" s="101"/>
      <c r="H65" s="101"/>
      <c r="I65" s="101"/>
      <c r="J65" s="325"/>
      <c r="K65" s="334"/>
    </row>
    <row r="66" spans="1:11" s="36" customFormat="1" ht="14.25" customHeight="1">
      <c r="A66" s="98"/>
      <c r="B66" s="117" t="s">
        <v>626</v>
      </c>
      <c r="C66" s="118" t="s">
        <v>152</v>
      </c>
      <c r="D66" s="99">
        <v>1</v>
      </c>
      <c r="E66" s="100">
        <v>74.05</v>
      </c>
      <c r="F66" s="101"/>
      <c r="G66" s="101"/>
      <c r="H66" s="101"/>
      <c r="I66" s="101"/>
      <c r="J66" s="325">
        <f t="shared" ref="J66:J67" si="8">PRODUCT(D66:I66)</f>
        <v>74.05</v>
      </c>
      <c r="K66" s="334"/>
    </row>
    <row r="67" spans="1:11" s="36" customFormat="1" ht="14.25" customHeight="1">
      <c r="A67" s="98"/>
      <c r="B67" s="117"/>
      <c r="C67" s="118"/>
      <c r="D67" s="99"/>
      <c r="E67" s="100"/>
      <c r="F67" s="101"/>
      <c r="G67" s="101"/>
      <c r="H67" s="101"/>
      <c r="I67" s="101"/>
      <c r="J67" s="325">
        <f t="shared" si="8"/>
        <v>0</v>
      </c>
      <c r="K67" s="334"/>
    </row>
    <row r="68" spans="1:11" s="36" customFormat="1" ht="14.25" customHeight="1">
      <c r="A68" s="98"/>
      <c r="B68" s="117"/>
      <c r="C68" s="118"/>
      <c r="D68" s="99"/>
      <c r="E68" s="100"/>
      <c r="F68" s="101"/>
      <c r="G68" s="101"/>
      <c r="H68" s="101"/>
      <c r="I68" s="119" t="s">
        <v>24</v>
      </c>
      <c r="J68" s="324">
        <f>SUM(J66:J67)</f>
        <v>74.05</v>
      </c>
      <c r="K68" s="122">
        <f>+J68+J68*$K$2</f>
        <v>81.454999999999998</v>
      </c>
    </row>
    <row r="69" spans="1:11" s="36" customFormat="1" ht="14.25" customHeight="1">
      <c r="A69" s="98"/>
      <c r="B69" s="117"/>
      <c r="C69" s="118"/>
      <c r="D69" s="99"/>
      <c r="E69" s="100"/>
      <c r="F69" s="101"/>
      <c r="G69" s="101"/>
      <c r="H69" s="101"/>
      <c r="I69" s="101"/>
      <c r="J69" s="325"/>
      <c r="K69" s="334"/>
    </row>
    <row r="70" spans="1:11" s="36" customFormat="1" ht="14.25" customHeight="1">
      <c r="A70" s="298">
        <v>3.11</v>
      </c>
      <c r="B70" s="299" t="s">
        <v>1219</v>
      </c>
      <c r="C70" s="109"/>
      <c r="D70" s="110"/>
      <c r="E70" s="111"/>
      <c r="F70" s="112"/>
      <c r="G70" s="112"/>
      <c r="H70" s="112"/>
      <c r="I70" s="112"/>
      <c r="J70" s="328"/>
      <c r="K70" s="336"/>
    </row>
    <row r="71" spans="1:11" s="36" customFormat="1" ht="14.25" customHeight="1">
      <c r="A71" s="113"/>
      <c r="B71" s="114" t="s">
        <v>1118</v>
      </c>
      <c r="C71" s="109" t="s">
        <v>125</v>
      </c>
      <c r="D71" s="110">
        <v>10</v>
      </c>
      <c r="E71" s="111"/>
      <c r="F71" s="112"/>
      <c r="G71" s="112"/>
      <c r="H71" s="112"/>
      <c r="I71" s="112"/>
      <c r="J71" s="327">
        <f>PRODUCT(D71:I71)</f>
        <v>10</v>
      </c>
      <c r="K71" s="336"/>
    </row>
    <row r="72" spans="1:11" s="36" customFormat="1" ht="14.25" customHeight="1">
      <c r="A72" s="113"/>
      <c r="B72" s="114" t="s">
        <v>1117</v>
      </c>
      <c r="C72" s="109" t="s">
        <v>125</v>
      </c>
      <c r="D72" s="110">
        <v>8</v>
      </c>
      <c r="E72" s="111"/>
      <c r="F72" s="112"/>
      <c r="G72" s="112"/>
      <c r="H72" s="112"/>
      <c r="I72" s="112"/>
      <c r="J72" s="327">
        <f t="shared" ref="J72" si="9">PRODUCT(D72:I72)</f>
        <v>8</v>
      </c>
      <c r="K72" s="336"/>
    </row>
    <row r="73" spans="1:11" s="36" customFormat="1" ht="14.25" customHeight="1">
      <c r="A73" s="107"/>
      <c r="B73" s="107"/>
      <c r="C73" s="107"/>
      <c r="D73" s="107"/>
      <c r="E73" s="107"/>
      <c r="F73" s="107"/>
      <c r="G73" s="107"/>
      <c r="H73" s="107"/>
      <c r="I73" s="107"/>
      <c r="J73" s="329"/>
      <c r="K73" s="336"/>
    </row>
    <row r="74" spans="1:11" s="36" customFormat="1" ht="14.25" customHeight="1">
      <c r="A74" s="298" t="s">
        <v>1292</v>
      </c>
      <c r="B74" s="299" t="s">
        <v>1220</v>
      </c>
      <c r="C74" s="107"/>
      <c r="D74" s="107"/>
      <c r="E74" s="107"/>
      <c r="F74" s="107"/>
      <c r="G74" s="107"/>
      <c r="H74" s="107"/>
      <c r="I74" s="107"/>
      <c r="J74" s="329"/>
      <c r="K74" s="336"/>
    </row>
    <row r="75" spans="1:11" s="36" customFormat="1" ht="14.25" customHeight="1">
      <c r="A75" s="107"/>
      <c r="B75" s="107" t="s">
        <v>1221</v>
      </c>
      <c r="C75" s="107" t="s">
        <v>34</v>
      </c>
      <c r="D75" s="107"/>
      <c r="E75" s="107">
        <v>26.6</v>
      </c>
      <c r="F75" s="107"/>
      <c r="G75" s="107"/>
      <c r="H75" s="107"/>
      <c r="I75" s="107"/>
      <c r="J75" s="327">
        <f>PRODUCT(D75:I75)</f>
        <v>26.6</v>
      </c>
      <c r="K75" s="336"/>
    </row>
    <row r="76" spans="1:11" s="36" customFormat="1" ht="14.25" customHeight="1">
      <c r="A76" s="107"/>
      <c r="B76" s="107" t="s">
        <v>626</v>
      </c>
      <c r="C76" s="107" t="s">
        <v>34</v>
      </c>
      <c r="D76" s="107"/>
      <c r="E76" s="107">
        <v>35</v>
      </c>
      <c r="F76" s="107"/>
      <c r="G76" s="107"/>
      <c r="H76" s="107"/>
      <c r="I76" s="107"/>
      <c r="J76" s="327">
        <f>PRODUCT(D76:I76)</f>
        <v>35</v>
      </c>
      <c r="K76" s="336"/>
    </row>
    <row r="77" spans="1:11" s="36" customFormat="1" ht="14.25" customHeight="1">
      <c r="A77" s="113"/>
      <c r="B77" s="114"/>
      <c r="C77" s="109"/>
      <c r="D77" s="110"/>
      <c r="E77" s="111"/>
      <c r="F77" s="112"/>
      <c r="G77" s="112"/>
      <c r="H77" s="112"/>
      <c r="I77" s="112"/>
      <c r="J77" s="328">
        <f>SUM(J75:J76)</f>
        <v>61.6</v>
      </c>
      <c r="K77" s="122">
        <f>J77*1.1</f>
        <v>67.760000000000005</v>
      </c>
    </row>
    <row r="78" spans="1:11" s="36" customFormat="1" ht="14.25" customHeight="1">
      <c r="A78" s="98"/>
      <c r="B78" s="117"/>
      <c r="C78" s="118"/>
      <c r="D78" s="99"/>
      <c r="E78" s="100"/>
      <c r="F78" s="101"/>
      <c r="G78" s="101"/>
      <c r="H78" s="101"/>
      <c r="I78" s="101"/>
      <c r="J78" s="324"/>
      <c r="K78" s="334"/>
    </row>
    <row r="79" spans="1:11" s="36" customFormat="1" ht="14.25" customHeight="1">
      <c r="A79" s="113" t="s">
        <v>1293</v>
      </c>
      <c r="B79" s="114" t="s">
        <v>1134</v>
      </c>
      <c r="C79" s="109"/>
      <c r="D79" s="110"/>
      <c r="E79" s="111"/>
      <c r="F79" s="112"/>
      <c r="G79" s="112"/>
      <c r="H79" s="112"/>
      <c r="I79" s="112"/>
      <c r="J79" s="328"/>
      <c r="K79" s="336"/>
    </row>
    <row r="80" spans="1:11" s="36" customFormat="1" ht="14.25" customHeight="1">
      <c r="A80" s="113"/>
      <c r="B80" s="296" t="s">
        <v>1135</v>
      </c>
      <c r="C80" s="297" t="s">
        <v>33</v>
      </c>
      <c r="D80" s="110">
        <v>1</v>
      </c>
      <c r="E80" s="111">
        <f>13.4+3+9.2+7.6+0.6+1+1.2+5+3.6+1.1+1.72+3.8+9.1+6.5+4.7+2+12.5</f>
        <v>86.02</v>
      </c>
      <c r="F80" s="112"/>
      <c r="G80" s="112"/>
      <c r="H80" s="112">
        <v>0.1</v>
      </c>
      <c r="I80" s="112"/>
      <c r="J80" s="327">
        <f t="shared" ref="J80" si="10">PRODUCT(D80:I80)</f>
        <v>8.6020000000000003</v>
      </c>
      <c r="K80" s="336"/>
    </row>
    <row r="81" spans="1:11" s="36" customFormat="1" ht="14.25" customHeight="1">
      <c r="A81" s="113"/>
      <c r="B81" s="296"/>
      <c r="C81" s="297"/>
      <c r="D81" s="300"/>
      <c r="E81" s="111"/>
      <c r="F81" s="112"/>
      <c r="G81" s="112"/>
      <c r="H81" s="112"/>
      <c r="I81" s="127" t="s">
        <v>24</v>
      </c>
      <c r="J81" s="328">
        <f>SUM(J80)</f>
        <v>8.6020000000000003</v>
      </c>
      <c r="K81" s="335">
        <f>+J81+J81*$K$2</f>
        <v>9.4622000000000011</v>
      </c>
    </row>
    <row r="82" spans="1:11" s="36" customFormat="1" ht="14.25" customHeight="1">
      <c r="A82" s="113"/>
      <c r="B82" s="296"/>
      <c r="C82" s="297"/>
      <c r="D82" s="300"/>
      <c r="E82" s="111"/>
      <c r="F82" s="112"/>
      <c r="G82" s="112"/>
      <c r="H82" s="112"/>
      <c r="I82" s="127"/>
      <c r="J82" s="328"/>
      <c r="K82" s="335"/>
    </row>
    <row r="83" spans="1:11" s="36" customFormat="1" ht="14.25" customHeight="1">
      <c r="A83" s="98">
        <v>3.14</v>
      </c>
      <c r="B83" s="301" t="s">
        <v>1235</v>
      </c>
      <c r="C83" s="118"/>
      <c r="D83" s="99"/>
      <c r="E83" s="100"/>
      <c r="F83" s="101"/>
      <c r="G83" s="101"/>
      <c r="H83" s="101"/>
      <c r="I83" s="119"/>
      <c r="J83" s="324"/>
      <c r="K83" s="122"/>
    </row>
    <row r="84" spans="1:11" s="36" customFormat="1" ht="14.25" customHeight="1">
      <c r="A84" s="98"/>
      <c r="B84" s="117" t="s">
        <v>1236</v>
      </c>
      <c r="C84" s="118" t="s">
        <v>152</v>
      </c>
      <c r="D84" s="99"/>
      <c r="E84" s="100"/>
      <c r="F84" s="101"/>
      <c r="G84" s="101"/>
      <c r="H84" s="101">
        <v>2.5</v>
      </c>
      <c r="I84" s="119"/>
      <c r="J84" s="325">
        <f t="shared" ref="J84" si="11">PRODUCT(D84:I84)</f>
        <v>2.5</v>
      </c>
      <c r="K84" s="336">
        <f>J84*1.1</f>
        <v>2.75</v>
      </c>
    </row>
    <row r="85" spans="1:11" s="36" customFormat="1" ht="14.25" customHeight="1">
      <c r="A85" s="113"/>
      <c r="B85" s="296"/>
      <c r="C85" s="297"/>
      <c r="D85" s="300"/>
      <c r="E85" s="111"/>
      <c r="F85" s="112"/>
      <c r="G85" s="112"/>
      <c r="H85" s="112"/>
      <c r="I85" s="127"/>
      <c r="J85" s="328"/>
      <c r="K85" s="335"/>
    </row>
    <row r="86" spans="1:11" s="36" customFormat="1" ht="14.25" customHeight="1">
      <c r="A86" s="113" t="s">
        <v>1294</v>
      </c>
      <c r="B86" s="302" t="s">
        <v>1140</v>
      </c>
      <c r="C86" s="297"/>
      <c r="D86" s="300"/>
      <c r="E86" s="111"/>
      <c r="F86" s="112"/>
      <c r="G86" s="112"/>
      <c r="H86" s="112"/>
      <c r="I86" s="127"/>
      <c r="J86" s="328"/>
      <c r="K86" s="335"/>
    </row>
    <row r="87" spans="1:11" s="36" customFormat="1" ht="14.25" customHeight="1">
      <c r="A87" s="113"/>
      <c r="B87" s="296" t="s">
        <v>641</v>
      </c>
      <c r="C87" s="297" t="s">
        <v>152</v>
      </c>
      <c r="D87" s="110">
        <v>1</v>
      </c>
      <c r="E87" s="111">
        <f>0.97+0.74+0.75+0.65+0.85+1+1+0.6+0.34+0.45+0.52</f>
        <v>7.8699999999999992</v>
      </c>
      <c r="F87" s="112"/>
      <c r="G87" s="112">
        <v>3.8</v>
      </c>
      <c r="H87" s="112"/>
      <c r="I87" s="112"/>
      <c r="J87" s="327">
        <f>PRODUCT(D87:I87)</f>
        <v>29.905999999999995</v>
      </c>
      <c r="K87" s="335">
        <f>J87*1.1</f>
        <v>32.896599999999999</v>
      </c>
    </row>
    <row r="88" spans="1:11" s="36" customFormat="1" ht="14.25" customHeight="1">
      <c r="A88" s="113"/>
      <c r="B88" s="296"/>
      <c r="C88" s="297"/>
      <c r="D88" s="300"/>
      <c r="E88" s="111"/>
      <c r="F88" s="112"/>
      <c r="G88" s="112"/>
      <c r="H88" s="112"/>
      <c r="I88" s="127"/>
      <c r="J88" s="328"/>
      <c r="K88" s="335"/>
    </row>
    <row r="89" spans="1:11" s="36" customFormat="1" ht="14.25" customHeight="1">
      <c r="A89" s="113" t="s">
        <v>1295</v>
      </c>
      <c r="B89" s="302" t="s">
        <v>1142</v>
      </c>
      <c r="C89" s="297"/>
      <c r="D89" s="300"/>
      <c r="E89" s="111"/>
      <c r="F89" s="112"/>
      <c r="G89" s="112"/>
      <c r="H89" s="112"/>
      <c r="I89" s="127"/>
      <c r="J89" s="328"/>
      <c r="K89" s="335"/>
    </row>
    <row r="90" spans="1:11" s="36" customFormat="1" ht="14.25" customHeight="1">
      <c r="A90" s="113"/>
      <c r="B90" s="296" t="s">
        <v>1143</v>
      </c>
      <c r="C90" s="297" t="s">
        <v>152</v>
      </c>
      <c r="D90" s="110">
        <v>1</v>
      </c>
      <c r="E90" s="111">
        <f>0.625+0.85+0.6+2.1+2.4+0.55+0.6</f>
        <v>7.7250000000000005</v>
      </c>
      <c r="F90" s="112"/>
      <c r="G90" s="112">
        <v>3.8</v>
      </c>
      <c r="H90" s="112"/>
      <c r="I90" s="112"/>
      <c r="J90" s="327">
        <f>PRODUCT(D90:I90)</f>
        <v>29.355</v>
      </c>
      <c r="K90" s="335"/>
    </row>
    <row r="91" spans="1:11" s="36" customFormat="1" ht="14.25" customHeight="1">
      <c r="A91" s="113"/>
      <c r="B91" s="296" t="s">
        <v>1144</v>
      </c>
      <c r="C91" s="297" t="s">
        <v>152</v>
      </c>
      <c r="D91" s="300">
        <v>1</v>
      </c>
      <c r="E91" s="111">
        <v>13.5</v>
      </c>
      <c r="F91" s="112"/>
      <c r="G91" s="112">
        <v>3.8</v>
      </c>
      <c r="H91" s="112"/>
      <c r="I91" s="127"/>
      <c r="J91" s="327">
        <f>PRODUCT(D91:I91)</f>
        <v>51.3</v>
      </c>
      <c r="K91" s="335"/>
    </row>
    <row r="92" spans="1:11" s="36" customFormat="1" ht="14.25" customHeight="1">
      <c r="A92" s="113"/>
      <c r="B92" s="296" t="s">
        <v>1145</v>
      </c>
      <c r="C92" s="297" t="s">
        <v>152</v>
      </c>
      <c r="D92" s="300">
        <v>1</v>
      </c>
      <c r="E92" s="111">
        <f>4.6+1.2</f>
        <v>5.8</v>
      </c>
      <c r="F92" s="112"/>
      <c r="G92" s="112">
        <v>3</v>
      </c>
      <c r="H92" s="112"/>
      <c r="I92" s="127"/>
      <c r="J92" s="327">
        <f t="shared" ref="J92:J99" si="12">PRODUCT(D92:I92)</f>
        <v>17.399999999999999</v>
      </c>
      <c r="K92" s="335"/>
    </row>
    <row r="93" spans="1:11" s="36" customFormat="1" ht="14.25" customHeight="1">
      <c r="A93" s="113"/>
      <c r="B93" s="296" t="s">
        <v>1146</v>
      </c>
      <c r="C93" s="297" t="s">
        <v>152</v>
      </c>
      <c r="D93" s="300">
        <v>1</v>
      </c>
      <c r="E93" s="111">
        <f>23.3+5</f>
        <v>28.3</v>
      </c>
      <c r="F93" s="112"/>
      <c r="G93" s="112">
        <v>3.8</v>
      </c>
      <c r="H93" s="112"/>
      <c r="I93" s="127"/>
      <c r="J93" s="327">
        <f t="shared" si="12"/>
        <v>107.53999999999999</v>
      </c>
      <c r="K93" s="335"/>
    </row>
    <row r="94" spans="1:11" s="36" customFormat="1" ht="14.25" customHeight="1">
      <c r="A94" s="113"/>
      <c r="B94" s="296" t="s">
        <v>1147</v>
      </c>
      <c r="C94" s="297" t="s">
        <v>152</v>
      </c>
      <c r="D94" s="300">
        <v>-1</v>
      </c>
      <c r="E94" s="111"/>
      <c r="F94" s="112"/>
      <c r="G94" s="112"/>
      <c r="H94" s="112">
        <v>13</v>
      </c>
      <c r="I94" s="127"/>
      <c r="J94" s="327">
        <f t="shared" si="12"/>
        <v>-13</v>
      </c>
      <c r="K94" s="335"/>
    </row>
    <row r="95" spans="1:11" s="36" customFormat="1" ht="14.25" customHeight="1">
      <c r="A95" s="113"/>
      <c r="B95" s="296" t="s">
        <v>1148</v>
      </c>
      <c r="C95" s="297" t="s">
        <v>152</v>
      </c>
      <c r="D95" s="300">
        <v>1</v>
      </c>
      <c r="E95" s="111">
        <f>4+3.4</f>
        <v>7.4</v>
      </c>
      <c r="F95" s="112"/>
      <c r="G95" s="112">
        <v>3.8</v>
      </c>
      <c r="H95" s="112"/>
      <c r="I95" s="127"/>
      <c r="J95" s="327">
        <f t="shared" si="12"/>
        <v>28.12</v>
      </c>
      <c r="K95" s="335"/>
    </row>
    <row r="96" spans="1:11" s="36" customFormat="1" ht="14.25" customHeight="1">
      <c r="A96" s="113"/>
      <c r="B96" s="296" t="s">
        <v>1149</v>
      </c>
      <c r="C96" s="297" t="s">
        <v>152</v>
      </c>
      <c r="D96" s="300">
        <v>1</v>
      </c>
      <c r="E96" s="111">
        <f>6.5+2.2</f>
        <v>8.6999999999999993</v>
      </c>
      <c r="F96" s="112"/>
      <c r="G96" s="112">
        <v>3.8</v>
      </c>
      <c r="H96" s="112"/>
      <c r="I96" s="127"/>
      <c r="J96" s="327">
        <f t="shared" si="12"/>
        <v>33.059999999999995</v>
      </c>
      <c r="K96" s="335"/>
    </row>
    <row r="97" spans="1:11" s="36" customFormat="1" ht="14.25" customHeight="1">
      <c r="A97" s="113"/>
      <c r="B97" s="296" t="s">
        <v>1150</v>
      </c>
      <c r="C97" s="297" t="s">
        <v>152</v>
      </c>
      <c r="D97" s="300">
        <v>1</v>
      </c>
      <c r="E97" s="111">
        <f>5+0.5+3.8+1+1</f>
        <v>11.3</v>
      </c>
      <c r="F97" s="112"/>
      <c r="G97" s="112">
        <v>3.8</v>
      </c>
      <c r="H97" s="112"/>
      <c r="I97" s="127"/>
      <c r="J97" s="327">
        <f t="shared" si="12"/>
        <v>42.94</v>
      </c>
      <c r="K97" s="335"/>
    </row>
    <row r="98" spans="1:11" s="36" customFormat="1" ht="14.25" customHeight="1">
      <c r="A98" s="113"/>
      <c r="B98" s="296" t="s">
        <v>1193</v>
      </c>
      <c r="C98" s="297" t="s">
        <v>152</v>
      </c>
      <c r="D98" s="300">
        <v>1</v>
      </c>
      <c r="E98" s="111">
        <v>25</v>
      </c>
      <c r="F98" s="112"/>
      <c r="G98" s="112">
        <v>0.9</v>
      </c>
      <c r="H98" s="112"/>
      <c r="I98" s="127"/>
      <c r="J98" s="327">
        <f t="shared" si="12"/>
        <v>22.5</v>
      </c>
      <c r="K98" s="335"/>
    </row>
    <row r="99" spans="1:11" s="36" customFormat="1" ht="14.25" customHeight="1">
      <c r="A99" s="113"/>
      <c r="B99" s="296" t="s">
        <v>1194</v>
      </c>
      <c r="C99" s="297" t="s">
        <v>152</v>
      </c>
      <c r="D99" s="300">
        <v>1</v>
      </c>
      <c r="E99" s="111">
        <v>12</v>
      </c>
      <c r="F99" s="112"/>
      <c r="G99" s="112">
        <v>0.9</v>
      </c>
      <c r="H99" s="112"/>
      <c r="I99" s="127"/>
      <c r="J99" s="327">
        <f t="shared" si="12"/>
        <v>10.8</v>
      </c>
      <c r="K99" s="335"/>
    </row>
    <row r="100" spans="1:11" s="36" customFormat="1" ht="14.25" customHeight="1">
      <c r="A100" s="113"/>
      <c r="B100" s="296"/>
      <c r="C100" s="297"/>
      <c r="D100" s="300"/>
      <c r="E100" s="111"/>
      <c r="F100" s="112"/>
      <c r="G100" s="112"/>
      <c r="H100" s="112"/>
      <c r="I100" s="127"/>
      <c r="J100" s="328">
        <f>SUM(J90:J99)</f>
        <v>330.01500000000004</v>
      </c>
      <c r="K100" s="335">
        <f>J100*1.1</f>
        <v>363.01650000000006</v>
      </c>
    </row>
    <row r="101" spans="1:11" s="36" customFormat="1" ht="14.25" customHeight="1">
      <c r="A101" s="113"/>
      <c r="B101" s="296"/>
      <c r="C101" s="297"/>
      <c r="D101" s="300"/>
      <c r="E101" s="111"/>
      <c r="F101" s="112"/>
      <c r="G101" s="112"/>
      <c r="H101" s="112"/>
      <c r="I101" s="127"/>
      <c r="J101" s="328"/>
      <c r="K101" s="335"/>
    </row>
    <row r="102" spans="1:11" s="36" customFormat="1" ht="14.25" customHeight="1">
      <c r="A102" s="113">
        <v>3.2</v>
      </c>
      <c r="B102" s="302" t="s">
        <v>1119</v>
      </c>
      <c r="C102" s="297"/>
      <c r="D102" s="110"/>
      <c r="E102" s="111"/>
      <c r="F102" s="112"/>
      <c r="G102" s="112"/>
      <c r="H102" s="112"/>
      <c r="I102" s="112"/>
      <c r="J102" s="328"/>
      <c r="K102" s="336"/>
    </row>
    <row r="103" spans="1:11" s="36" customFormat="1" ht="14.25" customHeight="1">
      <c r="A103" s="303"/>
      <c r="B103" s="296" t="s">
        <v>1120</v>
      </c>
      <c r="C103" s="297" t="s">
        <v>152</v>
      </c>
      <c r="D103" s="110">
        <v>1</v>
      </c>
      <c r="E103" s="111"/>
      <c r="F103" s="112"/>
      <c r="G103" s="112"/>
      <c r="H103" s="112">
        <v>38.6</v>
      </c>
      <c r="I103" s="112"/>
      <c r="J103" s="327">
        <f t="shared" ref="J103" si="13">PRODUCT(D103:I103)</f>
        <v>38.6</v>
      </c>
      <c r="K103" s="335">
        <f>+J103+J103*$K$2</f>
        <v>42.46</v>
      </c>
    </row>
    <row r="104" spans="1:11" s="36" customFormat="1" ht="14.25" customHeight="1">
      <c r="A104" s="113"/>
      <c r="B104" s="296"/>
      <c r="C104" s="297"/>
      <c r="D104" s="300"/>
      <c r="E104" s="111"/>
      <c r="F104" s="112"/>
      <c r="G104" s="112"/>
      <c r="H104" s="112"/>
      <c r="I104" s="127"/>
      <c r="J104" s="328"/>
      <c r="K104" s="335"/>
    </row>
    <row r="105" spans="1:11" s="36" customFormat="1" ht="14.25" customHeight="1">
      <c r="A105" s="288">
        <v>3.21</v>
      </c>
      <c r="B105" s="304" t="s">
        <v>679</v>
      </c>
      <c r="C105" s="288"/>
      <c r="D105" s="288"/>
      <c r="E105" s="289"/>
      <c r="F105" s="305"/>
      <c r="G105" s="306"/>
      <c r="H105" s="306"/>
      <c r="I105" s="289"/>
      <c r="J105" s="330"/>
      <c r="K105" s="337"/>
    </row>
    <row r="106" spans="1:11" s="36" customFormat="1" ht="14.25" customHeight="1">
      <c r="A106" s="288" t="s">
        <v>4</v>
      </c>
      <c r="B106" s="280" t="s">
        <v>680</v>
      </c>
      <c r="C106" s="288"/>
      <c r="D106" s="288"/>
      <c r="E106" s="289"/>
      <c r="F106" s="305"/>
      <c r="G106" s="289"/>
      <c r="H106" s="289"/>
      <c r="I106" s="289"/>
      <c r="J106" s="325"/>
      <c r="K106" s="337"/>
    </row>
    <row r="107" spans="1:11" s="36" customFormat="1" ht="14.25" customHeight="1">
      <c r="A107" s="288"/>
      <c r="B107" s="280" t="s">
        <v>1121</v>
      </c>
      <c r="C107" s="288" t="s">
        <v>152</v>
      </c>
      <c r="D107" s="288">
        <v>1</v>
      </c>
      <c r="E107" s="289"/>
      <c r="F107" s="305"/>
      <c r="G107" s="289"/>
      <c r="H107" s="289">
        <f>37.1+27.6+9</f>
        <v>73.7</v>
      </c>
      <c r="I107" s="289"/>
      <c r="J107" s="325">
        <f t="shared" ref="J107" si="14">PRODUCT(D107:I107)</f>
        <v>73.7</v>
      </c>
      <c r="K107" s="122">
        <f>+J107+J107*$K$2</f>
        <v>81.070000000000007</v>
      </c>
    </row>
    <row r="108" spans="1:11" s="36" customFormat="1" ht="14.25" customHeight="1">
      <c r="A108" s="288"/>
      <c r="B108" s="280"/>
      <c r="C108" s="288"/>
      <c r="D108" s="288"/>
      <c r="E108" s="289"/>
      <c r="F108" s="305"/>
      <c r="G108" s="289"/>
      <c r="H108" s="289"/>
      <c r="I108" s="289"/>
      <c r="J108" s="325"/>
      <c r="K108" s="337"/>
    </row>
    <row r="109" spans="1:11" s="36" customFormat="1" ht="14.25" customHeight="1">
      <c r="A109" s="288" t="s">
        <v>5</v>
      </c>
      <c r="B109" s="280" t="s">
        <v>681</v>
      </c>
      <c r="C109" s="288"/>
      <c r="D109" s="99"/>
      <c r="E109" s="100"/>
      <c r="F109" s="101"/>
      <c r="G109" s="101"/>
      <c r="H109" s="101"/>
      <c r="I109" s="119"/>
      <c r="J109" s="324"/>
      <c r="K109" s="122"/>
    </row>
    <row r="110" spans="1:11" s="36" customFormat="1" ht="14.25" customHeight="1">
      <c r="A110" s="288"/>
      <c r="B110" s="280" t="s">
        <v>1122</v>
      </c>
      <c r="C110" s="280" t="s">
        <v>152</v>
      </c>
      <c r="D110" s="288">
        <v>1</v>
      </c>
      <c r="E110" s="289"/>
      <c r="F110" s="305"/>
      <c r="G110" s="306"/>
      <c r="H110" s="306">
        <v>65</v>
      </c>
      <c r="I110" s="289"/>
      <c r="J110" s="325">
        <f t="shared" ref="J110" si="15">PRODUCT(D110:I110)</f>
        <v>65</v>
      </c>
      <c r="K110" s="122">
        <f>+J110+J110*$K$2</f>
        <v>71.5</v>
      </c>
    </row>
    <row r="111" spans="1:11" s="36" customFormat="1" ht="14.25" customHeight="1">
      <c r="A111" s="113"/>
      <c r="B111" s="296"/>
      <c r="C111" s="297"/>
      <c r="D111" s="300"/>
      <c r="E111" s="111"/>
      <c r="F111" s="112"/>
      <c r="G111" s="112"/>
      <c r="H111" s="112"/>
      <c r="I111" s="127"/>
      <c r="J111" s="328"/>
      <c r="K111" s="335"/>
    </row>
    <row r="112" spans="1:11" s="36" customFormat="1" ht="14.25" customHeight="1">
      <c r="A112" s="113"/>
      <c r="B112" s="296"/>
      <c r="C112" s="297"/>
      <c r="D112" s="300"/>
      <c r="E112" s="111"/>
      <c r="F112" s="112"/>
      <c r="G112" s="112"/>
      <c r="H112" s="112"/>
      <c r="I112" s="127"/>
      <c r="J112" s="328"/>
      <c r="K112" s="335"/>
    </row>
    <row r="113" spans="1:11" s="36" customFormat="1" ht="14.25" customHeight="1">
      <c r="A113" s="282">
        <v>4</v>
      </c>
      <c r="B113" s="283" t="s">
        <v>6</v>
      </c>
      <c r="C113" s="284"/>
      <c r="D113" s="277"/>
      <c r="E113" s="278"/>
      <c r="F113" s="278"/>
      <c r="G113" s="278"/>
      <c r="H113" s="278"/>
      <c r="I113" s="278"/>
      <c r="J113" s="326"/>
      <c r="K113" s="334"/>
    </row>
    <row r="114" spans="1:11" s="36" customFormat="1" ht="14.25" customHeight="1">
      <c r="A114" s="113"/>
      <c r="B114" s="296"/>
      <c r="C114" s="297"/>
      <c r="D114" s="300"/>
      <c r="E114" s="111"/>
      <c r="F114" s="112"/>
      <c r="G114" s="112"/>
      <c r="H114" s="112"/>
      <c r="I114" s="127"/>
      <c r="J114" s="328"/>
      <c r="K114" s="335"/>
    </row>
    <row r="115" spans="1:11" s="36" customFormat="1" ht="14.25" customHeight="1">
      <c r="A115" s="307">
        <v>4.0999999999999996</v>
      </c>
      <c r="B115" s="103" t="s">
        <v>112</v>
      </c>
      <c r="C115" s="104"/>
      <c r="D115" s="99"/>
      <c r="E115" s="100"/>
      <c r="F115" s="101"/>
      <c r="G115" s="101"/>
      <c r="H115" s="101"/>
      <c r="I115" s="101"/>
      <c r="J115" s="325"/>
      <c r="K115" s="334"/>
    </row>
    <row r="116" spans="1:11" s="36" customFormat="1" ht="14.25" customHeight="1">
      <c r="A116" s="113"/>
      <c r="B116" s="308" t="s">
        <v>1151</v>
      </c>
      <c r="C116" s="309"/>
      <c r="D116" s="110"/>
      <c r="E116" s="111"/>
      <c r="F116" s="310"/>
      <c r="G116" s="112"/>
      <c r="H116" s="112"/>
      <c r="I116" s="112"/>
      <c r="J116" s="327"/>
      <c r="K116" s="336"/>
    </row>
    <row r="117" spans="1:11" s="36" customFormat="1" ht="14.25" customHeight="1">
      <c r="A117" s="113"/>
      <c r="B117" s="308" t="s">
        <v>1095</v>
      </c>
      <c r="C117" s="309" t="s">
        <v>32</v>
      </c>
      <c r="D117" s="110">
        <v>1</v>
      </c>
      <c r="E117" s="111">
        <f>0.8+2.4*2</f>
        <v>5.6</v>
      </c>
      <c r="F117" s="310">
        <v>0.65</v>
      </c>
      <c r="G117" s="112">
        <v>0.12</v>
      </c>
      <c r="H117" s="112"/>
      <c r="I117" s="112"/>
      <c r="J117" s="327">
        <f>PRODUCT(D117:I117)</f>
        <v>0.43679999999999997</v>
      </c>
      <c r="K117" s="336"/>
    </row>
    <row r="118" spans="1:11" s="36" customFormat="1" ht="14.25" customHeight="1">
      <c r="A118" s="113"/>
      <c r="B118" s="308" t="s">
        <v>1120</v>
      </c>
      <c r="C118" s="309" t="s">
        <v>32</v>
      </c>
      <c r="D118" s="110">
        <v>1</v>
      </c>
      <c r="E118" s="111">
        <f>1.05+2.4*2</f>
        <v>5.85</v>
      </c>
      <c r="F118" s="310">
        <v>0.65</v>
      </c>
      <c r="G118" s="112">
        <v>0.12</v>
      </c>
      <c r="H118" s="112"/>
      <c r="I118" s="112"/>
      <c r="J118" s="327">
        <f t="shared" ref="J118:J120" si="16">PRODUCT(D118:I118)</f>
        <v>0.45629999999999993</v>
      </c>
      <c r="K118" s="336"/>
    </row>
    <row r="119" spans="1:11" s="36" customFormat="1" ht="14.25" customHeight="1">
      <c r="A119" s="113"/>
      <c r="B119" s="308" t="s">
        <v>1141</v>
      </c>
      <c r="C119" s="309" t="s">
        <v>32</v>
      </c>
      <c r="D119" s="110">
        <v>1</v>
      </c>
      <c r="E119" s="111">
        <f>0.75+2.062*2</f>
        <v>4.8739999999999997</v>
      </c>
      <c r="F119" s="310">
        <v>0.65</v>
      </c>
      <c r="G119" s="112">
        <v>0.12</v>
      </c>
      <c r="H119" s="112"/>
      <c r="I119" s="112"/>
      <c r="J119" s="327">
        <f t="shared" si="16"/>
        <v>0.38017199999999995</v>
      </c>
      <c r="K119" s="336"/>
    </row>
    <row r="120" spans="1:11" s="36" customFormat="1" ht="14.25" customHeight="1">
      <c r="A120" s="113"/>
      <c r="B120" s="308" t="s">
        <v>1152</v>
      </c>
      <c r="C120" s="309" t="s">
        <v>32</v>
      </c>
      <c r="D120" s="110">
        <v>1</v>
      </c>
      <c r="E120" s="111">
        <f>1.5+2.4*2</f>
        <v>6.3</v>
      </c>
      <c r="F120" s="310">
        <v>0.65</v>
      </c>
      <c r="G120" s="112">
        <v>0.12</v>
      </c>
      <c r="H120" s="112"/>
      <c r="I120" s="112"/>
      <c r="J120" s="327">
        <f t="shared" si="16"/>
        <v>0.49139999999999995</v>
      </c>
      <c r="K120" s="336"/>
    </row>
    <row r="121" spans="1:11" s="36" customFormat="1" ht="14.25" customHeight="1">
      <c r="A121" s="113"/>
      <c r="B121" s="308"/>
      <c r="C121" s="309"/>
      <c r="D121" s="110"/>
      <c r="E121" s="111"/>
      <c r="F121" s="310"/>
      <c r="G121" s="112"/>
      <c r="H121" s="112"/>
      <c r="I121" s="112"/>
      <c r="J121" s="327">
        <f>SUM(J117:J120)</f>
        <v>1.764672</v>
      </c>
      <c r="K121" s="336">
        <f>J121*1.1</f>
        <v>1.9411392000000003</v>
      </c>
    </row>
    <row r="122" spans="1:11" s="36" customFormat="1" ht="14.25" customHeight="1">
      <c r="A122" s="113"/>
      <c r="B122" s="296"/>
      <c r="C122" s="297"/>
      <c r="D122" s="300"/>
      <c r="E122" s="111"/>
      <c r="F122" s="112"/>
      <c r="G122" s="112"/>
      <c r="H122" s="112"/>
      <c r="I122" s="127"/>
      <c r="J122" s="328"/>
      <c r="K122" s="335"/>
    </row>
    <row r="123" spans="1:11" s="36" customFormat="1" ht="14.25" customHeight="1">
      <c r="A123" s="311">
        <v>4.2</v>
      </c>
      <c r="B123" s="106" t="s">
        <v>1151</v>
      </c>
      <c r="C123" s="309"/>
      <c r="D123" s="110"/>
      <c r="E123" s="111"/>
      <c r="F123" s="310"/>
      <c r="G123" s="112"/>
      <c r="H123" s="112"/>
      <c r="I123" s="112"/>
      <c r="J123" s="327"/>
      <c r="K123" s="336"/>
    </row>
    <row r="124" spans="1:11" s="36" customFormat="1" ht="14.25" customHeight="1">
      <c r="A124" s="113"/>
      <c r="B124" s="308" t="s">
        <v>1095</v>
      </c>
      <c r="C124" s="309" t="s">
        <v>32</v>
      </c>
      <c r="D124" s="110">
        <v>1</v>
      </c>
      <c r="E124" s="111">
        <v>0.8</v>
      </c>
      <c r="F124" s="310"/>
      <c r="G124" s="112">
        <v>2.4</v>
      </c>
      <c r="H124" s="112"/>
      <c r="I124" s="112"/>
      <c r="J124" s="327">
        <f t="shared" ref="J124:J127" si="17">PRODUCT(D124:I124)</f>
        <v>1.92</v>
      </c>
      <c r="K124" s="336"/>
    </row>
    <row r="125" spans="1:11" s="36" customFormat="1" ht="14.25" customHeight="1">
      <c r="A125" s="113"/>
      <c r="B125" s="308" t="s">
        <v>1120</v>
      </c>
      <c r="C125" s="309" t="s">
        <v>32</v>
      </c>
      <c r="D125" s="110">
        <v>1</v>
      </c>
      <c r="E125" s="111">
        <v>1.05</v>
      </c>
      <c r="F125" s="310"/>
      <c r="G125" s="112">
        <v>2.4</v>
      </c>
      <c r="H125" s="112"/>
      <c r="I125" s="112"/>
      <c r="J125" s="327">
        <f t="shared" si="17"/>
        <v>2.52</v>
      </c>
      <c r="K125" s="336"/>
    </row>
    <row r="126" spans="1:11" s="36" customFormat="1" ht="14.25" customHeight="1">
      <c r="A126" s="113"/>
      <c r="B126" s="308" t="s">
        <v>1141</v>
      </c>
      <c r="C126" s="309" t="s">
        <v>32</v>
      </c>
      <c r="D126" s="110">
        <v>1</v>
      </c>
      <c r="E126" s="111">
        <v>0.75</v>
      </c>
      <c r="F126" s="310"/>
      <c r="G126" s="112">
        <v>2.0619999999999998</v>
      </c>
      <c r="H126" s="112"/>
      <c r="I126" s="112"/>
      <c r="J126" s="327">
        <f t="shared" si="17"/>
        <v>1.5465</v>
      </c>
      <c r="K126" s="336"/>
    </row>
    <row r="127" spans="1:11" s="36" customFormat="1" ht="14.25" customHeight="1">
      <c r="A127" s="113"/>
      <c r="B127" s="308" t="s">
        <v>1152</v>
      </c>
      <c r="C127" s="309" t="s">
        <v>32</v>
      </c>
      <c r="D127" s="110">
        <v>1</v>
      </c>
      <c r="E127" s="111">
        <v>1.5</v>
      </c>
      <c r="F127" s="310"/>
      <c r="G127" s="112">
        <v>2.4</v>
      </c>
      <c r="H127" s="112"/>
      <c r="I127" s="112"/>
      <c r="J127" s="327">
        <f t="shared" si="17"/>
        <v>3.5999999999999996</v>
      </c>
      <c r="K127" s="336"/>
    </row>
    <row r="128" spans="1:11" s="36" customFormat="1" ht="14.25" customHeight="1">
      <c r="A128" s="113"/>
      <c r="B128" s="308"/>
      <c r="C128" s="309"/>
      <c r="D128" s="110"/>
      <c r="E128" s="111"/>
      <c r="F128" s="310"/>
      <c r="G128" s="112"/>
      <c r="H128" s="112"/>
      <c r="I128" s="112"/>
      <c r="J128" s="327">
        <f>SUM(J124:J127)</f>
        <v>9.5864999999999991</v>
      </c>
      <c r="K128" s="336">
        <f>J128*1.1</f>
        <v>10.54515</v>
      </c>
    </row>
    <row r="129" spans="1:11" s="36" customFormat="1" ht="14.25" customHeight="1">
      <c r="A129" s="113"/>
      <c r="B129" s="114" t="s">
        <v>1162</v>
      </c>
      <c r="C129" s="309"/>
      <c r="D129" s="110"/>
      <c r="E129" s="111"/>
      <c r="F129" s="310"/>
      <c r="G129" s="112"/>
      <c r="H129" s="112"/>
      <c r="I129" s="112"/>
      <c r="J129" s="327"/>
      <c r="K129" s="336"/>
    </row>
    <row r="130" spans="1:11" s="36" customFormat="1" ht="14.25" customHeight="1">
      <c r="A130" s="113"/>
      <c r="B130" s="308" t="s">
        <v>1120</v>
      </c>
      <c r="C130" s="309" t="s">
        <v>140</v>
      </c>
      <c r="D130" s="110">
        <v>1</v>
      </c>
      <c r="E130" s="111"/>
      <c r="F130" s="310"/>
      <c r="G130" s="112"/>
      <c r="H130" s="112"/>
      <c r="I130" s="112"/>
      <c r="J130" s="327">
        <f t="shared" ref="J130:J132" si="18">PRODUCT(D130:I130)</f>
        <v>1</v>
      </c>
      <c r="K130" s="336"/>
    </row>
    <row r="131" spans="1:11" s="36" customFormat="1" ht="14.25" customHeight="1">
      <c r="A131" s="113"/>
      <c r="B131" s="308" t="s">
        <v>1167</v>
      </c>
      <c r="C131" s="309" t="s">
        <v>140</v>
      </c>
      <c r="D131" s="110">
        <v>1</v>
      </c>
      <c r="E131" s="111"/>
      <c r="F131" s="310"/>
      <c r="G131" s="112"/>
      <c r="H131" s="112"/>
      <c r="I131" s="112"/>
      <c r="J131" s="327">
        <f t="shared" si="18"/>
        <v>1</v>
      </c>
      <c r="K131" s="336"/>
    </row>
    <row r="132" spans="1:11" s="36" customFormat="1" ht="14.25" customHeight="1">
      <c r="A132" s="113"/>
      <c r="B132" s="308" t="s">
        <v>1168</v>
      </c>
      <c r="C132" s="309" t="s">
        <v>140</v>
      </c>
      <c r="D132" s="110">
        <v>1</v>
      </c>
      <c r="E132" s="111"/>
      <c r="F132" s="310"/>
      <c r="G132" s="112"/>
      <c r="H132" s="112"/>
      <c r="I132" s="112"/>
      <c r="J132" s="327">
        <f t="shared" si="18"/>
        <v>1</v>
      </c>
      <c r="K132" s="336"/>
    </row>
    <row r="133" spans="1:11" s="36" customFormat="1" ht="14.25" customHeight="1">
      <c r="A133" s="98"/>
      <c r="B133" s="312"/>
      <c r="C133" s="313"/>
      <c r="D133" s="99"/>
      <c r="E133" s="100"/>
      <c r="F133" s="101"/>
      <c r="G133" s="101"/>
      <c r="H133" s="101"/>
      <c r="I133" s="101"/>
      <c r="J133" s="331">
        <f>SUM(J130:J132)</f>
        <v>3</v>
      </c>
      <c r="K133" s="334"/>
    </row>
    <row r="134" spans="1:11" s="36" customFormat="1" ht="14.25" customHeight="1">
      <c r="A134" s="107"/>
      <c r="B134" s="107"/>
      <c r="C134" s="107"/>
      <c r="D134" s="107"/>
      <c r="E134" s="107"/>
      <c r="F134" s="107"/>
      <c r="G134" s="107"/>
      <c r="H134" s="107"/>
      <c r="I134" s="107"/>
      <c r="J134" s="329"/>
      <c r="K134" s="338"/>
    </row>
    <row r="135" spans="1:11" s="36" customFormat="1" ht="14.25" customHeight="1">
      <c r="A135" s="311">
        <v>4.9000000000000004</v>
      </c>
      <c r="B135" s="314" t="s">
        <v>1171</v>
      </c>
      <c r="C135" s="297"/>
      <c r="D135" s="110"/>
      <c r="E135" s="111"/>
      <c r="F135" s="112"/>
      <c r="G135" s="112"/>
      <c r="H135" s="112"/>
      <c r="I135" s="127"/>
      <c r="J135" s="328"/>
      <c r="K135" s="335"/>
    </row>
    <row r="136" spans="1:11" s="36" customFormat="1" ht="14.25" customHeight="1">
      <c r="A136" s="113"/>
      <c r="B136" s="315" t="s">
        <v>1120</v>
      </c>
      <c r="C136" s="297" t="s">
        <v>125</v>
      </c>
      <c r="D136" s="110">
        <v>1</v>
      </c>
      <c r="E136" s="111"/>
      <c r="F136" s="112"/>
      <c r="G136" s="112"/>
      <c r="H136" s="112"/>
      <c r="I136" s="127"/>
      <c r="J136" s="327">
        <f t="shared" ref="J136:J138" si="19">PRODUCT(D136:I136)</f>
        <v>1</v>
      </c>
      <c r="K136" s="335"/>
    </row>
    <row r="137" spans="1:11" s="36" customFormat="1" ht="14.25" customHeight="1">
      <c r="A137" s="98"/>
      <c r="B137" s="123" t="s">
        <v>1174</v>
      </c>
      <c r="C137" s="313" t="s">
        <v>125</v>
      </c>
      <c r="D137" s="99">
        <v>1</v>
      </c>
      <c r="E137" s="100"/>
      <c r="F137" s="101"/>
      <c r="G137" s="101"/>
      <c r="H137" s="101"/>
      <c r="I137" s="101"/>
      <c r="J137" s="327">
        <f t="shared" si="19"/>
        <v>1</v>
      </c>
      <c r="K137" s="334"/>
    </row>
    <row r="138" spans="1:11" s="36" customFormat="1" ht="14.25" customHeight="1">
      <c r="A138" s="98"/>
      <c r="B138" s="123" t="s">
        <v>1175</v>
      </c>
      <c r="C138" s="313" t="s">
        <v>125</v>
      </c>
      <c r="D138" s="99">
        <v>2</v>
      </c>
      <c r="E138" s="100"/>
      <c r="F138" s="101"/>
      <c r="G138" s="101"/>
      <c r="H138" s="101"/>
      <c r="I138" s="101"/>
      <c r="J138" s="327">
        <f t="shared" si="19"/>
        <v>2</v>
      </c>
      <c r="K138" s="334"/>
    </row>
    <row r="139" spans="1:11" s="36" customFormat="1" ht="14.25" customHeight="1">
      <c r="A139" s="98"/>
      <c r="B139" s="117"/>
      <c r="C139" s="118"/>
      <c r="D139" s="99"/>
      <c r="E139" s="100"/>
      <c r="F139" s="101"/>
      <c r="G139" s="101"/>
      <c r="H139" s="101"/>
      <c r="I139" s="119"/>
      <c r="J139" s="324">
        <f>SUM(J136:J138)</f>
        <v>4</v>
      </c>
      <c r="K139" s="122"/>
    </row>
    <row r="140" spans="1:11" s="36" customFormat="1" ht="14.25" customHeight="1">
      <c r="A140" s="107"/>
      <c r="B140" s="107"/>
      <c r="C140" s="107"/>
      <c r="D140" s="107"/>
      <c r="E140" s="107"/>
      <c r="F140" s="107"/>
      <c r="G140" s="107"/>
      <c r="H140" s="107"/>
      <c r="I140" s="107"/>
      <c r="J140" s="329"/>
      <c r="K140" s="338"/>
    </row>
    <row r="141" spans="1:11" s="36" customFormat="1" ht="14.25" customHeight="1">
      <c r="A141" s="292">
        <v>4.12</v>
      </c>
      <c r="B141" s="106" t="s">
        <v>1178</v>
      </c>
      <c r="C141" s="104"/>
      <c r="D141" s="99"/>
      <c r="E141" s="100"/>
      <c r="F141" s="101"/>
      <c r="G141" s="101"/>
      <c r="H141" s="101"/>
      <c r="I141" s="101"/>
      <c r="J141" s="325"/>
      <c r="K141" s="334"/>
    </row>
    <row r="142" spans="1:11" s="36" customFormat="1" ht="14.25" customHeight="1">
      <c r="A142" s="98"/>
      <c r="B142" s="123" t="s">
        <v>672</v>
      </c>
      <c r="C142" s="313" t="s">
        <v>1179</v>
      </c>
      <c r="D142" s="99">
        <v>2</v>
      </c>
      <c r="E142" s="100"/>
      <c r="F142" s="101"/>
      <c r="G142" s="101"/>
      <c r="H142" s="101"/>
      <c r="I142" s="101"/>
      <c r="J142" s="327">
        <f t="shared" ref="J142" si="20">PRODUCT(D142:I142)</f>
        <v>2</v>
      </c>
      <c r="K142" s="334"/>
    </row>
    <row r="143" spans="1:11" s="36" customFormat="1" ht="14.25" customHeight="1">
      <c r="A143" s="107"/>
      <c r="B143" s="107"/>
      <c r="C143" s="107"/>
      <c r="D143" s="107"/>
      <c r="E143" s="107"/>
      <c r="F143" s="107"/>
      <c r="G143" s="107"/>
      <c r="H143" s="107"/>
      <c r="I143" s="107"/>
      <c r="J143" s="329"/>
      <c r="K143" s="338"/>
    </row>
    <row r="144" spans="1:11" s="36" customFormat="1" ht="14.25" customHeight="1">
      <c r="A144" s="98">
        <v>4.13</v>
      </c>
      <c r="B144" s="302" t="s">
        <v>1181</v>
      </c>
      <c r="C144" s="118"/>
      <c r="D144" s="99"/>
      <c r="E144" s="100"/>
      <c r="F144" s="101"/>
      <c r="G144" s="101"/>
      <c r="H144" s="101"/>
      <c r="I144" s="119"/>
      <c r="J144" s="324"/>
      <c r="K144" s="122"/>
    </row>
    <row r="145" spans="1:11" s="36" customFormat="1" ht="14.25" customHeight="1">
      <c r="A145" s="292"/>
      <c r="B145" s="123" t="s">
        <v>1165</v>
      </c>
      <c r="C145" s="313" t="s">
        <v>1179</v>
      </c>
      <c r="D145" s="99">
        <v>1</v>
      </c>
      <c r="E145" s="100"/>
      <c r="F145" s="101"/>
      <c r="G145" s="101"/>
      <c r="H145" s="101"/>
      <c r="I145" s="101"/>
      <c r="J145" s="327">
        <f t="shared" ref="J145:J147" si="21">PRODUCT(D145:I145)</f>
        <v>1</v>
      </c>
      <c r="K145" s="334"/>
    </row>
    <row r="146" spans="1:11" s="36" customFormat="1" ht="14.25" customHeight="1">
      <c r="A146" s="292"/>
      <c r="B146" s="123" t="s">
        <v>1120</v>
      </c>
      <c r="C146" s="313" t="s">
        <v>1179</v>
      </c>
      <c r="D146" s="99">
        <v>1</v>
      </c>
      <c r="E146" s="100"/>
      <c r="F146" s="101"/>
      <c r="G146" s="101"/>
      <c r="H146" s="101"/>
      <c r="I146" s="101"/>
      <c r="J146" s="327">
        <f t="shared" si="21"/>
        <v>1</v>
      </c>
      <c r="K146" s="334"/>
    </row>
    <row r="147" spans="1:11" s="36" customFormat="1" ht="14.25" customHeight="1">
      <c r="A147" s="292"/>
      <c r="B147" s="123" t="s">
        <v>1182</v>
      </c>
      <c r="C147" s="313" t="s">
        <v>1179</v>
      </c>
      <c r="D147" s="99">
        <v>2</v>
      </c>
      <c r="E147" s="100"/>
      <c r="F147" s="101"/>
      <c r="G147" s="101"/>
      <c r="H147" s="101"/>
      <c r="I147" s="101"/>
      <c r="J147" s="327">
        <f t="shared" si="21"/>
        <v>2</v>
      </c>
      <c r="K147" s="334"/>
    </row>
    <row r="148" spans="1:11" s="36" customFormat="1" ht="14.25" customHeight="1">
      <c r="A148" s="98"/>
      <c r="B148" s="123"/>
      <c r="C148" s="313"/>
      <c r="D148" s="99"/>
      <c r="E148" s="100"/>
      <c r="F148" s="101"/>
      <c r="G148" s="101"/>
      <c r="H148" s="101"/>
      <c r="I148" s="101"/>
      <c r="J148" s="331">
        <f>SUM(J145:J147)</f>
        <v>4</v>
      </c>
      <c r="K148" s="334"/>
    </row>
    <row r="149" spans="1:11" s="36" customFormat="1" ht="14.25" customHeight="1">
      <c r="A149" s="107"/>
      <c r="B149" s="107"/>
      <c r="C149" s="107"/>
      <c r="D149" s="107"/>
      <c r="E149" s="107"/>
      <c r="F149" s="107"/>
      <c r="G149" s="107"/>
      <c r="H149" s="107"/>
      <c r="I149" s="107"/>
      <c r="J149" s="329"/>
      <c r="K149" s="338"/>
    </row>
    <row r="150" spans="1:11" s="36" customFormat="1" ht="14.25" customHeight="1">
      <c r="A150" s="282">
        <v>5</v>
      </c>
      <c r="B150" s="283" t="s">
        <v>25</v>
      </c>
      <c r="C150" s="284"/>
      <c r="D150" s="277"/>
      <c r="E150" s="278"/>
      <c r="F150" s="278"/>
      <c r="G150" s="278"/>
      <c r="H150" s="278"/>
      <c r="I150" s="278"/>
      <c r="J150" s="326"/>
      <c r="K150" s="334"/>
    </row>
    <row r="151" spans="1:11" s="36" customFormat="1" ht="14.25" customHeight="1">
      <c r="A151" s="107"/>
      <c r="B151" s="107"/>
      <c r="C151" s="107"/>
      <c r="D151" s="107"/>
      <c r="E151" s="107"/>
      <c r="F151" s="107"/>
      <c r="G151" s="107"/>
      <c r="H151" s="107"/>
      <c r="I151" s="107"/>
      <c r="J151" s="329"/>
      <c r="K151" s="338"/>
    </row>
    <row r="152" spans="1:11" s="36" customFormat="1" ht="14.25" customHeight="1">
      <c r="A152" s="316" t="s">
        <v>1296</v>
      </c>
      <c r="B152" s="301" t="s">
        <v>1200</v>
      </c>
      <c r="C152" s="118"/>
      <c r="D152" s="99"/>
      <c r="E152" s="100"/>
      <c r="F152" s="101"/>
      <c r="G152" s="101"/>
      <c r="H152" s="101"/>
      <c r="I152" s="119"/>
      <c r="J152" s="324"/>
      <c r="K152" s="122"/>
    </row>
    <row r="153" spans="1:11" s="36" customFormat="1" ht="14.25" customHeight="1">
      <c r="A153" s="303"/>
      <c r="B153" s="317" t="s">
        <v>1198</v>
      </c>
      <c r="C153" s="318"/>
      <c r="D153" s="110"/>
      <c r="E153" s="111"/>
      <c r="F153" s="112"/>
      <c r="G153" s="112"/>
      <c r="H153" s="112"/>
      <c r="I153" s="112"/>
      <c r="J153" s="327"/>
      <c r="K153" s="336"/>
    </row>
    <row r="154" spans="1:11" s="36" customFormat="1" ht="14.25" customHeight="1">
      <c r="A154" s="303"/>
      <c r="B154" s="106" t="s">
        <v>1184</v>
      </c>
      <c r="C154" s="318" t="s">
        <v>33</v>
      </c>
      <c r="D154" s="110"/>
      <c r="E154" s="111">
        <v>24</v>
      </c>
      <c r="F154" s="112"/>
      <c r="G154" s="112">
        <v>4.0999999999999996</v>
      </c>
      <c r="H154" s="112"/>
      <c r="I154" s="112"/>
      <c r="J154" s="327">
        <f>PRODUCT(D154:I154)</f>
        <v>98.399999999999991</v>
      </c>
      <c r="K154" s="336"/>
    </row>
    <row r="155" spans="1:11" s="36" customFormat="1" ht="14.25" customHeight="1">
      <c r="A155" s="113"/>
      <c r="B155" s="308" t="s">
        <v>1185</v>
      </c>
      <c r="C155" s="318" t="s">
        <v>33</v>
      </c>
      <c r="D155" s="110"/>
      <c r="E155" s="111">
        <v>11.2</v>
      </c>
      <c r="F155" s="112"/>
      <c r="G155" s="112">
        <v>4.0999999999999996</v>
      </c>
      <c r="H155" s="112"/>
      <c r="I155" s="112"/>
      <c r="J155" s="327">
        <f t="shared" ref="J155:J165" si="22">PRODUCT(D155:I155)</f>
        <v>45.919999999999995</v>
      </c>
      <c r="K155" s="336"/>
    </row>
    <row r="156" spans="1:11" s="36" customFormat="1" ht="14.25" customHeight="1">
      <c r="A156" s="113"/>
      <c r="B156" s="296" t="s">
        <v>1120</v>
      </c>
      <c r="C156" s="318" t="s">
        <v>33</v>
      </c>
      <c r="D156" s="110"/>
      <c r="E156" s="111">
        <v>3</v>
      </c>
      <c r="F156" s="112"/>
      <c r="G156" s="112">
        <v>4.0999999999999996</v>
      </c>
      <c r="H156" s="112"/>
      <c r="I156" s="127"/>
      <c r="J156" s="327">
        <f t="shared" si="22"/>
        <v>12.299999999999999</v>
      </c>
      <c r="K156" s="336"/>
    </row>
    <row r="157" spans="1:11" s="36" customFormat="1" ht="14.25" customHeight="1">
      <c r="A157" s="303"/>
      <c r="B157" s="317" t="s">
        <v>1199</v>
      </c>
      <c r="C157" s="318"/>
      <c r="D157" s="110"/>
      <c r="E157" s="111"/>
      <c r="F157" s="112"/>
      <c r="G157" s="112"/>
      <c r="H157" s="112"/>
      <c r="I157" s="112"/>
      <c r="J157" s="327">
        <f t="shared" si="22"/>
        <v>0</v>
      </c>
      <c r="K157" s="336"/>
    </row>
    <row r="158" spans="1:11" s="36" customFormat="1" ht="14.25" customHeight="1">
      <c r="A158" s="303"/>
      <c r="B158" s="106" t="s">
        <v>1145</v>
      </c>
      <c r="C158" s="318" t="s">
        <v>33</v>
      </c>
      <c r="D158" s="110">
        <v>2</v>
      </c>
      <c r="E158" s="111">
        <f>1.2+1.2+1.2+1.2+0.7</f>
        <v>5.5</v>
      </c>
      <c r="F158" s="112"/>
      <c r="G158" s="112">
        <v>3</v>
      </c>
      <c r="H158" s="112"/>
      <c r="I158" s="112"/>
      <c r="J158" s="327">
        <f t="shared" si="22"/>
        <v>33</v>
      </c>
      <c r="K158" s="336"/>
    </row>
    <row r="159" spans="1:11" s="36" customFormat="1" ht="14.25" customHeight="1">
      <c r="A159" s="303"/>
      <c r="B159" s="106" t="s">
        <v>1141</v>
      </c>
      <c r="C159" s="318" t="s">
        <v>33</v>
      </c>
      <c r="D159" s="110">
        <v>2</v>
      </c>
      <c r="E159" s="111">
        <f>0.95*2</f>
        <v>1.9</v>
      </c>
      <c r="F159" s="112"/>
      <c r="G159" s="112">
        <v>0.9</v>
      </c>
      <c r="H159" s="112"/>
      <c r="I159" s="112"/>
      <c r="J159" s="327">
        <f t="shared" si="22"/>
        <v>3.42</v>
      </c>
      <c r="K159" s="336"/>
    </row>
    <row r="160" spans="1:11" s="36" customFormat="1" ht="14.25" customHeight="1">
      <c r="A160" s="113"/>
      <c r="B160" s="314" t="s">
        <v>1186</v>
      </c>
      <c r="C160" s="318" t="s">
        <v>33</v>
      </c>
      <c r="D160" s="110">
        <v>2</v>
      </c>
      <c r="E160" s="111">
        <f>2.4+9.7</f>
        <v>12.1</v>
      </c>
      <c r="F160" s="112"/>
      <c r="G160" s="112">
        <v>4.0999999999999996</v>
      </c>
      <c r="H160" s="112"/>
      <c r="I160" s="112"/>
      <c r="J160" s="327">
        <f t="shared" si="22"/>
        <v>99.219999999999985</v>
      </c>
      <c r="K160" s="336"/>
    </row>
    <row r="161" spans="1:11" s="36" customFormat="1" ht="14.25" customHeight="1">
      <c r="A161" s="113"/>
      <c r="B161" s="314" t="s">
        <v>1187</v>
      </c>
      <c r="C161" s="318" t="s">
        <v>33</v>
      </c>
      <c r="D161" s="110">
        <v>2</v>
      </c>
      <c r="E161" s="111">
        <f>11.5+3.2</f>
        <v>14.7</v>
      </c>
      <c r="F161" s="112"/>
      <c r="G161" s="112">
        <v>4.0999999999999996</v>
      </c>
      <c r="H161" s="112"/>
      <c r="I161" s="112"/>
      <c r="J161" s="327">
        <f t="shared" si="22"/>
        <v>120.53999999999998</v>
      </c>
      <c r="K161" s="336"/>
    </row>
    <row r="162" spans="1:11" s="36" customFormat="1" ht="14.25" customHeight="1">
      <c r="A162" s="113"/>
      <c r="B162" s="296" t="s">
        <v>1120</v>
      </c>
      <c r="C162" s="318" t="s">
        <v>33</v>
      </c>
      <c r="D162" s="110">
        <v>2</v>
      </c>
      <c r="E162" s="111">
        <f>1+9.5+7.5+2.2</f>
        <v>20.2</v>
      </c>
      <c r="F162" s="112"/>
      <c r="G162" s="112">
        <v>4.0999999999999996</v>
      </c>
      <c r="H162" s="112"/>
      <c r="I162" s="127"/>
      <c r="J162" s="327">
        <f t="shared" si="22"/>
        <v>165.64</v>
      </c>
      <c r="K162" s="335"/>
    </row>
    <row r="163" spans="1:11" s="36" customFormat="1" ht="14.25" customHeight="1">
      <c r="A163" s="303"/>
      <c r="B163" s="106" t="s">
        <v>626</v>
      </c>
      <c r="C163" s="318" t="s">
        <v>33</v>
      </c>
      <c r="D163" s="110">
        <v>2</v>
      </c>
      <c r="E163" s="111">
        <f>2.5+3.1+0.9</f>
        <v>6.5</v>
      </c>
      <c r="F163" s="112"/>
      <c r="G163" s="112">
        <v>4.0999999999999996</v>
      </c>
      <c r="H163" s="112"/>
      <c r="I163" s="112"/>
      <c r="J163" s="327">
        <f t="shared" si="22"/>
        <v>53.3</v>
      </c>
      <c r="K163" s="336"/>
    </row>
    <row r="164" spans="1:11" s="36" customFormat="1" ht="14.25" customHeight="1">
      <c r="A164" s="303"/>
      <c r="B164" s="106" t="s">
        <v>1197</v>
      </c>
      <c r="C164" s="318" t="s">
        <v>33</v>
      </c>
      <c r="D164" s="110">
        <v>1</v>
      </c>
      <c r="E164" s="111"/>
      <c r="F164" s="112"/>
      <c r="G164" s="112"/>
      <c r="H164" s="112">
        <v>4.2</v>
      </c>
      <c r="I164" s="112"/>
      <c r="J164" s="327">
        <f t="shared" si="22"/>
        <v>4.2</v>
      </c>
      <c r="K164" s="336"/>
    </row>
    <row r="165" spans="1:11" s="36" customFormat="1" ht="14.25" customHeight="1">
      <c r="A165" s="303"/>
      <c r="B165" s="106" t="s">
        <v>1188</v>
      </c>
      <c r="C165" s="318" t="s">
        <v>33</v>
      </c>
      <c r="D165" s="99">
        <v>4</v>
      </c>
      <c r="E165" s="100">
        <f>0.45*4</f>
        <v>1.8</v>
      </c>
      <c r="F165" s="101"/>
      <c r="G165" s="101">
        <v>3.6</v>
      </c>
      <c r="H165" s="101"/>
      <c r="I165" s="99"/>
      <c r="J165" s="327">
        <f t="shared" si="22"/>
        <v>25.92</v>
      </c>
      <c r="K165" s="336"/>
    </row>
    <row r="166" spans="1:11" s="36" customFormat="1" ht="14.25" customHeight="1">
      <c r="A166" s="303"/>
      <c r="B166" s="106"/>
      <c r="C166" s="318"/>
      <c r="D166" s="110"/>
      <c r="E166" s="111"/>
      <c r="F166" s="112"/>
      <c r="G166" s="112"/>
      <c r="H166" s="112"/>
      <c r="I166" s="112"/>
      <c r="J166" s="331">
        <f>SUM(J154:J165)</f>
        <v>661.8599999999999</v>
      </c>
      <c r="K166" s="336">
        <f>J166*1.1</f>
        <v>728.04599999999994</v>
      </c>
    </row>
    <row r="167" spans="1:11" s="36" customFormat="1" ht="14.25" customHeight="1">
      <c r="A167" s="303"/>
      <c r="B167" s="106"/>
      <c r="C167" s="318"/>
      <c r="D167" s="110"/>
      <c r="E167" s="111"/>
      <c r="F167" s="112"/>
      <c r="G167" s="112"/>
      <c r="H167" s="112"/>
      <c r="I167" s="112"/>
      <c r="J167" s="327"/>
      <c r="K167" s="336"/>
    </row>
    <row r="168" spans="1:11" s="36" customFormat="1" ht="14.25" customHeight="1">
      <c r="A168" s="316" t="s">
        <v>1297</v>
      </c>
      <c r="B168" s="301" t="s">
        <v>1201</v>
      </c>
      <c r="C168" s="318"/>
      <c r="D168" s="110"/>
      <c r="E168" s="111"/>
      <c r="F168" s="112"/>
      <c r="G168" s="112"/>
      <c r="H168" s="112"/>
      <c r="I168" s="112"/>
      <c r="J168" s="327"/>
      <c r="K168" s="336"/>
    </row>
    <row r="169" spans="1:11" s="36" customFormat="1" ht="14.25" customHeight="1">
      <c r="A169" s="303"/>
      <c r="B169" s="106" t="s">
        <v>1190</v>
      </c>
      <c r="C169" s="318" t="s">
        <v>33</v>
      </c>
      <c r="D169" s="110">
        <v>2</v>
      </c>
      <c r="E169" s="111">
        <v>5.9</v>
      </c>
      <c r="F169" s="112"/>
      <c r="G169" s="112">
        <v>4.0999999999999996</v>
      </c>
      <c r="H169" s="112"/>
      <c r="I169" s="112"/>
      <c r="J169" s="327">
        <f>PRODUCT(D169:I169)</f>
        <v>48.379999999999995</v>
      </c>
      <c r="K169" s="336"/>
    </row>
    <row r="170" spans="1:11" s="36" customFormat="1" ht="14.25" customHeight="1">
      <c r="A170" s="98"/>
      <c r="B170" s="312" t="s">
        <v>1189</v>
      </c>
      <c r="C170" s="318" t="s">
        <v>33</v>
      </c>
      <c r="D170" s="99">
        <v>-10</v>
      </c>
      <c r="E170" s="100"/>
      <c r="F170" s="101"/>
      <c r="G170" s="101"/>
      <c r="H170" s="101">
        <v>3.11</v>
      </c>
      <c r="I170" s="101"/>
      <c r="J170" s="327">
        <f t="shared" ref="J170:J174" si="23">PRODUCT(D170:I170)</f>
        <v>-31.099999999999998</v>
      </c>
      <c r="K170" s="334"/>
    </row>
    <row r="171" spans="1:11" s="36" customFormat="1" ht="14.25" customHeight="1">
      <c r="A171" s="98"/>
      <c r="B171" s="106" t="s">
        <v>1191</v>
      </c>
      <c r="C171" s="318" t="s">
        <v>33</v>
      </c>
      <c r="D171" s="99">
        <v>2</v>
      </c>
      <c r="E171" s="100">
        <v>5.9</v>
      </c>
      <c r="F171" s="101"/>
      <c r="G171" s="101">
        <v>4.0999999999999996</v>
      </c>
      <c r="H171" s="101"/>
      <c r="I171" s="101"/>
      <c r="J171" s="327">
        <f t="shared" si="23"/>
        <v>48.379999999999995</v>
      </c>
      <c r="K171" s="334"/>
    </row>
    <row r="172" spans="1:11" s="36" customFormat="1" ht="14.25" customHeight="1">
      <c r="A172" s="98"/>
      <c r="B172" s="312" t="s">
        <v>1189</v>
      </c>
      <c r="C172" s="318" t="s">
        <v>33</v>
      </c>
      <c r="D172" s="99">
        <v>-10</v>
      </c>
      <c r="E172" s="100"/>
      <c r="F172" s="101"/>
      <c r="G172" s="101"/>
      <c r="H172" s="101">
        <v>3.11</v>
      </c>
      <c r="I172" s="101"/>
      <c r="J172" s="327">
        <f t="shared" si="23"/>
        <v>-31.099999999999998</v>
      </c>
      <c r="K172" s="334"/>
    </row>
    <row r="173" spans="1:11" s="36" customFormat="1" ht="14.25" customHeight="1">
      <c r="A173" s="98"/>
      <c r="B173" s="106" t="s">
        <v>1192</v>
      </c>
      <c r="C173" s="318" t="s">
        <v>33</v>
      </c>
      <c r="D173" s="99">
        <v>2</v>
      </c>
      <c r="E173" s="100">
        <v>12.9</v>
      </c>
      <c r="F173" s="101"/>
      <c r="G173" s="101">
        <v>4.0999999999999996</v>
      </c>
      <c r="H173" s="101"/>
      <c r="I173" s="101"/>
      <c r="J173" s="327">
        <f>PRODUCT(D173:I173)</f>
        <v>105.77999999999999</v>
      </c>
      <c r="K173" s="334"/>
    </row>
    <row r="174" spans="1:11" s="36" customFormat="1" ht="14.25" customHeight="1">
      <c r="A174" s="98"/>
      <c r="B174" s="312" t="s">
        <v>1189</v>
      </c>
      <c r="C174" s="318" t="s">
        <v>33</v>
      </c>
      <c r="D174" s="99">
        <v>-20</v>
      </c>
      <c r="E174" s="100"/>
      <c r="F174" s="101"/>
      <c r="G174" s="101"/>
      <c r="H174" s="101">
        <v>3.11</v>
      </c>
      <c r="I174" s="101"/>
      <c r="J174" s="327">
        <f t="shared" si="23"/>
        <v>-62.199999999999996</v>
      </c>
      <c r="K174" s="334"/>
    </row>
    <row r="175" spans="1:11" s="36" customFormat="1" ht="14.25" customHeight="1">
      <c r="A175" s="98"/>
      <c r="B175" s="312"/>
      <c r="C175" s="313"/>
      <c r="D175" s="99"/>
      <c r="E175" s="100"/>
      <c r="F175" s="101"/>
      <c r="G175" s="101"/>
      <c r="H175" s="101"/>
      <c r="I175" s="101"/>
      <c r="J175" s="332">
        <f>SUM(J169:J174)</f>
        <v>78.139999999999986</v>
      </c>
      <c r="K175" s="336">
        <f>J175*1.1</f>
        <v>85.953999999999994</v>
      </c>
    </row>
    <row r="176" spans="1:11" s="36" customFormat="1" ht="14.25" customHeight="1">
      <c r="A176" s="98"/>
      <c r="B176" s="117"/>
      <c r="C176" s="118"/>
      <c r="D176" s="99"/>
      <c r="E176" s="100"/>
      <c r="F176" s="101"/>
      <c r="G176" s="101"/>
      <c r="H176" s="101"/>
      <c r="I176" s="119"/>
      <c r="J176" s="324"/>
      <c r="K176" s="122"/>
    </row>
    <row r="177" spans="1:11" s="36" customFormat="1" ht="14.25" customHeight="1">
      <c r="A177" s="319">
        <v>5.2</v>
      </c>
      <c r="B177" s="301" t="s">
        <v>1202</v>
      </c>
      <c r="C177" s="313"/>
      <c r="D177" s="99"/>
      <c r="E177" s="100"/>
      <c r="F177" s="101"/>
      <c r="G177" s="101"/>
      <c r="H177" s="101"/>
      <c r="I177" s="101"/>
      <c r="J177" s="325"/>
      <c r="K177" s="122"/>
    </row>
    <row r="178" spans="1:11" s="36" customFormat="1" ht="14.25" customHeight="1">
      <c r="A178" s="292"/>
      <c r="B178" s="106" t="s">
        <v>1197</v>
      </c>
      <c r="C178" s="104" t="s">
        <v>32</v>
      </c>
      <c r="D178" s="99">
        <f>ROUNDUP((10/0.6),0)</f>
        <v>17</v>
      </c>
      <c r="E178" s="100">
        <v>4.2</v>
      </c>
      <c r="F178" s="101">
        <v>0.03</v>
      </c>
      <c r="G178" s="101">
        <v>0.04</v>
      </c>
      <c r="H178" s="101"/>
      <c r="I178" s="101"/>
      <c r="J178" s="327">
        <f>PRODUCT(D178:I178)</f>
        <v>8.5679999999999992E-2</v>
      </c>
      <c r="K178" s="334"/>
    </row>
    <row r="179" spans="1:11" s="36" customFormat="1" ht="14.25" customHeight="1">
      <c r="A179" s="320"/>
      <c r="B179" s="123"/>
      <c r="C179" s="313" t="s">
        <v>32</v>
      </c>
      <c r="D179" s="99">
        <f>ROUNDUP((4.2/0.6),0)</f>
        <v>7</v>
      </c>
      <c r="E179" s="100">
        <v>10</v>
      </c>
      <c r="F179" s="101">
        <v>0.03</v>
      </c>
      <c r="G179" s="101">
        <v>0.04</v>
      </c>
      <c r="H179" s="101"/>
      <c r="I179" s="101"/>
      <c r="J179" s="327">
        <f t="shared" ref="J179" si="24">PRODUCT(D179:I179)</f>
        <v>8.4000000000000005E-2</v>
      </c>
      <c r="K179" s="334"/>
    </row>
    <row r="180" spans="1:11" s="36" customFormat="1" ht="14.25" customHeight="1">
      <c r="A180" s="102"/>
      <c r="B180" s="103"/>
      <c r="C180" s="104"/>
      <c r="D180" s="99"/>
      <c r="E180" s="100"/>
      <c r="F180" s="101"/>
      <c r="G180" s="101"/>
      <c r="H180" s="101"/>
      <c r="I180" s="101"/>
      <c r="J180" s="325">
        <f>SUM(J178:J179)</f>
        <v>0.16968</v>
      </c>
      <c r="K180" s="336">
        <f>J180*1.1</f>
        <v>0.18664800000000001</v>
      </c>
    </row>
    <row r="181" spans="1:11" s="36" customFormat="1" ht="14.25" customHeight="1">
      <c r="A181" s="98"/>
      <c r="B181" s="117"/>
      <c r="C181" s="118"/>
      <c r="D181" s="99"/>
      <c r="E181" s="100"/>
      <c r="F181" s="101"/>
      <c r="G181" s="101"/>
      <c r="H181" s="101"/>
      <c r="I181" s="119"/>
      <c r="J181" s="324"/>
      <c r="K181" s="122"/>
    </row>
    <row r="182" spans="1:11" s="36" customFormat="1" ht="14.25" customHeight="1">
      <c r="A182" s="319" t="s">
        <v>1298</v>
      </c>
      <c r="B182" s="301" t="s">
        <v>1206</v>
      </c>
      <c r="C182" s="104"/>
      <c r="D182" s="99"/>
      <c r="E182" s="100"/>
      <c r="F182" s="101"/>
      <c r="G182" s="101"/>
      <c r="H182" s="101"/>
      <c r="I182" s="101"/>
      <c r="J182" s="325"/>
      <c r="K182" s="334"/>
    </row>
    <row r="183" spans="1:11" s="36" customFormat="1" ht="14.25" customHeight="1">
      <c r="A183" s="102"/>
      <c r="B183" s="106" t="s">
        <v>1207</v>
      </c>
      <c r="C183" s="104"/>
      <c r="D183" s="99"/>
      <c r="E183" s="100"/>
      <c r="F183" s="101"/>
      <c r="G183" s="101"/>
      <c r="H183" s="101"/>
      <c r="I183" s="101"/>
      <c r="J183" s="325"/>
      <c r="K183" s="334"/>
    </row>
    <row r="184" spans="1:11" s="36" customFormat="1" ht="14.25" customHeight="1">
      <c r="A184" s="102"/>
      <c r="B184" s="103" t="s">
        <v>1211</v>
      </c>
      <c r="C184" s="104" t="s">
        <v>33</v>
      </c>
      <c r="D184" s="99"/>
      <c r="E184" s="108">
        <v>15.5</v>
      </c>
      <c r="F184" s="101">
        <v>0.15</v>
      </c>
      <c r="G184" s="101"/>
      <c r="H184" s="101"/>
      <c r="I184" s="101"/>
      <c r="J184" s="327">
        <f>PRODUCT(D184:I184)</f>
        <v>2.3249999999999997</v>
      </c>
      <c r="K184" s="334"/>
    </row>
    <row r="185" spans="1:11" s="36" customFormat="1" ht="14.25" customHeight="1">
      <c r="A185" s="102"/>
      <c r="B185" s="103" t="s">
        <v>1212</v>
      </c>
      <c r="C185" s="104" t="s">
        <v>33</v>
      </c>
      <c r="D185" s="99"/>
      <c r="E185" s="108">
        <v>7.4</v>
      </c>
      <c r="F185" s="101">
        <v>0.2</v>
      </c>
      <c r="G185" s="101"/>
      <c r="H185" s="101"/>
      <c r="I185" s="101"/>
      <c r="J185" s="327">
        <f t="shared" ref="J185:J190" si="25">PRODUCT(D185:I185)</f>
        <v>1.4800000000000002</v>
      </c>
      <c r="K185" s="334"/>
    </row>
    <row r="186" spans="1:11" s="36" customFormat="1" ht="14.25" customHeight="1">
      <c r="A186" s="102"/>
      <c r="B186" s="103" t="s">
        <v>1203</v>
      </c>
      <c r="C186" s="104" t="s">
        <v>33</v>
      </c>
      <c r="D186" s="99"/>
      <c r="E186" s="108">
        <v>15.2</v>
      </c>
      <c r="F186" s="101">
        <v>0.1</v>
      </c>
      <c r="G186" s="101"/>
      <c r="H186" s="101"/>
      <c r="I186" s="101"/>
      <c r="J186" s="327">
        <f t="shared" si="25"/>
        <v>1.52</v>
      </c>
      <c r="K186" s="334"/>
    </row>
    <row r="187" spans="1:11" s="36" customFormat="1" ht="14.25" customHeight="1">
      <c r="A187" s="102"/>
      <c r="B187" s="103" t="s">
        <v>1213</v>
      </c>
      <c r="C187" s="104" t="s">
        <v>33</v>
      </c>
      <c r="D187" s="99">
        <v>2</v>
      </c>
      <c r="E187" s="99"/>
      <c r="F187" s="101">
        <v>0.1</v>
      </c>
      <c r="G187" s="100">
        <v>3.8</v>
      </c>
      <c r="H187" s="101"/>
      <c r="I187" s="101"/>
      <c r="J187" s="327">
        <f t="shared" si="25"/>
        <v>0.76</v>
      </c>
      <c r="K187" s="334"/>
    </row>
    <row r="188" spans="1:11" s="36" customFormat="1" ht="14.25" customHeight="1">
      <c r="A188" s="102"/>
      <c r="B188" s="103" t="s">
        <v>1141</v>
      </c>
      <c r="C188" s="104" t="s">
        <v>33</v>
      </c>
      <c r="D188" s="99">
        <v>2</v>
      </c>
      <c r="E188" s="99"/>
      <c r="F188" s="101">
        <v>0.15</v>
      </c>
      <c r="G188" s="100">
        <v>3.8</v>
      </c>
      <c r="H188" s="101"/>
      <c r="I188" s="101"/>
      <c r="J188" s="327">
        <f t="shared" si="25"/>
        <v>1.1399999999999999</v>
      </c>
      <c r="K188" s="334"/>
    </row>
    <row r="189" spans="1:11" s="36" customFormat="1" ht="14.25" customHeight="1">
      <c r="A189" s="102"/>
      <c r="B189" s="103" t="s">
        <v>1214</v>
      </c>
      <c r="C189" s="104" t="s">
        <v>33</v>
      </c>
      <c r="D189" s="99">
        <v>4</v>
      </c>
      <c r="E189" s="99"/>
      <c r="F189" s="101">
        <v>0.15</v>
      </c>
      <c r="G189" s="100">
        <v>3.8</v>
      </c>
      <c r="H189" s="101"/>
      <c r="I189" s="101"/>
      <c r="J189" s="327">
        <f t="shared" si="25"/>
        <v>2.2799999999999998</v>
      </c>
      <c r="K189" s="334"/>
    </row>
    <row r="190" spans="1:11" s="36" customFormat="1" ht="14.25" customHeight="1">
      <c r="A190" s="102"/>
      <c r="B190" s="103" t="s">
        <v>1215</v>
      </c>
      <c r="C190" s="104" t="s">
        <v>33</v>
      </c>
      <c r="D190" s="99"/>
      <c r="E190" s="99">
        <v>10</v>
      </c>
      <c r="F190" s="101">
        <v>0.02</v>
      </c>
      <c r="G190" s="100"/>
      <c r="H190" s="101"/>
      <c r="I190" s="101"/>
      <c r="J190" s="327">
        <f t="shared" si="25"/>
        <v>0.2</v>
      </c>
      <c r="K190" s="334"/>
    </row>
    <row r="191" spans="1:11" s="36" customFormat="1" ht="14.25" customHeight="1">
      <c r="A191" s="102"/>
      <c r="B191" s="103"/>
      <c r="C191" s="104"/>
      <c r="D191" s="99"/>
      <c r="E191" s="100"/>
      <c r="F191" s="101"/>
      <c r="G191" s="101"/>
      <c r="H191" s="101"/>
      <c r="I191" s="101"/>
      <c r="J191" s="325">
        <f>SUM(J184:J190)</f>
        <v>9.7049999999999983</v>
      </c>
      <c r="K191" s="336">
        <f>J191*1.1</f>
        <v>10.6755</v>
      </c>
    </row>
    <row r="192" spans="1:11" s="36" customFormat="1" ht="14.25" customHeight="1">
      <c r="A192" s="98"/>
      <c r="B192" s="117"/>
      <c r="C192" s="118"/>
      <c r="D192" s="99"/>
      <c r="E192" s="100"/>
      <c r="F192" s="101"/>
      <c r="G192" s="101"/>
      <c r="H192" s="101"/>
      <c r="I192" s="119"/>
      <c r="J192" s="324"/>
      <c r="K192" s="122"/>
    </row>
    <row r="193" spans="1:11" s="36" customFormat="1" ht="14.25" customHeight="1">
      <c r="A193" s="132" t="s">
        <v>1299</v>
      </c>
      <c r="B193" s="106" t="s">
        <v>1208</v>
      </c>
      <c r="C193" s="104"/>
      <c r="D193" s="99"/>
      <c r="E193" s="100"/>
      <c r="F193" s="101"/>
      <c r="G193" s="101"/>
      <c r="H193" s="101"/>
      <c r="I193" s="101"/>
      <c r="J193" s="325"/>
      <c r="K193" s="334"/>
    </row>
    <row r="194" spans="1:11" s="36" customFormat="1" ht="14.25" customHeight="1">
      <c r="A194" s="102"/>
      <c r="B194" s="103" t="s">
        <v>1209</v>
      </c>
      <c r="C194" s="104" t="s">
        <v>33</v>
      </c>
      <c r="D194" s="99"/>
      <c r="E194" s="100"/>
      <c r="F194" s="101"/>
      <c r="G194" s="101"/>
      <c r="H194" s="101">
        <v>17.5</v>
      </c>
      <c r="I194" s="101"/>
      <c r="J194" s="327">
        <f t="shared" ref="J194:J195" si="26">PRODUCT(D194:I194)</f>
        <v>17.5</v>
      </c>
      <c r="K194" s="334"/>
    </row>
    <row r="195" spans="1:11" s="36" customFormat="1" ht="14.25" customHeight="1">
      <c r="A195" s="102"/>
      <c r="B195" s="103" t="s">
        <v>1210</v>
      </c>
      <c r="C195" s="104" t="s">
        <v>33</v>
      </c>
      <c r="D195" s="99"/>
      <c r="E195" s="100"/>
      <c r="F195" s="101"/>
      <c r="G195" s="101"/>
      <c r="H195" s="101">
        <v>32.4</v>
      </c>
      <c r="I195" s="101"/>
      <c r="J195" s="327">
        <f t="shared" si="26"/>
        <v>32.4</v>
      </c>
      <c r="K195" s="334"/>
    </row>
    <row r="196" spans="1:11" s="36" customFormat="1" ht="14.25" customHeight="1">
      <c r="A196" s="102"/>
      <c r="B196" s="103"/>
      <c r="C196" s="104"/>
      <c r="D196" s="99"/>
      <c r="E196" s="100"/>
      <c r="F196" s="101"/>
      <c r="G196" s="101"/>
      <c r="H196" s="101"/>
      <c r="I196" s="101"/>
      <c r="J196" s="325">
        <f>SUM(J194:J195)</f>
        <v>49.9</v>
      </c>
      <c r="K196" s="336">
        <f>J196*1.1</f>
        <v>54.89</v>
      </c>
    </row>
    <row r="197" spans="1:11" s="36" customFormat="1" ht="14.25" customHeight="1">
      <c r="A197" s="319">
        <v>5.6</v>
      </c>
      <c r="B197" s="301" t="s">
        <v>1204</v>
      </c>
      <c r="C197" s="104"/>
      <c r="D197" s="99"/>
      <c r="E197" s="100"/>
      <c r="F197" s="101"/>
      <c r="G197" s="101"/>
      <c r="H197" s="101"/>
      <c r="I197" s="101"/>
      <c r="J197" s="325"/>
      <c r="K197" s="334"/>
    </row>
    <row r="198" spans="1:11" s="36" customFormat="1" ht="14.25" customHeight="1">
      <c r="A198" s="102"/>
      <c r="B198" s="103" t="s">
        <v>1120</v>
      </c>
      <c r="C198" s="318" t="s">
        <v>34</v>
      </c>
      <c r="D198" s="110"/>
      <c r="E198" s="111">
        <v>29</v>
      </c>
      <c r="F198" s="112"/>
      <c r="G198" s="112"/>
      <c r="H198" s="112"/>
      <c r="I198" s="112"/>
      <c r="J198" s="327">
        <f>PRODUCT(D198:I198)</f>
        <v>29</v>
      </c>
      <c r="K198" s="334"/>
    </row>
    <row r="199" spans="1:11" s="36" customFormat="1" ht="14.25" customHeight="1">
      <c r="A199" s="102"/>
      <c r="B199" s="103" t="s">
        <v>1095</v>
      </c>
      <c r="C199" s="104" t="s">
        <v>34</v>
      </c>
      <c r="D199" s="99"/>
      <c r="E199" s="100">
        <v>8.8000000000000007</v>
      </c>
      <c r="F199" s="101"/>
      <c r="G199" s="101"/>
      <c r="H199" s="101"/>
      <c r="I199" s="101"/>
      <c r="J199" s="327">
        <f>PRODUCT(D199:I199)</f>
        <v>8.8000000000000007</v>
      </c>
      <c r="K199" s="334"/>
    </row>
    <row r="200" spans="1:11" s="36" customFormat="1" ht="14.25" customHeight="1">
      <c r="A200" s="102"/>
      <c r="B200" s="103"/>
      <c r="C200" s="104"/>
      <c r="D200" s="99"/>
      <c r="E200" s="100"/>
      <c r="F200" s="101"/>
      <c r="G200" s="101"/>
      <c r="H200" s="101"/>
      <c r="I200" s="101"/>
      <c r="J200" s="325">
        <f>SUM(J198:J199)</f>
        <v>37.799999999999997</v>
      </c>
      <c r="K200" s="336">
        <f>J200*1.1</f>
        <v>41.58</v>
      </c>
    </row>
    <row r="201" spans="1:11" s="36" customFormat="1" ht="14.25" customHeight="1">
      <c r="A201" s="102"/>
      <c r="B201" s="103"/>
      <c r="C201" s="104"/>
      <c r="D201" s="99"/>
      <c r="E201" s="100"/>
      <c r="F201" s="101"/>
      <c r="G201" s="101"/>
      <c r="H201" s="101"/>
      <c r="I201" s="101"/>
      <c r="J201" s="325"/>
      <c r="K201" s="334"/>
    </row>
    <row r="202" spans="1:11" s="36" customFormat="1" ht="14.25" customHeight="1">
      <c r="A202" s="319">
        <v>5.7</v>
      </c>
      <c r="B202" s="301" t="s">
        <v>1249</v>
      </c>
      <c r="C202" s="104"/>
      <c r="D202" s="99"/>
      <c r="E202" s="100"/>
      <c r="F202" s="101"/>
      <c r="G202" s="101"/>
      <c r="H202" s="101"/>
      <c r="I202" s="101"/>
      <c r="J202" s="325"/>
      <c r="K202" s="334"/>
    </row>
    <row r="203" spans="1:11" s="36" customFormat="1" ht="14.25" customHeight="1">
      <c r="A203" s="102"/>
      <c r="B203" s="103" t="s">
        <v>1227</v>
      </c>
      <c r="C203" s="104" t="s">
        <v>33</v>
      </c>
      <c r="D203" s="99"/>
      <c r="E203" s="100">
        <v>27</v>
      </c>
      <c r="F203" s="101"/>
      <c r="G203" s="101">
        <v>3.8</v>
      </c>
      <c r="H203" s="101"/>
      <c r="I203" s="101"/>
      <c r="J203" s="327">
        <f>PRODUCT(D203:I203)</f>
        <v>102.6</v>
      </c>
      <c r="K203" s="334"/>
    </row>
    <row r="204" spans="1:11" s="36" customFormat="1" ht="14.25" customHeight="1">
      <c r="A204" s="102"/>
      <c r="B204" s="103" t="s">
        <v>1250</v>
      </c>
      <c r="C204" s="104" t="s">
        <v>33</v>
      </c>
      <c r="D204" s="99">
        <v>3</v>
      </c>
      <c r="E204" s="100">
        <v>3.7</v>
      </c>
      <c r="F204" s="101"/>
      <c r="G204" s="101">
        <v>3.8</v>
      </c>
      <c r="H204" s="101"/>
      <c r="I204" s="101"/>
      <c r="J204" s="327">
        <f t="shared" ref="J204:J205" si="27">PRODUCT(D204:I204)</f>
        <v>42.180000000000007</v>
      </c>
      <c r="K204" s="334"/>
    </row>
    <row r="205" spans="1:11" s="36" customFormat="1" ht="14.25" customHeight="1">
      <c r="A205" s="102"/>
      <c r="B205" s="103" t="s">
        <v>1251</v>
      </c>
      <c r="C205" s="104" t="s">
        <v>33</v>
      </c>
      <c r="D205" s="99">
        <v>2</v>
      </c>
      <c r="E205" s="100">
        <v>0.7</v>
      </c>
      <c r="F205" s="101"/>
      <c r="G205" s="101">
        <v>2.4</v>
      </c>
      <c r="H205" s="101"/>
      <c r="I205" s="101"/>
      <c r="J205" s="327">
        <f t="shared" si="27"/>
        <v>3.36</v>
      </c>
      <c r="K205" s="334"/>
    </row>
    <row r="206" spans="1:11" s="36" customFormat="1" ht="14.25" customHeight="1">
      <c r="A206" s="102"/>
      <c r="B206" s="103"/>
      <c r="C206" s="104"/>
      <c r="D206" s="99"/>
      <c r="E206" s="100"/>
      <c r="F206" s="101"/>
      <c r="G206" s="101"/>
      <c r="H206" s="101"/>
      <c r="I206" s="101"/>
      <c r="J206" s="325">
        <f>SUM(J203:J205)</f>
        <v>148.14000000000001</v>
      </c>
      <c r="K206" s="336">
        <f>J206*1.1</f>
        <v>162.95400000000004</v>
      </c>
    </row>
    <row r="207" spans="1:11" s="36" customFormat="1" ht="14.25" customHeight="1">
      <c r="A207" s="107"/>
      <c r="B207" s="107"/>
      <c r="C207" s="107"/>
      <c r="D207" s="107"/>
      <c r="E207" s="107"/>
      <c r="F207" s="107"/>
      <c r="G207" s="107"/>
      <c r="H207" s="107"/>
      <c r="I207" s="107"/>
      <c r="J207" s="329"/>
      <c r="K207" s="338"/>
    </row>
    <row r="208" spans="1:11" s="36" customFormat="1" ht="14.25" customHeight="1">
      <c r="A208" s="319">
        <v>5.8</v>
      </c>
      <c r="B208" s="301" t="s">
        <v>1233</v>
      </c>
      <c r="C208" s="104"/>
      <c r="D208" s="99"/>
      <c r="E208" s="100"/>
      <c r="F208" s="101"/>
      <c r="G208" s="101"/>
      <c r="H208" s="101"/>
      <c r="I208" s="101"/>
      <c r="J208" s="325"/>
      <c r="K208" s="334"/>
    </row>
    <row r="209" spans="1:11" s="36" customFormat="1" ht="14.25" customHeight="1">
      <c r="A209" s="102"/>
      <c r="B209" s="103" t="s">
        <v>626</v>
      </c>
      <c r="C209" s="104" t="s">
        <v>125</v>
      </c>
      <c r="D209" s="99"/>
      <c r="E209" s="100"/>
      <c r="F209" s="101"/>
      <c r="G209" s="101"/>
      <c r="H209" s="101"/>
      <c r="I209" s="101"/>
      <c r="J209" s="325">
        <v>2</v>
      </c>
      <c r="K209" s="334"/>
    </row>
    <row r="210" spans="1:11" s="36" customFormat="1" ht="14.25" customHeight="1">
      <c r="A210" s="107"/>
      <c r="B210" s="107"/>
      <c r="C210" s="107"/>
      <c r="D210" s="107"/>
      <c r="E210" s="107"/>
      <c r="F210" s="107"/>
      <c r="G210" s="107"/>
      <c r="H210" s="107"/>
      <c r="I210" s="107"/>
      <c r="J210" s="329"/>
      <c r="K210" s="338"/>
    </row>
    <row r="211" spans="1:11" s="36" customFormat="1" ht="14.25" customHeight="1">
      <c r="A211" s="102">
        <v>5.18</v>
      </c>
      <c r="B211" s="301" t="s">
        <v>1232</v>
      </c>
      <c r="C211" s="104"/>
      <c r="D211" s="99"/>
      <c r="E211" s="100"/>
      <c r="F211" s="101"/>
      <c r="G211" s="101"/>
      <c r="H211" s="101"/>
      <c r="I211" s="101"/>
      <c r="J211" s="325"/>
      <c r="K211" s="334"/>
    </row>
    <row r="212" spans="1:11" s="36" customFormat="1" ht="14.25" customHeight="1">
      <c r="A212" s="102"/>
      <c r="B212" s="103" t="s">
        <v>1234</v>
      </c>
      <c r="C212" s="104" t="s">
        <v>33</v>
      </c>
      <c r="D212" s="99"/>
      <c r="E212" s="100">
        <f>1.45+1.52</f>
        <v>2.9699999999999998</v>
      </c>
      <c r="F212" s="101"/>
      <c r="G212" s="101">
        <v>1.2</v>
      </c>
      <c r="H212" s="101"/>
      <c r="I212" s="101"/>
      <c r="J212" s="327">
        <f t="shared" ref="J212" si="28">PRODUCT(D212:I212)</f>
        <v>3.5639999999999996</v>
      </c>
      <c r="K212" s="334"/>
    </row>
    <row r="213" spans="1:11" s="36" customFormat="1" ht="14.25" customHeight="1">
      <c r="A213" s="102"/>
      <c r="B213" s="103" t="s">
        <v>1141</v>
      </c>
      <c r="C213" s="104" t="s">
        <v>33</v>
      </c>
      <c r="D213" s="99">
        <v>6</v>
      </c>
      <c r="E213" s="100">
        <v>0.16500000000000001</v>
      </c>
      <c r="F213" s="101"/>
      <c r="G213" s="101">
        <v>1.5249999999999999</v>
      </c>
      <c r="H213" s="101"/>
      <c r="I213" s="101"/>
      <c r="J213" s="327">
        <f>PRODUCT(D213:I213)</f>
        <v>1.5097499999999999</v>
      </c>
      <c r="K213" s="334"/>
    </row>
    <row r="214" spans="1:11" s="36" customFormat="1" ht="14.25" customHeight="1">
      <c r="A214" s="102"/>
      <c r="B214" s="103"/>
      <c r="C214" s="104"/>
      <c r="D214" s="99"/>
      <c r="E214" s="100"/>
      <c r="F214" s="101"/>
      <c r="G214" s="101"/>
      <c r="H214" s="101"/>
      <c r="I214" s="101"/>
      <c r="J214" s="325">
        <f>SUM(J212:J213)</f>
        <v>5.0737499999999995</v>
      </c>
      <c r="K214" s="336">
        <f>J214*1.1</f>
        <v>5.5811250000000001</v>
      </c>
    </row>
    <row r="215" spans="1:11" s="36" customFormat="1" ht="14.25" customHeight="1">
      <c r="A215" s="107"/>
      <c r="B215" s="107"/>
      <c r="C215" s="107"/>
      <c r="D215" s="107"/>
      <c r="E215" s="107"/>
      <c r="F215" s="107"/>
      <c r="G215" s="107"/>
      <c r="H215" s="107"/>
      <c r="I215" s="107"/>
      <c r="J215" s="329"/>
      <c r="K215" s="338"/>
    </row>
    <row r="216" spans="1:11" s="36" customFormat="1" ht="14.25" customHeight="1">
      <c r="A216" s="115">
        <v>5.19</v>
      </c>
      <c r="B216" s="128" t="s">
        <v>1862</v>
      </c>
      <c r="C216" s="115"/>
      <c r="D216" s="115"/>
      <c r="E216" s="120"/>
      <c r="F216" s="125"/>
      <c r="G216" s="126"/>
      <c r="H216" s="126"/>
      <c r="I216" s="127"/>
      <c r="J216" s="327"/>
      <c r="K216" s="335"/>
    </row>
    <row r="217" spans="1:11" s="36" customFormat="1" ht="14.25" customHeight="1">
      <c r="A217" s="115"/>
      <c r="B217" s="116" t="s">
        <v>626</v>
      </c>
      <c r="C217" s="115" t="s">
        <v>33</v>
      </c>
      <c r="D217" s="115">
        <v>5</v>
      </c>
      <c r="E217" s="120"/>
      <c r="F217" s="125"/>
      <c r="G217" s="126"/>
      <c r="H217" s="126">
        <v>2.4</v>
      </c>
      <c r="I217" s="127"/>
      <c r="J217" s="327">
        <f>PRODUCT(D217:I217)</f>
        <v>12</v>
      </c>
      <c r="K217" s="335"/>
    </row>
    <row r="218" spans="1:11" s="36" customFormat="1" ht="14.25" customHeight="1">
      <c r="A218" s="115"/>
      <c r="B218" s="116" t="s">
        <v>648</v>
      </c>
      <c r="C218" s="115" t="s">
        <v>33</v>
      </c>
      <c r="D218" s="115">
        <v>2</v>
      </c>
      <c r="E218" s="120"/>
      <c r="F218" s="125"/>
      <c r="G218" s="126"/>
      <c r="H218" s="126">
        <v>4</v>
      </c>
      <c r="I218" s="127"/>
      <c r="J218" s="327">
        <f t="shared" ref="J218:J220" si="29">PRODUCT(D218:I218)</f>
        <v>8</v>
      </c>
      <c r="K218" s="335"/>
    </row>
    <row r="219" spans="1:11" s="36" customFormat="1" ht="14.25" customHeight="1">
      <c r="A219" s="115"/>
      <c r="B219" s="116" t="s">
        <v>1242</v>
      </c>
      <c r="C219" s="115" t="s">
        <v>33</v>
      </c>
      <c r="D219" s="115">
        <v>2</v>
      </c>
      <c r="E219" s="120"/>
      <c r="F219" s="125"/>
      <c r="G219" s="126"/>
      <c r="H219" s="126">
        <v>4</v>
      </c>
      <c r="I219" s="127"/>
      <c r="J219" s="327">
        <f t="shared" si="29"/>
        <v>8</v>
      </c>
      <c r="K219" s="335"/>
    </row>
    <row r="220" spans="1:11" s="36" customFormat="1" ht="14.25" customHeight="1">
      <c r="A220" s="115"/>
      <c r="B220" s="116" t="s">
        <v>1282</v>
      </c>
      <c r="C220" s="115" t="s">
        <v>33</v>
      </c>
      <c r="D220" s="115">
        <v>3</v>
      </c>
      <c r="E220" s="120"/>
      <c r="F220" s="125"/>
      <c r="G220" s="126"/>
      <c r="H220" s="126">
        <v>1.3</v>
      </c>
      <c r="I220" s="127"/>
      <c r="J220" s="327">
        <f t="shared" si="29"/>
        <v>3.9000000000000004</v>
      </c>
      <c r="K220" s="335"/>
    </row>
    <row r="221" spans="1:11" s="36" customFormat="1" ht="14.25" customHeight="1">
      <c r="A221" s="115"/>
      <c r="B221" s="116"/>
      <c r="C221" s="115"/>
      <c r="D221" s="115"/>
      <c r="E221" s="120"/>
      <c r="F221" s="125"/>
      <c r="G221" s="126"/>
      <c r="H221" s="126"/>
      <c r="I221" s="127"/>
      <c r="J221" s="327">
        <f>SUM(J217:J220)</f>
        <v>31.9</v>
      </c>
      <c r="K221" s="335">
        <f>J221*1.1</f>
        <v>35.090000000000003</v>
      </c>
    </row>
    <row r="222" spans="1:11" s="36" customFormat="1" ht="14.25" customHeight="1">
      <c r="A222" s="107"/>
      <c r="B222" s="107"/>
      <c r="C222" s="107"/>
      <c r="D222" s="107"/>
      <c r="E222" s="107"/>
      <c r="F222" s="107"/>
      <c r="G222" s="107"/>
      <c r="H222" s="107"/>
      <c r="I222" s="107"/>
      <c r="J222" s="329"/>
      <c r="K222" s="338"/>
    </row>
    <row r="223" spans="1:11" s="36" customFormat="1" ht="14.25" customHeight="1">
      <c r="A223" s="282">
        <v>6</v>
      </c>
      <c r="B223" s="283" t="s">
        <v>16</v>
      </c>
      <c r="C223" s="284"/>
      <c r="D223" s="277"/>
      <c r="E223" s="278"/>
      <c r="F223" s="278"/>
      <c r="G223" s="278"/>
      <c r="H223" s="278"/>
      <c r="I223" s="278"/>
      <c r="J223" s="326"/>
      <c r="K223" s="334"/>
    </row>
    <row r="224" spans="1:11" s="36" customFormat="1" ht="14.25" customHeight="1">
      <c r="A224" s="107"/>
      <c r="B224" s="107"/>
      <c r="C224" s="107"/>
      <c r="D224" s="107"/>
      <c r="E224" s="107"/>
      <c r="F224" s="107"/>
      <c r="G224" s="107"/>
      <c r="H224" s="107"/>
      <c r="I224" s="107"/>
      <c r="J224" s="329"/>
      <c r="K224" s="338"/>
    </row>
    <row r="225" spans="1:11" s="36" customFormat="1" ht="14.25" customHeight="1">
      <c r="A225" s="98">
        <v>6.01</v>
      </c>
      <c r="B225" s="129" t="s">
        <v>29</v>
      </c>
      <c r="C225" s="130"/>
      <c r="D225" s="99"/>
      <c r="E225" s="100"/>
      <c r="F225" s="101"/>
      <c r="G225" s="101"/>
      <c r="H225" s="101"/>
      <c r="I225" s="101"/>
      <c r="J225" s="325"/>
      <c r="K225" s="334"/>
    </row>
    <row r="226" spans="1:11" s="36" customFormat="1" ht="14.25" customHeight="1">
      <c r="A226" s="98"/>
      <c r="B226" s="117" t="s">
        <v>642</v>
      </c>
      <c r="C226" s="118" t="s">
        <v>152</v>
      </c>
      <c r="D226" s="99">
        <v>1</v>
      </c>
      <c r="E226" s="100">
        <v>685</v>
      </c>
      <c r="F226" s="101"/>
      <c r="G226" s="101"/>
      <c r="H226" s="101"/>
      <c r="I226" s="101"/>
      <c r="J226" s="325">
        <f t="shared" ref="J226:J231" si="30">PRODUCT(D226:I226)</f>
        <v>685</v>
      </c>
      <c r="K226" s="334"/>
    </row>
    <row r="227" spans="1:11" s="36" customFormat="1" ht="14.25" customHeight="1">
      <c r="A227" s="98"/>
      <c r="B227" s="117" t="s">
        <v>643</v>
      </c>
      <c r="C227" s="124" t="s">
        <v>152</v>
      </c>
      <c r="D227" s="99">
        <v>-1</v>
      </c>
      <c r="E227" s="100">
        <v>33.619999999999997</v>
      </c>
      <c r="F227" s="101"/>
      <c r="G227" s="101"/>
      <c r="H227" s="101"/>
      <c r="I227" s="101"/>
      <c r="J227" s="325">
        <f t="shared" si="30"/>
        <v>-33.619999999999997</v>
      </c>
      <c r="K227" s="334"/>
    </row>
    <row r="228" spans="1:11" s="36" customFormat="1" ht="14.25" customHeight="1">
      <c r="A228" s="98"/>
      <c r="B228" s="117" t="s">
        <v>644</v>
      </c>
      <c r="C228" s="124" t="s">
        <v>152</v>
      </c>
      <c r="D228" s="99">
        <v>-1</v>
      </c>
      <c r="E228" s="100">
        <v>35.29</v>
      </c>
      <c r="F228" s="101"/>
      <c r="G228" s="101"/>
      <c r="H228" s="101"/>
      <c r="I228" s="101"/>
      <c r="J228" s="325">
        <f t="shared" si="30"/>
        <v>-35.29</v>
      </c>
      <c r="K228" s="334"/>
    </row>
    <row r="229" spans="1:11" s="36" customFormat="1" ht="14.25" customHeight="1">
      <c r="A229" s="98"/>
      <c r="B229" s="117" t="s">
        <v>645</v>
      </c>
      <c r="C229" s="124" t="s">
        <v>152</v>
      </c>
      <c r="D229" s="99">
        <v>-1</v>
      </c>
      <c r="E229" s="100">
        <v>68</v>
      </c>
      <c r="F229" s="101"/>
      <c r="G229" s="101"/>
      <c r="H229" s="101"/>
      <c r="I229" s="101"/>
      <c r="J229" s="325">
        <f t="shared" si="30"/>
        <v>-68</v>
      </c>
      <c r="K229" s="334"/>
    </row>
    <row r="230" spans="1:11" s="36" customFormat="1" ht="14.25" customHeight="1">
      <c r="A230" s="98"/>
      <c r="B230" s="117" t="s">
        <v>646</v>
      </c>
      <c r="C230" s="124" t="s">
        <v>152</v>
      </c>
      <c r="D230" s="99">
        <v>-1</v>
      </c>
      <c r="E230" s="100">
        <v>14.8</v>
      </c>
      <c r="F230" s="101"/>
      <c r="G230" s="101"/>
      <c r="H230" s="101"/>
      <c r="I230" s="101"/>
      <c r="J230" s="325">
        <f t="shared" si="30"/>
        <v>-14.8</v>
      </c>
      <c r="K230" s="334"/>
    </row>
    <row r="231" spans="1:11" s="36" customFormat="1" ht="14.25" customHeight="1">
      <c r="A231" s="98"/>
      <c r="B231" s="117" t="s">
        <v>647</v>
      </c>
      <c r="C231" s="124" t="s">
        <v>152</v>
      </c>
      <c r="D231" s="99">
        <v>-1</v>
      </c>
      <c r="E231" s="100">
        <v>26.3</v>
      </c>
      <c r="F231" s="101"/>
      <c r="G231" s="101"/>
      <c r="H231" s="101"/>
      <c r="I231" s="101"/>
      <c r="J231" s="325">
        <f t="shared" si="30"/>
        <v>-26.3</v>
      </c>
      <c r="K231" s="334"/>
    </row>
    <row r="232" spans="1:11" s="36" customFormat="1" ht="14.25" customHeight="1">
      <c r="A232" s="98"/>
      <c r="B232" s="117"/>
      <c r="C232" s="118"/>
      <c r="D232" s="99"/>
      <c r="E232" s="100"/>
      <c r="F232" s="101"/>
      <c r="G232" s="101"/>
      <c r="H232" s="101"/>
      <c r="I232" s="119" t="s">
        <v>24</v>
      </c>
      <c r="J232" s="324">
        <f>SUM(J226:J231)</f>
        <v>506.99000000000007</v>
      </c>
      <c r="K232" s="122">
        <f>+J232+J232*$K$2</f>
        <v>557.68900000000008</v>
      </c>
    </row>
    <row r="233" spans="1:11" s="36" customFormat="1" ht="14.25" customHeight="1">
      <c r="A233" s="107"/>
      <c r="B233" s="107"/>
      <c r="C233" s="107"/>
      <c r="D233" s="107"/>
      <c r="E233" s="107"/>
      <c r="F233" s="107"/>
      <c r="G233" s="107"/>
      <c r="H233" s="107"/>
      <c r="I233" s="107"/>
      <c r="J233" s="329"/>
      <c r="K233" s="338"/>
    </row>
    <row r="234" spans="1:11" s="36" customFormat="1" ht="14.25" customHeight="1">
      <c r="A234" s="98">
        <v>6.04</v>
      </c>
      <c r="B234" s="301" t="s">
        <v>1241</v>
      </c>
      <c r="C234" s="118"/>
      <c r="D234" s="99"/>
      <c r="E234" s="100"/>
      <c r="F234" s="99"/>
      <c r="G234" s="99"/>
      <c r="H234" s="99"/>
      <c r="I234" s="99"/>
      <c r="J234" s="325"/>
      <c r="K234" s="337"/>
    </row>
    <row r="235" spans="1:11" s="36" customFormat="1" ht="14.25" customHeight="1">
      <c r="A235" s="98"/>
      <c r="B235" s="117" t="s">
        <v>1242</v>
      </c>
      <c r="C235" s="118" t="s">
        <v>152</v>
      </c>
      <c r="D235" s="99"/>
      <c r="E235" s="100"/>
      <c r="F235" s="101"/>
      <c r="G235" s="101"/>
      <c r="H235" s="101">
        <v>54</v>
      </c>
      <c r="I235" s="101"/>
      <c r="J235" s="325">
        <f>PRODUCT(D235:I235)</f>
        <v>54</v>
      </c>
      <c r="K235" s="334"/>
    </row>
    <row r="236" spans="1:11" s="36" customFormat="1" ht="14.25" customHeight="1">
      <c r="A236" s="98"/>
      <c r="B236" s="121"/>
      <c r="C236" s="118"/>
      <c r="D236" s="99"/>
      <c r="E236" s="100"/>
      <c r="F236" s="101"/>
      <c r="G236" s="101"/>
      <c r="H236" s="101"/>
      <c r="I236" s="119" t="s">
        <v>24</v>
      </c>
      <c r="J236" s="324">
        <f>SUM(J235)</f>
        <v>54</v>
      </c>
      <c r="K236" s="122">
        <f>+J236+J236*'Take off_C&amp;I_Toilet &amp; Kitchen'!$K$2</f>
        <v>59.4</v>
      </c>
    </row>
    <row r="237" spans="1:11" s="36" customFormat="1" ht="14.25" customHeight="1">
      <c r="A237" s="102"/>
      <c r="B237" s="103"/>
      <c r="C237" s="104"/>
      <c r="D237" s="99"/>
      <c r="E237" s="100"/>
      <c r="F237" s="101"/>
      <c r="G237" s="101"/>
      <c r="H237" s="101"/>
      <c r="I237" s="101"/>
      <c r="J237" s="325"/>
      <c r="K237" s="334"/>
    </row>
    <row r="238" spans="1:11" s="36" customFormat="1" ht="14.25" customHeight="1">
      <c r="A238" s="102">
        <v>6.05</v>
      </c>
      <c r="B238" s="301" t="s">
        <v>1243</v>
      </c>
      <c r="C238" s="118"/>
      <c r="D238" s="99"/>
      <c r="E238" s="100"/>
      <c r="F238" s="99"/>
      <c r="G238" s="99"/>
      <c r="H238" s="99"/>
      <c r="I238" s="99"/>
      <c r="J238" s="325"/>
      <c r="K238" s="337"/>
    </row>
    <row r="239" spans="1:11" s="36" customFormat="1" ht="14.25" customHeight="1">
      <c r="A239" s="102"/>
      <c r="B239" s="117" t="s">
        <v>1242</v>
      </c>
      <c r="C239" s="118" t="s">
        <v>152</v>
      </c>
      <c r="D239" s="99">
        <v>15</v>
      </c>
      <c r="E239" s="100"/>
      <c r="F239" s="101"/>
      <c r="G239" s="101"/>
      <c r="H239" s="101"/>
      <c r="I239" s="101"/>
      <c r="J239" s="325">
        <f>PRODUCT(D239:I239)</f>
        <v>15</v>
      </c>
      <c r="K239" s="334"/>
    </row>
    <row r="240" spans="1:11" s="36" customFormat="1" ht="14.25" customHeight="1">
      <c r="A240" s="102"/>
      <c r="B240" s="121"/>
      <c r="C240" s="118"/>
      <c r="D240" s="99"/>
      <c r="E240" s="100"/>
      <c r="F240" s="101"/>
      <c r="G240" s="101"/>
      <c r="H240" s="101"/>
      <c r="I240" s="119" t="s">
        <v>24</v>
      </c>
      <c r="J240" s="324">
        <f>SUM(J239)</f>
        <v>15</v>
      </c>
      <c r="K240" s="122"/>
    </row>
    <row r="241" spans="1:11" s="36" customFormat="1" ht="14.25" customHeight="1">
      <c r="A241" s="107"/>
      <c r="B241" s="107"/>
      <c r="C241" s="107"/>
      <c r="D241" s="107"/>
      <c r="E241" s="107"/>
      <c r="F241" s="107"/>
      <c r="G241" s="107"/>
      <c r="H241" s="107"/>
      <c r="I241" s="107"/>
      <c r="J241" s="329"/>
      <c r="K241" s="338"/>
    </row>
    <row r="242" spans="1:11" s="36" customFormat="1" ht="14.25" customHeight="1">
      <c r="A242" s="102">
        <v>6.07</v>
      </c>
      <c r="B242" s="301" t="s">
        <v>1244</v>
      </c>
      <c r="C242" s="118"/>
      <c r="D242" s="99"/>
      <c r="E242" s="100"/>
      <c r="F242" s="101"/>
      <c r="G242" s="101"/>
      <c r="H242" s="101"/>
      <c r="I242" s="119"/>
      <c r="J242" s="324"/>
      <c r="K242" s="122"/>
    </row>
    <row r="243" spans="1:11" s="36" customFormat="1" ht="14.25" customHeight="1">
      <c r="A243" s="102"/>
      <c r="B243" s="121" t="s">
        <v>1221</v>
      </c>
      <c r="C243" s="118" t="s">
        <v>152</v>
      </c>
      <c r="D243" s="99"/>
      <c r="E243" s="100"/>
      <c r="F243" s="101"/>
      <c r="G243" s="101"/>
      <c r="H243" s="101">
        <v>55</v>
      </c>
      <c r="I243" s="101"/>
      <c r="J243" s="325">
        <f>PRODUCT(D243:I243)</f>
        <v>55</v>
      </c>
      <c r="K243" s="334"/>
    </row>
    <row r="244" spans="1:11" s="36" customFormat="1" ht="14.25" customHeight="1">
      <c r="A244" s="102"/>
      <c r="B244" s="123" t="s">
        <v>1209</v>
      </c>
      <c r="C244" s="104" t="s">
        <v>33</v>
      </c>
      <c r="D244" s="99"/>
      <c r="E244" s="100"/>
      <c r="F244" s="101"/>
      <c r="G244" s="101"/>
      <c r="H244" s="101">
        <v>17.5</v>
      </c>
      <c r="I244" s="101"/>
      <c r="J244" s="325">
        <f t="shared" ref="J244:J246" si="31">PRODUCT(D244:I244)</f>
        <v>17.5</v>
      </c>
      <c r="K244" s="334"/>
    </row>
    <row r="245" spans="1:11" s="36" customFormat="1" ht="14.25" customHeight="1">
      <c r="A245" s="102"/>
      <c r="B245" s="123" t="s">
        <v>1210</v>
      </c>
      <c r="C245" s="104" t="s">
        <v>33</v>
      </c>
      <c r="D245" s="99"/>
      <c r="E245" s="100"/>
      <c r="F245" s="101"/>
      <c r="G245" s="101"/>
      <c r="H245" s="101">
        <v>32.4</v>
      </c>
      <c r="I245" s="101"/>
      <c r="J245" s="325">
        <f t="shared" si="31"/>
        <v>32.4</v>
      </c>
      <c r="K245" s="334"/>
    </row>
    <row r="246" spans="1:11" s="36" customFormat="1" ht="14.25" customHeight="1">
      <c r="A246" s="102"/>
      <c r="B246" s="123" t="s">
        <v>1228</v>
      </c>
      <c r="C246" s="104" t="s">
        <v>152</v>
      </c>
      <c r="D246" s="99"/>
      <c r="E246" s="100"/>
      <c r="F246" s="101"/>
      <c r="G246" s="101"/>
      <c r="H246" s="101">
        <v>115.2</v>
      </c>
      <c r="I246" s="101"/>
      <c r="J246" s="325">
        <f t="shared" si="31"/>
        <v>115.2</v>
      </c>
      <c r="K246" s="334"/>
    </row>
    <row r="247" spans="1:11" s="36" customFormat="1" ht="14.25" customHeight="1">
      <c r="A247" s="102"/>
      <c r="B247" s="121"/>
      <c r="C247" s="118"/>
      <c r="D247" s="99"/>
      <c r="E247" s="100"/>
      <c r="F247" s="101"/>
      <c r="G247" s="101"/>
      <c r="H247" s="101"/>
      <c r="I247" s="119" t="s">
        <v>24</v>
      </c>
      <c r="J247" s="324">
        <f>SUM(J243:J246)</f>
        <v>220.10000000000002</v>
      </c>
      <c r="K247" s="122">
        <f>J247*1.1</f>
        <v>242.11000000000004</v>
      </c>
    </row>
    <row r="248" spans="1:11" s="36" customFormat="1" ht="14.25" customHeight="1">
      <c r="A248" s="102"/>
      <c r="B248" s="121"/>
      <c r="C248" s="118"/>
      <c r="D248" s="99"/>
      <c r="E248" s="100"/>
      <c r="F248" s="101"/>
      <c r="G248" s="101"/>
      <c r="H248" s="101"/>
      <c r="I248" s="119"/>
      <c r="J248" s="324"/>
      <c r="K248" s="122"/>
    </row>
    <row r="249" spans="1:11" s="36" customFormat="1" ht="14.25" customHeight="1">
      <c r="A249" s="102">
        <v>6.09</v>
      </c>
      <c r="B249" s="301" t="s">
        <v>1245</v>
      </c>
      <c r="C249" s="118"/>
      <c r="D249" s="99"/>
      <c r="E249" s="100"/>
      <c r="F249" s="101"/>
      <c r="G249" s="101"/>
      <c r="H249" s="101"/>
      <c r="I249" s="119"/>
      <c r="J249" s="324"/>
      <c r="K249" s="122"/>
    </row>
    <row r="250" spans="1:11" s="36" customFormat="1" ht="14.25" customHeight="1">
      <c r="A250" s="131" t="s">
        <v>4</v>
      </c>
      <c r="B250" s="121" t="s">
        <v>1246</v>
      </c>
      <c r="C250" s="104" t="s">
        <v>33</v>
      </c>
      <c r="D250" s="99"/>
      <c r="E250" s="100"/>
      <c r="F250" s="101"/>
      <c r="G250" s="101"/>
      <c r="H250" s="101">
        <v>33.700000000000003</v>
      </c>
      <c r="I250" s="119"/>
      <c r="J250" s="327">
        <f t="shared" ref="J250:J251" si="32">PRODUCT(D250:I250)</f>
        <v>33.700000000000003</v>
      </c>
      <c r="K250" s="122">
        <f t="shared" ref="K250:K251" si="33">J250*1.1</f>
        <v>37.070000000000007</v>
      </c>
    </row>
    <row r="251" spans="1:11" s="36" customFormat="1" ht="14.25" customHeight="1">
      <c r="A251" s="131" t="s">
        <v>5</v>
      </c>
      <c r="B251" s="121" t="s">
        <v>626</v>
      </c>
      <c r="C251" s="104" t="s">
        <v>152</v>
      </c>
      <c r="D251" s="99"/>
      <c r="E251" s="100"/>
      <c r="F251" s="101"/>
      <c r="G251" s="101"/>
      <c r="H251" s="101">
        <v>68</v>
      </c>
      <c r="I251" s="119"/>
      <c r="J251" s="327">
        <f t="shared" si="32"/>
        <v>68</v>
      </c>
      <c r="K251" s="122">
        <f t="shared" si="33"/>
        <v>74.800000000000011</v>
      </c>
    </row>
    <row r="252" spans="1:11" s="36" customFormat="1" ht="14.25" customHeight="1">
      <c r="A252" s="98"/>
      <c r="B252" s="117"/>
      <c r="C252" s="118"/>
      <c r="D252" s="294"/>
      <c r="E252" s="100"/>
      <c r="F252" s="101"/>
      <c r="G252" s="101"/>
      <c r="H252" s="101"/>
      <c r="I252" s="119"/>
      <c r="J252" s="324"/>
      <c r="K252" s="122"/>
    </row>
    <row r="253" spans="1:11" s="36" customFormat="1" ht="14.25" customHeight="1">
      <c r="A253" s="107"/>
      <c r="B253" s="107"/>
      <c r="C253" s="107"/>
      <c r="D253" s="107"/>
      <c r="E253" s="107"/>
      <c r="F253" s="107"/>
      <c r="G253" s="107"/>
      <c r="H253" s="107"/>
      <c r="I253" s="107"/>
      <c r="J253" s="329"/>
      <c r="K253" s="338"/>
    </row>
    <row r="254" spans="1:11" s="36" customFormat="1" ht="14.25" customHeight="1">
      <c r="A254" s="282">
        <v>7</v>
      </c>
      <c r="B254" s="283" t="s">
        <v>1254</v>
      </c>
      <c r="C254" s="284"/>
      <c r="D254" s="277"/>
      <c r="E254" s="278"/>
      <c r="F254" s="278"/>
      <c r="G254" s="278"/>
      <c r="H254" s="278"/>
      <c r="I254" s="278"/>
      <c r="J254" s="326"/>
      <c r="K254" s="334"/>
    </row>
    <row r="255" spans="1:11" s="36" customFormat="1" ht="14.25" customHeight="1">
      <c r="A255" s="107"/>
      <c r="B255" s="107"/>
      <c r="C255" s="107"/>
      <c r="D255" s="107"/>
      <c r="E255" s="107"/>
      <c r="F255" s="107"/>
      <c r="G255" s="107"/>
      <c r="H255" s="107"/>
      <c r="I255" s="107"/>
      <c r="J255" s="329"/>
      <c r="K255" s="338"/>
    </row>
    <row r="256" spans="1:11" s="36" customFormat="1" ht="14.25" customHeight="1">
      <c r="A256" s="98">
        <v>7.01</v>
      </c>
      <c r="B256" s="301" t="s">
        <v>1256</v>
      </c>
      <c r="C256" s="118"/>
      <c r="D256" s="99"/>
      <c r="E256" s="100"/>
      <c r="F256" s="99"/>
      <c r="G256" s="99"/>
      <c r="H256" s="99"/>
      <c r="I256" s="99"/>
      <c r="J256" s="325"/>
      <c r="K256" s="337"/>
    </row>
    <row r="257" spans="1:11" s="36" customFormat="1" ht="14.25" customHeight="1">
      <c r="A257" s="102"/>
      <c r="B257" s="103" t="s">
        <v>1257</v>
      </c>
      <c r="C257" s="124" t="s">
        <v>152</v>
      </c>
      <c r="D257" s="99">
        <v>1</v>
      </c>
      <c r="E257" s="100"/>
      <c r="F257" s="101"/>
      <c r="G257" s="101"/>
      <c r="H257" s="105">
        <f>637+63</f>
        <v>700</v>
      </c>
      <c r="I257" s="107"/>
      <c r="J257" s="325">
        <f>PRODUCT(D257:H257)</f>
        <v>700</v>
      </c>
      <c r="K257" s="334"/>
    </row>
    <row r="258" spans="1:11" s="36" customFormat="1" ht="14.25" customHeight="1">
      <c r="A258" s="102"/>
      <c r="B258" s="103" t="s">
        <v>1258</v>
      </c>
      <c r="C258" s="124" t="s">
        <v>152</v>
      </c>
      <c r="D258" s="99">
        <v>-1</v>
      </c>
      <c r="E258" s="100"/>
      <c r="F258" s="101"/>
      <c r="G258" s="101"/>
      <c r="H258" s="105">
        <v>118</v>
      </c>
      <c r="I258" s="107"/>
      <c r="J258" s="333">
        <f>PRODUCT(D258:H258)</f>
        <v>-118</v>
      </c>
      <c r="K258" s="334"/>
    </row>
    <row r="259" spans="1:11" s="36" customFormat="1" ht="14.25" customHeight="1">
      <c r="A259" s="102"/>
      <c r="B259" s="103" t="s">
        <v>1258</v>
      </c>
      <c r="C259" s="124" t="s">
        <v>152</v>
      </c>
      <c r="D259" s="99">
        <v>-1</v>
      </c>
      <c r="E259" s="100"/>
      <c r="F259" s="101"/>
      <c r="G259" s="101"/>
      <c r="H259" s="105">
        <v>68</v>
      </c>
      <c r="I259" s="107"/>
      <c r="J259" s="333">
        <f>PRODUCT(D259:H259)</f>
        <v>-68</v>
      </c>
      <c r="K259" s="334"/>
    </row>
    <row r="260" spans="1:11" s="36" customFormat="1" ht="14.25" customHeight="1">
      <c r="A260" s="102"/>
      <c r="B260" s="103" t="s">
        <v>1258</v>
      </c>
      <c r="C260" s="124" t="s">
        <v>152</v>
      </c>
      <c r="D260" s="99">
        <v>-1</v>
      </c>
      <c r="E260" s="100"/>
      <c r="F260" s="101"/>
      <c r="G260" s="101"/>
      <c r="H260" s="105">
        <v>20</v>
      </c>
      <c r="I260" s="107"/>
      <c r="J260" s="333">
        <f>PRODUCT(D260:H260)</f>
        <v>-20</v>
      </c>
      <c r="K260" s="334"/>
    </row>
    <row r="261" spans="1:11" s="36" customFormat="1" ht="14.25" customHeight="1">
      <c r="A261" s="102"/>
      <c r="B261" s="103" t="s">
        <v>1259</v>
      </c>
      <c r="C261" s="124"/>
      <c r="D261" s="99"/>
      <c r="E261" s="100"/>
      <c r="F261" s="101"/>
      <c r="G261" s="101"/>
      <c r="H261" s="101"/>
      <c r="I261" s="105"/>
      <c r="J261" s="333"/>
      <c r="K261" s="334"/>
    </row>
    <row r="262" spans="1:11" s="36" customFormat="1" ht="14.25" customHeight="1">
      <c r="A262" s="102"/>
      <c r="B262" s="103" t="s">
        <v>1091</v>
      </c>
      <c r="C262" s="124" t="s">
        <v>152</v>
      </c>
      <c r="D262" s="99">
        <v>1</v>
      </c>
      <c r="E262" s="100">
        <v>8.1999999999999993</v>
      </c>
      <c r="F262" s="101"/>
      <c r="G262" s="101">
        <v>3.8</v>
      </c>
      <c r="H262" s="101"/>
      <c r="I262" s="105"/>
      <c r="J262" s="333">
        <f>PRODUCT(D262:I262)</f>
        <v>31.159999999999997</v>
      </c>
      <c r="K262" s="334"/>
    </row>
    <row r="263" spans="1:11" s="36" customFormat="1" ht="14.25" customHeight="1">
      <c r="A263" s="102"/>
      <c r="B263" s="103"/>
      <c r="C263" s="104"/>
      <c r="D263" s="99"/>
      <c r="E263" s="100"/>
      <c r="F263" s="101"/>
      <c r="G263" s="101"/>
      <c r="H263" s="101"/>
      <c r="I263" s="101"/>
      <c r="J263" s="325">
        <f>SUM(J257:J262)</f>
        <v>525.16</v>
      </c>
      <c r="K263" s="334">
        <f>J263*1.2</f>
        <v>630.19199999999989</v>
      </c>
    </row>
    <row r="264" spans="1:11" s="36" customFormat="1" ht="14.25" customHeight="1">
      <c r="A264" s="102"/>
      <c r="B264" s="103"/>
      <c r="C264" s="104"/>
      <c r="D264" s="99"/>
      <c r="E264" s="100"/>
      <c r="F264" s="101"/>
      <c r="G264" s="101"/>
      <c r="H264" s="101"/>
      <c r="I264" s="101"/>
      <c r="J264" s="325"/>
      <c r="K264" s="334"/>
    </row>
    <row r="265" spans="1:11" s="36" customFormat="1" ht="14.25" customHeight="1">
      <c r="A265" s="102">
        <v>7.02</v>
      </c>
      <c r="B265" s="301" t="s">
        <v>1262</v>
      </c>
      <c r="C265" s="104"/>
      <c r="D265" s="99"/>
      <c r="E265" s="100"/>
      <c r="F265" s="101"/>
      <c r="G265" s="101"/>
      <c r="H265" s="101"/>
      <c r="I265" s="101"/>
      <c r="J265" s="325"/>
      <c r="K265" s="334"/>
    </row>
    <row r="266" spans="1:11" s="36" customFormat="1" ht="14.25" customHeight="1">
      <c r="A266" s="102"/>
      <c r="B266" s="103" t="s">
        <v>1263</v>
      </c>
      <c r="C266" s="104" t="s">
        <v>33</v>
      </c>
      <c r="D266" s="99"/>
      <c r="E266" s="100"/>
      <c r="F266" s="101"/>
      <c r="G266" s="101"/>
      <c r="H266" s="101">
        <v>67.2</v>
      </c>
      <c r="I266" s="101"/>
      <c r="J266" s="325">
        <f>PRODUCT(D266:I266)</f>
        <v>67.2</v>
      </c>
      <c r="K266" s="334"/>
    </row>
    <row r="267" spans="1:11" s="36" customFormat="1" ht="14.25" customHeight="1">
      <c r="A267" s="102"/>
      <c r="B267" s="103" t="s">
        <v>1264</v>
      </c>
      <c r="C267" s="104" t="s">
        <v>33</v>
      </c>
      <c r="D267" s="99">
        <v>1</v>
      </c>
      <c r="E267" s="100">
        <f>8+8+21.8+7+11.3+2+12+2.2+1.5+4.6</f>
        <v>78.399999999999991</v>
      </c>
      <c r="F267" s="101"/>
      <c r="G267" s="101">
        <v>3.6</v>
      </c>
      <c r="H267" s="101"/>
      <c r="I267" s="101"/>
      <c r="J267" s="325">
        <f>PRODUCT(D267:I267)</f>
        <v>282.23999999999995</v>
      </c>
      <c r="K267" s="334"/>
    </row>
    <row r="268" spans="1:11" s="36" customFormat="1" ht="14.25" customHeight="1">
      <c r="A268" s="102"/>
      <c r="B268" s="103"/>
      <c r="C268" s="104"/>
      <c r="D268" s="99"/>
      <c r="E268" s="100"/>
      <c r="F268" s="101"/>
      <c r="G268" s="101"/>
      <c r="H268" s="101"/>
      <c r="I268" s="101"/>
      <c r="J268" s="325">
        <f>SUM(J266:J267)</f>
        <v>349.43999999999994</v>
      </c>
      <c r="K268" s="334">
        <f>J268*1.2</f>
        <v>419.32799999999992</v>
      </c>
    </row>
    <row r="269" spans="1:11" s="36" customFormat="1" ht="14.25" customHeight="1">
      <c r="A269" s="102"/>
      <c r="B269" s="103"/>
      <c r="C269" s="104"/>
      <c r="D269" s="99"/>
      <c r="E269" s="100"/>
      <c r="F269" s="101"/>
      <c r="G269" s="101"/>
      <c r="H269" s="101"/>
      <c r="I269" s="101"/>
      <c r="J269" s="325"/>
      <c r="K269" s="334"/>
    </row>
    <row r="270" spans="1:11" s="36" customFormat="1" ht="14.25" customHeight="1">
      <c r="A270" s="282">
        <v>8</v>
      </c>
      <c r="B270" s="283" t="s">
        <v>10</v>
      </c>
      <c r="C270" s="284"/>
      <c r="D270" s="277"/>
      <c r="E270" s="278"/>
      <c r="F270" s="278"/>
      <c r="G270" s="278"/>
      <c r="H270" s="278"/>
      <c r="I270" s="278"/>
      <c r="J270" s="326"/>
      <c r="K270" s="334"/>
    </row>
    <row r="271" spans="1:11" s="36" customFormat="1" ht="14.25" customHeight="1">
      <c r="A271" s="292"/>
      <c r="B271" s="129"/>
      <c r="C271" s="130"/>
      <c r="D271" s="273"/>
      <c r="E271" s="108"/>
      <c r="F271" s="108"/>
      <c r="G271" s="108"/>
      <c r="H271" s="108"/>
      <c r="I271" s="108"/>
      <c r="J271" s="467"/>
      <c r="K271" s="334"/>
    </row>
    <row r="272" spans="1:11" s="36" customFormat="1" ht="14.25" customHeight="1">
      <c r="A272" s="102">
        <v>8.0299999999999994</v>
      </c>
      <c r="B272" s="301" t="s">
        <v>1694</v>
      </c>
      <c r="C272" s="130"/>
      <c r="D272" s="273"/>
      <c r="E272" s="108"/>
      <c r="F272" s="108"/>
      <c r="G272" s="108"/>
      <c r="H272" s="108"/>
      <c r="I272" s="108"/>
      <c r="J272" s="467"/>
      <c r="K272" s="334"/>
    </row>
    <row r="273" spans="1:11" s="36" customFormat="1" ht="14.25" customHeight="1">
      <c r="A273" s="292"/>
      <c r="B273" s="117" t="s">
        <v>1695</v>
      </c>
      <c r="C273" s="130" t="s">
        <v>34</v>
      </c>
      <c r="D273" s="273">
        <v>13</v>
      </c>
      <c r="E273" s="108">
        <v>3.5</v>
      </c>
      <c r="F273" s="108"/>
      <c r="G273" s="108"/>
      <c r="H273" s="108"/>
      <c r="I273" s="466"/>
      <c r="J273" s="325">
        <f>PRODUCT(D273:I273)</f>
        <v>45.5</v>
      </c>
      <c r="K273" s="334">
        <f>J273*1.1</f>
        <v>50.050000000000004</v>
      </c>
    </row>
    <row r="274" spans="1:11" s="36" customFormat="1" ht="14.25" customHeight="1">
      <c r="A274" s="292"/>
      <c r="B274" s="129"/>
      <c r="C274" s="130"/>
      <c r="D274" s="273"/>
      <c r="E274" s="108"/>
      <c r="F274" s="108"/>
      <c r="G274" s="108"/>
      <c r="H274" s="108"/>
      <c r="I274" s="108"/>
      <c r="J274" s="467"/>
      <c r="K274" s="334"/>
    </row>
    <row r="275" spans="1:11" s="36" customFormat="1" ht="14.25" customHeight="1">
      <c r="A275" s="475">
        <v>8.9</v>
      </c>
      <c r="B275" s="510" t="s">
        <v>901</v>
      </c>
      <c r="C275" s="475"/>
      <c r="D275" s="475"/>
      <c r="E275" s="477"/>
      <c r="F275" s="478"/>
      <c r="G275" s="479"/>
      <c r="H275" s="479"/>
      <c r="I275" s="487"/>
      <c r="J275" s="483"/>
      <c r="K275" s="489"/>
    </row>
    <row r="276" spans="1:11" s="36" customFormat="1" ht="14.25" customHeight="1">
      <c r="A276" s="475"/>
      <c r="B276" s="482" t="s">
        <v>1279</v>
      </c>
      <c r="C276" s="475" t="s">
        <v>33</v>
      </c>
      <c r="D276" s="475"/>
      <c r="E276" s="477">
        <v>4.5</v>
      </c>
      <c r="F276" s="478"/>
      <c r="G276" s="479">
        <v>3.6</v>
      </c>
      <c r="H276" s="479"/>
      <c r="I276" s="487"/>
      <c r="J276" s="483">
        <f>PRODUCT(D276:I276)</f>
        <v>16.2</v>
      </c>
      <c r="K276" s="489"/>
    </row>
    <row r="277" spans="1:11" s="36" customFormat="1" ht="14.25" customHeight="1">
      <c r="A277" s="475"/>
      <c r="B277" s="482" t="s">
        <v>1280</v>
      </c>
      <c r="C277" s="475" t="s">
        <v>33</v>
      </c>
      <c r="D277" s="475"/>
      <c r="E277" s="477">
        <v>17.600000000000001</v>
      </c>
      <c r="F277" s="478"/>
      <c r="G277" s="479">
        <v>3.6</v>
      </c>
      <c r="H277" s="479"/>
      <c r="I277" s="487"/>
      <c r="J277" s="483">
        <f>PRODUCT(D277:I277)</f>
        <v>63.360000000000007</v>
      </c>
      <c r="K277" s="489"/>
    </row>
    <row r="278" spans="1:11" s="36" customFormat="1" ht="14.25" customHeight="1">
      <c r="A278" s="475"/>
      <c r="B278" s="482"/>
      <c r="C278" s="475"/>
      <c r="D278" s="475"/>
      <c r="E278" s="477"/>
      <c r="F278" s="478"/>
      <c r="G278" s="479"/>
      <c r="H278" s="479"/>
      <c r="I278" s="487"/>
      <c r="J278" s="483">
        <f>SUM(J276:J277)</f>
        <v>79.56</v>
      </c>
      <c r="K278" s="489">
        <f>J278*1.1</f>
        <v>87.516000000000005</v>
      </c>
    </row>
    <row r="279" spans="1:11" s="36" customFormat="1" ht="14.25" customHeight="1">
      <c r="A279" s="475"/>
      <c r="B279" s="482"/>
      <c r="C279" s="475"/>
      <c r="D279" s="475"/>
      <c r="E279" s="477"/>
      <c r="F279" s="478"/>
      <c r="G279" s="479"/>
      <c r="H279" s="479"/>
      <c r="I279" s="487"/>
      <c r="J279" s="483"/>
      <c r="K279" s="489"/>
    </row>
    <row r="280" spans="1:11" s="36" customFormat="1" ht="14.25" customHeight="1">
      <c r="A280" s="513">
        <v>8.1</v>
      </c>
      <c r="B280" s="510" t="s">
        <v>1276</v>
      </c>
      <c r="C280" s="475"/>
      <c r="D280" s="475"/>
      <c r="E280" s="477"/>
      <c r="F280" s="478"/>
      <c r="G280" s="479"/>
      <c r="H280" s="479"/>
      <c r="I280" s="487"/>
      <c r="J280" s="483"/>
      <c r="K280" s="489"/>
    </row>
    <row r="281" spans="1:11" s="36" customFormat="1" ht="14.25" customHeight="1">
      <c r="A281" s="475"/>
      <c r="B281" s="482" t="s">
        <v>1277</v>
      </c>
      <c r="C281" s="475" t="s">
        <v>33</v>
      </c>
      <c r="D281" s="475"/>
      <c r="E281" s="477">
        <v>20</v>
      </c>
      <c r="F281" s="478"/>
      <c r="G281" s="479">
        <v>3.6</v>
      </c>
      <c r="H281" s="479"/>
      <c r="I281" s="487"/>
      <c r="J281" s="483">
        <f>PRODUCT(D281:I281)</f>
        <v>72</v>
      </c>
      <c r="K281" s="489">
        <f>J281*1.1</f>
        <v>79.2</v>
      </c>
    </row>
    <row r="282" spans="1:11" s="36" customFormat="1" ht="14.25" customHeight="1">
      <c r="A282" s="475"/>
      <c r="B282" s="482"/>
      <c r="C282" s="475"/>
      <c r="D282" s="475"/>
      <c r="E282" s="477"/>
      <c r="F282" s="478"/>
      <c r="G282" s="479"/>
      <c r="H282" s="479"/>
      <c r="I282" s="487"/>
      <c r="J282" s="483"/>
      <c r="K282" s="489"/>
    </row>
    <row r="283" spans="1:11" s="36" customFormat="1" ht="14.25" customHeight="1">
      <c r="A283" s="475"/>
      <c r="B283" s="482"/>
      <c r="C283" s="475"/>
      <c r="D283" s="475"/>
      <c r="E283" s="477"/>
      <c r="F283" s="478"/>
      <c r="G283" s="479"/>
      <c r="H283" s="479"/>
      <c r="I283" s="487"/>
      <c r="J283" s="483"/>
      <c r="K283" s="489"/>
    </row>
    <row r="284" spans="1:11" s="36" customFormat="1" ht="14.25" customHeight="1">
      <c r="A284" s="475"/>
      <c r="B284" s="482"/>
      <c r="C284" s="475"/>
      <c r="D284" s="475"/>
      <c r="E284" s="477"/>
      <c r="F284" s="478"/>
      <c r="G284" s="479"/>
      <c r="H284" s="479"/>
      <c r="I284" s="487"/>
      <c r="J284" s="483"/>
      <c r="K284" s="489"/>
    </row>
    <row r="285" spans="1:11" s="36" customFormat="1" ht="14.25" customHeight="1">
      <c r="A285" s="475"/>
      <c r="B285" s="482"/>
      <c r="C285" s="475"/>
      <c r="D285" s="475"/>
      <c r="E285" s="477"/>
      <c r="F285" s="478"/>
      <c r="G285" s="479"/>
      <c r="H285" s="479"/>
      <c r="I285" s="487"/>
      <c r="J285" s="483"/>
      <c r="K285" s="489"/>
    </row>
    <row r="286" spans="1:11" s="36" customFormat="1" ht="14.25" customHeight="1">
      <c r="A286" s="475">
        <v>8.11</v>
      </c>
      <c r="B286" s="510" t="s">
        <v>1275</v>
      </c>
      <c r="C286" s="475"/>
      <c r="D286" s="475"/>
      <c r="E286" s="477"/>
      <c r="F286" s="478"/>
      <c r="G286" s="479"/>
      <c r="H286" s="479"/>
      <c r="I286" s="487"/>
      <c r="J286" s="483"/>
      <c r="K286" s="489"/>
    </row>
    <row r="287" spans="1:11" s="36" customFormat="1" ht="14.25" customHeight="1">
      <c r="A287" s="475"/>
      <c r="B287" s="482" t="s">
        <v>1210</v>
      </c>
      <c r="C287" s="475" t="s">
        <v>33</v>
      </c>
      <c r="D287" s="475"/>
      <c r="E287" s="477"/>
      <c r="F287" s="478"/>
      <c r="G287" s="479"/>
      <c r="H287" s="479">
        <v>9</v>
      </c>
      <c r="I287" s="487"/>
      <c r="J287" s="483">
        <f>PRODUCT(D287:I287)</f>
        <v>9</v>
      </c>
      <c r="K287" s="489">
        <f>J287*1.1</f>
        <v>9.9</v>
      </c>
    </row>
    <row r="288" spans="1:11" s="36" customFormat="1" ht="14.25" customHeight="1">
      <c r="A288" s="475"/>
      <c r="B288" s="482"/>
      <c r="C288" s="475"/>
      <c r="D288" s="475"/>
      <c r="E288" s="477"/>
      <c r="F288" s="478"/>
      <c r="G288" s="479"/>
      <c r="H288" s="479"/>
      <c r="I288" s="487"/>
      <c r="J288" s="483"/>
      <c r="K288" s="489"/>
    </row>
    <row r="289" spans="1:11" s="36" customFormat="1" ht="14.25" customHeight="1">
      <c r="A289" s="475"/>
      <c r="B289" s="482"/>
      <c r="C289" s="475"/>
      <c r="D289" s="475"/>
      <c r="E289" s="477"/>
      <c r="F289" s="478"/>
      <c r="G289" s="479"/>
      <c r="H289" s="479"/>
      <c r="I289" s="487"/>
      <c r="J289" s="483"/>
      <c r="K289" s="489"/>
    </row>
    <row r="290" spans="1:11" s="36" customFormat="1" ht="14.25" customHeight="1">
      <c r="A290" s="475">
        <v>8.1199999999999992</v>
      </c>
      <c r="B290" s="510" t="s">
        <v>1274</v>
      </c>
      <c r="C290" s="475"/>
      <c r="D290" s="475"/>
      <c r="E290" s="477"/>
      <c r="F290" s="478"/>
      <c r="G290" s="479"/>
      <c r="H290" s="479"/>
      <c r="I290" s="487"/>
      <c r="J290" s="483"/>
      <c r="K290" s="489"/>
    </row>
    <row r="291" spans="1:11" s="36" customFormat="1" ht="14.25" customHeight="1">
      <c r="A291" s="475"/>
      <c r="B291" s="482" t="s">
        <v>1221</v>
      </c>
      <c r="C291" s="475" t="s">
        <v>33</v>
      </c>
      <c r="D291" s="475"/>
      <c r="E291" s="477">
        <f>2.58+2.7+3.06</f>
        <v>8.34</v>
      </c>
      <c r="F291" s="478"/>
      <c r="G291" s="479">
        <v>3.8</v>
      </c>
      <c r="H291" s="479"/>
      <c r="I291" s="487"/>
      <c r="J291" s="483">
        <f>PRODUCT(D291:I291)</f>
        <v>31.691999999999997</v>
      </c>
      <c r="K291" s="489">
        <f>J291*1.1</f>
        <v>34.861199999999997</v>
      </c>
    </row>
    <row r="292" spans="1:11" s="36" customFormat="1" ht="14.25" customHeight="1">
      <c r="A292" s="472"/>
      <c r="B292" s="472"/>
      <c r="C292" s="472"/>
      <c r="D292" s="472"/>
      <c r="E292" s="472"/>
      <c r="F292" s="472"/>
      <c r="G292" s="472"/>
      <c r="H292" s="472"/>
      <c r="I292" s="472"/>
      <c r="J292" s="473"/>
      <c r="K292" s="474"/>
    </row>
    <row r="293" spans="1:11" s="36" customFormat="1" ht="14.25" customHeight="1">
      <c r="A293" s="475">
        <v>8.15</v>
      </c>
      <c r="B293" s="482" t="s">
        <v>1789</v>
      </c>
      <c r="C293" s="482"/>
      <c r="D293" s="475"/>
      <c r="E293" s="477"/>
      <c r="F293" s="478"/>
      <c r="G293" s="479"/>
      <c r="H293" s="479"/>
      <c r="I293" s="477"/>
      <c r="J293" s="480"/>
      <c r="K293" s="481"/>
    </row>
    <row r="294" spans="1:11" s="36" customFormat="1" ht="14.25" customHeight="1">
      <c r="A294" s="475"/>
      <c r="B294" s="482" t="s">
        <v>1122</v>
      </c>
      <c r="C294" s="482"/>
      <c r="D294" s="475"/>
      <c r="E294" s="477"/>
      <c r="F294" s="478"/>
      <c r="G294" s="479"/>
      <c r="H294" s="479"/>
      <c r="I294" s="477"/>
      <c r="J294" s="480"/>
      <c r="K294" s="481"/>
    </row>
    <row r="295" spans="1:11" s="36" customFormat="1" ht="14.25" customHeight="1">
      <c r="A295" s="475" t="s">
        <v>142</v>
      </c>
      <c r="B295" s="482" t="s">
        <v>654</v>
      </c>
      <c r="C295" s="475"/>
      <c r="D295" s="475"/>
      <c r="E295" s="477"/>
      <c r="F295" s="478"/>
      <c r="G295" s="479"/>
      <c r="H295" s="479"/>
      <c r="I295" s="487"/>
      <c r="J295" s="483"/>
      <c r="K295" s="489"/>
    </row>
    <row r="296" spans="1:11" s="36" customFormat="1" ht="14.25" customHeight="1">
      <c r="A296" s="475"/>
      <c r="B296" s="482" t="s">
        <v>1221</v>
      </c>
      <c r="C296" s="475" t="s">
        <v>140</v>
      </c>
      <c r="D296" s="475">
        <v>1</v>
      </c>
      <c r="E296" s="477"/>
      <c r="F296" s="478"/>
      <c r="G296" s="479"/>
      <c r="H296" s="479"/>
      <c r="I296" s="487"/>
      <c r="J296" s="483">
        <f>PRODUCT(D296:I296)</f>
        <v>1</v>
      </c>
      <c r="K296" s="511">
        <v>3</v>
      </c>
    </row>
    <row r="297" spans="1:11" s="36" customFormat="1" ht="14.25" customHeight="1">
      <c r="A297" s="475"/>
      <c r="B297" s="482" t="s">
        <v>1242</v>
      </c>
      <c r="C297" s="475" t="s">
        <v>140</v>
      </c>
      <c r="D297" s="475">
        <v>2</v>
      </c>
      <c r="E297" s="477"/>
      <c r="F297" s="478"/>
      <c r="G297" s="479"/>
      <c r="H297" s="479"/>
      <c r="I297" s="487"/>
      <c r="J297" s="483">
        <f t="shared" ref="J297:J303" si="34">PRODUCT(D297:I297)</f>
        <v>2</v>
      </c>
      <c r="K297" s="511"/>
    </row>
    <row r="298" spans="1:11" s="36" customFormat="1" ht="14.25" customHeight="1">
      <c r="A298" s="475" t="s">
        <v>143</v>
      </c>
      <c r="B298" s="482" t="s">
        <v>655</v>
      </c>
      <c r="C298" s="475"/>
      <c r="D298" s="475"/>
      <c r="E298" s="477"/>
      <c r="F298" s="478"/>
      <c r="G298" s="479"/>
      <c r="H298" s="479"/>
      <c r="I298" s="487"/>
      <c r="J298" s="483">
        <f t="shared" si="34"/>
        <v>0</v>
      </c>
      <c r="K298" s="512"/>
    </row>
    <row r="299" spans="1:11" s="36" customFormat="1" ht="14.25" customHeight="1">
      <c r="A299" s="475"/>
      <c r="B299" s="482" t="s">
        <v>1221</v>
      </c>
      <c r="C299" s="475" t="s">
        <v>140</v>
      </c>
      <c r="D299" s="475">
        <v>6</v>
      </c>
      <c r="E299" s="477"/>
      <c r="F299" s="478"/>
      <c r="G299" s="479"/>
      <c r="H299" s="479"/>
      <c r="I299" s="487"/>
      <c r="J299" s="483">
        <f t="shared" si="34"/>
        <v>6</v>
      </c>
      <c r="K299" s="511">
        <v>15</v>
      </c>
    </row>
    <row r="300" spans="1:11" s="36" customFormat="1" ht="14.25" customHeight="1">
      <c r="A300" s="475"/>
      <c r="B300" s="482" t="s">
        <v>1242</v>
      </c>
      <c r="C300" s="475" t="s">
        <v>140</v>
      </c>
      <c r="D300" s="475">
        <v>9</v>
      </c>
      <c r="E300" s="477"/>
      <c r="F300" s="478"/>
      <c r="G300" s="479"/>
      <c r="H300" s="479"/>
      <c r="I300" s="487"/>
      <c r="J300" s="483">
        <f t="shared" si="34"/>
        <v>9</v>
      </c>
      <c r="K300" s="511"/>
    </row>
    <row r="301" spans="1:11" s="36" customFormat="1" ht="14.25" customHeight="1">
      <c r="A301" s="475" t="s">
        <v>144</v>
      </c>
      <c r="B301" s="482" t="s">
        <v>656</v>
      </c>
      <c r="C301" s="475"/>
      <c r="D301" s="475"/>
      <c r="E301" s="477"/>
      <c r="F301" s="478"/>
      <c r="G301" s="479"/>
      <c r="H301" s="479"/>
      <c r="I301" s="487"/>
      <c r="J301" s="483">
        <f t="shared" si="34"/>
        <v>0</v>
      </c>
      <c r="K301" s="512"/>
    </row>
    <row r="302" spans="1:11" s="36" customFormat="1" ht="14.25" customHeight="1">
      <c r="A302" s="475"/>
      <c r="B302" s="482" t="s">
        <v>1221</v>
      </c>
      <c r="C302" s="475" t="s">
        <v>140</v>
      </c>
      <c r="D302" s="475">
        <v>7</v>
      </c>
      <c r="E302" s="477"/>
      <c r="F302" s="478"/>
      <c r="G302" s="479"/>
      <c r="H302" s="479"/>
      <c r="I302" s="487"/>
      <c r="J302" s="483">
        <f t="shared" si="34"/>
        <v>7</v>
      </c>
      <c r="K302" s="511">
        <v>16</v>
      </c>
    </row>
    <row r="303" spans="1:11" s="36" customFormat="1" ht="14.25" customHeight="1">
      <c r="A303" s="475"/>
      <c r="B303" s="482" t="s">
        <v>1242</v>
      </c>
      <c r="C303" s="475" t="s">
        <v>140</v>
      </c>
      <c r="D303" s="475">
        <v>9</v>
      </c>
      <c r="E303" s="477"/>
      <c r="F303" s="478"/>
      <c r="G303" s="479"/>
      <c r="H303" s="479"/>
      <c r="I303" s="487"/>
      <c r="J303" s="483">
        <f t="shared" si="34"/>
        <v>9</v>
      </c>
      <c r="K303" s="511"/>
    </row>
    <row r="304" spans="1:11" s="36" customFormat="1" ht="14.25" customHeight="1">
      <c r="A304" s="472"/>
      <c r="B304" s="472"/>
      <c r="C304" s="472"/>
      <c r="D304" s="472"/>
      <c r="E304" s="472"/>
      <c r="F304" s="472"/>
      <c r="G304" s="472"/>
      <c r="H304" s="472"/>
      <c r="I304" s="472"/>
      <c r="J304" s="473"/>
      <c r="K304" s="474"/>
    </row>
    <row r="305" spans="1:11" s="36" customFormat="1" ht="14.25" customHeight="1">
      <c r="A305" s="475">
        <v>8.16</v>
      </c>
      <c r="B305" s="482" t="s">
        <v>1790</v>
      </c>
      <c r="C305" s="475"/>
      <c r="D305" s="475"/>
      <c r="E305" s="477"/>
      <c r="F305" s="478"/>
      <c r="G305" s="479"/>
      <c r="H305" s="479"/>
      <c r="I305" s="477"/>
      <c r="J305" s="480"/>
      <c r="K305" s="481"/>
    </row>
    <row r="306" spans="1:11" s="36" customFormat="1" ht="14.25" customHeight="1">
      <c r="A306" s="475" t="s">
        <v>142</v>
      </c>
      <c r="B306" s="482" t="s">
        <v>668</v>
      </c>
      <c r="C306" s="475"/>
      <c r="D306" s="475"/>
      <c r="E306" s="477"/>
      <c r="F306" s="478"/>
      <c r="G306" s="479"/>
      <c r="H306" s="479"/>
      <c r="I306" s="477"/>
      <c r="J306" s="480"/>
      <c r="K306" s="481"/>
    </row>
    <row r="307" spans="1:11" s="36" customFormat="1" ht="14.25" customHeight="1">
      <c r="A307" s="475"/>
      <c r="B307" s="482" t="s">
        <v>670</v>
      </c>
      <c r="C307" s="475" t="s">
        <v>152</v>
      </c>
      <c r="D307" s="475">
        <v>1</v>
      </c>
      <c r="E307" s="477">
        <v>2.4</v>
      </c>
      <c r="F307" s="478"/>
      <c r="G307" s="477">
        <v>3.6</v>
      </c>
      <c r="H307" s="477"/>
      <c r="I307" s="477">
        <v>2</v>
      </c>
      <c r="J307" s="483">
        <f t="shared" ref="J307" si="35">PRODUCT(D307:I307)</f>
        <v>17.28</v>
      </c>
      <c r="K307" s="481"/>
    </row>
    <row r="308" spans="1:11" s="36" customFormat="1" ht="14.25" customHeight="1">
      <c r="A308" s="475"/>
      <c r="B308" s="482" t="s">
        <v>224</v>
      </c>
      <c r="C308" s="475" t="s">
        <v>152</v>
      </c>
      <c r="D308" s="475">
        <v>-1</v>
      </c>
      <c r="E308" s="477">
        <v>1.5</v>
      </c>
      <c r="F308" s="478"/>
      <c r="G308" s="477">
        <v>2.4</v>
      </c>
      <c r="H308" s="477"/>
      <c r="I308" s="477">
        <v>2</v>
      </c>
      <c r="J308" s="483">
        <f t="shared" ref="J308" si="36">PRODUCT(D308:I308)</f>
        <v>-7.1999999999999993</v>
      </c>
      <c r="K308" s="481"/>
    </row>
    <row r="309" spans="1:11" s="36" customFormat="1" ht="14.25" customHeight="1">
      <c r="A309" s="475"/>
      <c r="B309" s="482"/>
      <c r="C309" s="475"/>
      <c r="D309" s="484"/>
      <c r="E309" s="485"/>
      <c r="F309" s="486"/>
      <c r="G309" s="486"/>
      <c r="H309" s="486"/>
      <c r="I309" s="487" t="s">
        <v>24</v>
      </c>
      <c r="J309" s="488">
        <f>SUM(J307:J308)</f>
        <v>10.080000000000002</v>
      </c>
      <c r="K309" s="489">
        <f>+J309+J309*$K$2</f>
        <v>11.088000000000003</v>
      </c>
    </row>
    <row r="310" spans="1:11" s="36" customFormat="1" ht="14.25" customHeight="1">
      <c r="A310" s="475"/>
      <c r="B310" s="482"/>
      <c r="C310" s="482"/>
      <c r="D310" s="475"/>
      <c r="E310" s="477"/>
      <c r="F310" s="478"/>
      <c r="G310" s="479"/>
      <c r="H310" s="479"/>
      <c r="I310" s="477"/>
      <c r="J310" s="480"/>
      <c r="K310" s="481"/>
    </row>
    <row r="311" spans="1:11" s="36" customFormat="1" ht="14.25" customHeight="1">
      <c r="A311" s="475" t="s">
        <v>143</v>
      </c>
      <c r="B311" s="482" t="s">
        <v>669</v>
      </c>
      <c r="C311" s="475" t="s">
        <v>152</v>
      </c>
      <c r="D311" s="475"/>
      <c r="E311" s="477"/>
      <c r="F311" s="478"/>
      <c r="G311" s="479"/>
      <c r="H311" s="479"/>
      <c r="I311" s="477"/>
      <c r="J311" s="480"/>
      <c r="K311" s="481"/>
    </row>
    <row r="312" spans="1:11" s="36" customFormat="1" ht="14.25" customHeight="1">
      <c r="A312" s="475"/>
      <c r="B312" s="482" t="s">
        <v>224</v>
      </c>
      <c r="C312" s="475" t="s">
        <v>152</v>
      </c>
      <c r="D312" s="475">
        <v>1</v>
      </c>
      <c r="E312" s="477">
        <v>1.5</v>
      </c>
      <c r="F312" s="478"/>
      <c r="G312" s="477">
        <v>2.4</v>
      </c>
      <c r="H312" s="477"/>
      <c r="I312" s="477">
        <v>2</v>
      </c>
      <c r="J312" s="483">
        <f t="shared" ref="J312" si="37">PRODUCT(D312:I312)</f>
        <v>7.1999999999999993</v>
      </c>
      <c r="K312" s="481"/>
    </row>
    <row r="313" spans="1:11" s="36" customFormat="1" ht="14.25" customHeight="1">
      <c r="A313" s="475"/>
      <c r="B313" s="482"/>
      <c r="C313" s="475"/>
      <c r="D313" s="484"/>
      <c r="E313" s="485"/>
      <c r="F313" s="486"/>
      <c r="G313" s="486"/>
      <c r="H313" s="486"/>
      <c r="I313" s="487" t="s">
        <v>24</v>
      </c>
      <c r="J313" s="488">
        <f>SUM(J312:J312)</f>
        <v>7.1999999999999993</v>
      </c>
      <c r="K313" s="489">
        <f>+J313+J313*$K$2</f>
        <v>7.919999999999999</v>
      </c>
    </row>
    <row r="314" spans="1:11" s="36" customFormat="1" ht="14.25" customHeight="1">
      <c r="A314" s="472"/>
      <c r="B314" s="472"/>
      <c r="C314" s="472"/>
      <c r="D314" s="472"/>
      <c r="E314" s="472"/>
      <c r="F314" s="472"/>
      <c r="G314" s="472"/>
      <c r="H314" s="472"/>
      <c r="I314" s="472"/>
      <c r="J314" s="473"/>
      <c r="K314" s="474"/>
    </row>
    <row r="315" spans="1:11" s="36" customFormat="1" ht="14.25" customHeight="1">
      <c r="A315" s="475">
        <v>8.19</v>
      </c>
      <c r="B315" s="476" t="s">
        <v>903</v>
      </c>
      <c r="C315" s="475" t="s">
        <v>152</v>
      </c>
      <c r="D315" s="475"/>
      <c r="E315" s="477"/>
      <c r="F315" s="478"/>
      <c r="G315" s="479"/>
      <c r="H315" s="479"/>
      <c r="I315" s="477"/>
      <c r="J315" s="480"/>
      <c r="K315" s="481"/>
    </row>
    <row r="316" spans="1:11" s="36" customFormat="1" ht="14.25" customHeight="1">
      <c r="A316" s="475"/>
      <c r="B316" s="482" t="s">
        <v>904</v>
      </c>
      <c r="C316" s="475" t="s">
        <v>152</v>
      </c>
      <c r="D316" s="475">
        <v>1</v>
      </c>
      <c r="E316" s="477">
        <v>20</v>
      </c>
      <c r="F316" s="478"/>
      <c r="G316" s="477">
        <v>6</v>
      </c>
      <c r="H316" s="477"/>
      <c r="I316" s="477">
        <v>1</v>
      </c>
      <c r="J316" s="483">
        <f>PRODUCT(D316:I316)</f>
        <v>120</v>
      </c>
      <c r="K316" s="481"/>
    </row>
    <row r="317" spans="1:11" s="36" customFormat="1" ht="14.25" customHeight="1">
      <c r="A317" s="475"/>
      <c r="B317" s="482" t="s">
        <v>905</v>
      </c>
      <c r="C317" s="475" t="s">
        <v>152</v>
      </c>
      <c r="D317" s="475">
        <v>1</v>
      </c>
      <c r="E317" s="477">
        <v>5</v>
      </c>
      <c r="F317" s="478"/>
      <c r="G317" s="477">
        <v>4</v>
      </c>
      <c r="H317" s="477"/>
      <c r="I317" s="477">
        <v>1</v>
      </c>
      <c r="J317" s="483">
        <f t="shared" ref="J317" si="38">PRODUCT(D317:I317)</f>
        <v>20</v>
      </c>
      <c r="K317" s="481"/>
    </row>
    <row r="318" spans="1:11" s="36" customFormat="1" ht="14.25" customHeight="1">
      <c r="A318" s="475"/>
      <c r="B318" s="482"/>
      <c r="C318" s="475"/>
      <c r="D318" s="484"/>
      <c r="E318" s="485"/>
      <c r="F318" s="486"/>
      <c r="G318" s="486"/>
      <c r="H318" s="486"/>
      <c r="I318" s="487" t="s">
        <v>24</v>
      </c>
      <c r="J318" s="488">
        <f>SUM(J316:J317)</f>
        <v>140</v>
      </c>
      <c r="K318" s="489">
        <f>+J318+J318*$K$2</f>
        <v>154</v>
      </c>
    </row>
    <row r="319" spans="1:11" s="36" customFormat="1" ht="14.25" customHeight="1">
      <c r="A319" s="490"/>
      <c r="B319" s="490"/>
      <c r="C319" s="490"/>
      <c r="D319" s="490"/>
      <c r="E319" s="490"/>
      <c r="F319" s="490"/>
      <c r="G319" s="490"/>
      <c r="H319" s="490"/>
      <c r="I319" s="490"/>
      <c r="J319" s="490"/>
      <c r="K319" s="490"/>
    </row>
    <row r="320" spans="1:11" ht="14.25" customHeight="1">
      <c r="A320" s="491">
        <v>8.19</v>
      </c>
      <c r="B320" s="492" t="s">
        <v>1730</v>
      </c>
      <c r="C320" s="493"/>
      <c r="D320" s="494"/>
      <c r="E320" s="495"/>
      <c r="F320" s="494"/>
      <c r="G320" s="494"/>
      <c r="H320" s="494"/>
      <c r="I320" s="494"/>
      <c r="J320" s="496"/>
      <c r="K320" s="497"/>
    </row>
    <row r="321" spans="1:11" ht="14.25" customHeight="1">
      <c r="A321" s="498"/>
      <c r="B321" s="499" t="s">
        <v>1120</v>
      </c>
      <c r="C321" s="500" t="s">
        <v>125</v>
      </c>
      <c r="D321" s="501">
        <v>1</v>
      </c>
      <c r="E321" s="502"/>
      <c r="F321" s="503"/>
      <c r="G321" s="503"/>
      <c r="H321" s="503"/>
      <c r="I321" s="503"/>
      <c r="J321" s="504">
        <f>PRODUCT(D321:I321)</f>
        <v>1</v>
      </c>
      <c r="K321" s="505"/>
    </row>
    <row r="322" spans="1:11" ht="14.25" customHeight="1">
      <c r="A322" s="498"/>
      <c r="B322" s="506"/>
      <c r="C322" s="500"/>
      <c r="D322" s="501"/>
      <c r="E322" s="502"/>
      <c r="F322" s="503"/>
      <c r="G322" s="503"/>
      <c r="H322" s="503"/>
      <c r="I322" s="507" t="s">
        <v>24</v>
      </c>
      <c r="J322" s="508">
        <f>SUM(J321:J321)</f>
        <v>1</v>
      </c>
      <c r="K322" s="509"/>
    </row>
    <row r="323" spans="1:11" ht="14.25" customHeight="1">
      <c r="A323" s="491">
        <v>8.19</v>
      </c>
      <c r="B323" s="492" t="s">
        <v>1734</v>
      </c>
      <c r="C323" s="493"/>
      <c r="D323" s="494" t="s">
        <v>1736</v>
      </c>
      <c r="E323" s="495"/>
      <c r="F323" s="494" t="s">
        <v>1737</v>
      </c>
      <c r="G323" s="494"/>
      <c r="H323" s="494"/>
      <c r="I323" s="494"/>
      <c r="J323" s="496"/>
      <c r="K323" s="497"/>
    </row>
    <row r="324" spans="1:11" ht="14.25" customHeight="1">
      <c r="A324" s="498"/>
      <c r="B324" s="499" t="s">
        <v>1571</v>
      </c>
      <c r="C324" s="500" t="s">
        <v>1727</v>
      </c>
      <c r="D324" s="501">
        <v>3.5</v>
      </c>
      <c r="E324" s="502"/>
      <c r="F324" s="503">
        <v>1.79</v>
      </c>
      <c r="G324" s="503"/>
      <c r="H324" s="503"/>
      <c r="I324" s="503"/>
      <c r="J324" s="483">
        <f>PRODUCT(D324:I324)</f>
        <v>6.2650000000000006</v>
      </c>
      <c r="K324" s="505"/>
    </row>
    <row r="325" spans="1:11" ht="14.25" customHeight="1">
      <c r="A325" s="498"/>
      <c r="B325" s="506"/>
      <c r="C325" s="500"/>
      <c r="D325" s="501"/>
      <c r="E325" s="502"/>
      <c r="F325" s="503"/>
      <c r="G325" s="503"/>
      <c r="H325" s="503"/>
      <c r="I325" s="507" t="s">
        <v>24</v>
      </c>
      <c r="J325" s="508">
        <f>SUM(J324:J324)</f>
        <v>6.2650000000000006</v>
      </c>
      <c r="K325" s="489">
        <f>+J325+J325*$K$2</f>
        <v>6.8915000000000006</v>
      </c>
    </row>
  </sheetData>
  <conditionalFormatting sqref="B21:C23">
    <cfRule type="cellIs" dxfId="17" priority="18" stopIfTrue="1" operator="equal">
      <formula>0</formula>
    </cfRule>
  </conditionalFormatting>
  <conditionalFormatting sqref="D25:D26 E105:F108 E110:F110 E216:F221 E275:F291 E293:F303 E305:F308 E315:F317">
    <cfRule type="cellIs" dxfId="16" priority="19" operator="equal">
      <formula>0</formula>
    </cfRule>
  </conditionalFormatting>
  <conditionalFormatting sqref="E310:F312">
    <cfRule type="cellIs" dxfId="15" priority="9" operator="equal">
      <formula>0</formula>
    </cfRule>
  </conditionalFormatting>
  <conditionalFormatting sqref="I273">
    <cfRule type="cellIs" dxfId="14" priority="1" operator="equal">
      <formula>0</formula>
    </cfRule>
  </conditionalFormatting>
  <pageMargins left="0" right="0" top="0" bottom="0" header="0" footer="0"/>
  <pageSetup paperSize="9" scale="7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9"/>
  <sheetViews>
    <sheetView view="pageBreakPreview" zoomScale="85" zoomScaleNormal="106" zoomScaleSheetLayoutView="85" workbookViewId="0">
      <pane xSplit="4" ySplit="15" topLeftCell="E54" activePane="bottomRight" state="frozen"/>
      <selection activeCell="A42" sqref="A1:XFD1048576"/>
      <selection pane="topRight" activeCell="A42" sqref="A1:XFD1048576"/>
      <selection pane="bottomLeft" activeCell="A42" sqref="A1:XFD1048576"/>
      <selection pane="bottomRight" activeCell="F32" sqref="F32"/>
    </sheetView>
  </sheetViews>
  <sheetFormatPr defaultColWidth="9.08984375" defaultRowHeight="11.5"/>
  <cols>
    <col min="1" max="1" width="9.08984375" style="1" customWidth="1"/>
    <col min="2" max="2" width="10.08984375" style="1" bestFit="1" customWidth="1"/>
    <col min="3" max="3" width="41.453125" style="7" customWidth="1"/>
    <col min="4" max="4" width="8.08984375" style="1" bestFit="1" customWidth="1"/>
    <col min="5" max="5" width="8.08984375" style="37" customWidth="1"/>
    <col min="6" max="6" width="12.6328125" style="16" bestFit="1" customWidth="1"/>
    <col min="7" max="7" width="14.36328125" style="16" bestFit="1" customWidth="1"/>
    <col min="8" max="8" width="32" style="2" customWidth="1"/>
    <col min="9" max="9" width="48.08984375" style="9" hidden="1" customWidth="1"/>
    <col min="10" max="10" width="53.453125" style="13" hidden="1" customWidth="1"/>
    <col min="11" max="11" width="41.36328125" style="9" bestFit="1" customWidth="1"/>
    <col min="12" max="16384" width="9.08984375" style="13"/>
  </cols>
  <sheetData>
    <row r="1" spans="1:11" s="2" customFormat="1">
      <c r="A1" s="984"/>
      <c r="B1" s="985"/>
      <c r="C1" s="985"/>
      <c r="D1" s="985"/>
      <c r="E1" s="985"/>
      <c r="F1" s="985"/>
      <c r="G1" s="985"/>
      <c r="H1" s="985"/>
      <c r="I1" s="985"/>
      <c r="J1" s="985"/>
      <c r="K1" s="986"/>
    </row>
    <row r="2" spans="1:11" s="2" customFormat="1">
      <c r="A2" s="990" t="s">
        <v>664</v>
      </c>
      <c r="B2" s="991"/>
      <c r="C2" s="991"/>
      <c r="D2" s="991"/>
      <c r="E2" s="991"/>
      <c r="F2" s="991"/>
      <c r="G2" s="991"/>
      <c r="H2" s="991"/>
      <c r="I2" s="991"/>
      <c r="J2" s="991"/>
      <c r="K2" s="992"/>
    </row>
    <row r="3" spans="1:11">
      <c r="A3" s="993" t="s">
        <v>665</v>
      </c>
      <c r="B3" s="994"/>
      <c r="C3" s="994"/>
      <c r="D3" s="994"/>
      <c r="E3" s="994"/>
      <c r="F3" s="994"/>
      <c r="G3" s="994"/>
      <c r="H3" s="994"/>
      <c r="I3" s="994"/>
      <c r="J3" s="994"/>
      <c r="K3" s="995"/>
    </row>
    <row r="4" spans="1:11" hidden="1">
      <c r="A4" s="978" t="s">
        <v>659</v>
      </c>
      <c r="B4" s="979"/>
      <c r="C4" s="979"/>
      <c r="D4" s="979"/>
      <c r="E4" s="979"/>
      <c r="F4" s="979"/>
      <c r="G4" s="979"/>
      <c r="H4" s="979"/>
      <c r="I4" s="979"/>
      <c r="J4" s="979"/>
      <c r="K4" s="980"/>
    </row>
    <row r="5" spans="1:11" hidden="1">
      <c r="A5" s="978" t="s">
        <v>667</v>
      </c>
      <c r="B5" s="979"/>
      <c r="C5" s="979"/>
      <c r="D5" s="979"/>
      <c r="E5" s="979"/>
      <c r="F5" s="979"/>
      <c r="G5" s="979"/>
      <c r="H5" s="979"/>
      <c r="I5" s="979"/>
      <c r="J5" s="979"/>
      <c r="K5" s="980"/>
    </row>
    <row r="6" spans="1:11" hidden="1">
      <c r="A6" s="978" t="s">
        <v>657</v>
      </c>
      <c r="B6" s="979"/>
      <c r="C6" s="979"/>
      <c r="D6" s="979"/>
      <c r="E6" s="979"/>
      <c r="F6" s="979"/>
      <c r="G6" s="979"/>
      <c r="H6" s="979"/>
      <c r="I6" s="979"/>
      <c r="J6" s="979"/>
      <c r="K6" s="980"/>
    </row>
    <row r="7" spans="1:11" hidden="1">
      <c r="A7" s="978" t="s">
        <v>658</v>
      </c>
      <c r="B7" s="979"/>
      <c r="C7" s="979"/>
      <c r="D7" s="979"/>
      <c r="E7" s="979"/>
      <c r="F7" s="979"/>
      <c r="G7" s="979"/>
      <c r="H7" s="979"/>
      <c r="I7" s="979"/>
      <c r="J7" s="979"/>
      <c r="K7" s="980"/>
    </row>
    <row r="8" spans="1:11" hidden="1">
      <c r="A8" s="978" t="s">
        <v>663</v>
      </c>
      <c r="B8" s="979"/>
      <c r="C8" s="979"/>
      <c r="D8" s="979"/>
      <c r="E8" s="979"/>
      <c r="F8" s="979"/>
      <c r="G8" s="979"/>
      <c r="H8" s="979"/>
      <c r="I8" s="979"/>
      <c r="J8" s="979"/>
      <c r="K8" s="980"/>
    </row>
    <row r="9" spans="1:11" hidden="1">
      <c r="A9" s="978" t="s">
        <v>660</v>
      </c>
      <c r="B9" s="979"/>
      <c r="C9" s="979"/>
      <c r="D9" s="979"/>
      <c r="E9" s="979"/>
      <c r="F9" s="979"/>
      <c r="G9" s="979"/>
      <c r="H9" s="979"/>
      <c r="I9" s="979"/>
      <c r="J9" s="979"/>
      <c r="K9" s="980"/>
    </row>
    <row r="10" spans="1:11" hidden="1">
      <c r="A10" s="61" t="s">
        <v>661</v>
      </c>
      <c r="B10" s="39"/>
      <c r="C10" s="39"/>
      <c r="D10" s="39"/>
      <c r="E10" s="70"/>
      <c r="F10" s="68"/>
      <c r="G10" s="68"/>
      <c r="H10" s="39"/>
      <c r="I10" s="62"/>
      <c r="J10" s="39"/>
      <c r="K10" s="63"/>
    </row>
    <row r="11" spans="1:11" hidden="1">
      <c r="A11" s="987" t="s">
        <v>1569</v>
      </c>
      <c r="B11" s="988"/>
      <c r="C11" s="988"/>
      <c r="D11" s="988"/>
      <c r="E11" s="988"/>
      <c r="F11" s="988"/>
      <c r="G11" s="988"/>
      <c r="H11" s="988"/>
      <c r="I11" s="988"/>
      <c r="J11" s="988"/>
      <c r="K11" s="989"/>
    </row>
    <row r="12" spans="1:11" hidden="1">
      <c r="A12" s="61" t="s">
        <v>662</v>
      </c>
      <c r="B12" s="39"/>
      <c r="C12" s="39"/>
      <c r="D12" s="39"/>
      <c r="E12" s="70"/>
      <c r="F12" s="68"/>
      <c r="G12" s="68"/>
      <c r="H12" s="39"/>
      <c r="I12" s="62"/>
      <c r="J12" s="39"/>
      <c r="K12" s="63"/>
    </row>
    <row r="13" spans="1:11">
      <c r="A13" s="61" t="s">
        <v>900</v>
      </c>
      <c r="B13" s="39"/>
      <c r="C13" s="39"/>
      <c r="D13" s="39"/>
      <c r="E13" s="70"/>
      <c r="F13" s="68"/>
      <c r="G13" s="68"/>
      <c r="H13" s="39"/>
      <c r="I13" s="62"/>
      <c r="J13" s="39"/>
      <c r="K13" s="63"/>
    </row>
    <row r="14" spans="1:11">
      <c r="A14" s="981"/>
      <c r="B14" s="982"/>
      <c r="C14" s="982"/>
      <c r="D14" s="982"/>
      <c r="E14" s="982"/>
      <c r="F14" s="982"/>
      <c r="G14" s="982"/>
      <c r="H14" s="982"/>
      <c r="I14" s="982"/>
      <c r="J14" s="982"/>
      <c r="K14" s="983"/>
    </row>
    <row r="15" spans="1:11" s="2" customFormat="1">
      <c r="A15" s="59" t="s">
        <v>305</v>
      </c>
      <c r="B15" s="59" t="s">
        <v>649</v>
      </c>
      <c r="C15" s="59" t="s">
        <v>650</v>
      </c>
      <c r="D15" s="59" t="s">
        <v>306</v>
      </c>
      <c r="E15" s="71" t="s">
        <v>284</v>
      </c>
      <c r="F15" s="69" t="s">
        <v>307</v>
      </c>
      <c r="G15" s="69" t="s">
        <v>308</v>
      </c>
      <c r="H15" s="60" t="s">
        <v>309</v>
      </c>
      <c r="I15" s="64"/>
      <c r="J15" s="342"/>
      <c r="K15" s="64"/>
    </row>
    <row r="16" spans="1:11" s="2" customFormat="1">
      <c r="A16" s="363"/>
      <c r="B16" s="363"/>
      <c r="C16" s="363"/>
      <c r="D16" s="363"/>
      <c r="E16" s="364"/>
      <c r="F16" s="365"/>
      <c r="G16" s="365"/>
      <c r="H16" s="366"/>
      <c r="I16" s="367"/>
      <c r="J16" s="368"/>
      <c r="K16" s="367"/>
    </row>
    <row r="17" spans="1:11" s="2" customFormat="1" ht="104.25" customHeight="1">
      <c r="A17" s="370">
        <f>+A14+1</f>
        <v>1</v>
      </c>
      <c r="B17" s="366" t="s">
        <v>1543</v>
      </c>
      <c r="C17" s="372" t="s">
        <v>1699</v>
      </c>
      <c r="D17" s="372" t="s">
        <v>310</v>
      </c>
      <c r="E17" s="373">
        <v>3</v>
      </c>
      <c r="F17" s="379">
        <v>150000</v>
      </c>
      <c r="G17" s="371">
        <f>+E17*F17</f>
        <v>450000</v>
      </c>
      <c r="H17" s="1"/>
      <c r="I17" s="369" t="s">
        <v>311</v>
      </c>
      <c r="J17" s="369" t="s">
        <v>312</v>
      </c>
      <c r="K17" s="724"/>
    </row>
    <row r="18" spans="1:11" s="2" customFormat="1" ht="131.25" customHeight="1">
      <c r="A18" s="1">
        <v>2</v>
      </c>
      <c r="B18" s="6" t="s">
        <v>1545</v>
      </c>
      <c r="C18" s="7" t="s">
        <v>1698</v>
      </c>
      <c r="D18" s="1" t="s">
        <v>11</v>
      </c>
      <c r="E18" s="37">
        <v>3</v>
      </c>
      <c r="F18" s="16">
        <v>65000</v>
      </c>
      <c r="G18" s="371">
        <f>+E18*F18</f>
        <v>195000</v>
      </c>
      <c r="H18" s="1"/>
      <c r="I18" s="374" t="s">
        <v>1546</v>
      </c>
      <c r="J18" s="341" t="s">
        <v>1074</v>
      </c>
      <c r="K18" s="724"/>
    </row>
    <row r="19" spans="1:11" s="2" customFormat="1">
      <c r="A19" s="288"/>
      <c r="B19" s="288"/>
      <c r="C19" s="288"/>
      <c r="D19" s="288"/>
      <c r="E19" s="288"/>
      <c r="F19" s="288"/>
      <c r="G19" s="288"/>
      <c r="H19" s="288"/>
      <c r="I19" s="375"/>
      <c r="J19" s="376"/>
      <c r="K19" s="377"/>
    </row>
    <row r="20" spans="1:11" s="2" customFormat="1" ht="101.25" customHeight="1">
      <c r="A20" s="288">
        <v>3</v>
      </c>
      <c r="B20" s="281" t="s">
        <v>1544</v>
      </c>
      <c r="C20" s="280" t="s">
        <v>1701</v>
      </c>
      <c r="D20" s="378" t="s">
        <v>310</v>
      </c>
      <c r="E20" s="290">
        <v>6</v>
      </c>
      <c r="F20" s="379">
        <v>150000</v>
      </c>
      <c r="G20" s="371">
        <f>+E20*F20</f>
        <v>900000</v>
      </c>
      <c r="H20" s="288"/>
      <c r="I20" s="380" t="s">
        <v>1700</v>
      </c>
      <c r="J20" s="380" t="s">
        <v>1547</v>
      </c>
      <c r="K20" s="377"/>
    </row>
    <row r="21" spans="1:11" s="2" customFormat="1">
      <c r="A21" s="363"/>
      <c r="B21" s="363"/>
      <c r="C21" s="363"/>
      <c r="D21" s="363"/>
      <c r="E21" s="364"/>
      <c r="F21" s="365"/>
      <c r="G21" s="365"/>
      <c r="H21" s="366"/>
      <c r="I21" s="367"/>
      <c r="J21" s="368"/>
      <c r="K21" s="367"/>
    </row>
    <row r="22" spans="1:11" s="2" customFormat="1" ht="178.5" customHeight="1">
      <c r="A22" s="1">
        <v>4</v>
      </c>
      <c r="B22" s="6" t="s">
        <v>1548</v>
      </c>
      <c r="C22" s="7" t="s">
        <v>1703</v>
      </c>
      <c r="D22" s="1" t="s">
        <v>11</v>
      </c>
      <c r="E22" s="37">
        <v>3</v>
      </c>
      <c r="F22" s="16">
        <f>+F18</f>
        <v>65000</v>
      </c>
      <c r="G22" s="371">
        <f>+E22*F22</f>
        <v>195000</v>
      </c>
      <c r="H22" s="1"/>
      <c r="I22" s="369" t="s">
        <v>1704</v>
      </c>
      <c r="J22" s="369" t="s">
        <v>1078</v>
      </c>
      <c r="K22" s="381" t="s">
        <v>1702</v>
      </c>
    </row>
    <row r="23" spans="1:11" s="2" customFormat="1">
      <c r="A23" s="1"/>
      <c r="B23" s="1"/>
      <c r="C23" s="7"/>
      <c r="D23" s="1"/>
      <c r="E23" s="37"/>
      <c r="F23" s="16"/>
      <c r="G23" s="16">
        <f t="shared" ref="G23" si="0">+E23*F23</f>
        <v>0</v>
      </c>
      <c r="H23" s="1"/>
      <c r="I23" s="56"/>
      <c r="J23" s="343"/>
      <c r="K23" s="65"/>
    </row>
    <row r="24" spans="1:11" s="2" customFormat="1" ht="126.5">
      <c r="A24" s="1">
        <v>5</v>
      </c>
      <c r="B24" s="6" t="s">
        <v>1549</v>
      </c>
      <c r="C24" s="7" t="s">
        <v>1706</v>
      </c>
      <c r="D24" s="8" t="s">
        <v>11</v>
      </c>
      <c r="E24" s="37">
        <v>24</v>
      </c>
      <c r="F24" s="371">
        <v>150000</v>
      </c>
      <c r="G24" s="371">
        <f>+E24*F24</f>
        <v>3600000</v>
      </c>
      <c r="H24" s="1"/>
      <c r="I24" s="369" t="s">
        <v>1705</v>
      </c>
      <c r="J24" s="369" t="s">
        <v>1709</v>
      </c>
      <c r="K24" s="381" t="s">
        <v>1702</v>
      </c>
    </row>
    <row r="25" spans="1:11" s="2" customFormat="1">
      <c r="A25" s="363"/>
      <c r="B25" s="363"/>
      <c r="C25" s="363"/>
      <c r="D25" s="363"/>
      <c r="E25" s="364"/>
      <c r="F25" s="365"/>
      <c r="G25" s="365"/>
      <c r="H25" s="366"/>
      <c r="I25" s="367"/>
      <c r="J25" s="368"/>
      <c r="K25" s="367"/>
    </row>
    <row r="26" spans="1:11" s="2" customFormat="1" ht="149.5">
      <c r="A26" s="1">
        <f>+A24+1</f>
        <v>6</v>
      </c>
      <c r="B26" s="6" t="s">
        <v>1550</v>
      </c>
      <c r="C26" s="7" t="s">
        <v>1718</v>
      </c>
      <c r="D26" s="8" t="s">
        <v>11</v>
      </c>
      <c r="E26" s="37">
        <v>6</v>
      </c>
      <c r="F26" s="371">
        <v>170000</v>
      </c>
      <c r="G26" s="371">
        <f>+E26*F26</f>
        <v>1020000</v>
      </c>
      <c r="H26" s="1"/>
      <c r="I26" s="369" t="s">
        <v>1551</v>
      </c>
      <c r="J26" s="341" t="s">
        <v>1552</v>
      </c>
      <c r="K26" s="369" t="s">
        <v>1079</v>
      </c>
    </row>
    <row r="27" spans="1:11" s="2" customFormat="1">
      <c r="A27" s="363"/>
      <c r="B27" s="363"/>
      <c r="C27" s="363"/>
      <c r="D27" s="363"/>
      <c r="E27" s="364"/>
      <c r="F27" s="365"/>
      <c r="G27" s="365"/>
      <c r="H27" s="366"/>
      <c r="I27" s="367"/>
      <c r="J27" s="368"/>
      <c r="K27" s="367"/>
    </row>
    <row r="28" spans="1:11" s="2" customFormat="1" ht="138">
      <c r="A28" s="1">
        <f>+A24+1</f>
        <v>6</v>
      </c>
      <c r="B28" s="6" t="s">
        <v>1553</v>
      </c>
      <c r="C28" s="7" t="s">
        <v>1708</v>
      </c>
      <c r="D28" s="1" t="s">
        <v>302</v>
      </c>
      <c r="E28" s="37">
        <v>4</v>
      </c>
      <c r="F28" s="908">
        <v>72000</v>
      </c>
      <c r="G28" s="371">
        <f>+E28*F28</f>
        <v>288000</v>
      </c>
      <c r="H28" s="1"/>
      <c r="I28" s="369" t="s">
        <v>1707</v>
      </c>
      <c r="J28" s="381" t="s">
        <v>1702</v>
      </c>
      <c r="K28" s="11"/>
    </row>
    <row r="29" spans="1:11" s="2" customFormat="1">
      <c r="A29" s="1"/>
      <c r="B29" s="1"/>
      <c r="C29" s="7"/>
      <c r="D29" s="1"/>
      <c r="E29" s="37"/>
      <c r="F29" s="16"/>
      <c r="G29" s="16">
        <f t="shared" ref="G29:G31" si="1">+E29*F29</f>
        <v>0</v>
      </c>
      <c r="H29" s="1"/>
      <c r="I29" s="56"/>
      <c r="J29" s="343"/>
      <c r="K29" s="57"/>
    </row>
    <row r="30" spans="1:11" s="2" customFormat="1" ht="138">
      <c r="A30" s="1">
        <v>7</v>
      </c>
      <c r="B30" s="6" t="s">
        <v>1554</v>
      </c>
      <c r="C30" s="26" t="s">
        <v>1710</v>
      </c>
      <c r="D30" s="8" t="s">
        <v>11</v>
      </c>
      <c r="E30" s="37">
        <v>45</v>
      </c>
      <c r="F30" s="379">
        <v>150000</v>
      </c>
      <c r="G30" s="371">
        <f>+E30*F30</f>
        <v>6750000</v>
      </c>
      <c r="H30" s="1"/>
      <c r="I30" s="369" t="s">
        <v>1081</v>
      </c>
      <c r="J30" s="381" t="s">
        <v>1702</v>
      </c>
      <c r="K30" s="65"/>
    </row>
    <row r="31" spans="1:11" s="2" customFormat="1">
      <c r="A31" s="1"/>
      <c r="B31" s="1"/>
      <c r="C31" s="7"/>
      <c r="D31" s="1"/>
      <c r="E31" s="37"/>
      <c r="F31" s="16"/>
      <c r="G31" s="16">
        <f t="shared" si="1"/>
        <v>0</v>
      </c>
      <c r="H31" s="1"/>
      <c r="I31" s="56"/>
      <c r="J31" s="343"/>
      <c r="K31" s="65"/>
    </row>
    <row r="32" spans="1:11" s="2" customFormat="1" ht="106.5" customHeight="1">
      <c r="A32" s="1">
        <v>8</v>
      </c>
      <c r="B32" s="6" t="s">
        <v>1556</v>
      </c>
      <c r="C32" s="7" t="s">
        <v>1711</v>
      </c>
      <c r="D32" s="1" t="s">
        <v>11</v>
      </c>
      <c r="E32" s="37">
        <v>21</v>
      </c>
      <c r="F32" s="920">
        <v>127000</v>
      </c>
      <c r="G32" s="371">
        <f>+E32*F32</f>
        <v>2667000</v>
      </c>
      <c r="H32" s="67"/>
      <c r="I32" s="369" t="s">
        <v>1555</v>
      </c>
      <c r="J32" s="369" t="s">
        <v>1075</v>
      </c>
      <c r="K32" s="25"/>
    </row>
    <row r="33" spans="1:11" s="2" customFormat="1">
      <c r="A33" s="363"/>
      <c r="B33" s="363"/>
      <c r="C33" s="363"/>
      <c r="D33" s="363"/>
      <c r="E33" s="364"/>
      <c r="F33" s="365"/>
      <c r="G33" s="365"/>
      <c r="H33" s="366"/>
      <c r="I33" s="367"/>
      <c r="J33" s="368"/>
      <c r="K33" s="367"/>
    </row>
    <row r="34" spans="1:11" s="2" customFormat="1" ht="103.5">
      <c r="A34" s="1">
        <f>+A32+1</f>
        <v>9</v>
      </c>
      <c r="B34" s="6" t="s">
        <v>1557</v>
      </c>
      <c r="C34" s="26" t="s">
        <v>1712</v>
      </c>
      <c r="D34" s="1" t="s">
        <v>11</v>
      </c>
      <c r="E34" s="37">
        <v>3</v>
      </c>
      <c r="F34" s="920">
        <v>100000</v>
      </c>
      <c r="G34" s="371">
        <f>+E34*F34</f>
        <v>300000</v>
      </c>
      <c r="H34" s="67"/>
      <c r="I34" s="369" t="s">
        <v>1555</v>
      </c>
      <c r="J34" s="369" t="s">
        <v>1075</v>
      </c>
      <c r="K34" s="367"/>
    </row>
    <row r="35" spans="1:11" s="2" customFormat="1">
      <c r="A35" s="363"/>
      <c r="B35" s="363"/>
      <c r="C35" s="363"/>
      <c r="D35" s="363"/>
      <c r="E35" s="364"/>
      <c r="F35" s="365"/>
      <c r="G35" s="365"/>
      <c r="H35" s="366"/>
      <c r="I35" s="367"/>
      <c r="J35" s="368"/>
      <c r="K35" s="367"/>
    </row>
    <row r="36" spans="1:11" s="2" customFormat="1" ht="151.5" customHeight="1">
      <c r="A36" s="363">
        <v>10</v>
      </c>
      <c r="B36" s="363" t="s">
        <v>1558</v>
      </c>
      <c r="C36" s="7" t="s">
        <v>1713</v>
      </c>
      <c r="D36" s="8" t="s">
        <v>11</v>
      </c>
      <c r="E36" s="37">
        <v>4</v>
      </c>
      <c r="F36" s="908">
        <v>150000</v>
      </c>
      <c r="G36" s="371">
        <f>+E36*F36</f>
        <v>600000</v>
      </c>
      <c r="H36" s="1"/>
      <c r="I36" s="369" t="s">
        <v>1076</v>
      </c>
      <c r="J36" s="369" t="s">
        <v>666</v>
      </c>
      <c r="K36" s="381" t="s">
        <v>1077</v>
      </c>
    </row>
    <row r="37" spans="1:11" s="2" customFormat="1">
      <c r="A37" s="363"/>
      <c r="B37" s="363"/>
      <c r="C37" s="363"/>
      <c r="D37" s="363"/>
      <c r="E37" s="364"/>
      <c r="F37" s="365"/>
      <c r="G37" s="365"/>
      <c r="H37" s="366"/>
      <c r="I37" s="367"/>
      <c r="J37" s="368"/>
      <c r="K37" s="367"/>
    </row>
    <row r="38" spans="1:11" s="2" customFormat="1" ht="144" customHeight="1">
      <c r="A38" s="1">
        <v>11</v>
      </c>
      <c r="B38" s="6" t="s">
        <v>1559</v>
      </c>
      <c r="C38" s="7" t="s">
        <v>1698</v>
      </c>
      <c r="D38" s="1" t="s">
        <v>11</v>
      </c>
      <c r="E38" s="37">
        <v>2</v>
      </c>
      <c r="F38" s="371">
        <v>65000</v>
      </c>
      <c r="G38" s="371">
        <f>+E38*F38</f>
        <v>130000</v>
      </c>
      <c r="H38" s="1"/>
      <c r="I38" s="369" t="s">
        <v>1570</v>
      </c>
      <c r="J38" s="369" t="s">
        <v>1074</v>
      </c>
      <c r="K38" s="65"/>
    </row>
    <row r="39" spans="1:11" s="2" customFormat="1">
      <c r="A39" s="363"/>
      <c r="B39" s="363"/>
      <c r="C39" s="363"/>
      <c r="D39" s="363"/>
      <c r="E39" s="364"/>
      <c r="F39" s="365"/>
      <c r="G39" s="365"/>
      <c r="H39" s="366"/>
      <c r="I39" s="367"/>
      <c r="J39" s="368"/>
      <c r="K39" s="367"/>
    </row>
    <row r="40" spans="1:11" s="2" customFormat="1" ht="126.5">
      <c r="A40" s="1">
        <v>12</v>
      </c>
      <c r="B40" s="6" t="s">
        <v>1560</v>
      </c>
      <c r="C40" s="7" t="s">
        <v>1714</v>
      </c>
      <c r="D40" s="1" t="s">
        <v>314</v>
      </c>
      <c r="E40" s="72">
        <v>5</v>
      </c>
      <c r="F40" s="908">
        <v>200000</v>
      </c>
      <c r="G40" s="371">
        <f>+E40*F40</f>
        <v>1000000</v>
      </c>
      <c r="H40" s="1"/>
      <c r="I40" s="369" t="s">
        <v>1715</v>
      </c>
      <c r="J40" s="369" t="s">
        <v>315</v>
      </c>
      <c r="K40" s="65"/>
    </row>
    <row r="41" spans="1:11" s="2" customFormat="1">
      <c r="A41" s="1"/>
      <c r="B41" s="1"/>
      <c r="C41" s="18"/>
      <c r="D41" s="1"/>
      <c r="E41" s="72"/>
      <c r="F41" s="53"/>
      <c r="G41" s="16"/>
      <c r="H41" s="1"/>
      <c r="I41" s="56"/>
      <c r="J41" s="343"/>
      <c r="K41" s="65"/>
    </row>
    <row r="42" spans="1:11" s="2" customFormat="1" ht="115">
      <c r="A42" s="1">
        <v>13</v>
      </c>
      <c r="B42" s="6" t="s">
        <v>1561</v>
      </c>
      <c r="C42" s="7" t="s">
        <v>1745</v>
      </c>
      <c r="D42" s="1" t="s">
        <v>313</v>
      </c>
      <c r="E42" s="37">
        <f>46/2</f>
        <v>23</v>
      </c>
      <c r="F42" s="16">
        <v>72000</v>
      </c>
      <c r="G42" s="371">
        <f>+E42*F42</f>
        <v>1656000</v>
      </c>
      <c r="H42" s="1" t="e" vm="1">
        <v>#VALUE!</v>
      </c>
      <c r="I42" s="369" t="s">
        <v>1716</v>
      </c>
      <c r="J42" s="381" t="s">
        <v>1702</v>
      </c>
      <c r="K42" s="65"/>
    </row>
    <row r="43" spans="1:11" s="2" customFormat="1">
      <c r="A43" s="6"/>
      <c r="B43" s="6"/>
      <c r="C43" s="7"/>
      <c r="D43" s="1"/>
      <c r="E43" s="37"/>
      <c r="F43" s="16"/>
      <c r="G43" s="16"/>
      <c r="H43" s="1"/>
      <c r="I43" s="56"/>
      <c r="J43" s="343"/>
      <c r="K43" s="65"/>
    </row>
    <row r="44" spans="1:11" s="2" customFormat="1" ht="115">
      <c r="A44" s="1">
        <v>14</v>
      </c>
      <c r="B44" s="6" t="s">
        <v>1562</v>
      </c>
      <c r="C44" s="7" t="s">
        <v>1745</v>
      </c>
      <c r="D44" s="1" t="s">
        <v>313</v>
      </c>
      <c r="E44" s="37">
        <f>46/2</f>
        <v>23</v>
      </c>
      <c r="F44" s="16">
        <v>72000</v>
      </c>
      <c r="G44" s="371">
        <f>+E44*F44</f>
        <v>1656000</v>
      </c>
      <c r="H44" s="1" t="e" vm="1">
        <v>#VALUE!</v>
      </c>
      <c r="I44" s="369" t="s">
        <v>1717</v>
      </c>
      <c r="J44" s="381" t="s">
        <v>1702</v>
      </c>
      <c r="K44"/>
    </row>
    <row r="45" spans="1:11" s="2" customFormat="1">
      <c r="A45" s="6"/>
      <c r="B45" s="6"/>
      <c r="C45" s="7"/>
      <c r="D45" s="1"/>
      <c r="E45" s="37"/>
      <c r="F45" s="16"/>
      <c r="G45" s="16">
        <f t="shared" ref="G45" si="2">+E45*F45</f>
        <v>0</v>
      </c>
      <c r="H45" s="1"/>
      <c r="I45" s="56"/>
      <c r="J45" s="343"/>
      <c r="K45" s="65"/>
    </row>
    <row r="46" spans="1:11" s="2" customFormat="1" ht="149.5">
      <c r="A46" s="1">
        <f>+A44+1</f>
        <v>15</v>
      </c>
      <c r="B46" s="6" t="s">
        <v>1563</v>
      </c>
      <c r="C46" s="7" t="s">
        <v>1719</v>
      </c>
      <c r="D46" s="8" t="s">
        <v>11</v>
      </c>
      <c r="E46" s="37">
        <v>23</v>
      </c>
      <c r="F46" s="16">
        <v>140000</v>
      </c>
      <c r="G46" s="371">
        <f>+E46*F46</f>
        <v>3220000</v>
      </c>
      <c r="H46" s="1"/>
      <c r="I46" s="369" t="s">
        <v>1551</v>
      </c>
      <c r="J46" s="341" t="s">
        <v>1552</v>
      </c>
      <c r="K46" s="369" t="s">
        <v>1079</v>
      </c>
    </row>
    <row r="47" spans="1:11" s="2" customFormat="1">
      <c r="A47" s="363"/>
      <c r="B47" s="363"/>
      <c r="C47" s="363"/>
      <c r="D47" s="363"/>
      <c r="E47" s="364"/>
      <c r="F47" s="365"/>
      <c r="G47" s="365"/>
      <c r="H47" s="366"/>
      <c r="I47" s="367"/>
      <c r="J47" s="368"/>
      <c r="K47" s="367"/>
    </row>
    <row r="48" spans="1:11" s="2" customFormat="1" ht="115">
      <c r="A48" s="1">
        <v>16</v>
      </c>
      <c r="B48" s="6" t="s">
        <v>1564</v>
      </c>
      <c r="C48" s="7" t="s">
        <v>1746</v>
      </c>
      <c r="D48" s="1" t="s">
        <v>313</v>
      </c>
      <c r="E48" s="37">
        <v>9</v>
      </c>
      <c r="F48" s="16">
        <v>72000</v>
      </c>
      <c r="G48" s="371">
        <f>+E48*F48</f>
        <v>648000</v>
      </c>
      <c r="H48" s="1"/>
      <c r="I48" s="369" t="s">
        <v>1080</v>
      </c>
      <c r="J48" s="18"/>
      <c r="K48" s="65"/>
    </row>
    <row r="49" spans="1:11" s="2" customFormat="1">
      <c r="A49" s="363"/>
      <c r="B49" s="363"/>
      <c r="C49" s="363"/>
      <c r="D49" s="363"/>
      <c r="E49" s="364"/>
      <c r="F49" s="365"/>
      <c r="G49" s="365"/>
      <c r="H49" s="366"/>
      <c r="I49" s="367"/>
      <c r="J49" s="368"/>
      <c r="K49" s="367"/>
    </row>
    <row r="50" spans="1:11" s="2" customFormat="1" ht="149.5">
      <c r="A50" s="1">
        <v>17</v>
      </c>
      <c r="B50" s="6" t="s">
        <v>1567</v>
      </c>
      <c r="C50" s="7" t="s">
        <v>1719</v>
      </c>
      <c r="D50" s="8" t="s">
        <v>11</v>
      </c>
      <c r="E50" s="37">
        <v>9</v>
      </c>
      <c r="F50" s="16">
        <v>150000</v>
      </c>
      <c r="G50" s="371">
        <f>+E50*F50</f>
        <v>1350000</v>
      </c>
      <c r="H50" s="1"/>
      <c r="I50" s="369" t="s">
        <v>1551</v>
      </c>
      <c r="J50" s="341" t="s">
        <v>1552</v>
      </c>
      <c r="K50" s="369" t="s">
        <v>1079</v>
      </c>
    </row>
    <row r="51" spans="1:11" s="2" customFormat="1">
      <c r="A51" s="363"/>
      <c r="B51" s="363"/>
      <c r="C51" s="363"/>
      <c r="D51" s="363"/>
      <c r="E51" s="364"/>
      <c r="F51" s="365"/>
      <c r="G51" s="365"/>
      <c r="H51" s="366"/>
      <c r="I51" s="367"/>
      <c r="J51" s="368"/>
      <c r="K51" s="367"/>
    </row>
    <row r="52" spans="1:11" s="2" customFormat="1" ht="115">
      <c r="A52" s="1">
        <f>+A50+1</f>
        <v>18</v>
      </c>
      <c r="B52" s="6" t="s">
        <v>1565</v>
      </c>
      <c r="C52" s="7" t="s">
        <v>1747</v>
      </c>
      <c r="D52" s="1" t="s">
        <v>11</v>
      </c>
      <c r="E52" s="37">
        <v>4</v>
      </c>
      <c r="F52" s="908">
        <v>45000</v>
      </c>
      <c r="G52" s="371">
        <f>+E52*F52</f>
        <v>180000</v>
      </c>
      <c r="H52" s="1"/>
      <c r="I52" s="369" t="s">
        <v>1082</v>
      </c>
      <c r="J52" s="381" t="s">
        <v>1702</v>
      </c>
      <c r="K52" s="65"/>
    </row>
    <row r="53" spans="1:11" s="2" customFormat="1">
      <c r="A53" s="363"/>
      <c r="B53" s="363"/>
      <c r="C53" s="363"/>
      <c r="D53" s="363"/>
      <c r="E53" s="364"/>
      <c r="F53" s="365"/>
      <c r="G53" s="365"/>
      <c r="H53" s="366"/>
      <c r="I53" s="367"/>
      <c r="J53" s="368"/>
      <c r="K53" s="367"/>
    </row>
    <row r="54" spans="1:11" s="2" customFormat="1" ht="149.5">
      <c r="A54" s="1">
        <v>19</v>
      </c>
      <c r="B54" s="6" t="s">
        <v>1566</v>
      </c>
      <c r="C54" s="7" t="s">
        <v>1721</v>
      </c>
      <c r="D54" s="1" t="s">
        <v>11</v>
      </c>
      <c r="E54" s="37">
        <v>2</v>
      </c>
      <c r="F54" s="908">
        <v>60000</v>
      </c>
      <c r="G54" s="371">
        <f>+E54*F54</f>
        <v>120000</v>
      </c>
      <c r="H54" s="1"/>
      <c r="I54" s="369" t="s">
        <v>1720</v>
      </c>
      <c r="J54" s="381" t="s">
        <v>1702</v>
      </c>
      <c r="K54" s="65"/>
    </row>
    <row r="55" spans="1:11" s="2" customFormat="1">
      <c r="A55" s="1"/>
      <c r="B55" s="1"/>
      <c r="C55" s="7"/>
      <c r="D55" s="8"/>
      <c r="E55" s="37"/>
      <c r="F55" s="16"/>
      <c r="G55" s="16"/>
      <c r="H55" s="1"/>
      <c r="I55" s="56"/>
      <c r="J55" s="343"/>
      <c r="K55" s="65"/>
    </row>
    <row r="56" spans="1:11" s="2" customFormat="1" ht="138">
      <c r="A56" s="1">
        <v>20</v>
      </c>
      <c r="B56" s="6" t="s">
        <v>1568</v>
      </c>
      <c r="C56" s="7" t="s">
        <v>1722</v>
      </c>
      <c r="D56" s="8" t="s">
        <v>125</v>
      </c>
      <c r="E56" s="37">
        <v>6</v>
      </c>
      <c r="F56" s="920">
        <v>200000</v>
      </c>
      <c r="G56" s="371">
        <f>+E56*F56</f>
        <v>1200000</v>
      </c>
      <c r="H56" s="1"/>
      <c r="I56" s="369" t="s">
        <v>1083</v>
      </c>
      <c r="J56" s="369" t="s">
        <v>1079</v>
      </c>
      <c r="K56" s="369"/>
    </row>
    <row r="57" spans="1:11">
      <c r="G57" s="16">
        <f t="shared" ref="G57" si="3">+E57*F57</f>
        <v>0</v>
      </c>
      <c r="H57" s="1"/>
      <c r="I57" s="24"/>
      <c r="J57" s="18"/>
      <c r="K57" s="11"/>
    </row>
    <row r="58" spans="1:11">
      <c r="A58" s="3"/>
      <c r="B58" s="3"/>
      <c r="C58" s="4" t="s">
        <v>316</v>
      </c>
      <c r="D58" s="3"/>
      <c r="E58" s="73"/>
      <c r="F58" s="5"/>
      <c r="G58" s="5">
        <f>SUM(G17:G57)</f>
        <v>28125000</v>
      </c>
      <c r="H58" s="3"/>
      <c r="I58" s="66"/>
      <c r="J58" s="344"/>
      <c r="K58" s="54"/>
    </row>
    <row r="59" spans="1:11">
      <c r="A59" s="2"/>
      <c r="B59" s="2"/>
      <c r="C59" s="15"/>
      <c r="D59" s="2"/>
      <c r="E59" s="74"/>
      <c r="F59" s="17"/>
      <c r="G59" s="58"/>
    </row>
    <row r="60" spans="1:11">
      <c r="A60" s="2"/>
      <c r="B60" s="2"/>
      <c r="C60" s="15"/>
      <c r="D60" s="2"/>
      <c r="E60" s="74"/>
      <c r="F60" s="17"/>
      <c r="G60" s="58"/>
    </row>
    <row r="61" spans="1:11">
      <c r="A61" s="2"/>
      <c r="B61" s="2"/>
      <c r="C61" s="15"/>
      <c r="D61" s="2"/>
      <c r="E61" s="74"/>
      <c r="F61" s="17"/>
      <c r="G61" s="58"/>
    </row>
    <row r="62" spans="1:11">
      <c r="A62" s="2"/>
      <c r="B62" s="2"/>
      <c r="C62" s="15"/>
      <c r="D62" s="2"/>
      <c r="E62" s="74"/>
      <c r="F62" s="17"/>
      <c r="G62" s="58"/>
    </row>
    <row r="63" spans="1:11">
      <c r="A63" s="2"/>
      <c r="B63" s="2"/>
      <c r="C63" s="15"/>
      <c r="D63" s="2"/>
      <c r="E63" s="74"/>
      <c r="F63" s="17"/>
      <c r="G63" s="58"/>
    </row>
    <row r="64" spans="1:11">
      <c r="A64" s="2"/>
      <c r="B64" s="2"/>
      <c r="C64" s="15"/>
      <c r="D64" s="2"/>
      <c r="E64" s="74"/>
      <c r="F64" s="17"/>
      <c r="G64" s="58"/>
    </row>
    <row r="65" spans="1:7">
      <c r="A65" s="2"/>
      <c r="B65" s="2"/>
      <c r="C65" s="15"/>
      <c r="D65" s="2"/>
      <c r="E65" s="74"/>
      <c r="F65" s="17"/>
      <c r="G65" s="58"/>
    </row>
    <row r="66" spans="1:7">
      <c r="A66" s="2"/>
      <c r="B66" s="2"/>
      <c r="C66" s="15"/>
      <c r="D66" s="2"/>
      <c r="E66" s="74"/>
      <c r="F66" s="17"/>
      <c r="G66" s="58"/>
    </row>
    <row r="67" spans="1:7">
      <c r="A67" s="2"/>
      <c r="B67" s="2"/>
      <c r="C67" s="15"/>
      <c r="D67" s="2"/>
      <c r="E67" s="74"/>
      <c r="F67" s="17"/>
      <c r="G67" s="58"/>
    </row>
    <row r="68" spans="1:7">
      <c r="A68" s="2"/>
      <c r="B68" s="2"/>
      <c r="C68" s="15"/>
      <c r="D68" s="2"/>
      <c r="E68" s="74"/>
      <c r="F68" s="17"/>
      <c r="G68" s="58"/>
    </row>
    <row r="69" spans="1:7">
      <c r="A69" s="2"/>
      <c r="B69" s="2"/>
      <c r="C69" s="15"/>
      <c r="D69" s="2"/>
      <c r="E69" s="74"/>
      <c r="F69" s="17"/>
      <c r="G69" s="58"/>
    </row>
    <row r="70" spans="1:7">
      <c r="A70" s="2"/>
      <c r="B70" s="2"/>
      <c r="C70" s="15"/>
      <c r="D70" s="2"/>
      <c r="E70" s="74"/>
      <c r="F70" s="17"/>
      <c r="G70" s="58"/>
    </row>
    <row r="71" spans="1:7">
      <c r="A71" s="2"/>
      <c r="B71" s="2"/>
      <c r="C71" s="15"/>
      <c r="D71" s="2"/>
      <c r="E71" s="74"/>
      <c r="F71" s="17"/>
      <c r="G71" s="58"/>
    </row>
    <row r="72" spans="1:7">
      <c r="A72" s="2"/>
      <c r="B72" s="2"/>
      <c r="C72" s="15"/>
      <c r="D72" s="2"/>
      <c r="E72" s="74"/>
      <c r="F72" s="17"/>
      <c r="G72" s="58"/>
    </row>
    <row r="73" spans="1:7">
      <c r="A73" s="2"/>
      <c r="B73" s="2"/>
      <c r="C73" s="15"/>
      <c r="D73" s="2"/>
      <c r="E73" s="74"/>
      <c r="F73" s="17"/>
      <c r="G73" s="58"/>
    </row>
    <row r="74" spans="1:7">
      <c r="A74" s="2"/>
      <c r="B74" s="2"/>
      <c r="C74" s="15"/>
      <c r="D74" s="2"/>
      <c r="E74" s="74"/>
      <c r="F74" s="17"/>
      <c r="G74" s="58"/>
    </row>
    <row r="75" spans="1:7">
      <c r="A75" s="2"/>
      <c r="B75" s="2"/>
      <c r="C75" s="15"/>
      <c r="D75" s="2"/>
      <c r="E75" s="74"/>
      <c r="F75" s="17"/>
      <c r="G75" s="58"/>
    </row>
    <row r="76" spans="1:7">
      <c r="A76" s="2"/>
      <c r="B76" s="2"/>
      <c r="C76" s="15"/>
      <c r="D76" s="2"/>
      <c r="E76" s="74"/>
      <c r="F76" s="17"/>
      <c r="G76" s="58"/>
    </row>
    <row r="77" spans="1:7">
      <c r="A77" s="2"/>
      <c r="B77" s="2"/>
      <c r="C77" s="15"/>
      <c r="D77" s="2"/>
      <c r="E77" s="74"/>
      <c r="F77" s="17"/>
      <c r="G77" s="58"/>
    </row>
    <row r="78" spans="1:7">
      <c r="A78" s="2"/>
      <c r="B78" s="2"/>
      <c r="C78" s="15"/>
      <c r="D78" s="2"/>
      <c r="E78" s="74"/>
      <c r="F78" s="17"/>
      <c r="G78" s="58"/>
    </row>
    <row r="79" spans="1:7">
      <c r="A79" s="2"/>
      <c r="B79" s="2"/>
      <c r="C79" s="15"/>
      <c r="D79" s="2"/>
      <c r="E79" s="74"/>
      <c r="F79" s="17"/>
      <c r="G79" s="58"/>
    </row>
    <row r="80" spans="1:7">
      <c r="A80" s="2"/>
      <c r="B80" s="2"/>
      <c r="C80" s="15"/>
      <c r="D80" s="2"/>
      <c r="E80" s="74"/>
      <c r="F80" s="17"/>
      <c r="G80" s="58"/>
    </row>
    <row r="81" spans="1:7">
      <c r="A81" s="2"/>
      <c r="B81" s="2"/>
      <c r="C81" s="15"/>
      <c r="D81" s="2"/>
      <c r="E81" s="74"/>
      <c r="F81" s="17"/>
      <c r="G81" s="58"/>
    </row>
    <row r="82" spans="1:7">
      <c r="A82" s="2"/>
      <c r="B82" s="2"/>
      <c r="C82" s="15"/>
      <c r="D82" s="2"/>
      <c r="E82" s="74"/>
      <c r="F82" s="17"/>
      <c r="G82" s="58"/>
    </row>
    <row r="83" spans="1:7">
      <c r="A83" s="2"/>
      <c r="B83" s="2"/>
      <c r="C83" s="15"/>
      <c r="D83" s="2"/>
      <c r="E83" s="74"/>
      <c r="F83" s="17"/>
      <c r="G83" s="58"/>
    </row>
    <row r="84" spans="1:7">
      <c r="A84" s="2"/>
      <c r="B84" s="2"/>
      <c r="C84" s="15"/>
      <c r="D84" s="2"/>
      <c r="E84" s="74"/>
      <c r="F84" s="17"/>
      <c r="G84" s="58"/>
    </row>
    <row r="85" spans="1:7">
      <c r="A85" s="2"/>
      <c r="B85" s="2"/>
      <c r="C85" s="15"/>
      <c r="D85" s="2"/>
      <c r="E85" s="74"/>
      <c r="F85" s="17"/>
      <c r="G85" s="58"/>
    </row>
    <row r="86" spans="1:7">
      <c r="A86" s="2"/>
      <c r="B86" s="2"/>
      <c r="C86" s="15"/>
      <c r="D86" s="2"/>
      <c r="E86" s="74"/>
      <c r="F86" s="17"/>
      <c r="G86" s="58"/>
    </row>
    <row r="87" spans="1:7">
      <c r="A87" s="2"/>
      <c r="B87" s="2"/>
      <c r="C87" s="15"/>
      <c r="D87" s="2"/>
      <c r="E87" s="74"/>
      <c r="F87" s="17"/>
      <c r="G87" s="58"/>
    </row>
    <row r="88" spans="1:7">
      <c r="A88" s="2"/>
      <c r="B88" s="2"/>
      <c r="C88" s="15"/>
      <c r="D88" s="2"/>
      <c r="E88" s="74"/>
      <c r="F88" s="17"/>
      <c r="G88" s="58"/>
    </row>
    <row r="89" spans="1:7">
      <c r="A89" s="2"/>
      <c r="B89" s="2"/>
      <c r="C89" s="15"/>
      <c r="D89" s="2"/>
      <c r="E89" s="74"/>
      <c r="F89" s="17"/>
      <c r="G89" s="58"/>
    </row>
    <row r="90" spans="1:7">
      <c r="A90" s="2"/>
      <c r="B90" s="2"/>
      <c r="C90" s="15"/>
      <c r="D90" s="2"/>
      <c r="E90" s="74"/>
      <c r="F90" s="17"/>
      <c r="G90" s="58"/>
    </row>
    <row r="91" spans="1:7">
      <c r="A91" s="2"/>
      <c r="B91" s="2"/>
      <c r="C91" s="15"/>
      <c r="D91" s="2"/>
      <c r="E91" s="74"/>
      <c r="F91" s="17"/>
      <c r="G91" s="58"/>
    </row>
    <row r="92" spans="1:7">
      <c r="A92" s="2"/>
      <c r="B92" s="2"/>
      <c r="C92" s="15"/>
      <c r="D92" s="2"/>
      <c r="E92" s="74"/>
      <c r="F92" s="17"/>
      <c r="G92" s="58"/>
    </row>
    <row r="93" spans="1:7">
      <c r="A93" s="2"/>
      <c r="B93" s="2"/>
      <c r="C93" s="15"/>
      <c r="D93" s="2"/>
      <c r="E93" s="74"/>
      <c r="F93" s="17"/>
      <c r="G93" s="58"/>
    </row>
    <row r="94" spans="1:7">
      <c r="A94" s="2"/>
      <c r="B94" s="2"/>
      <c r="C94" s="15"/>
      <c r="D94" s="2"/>
      <c r="E94" s="74"/>
      <c r="F94" s="17"/>
      <c r="G94" s="58"/>
    </row>
    <row r="95" spans="1:7">
      <c r="A95" s="2"/>
      <c r="B95" s="2"/>
      <c r="C95" s="15"/>
      <c r="D95" s="2"/>
      <c r="E95" s="74"/>
      <c r="F95" s="17"/>
      <c r="G95" s="58"/>
    </row>
    <row r="96" spans="1:7">
      <c r="A96" s="2"/>
      <c r="B96" s="2"/>
      <c r="C96" s="15"/>
      <c r="D96" s="2"/>
      <c r="E96" s="74"/>
      <c r="F96" s="17"/>
      <c r="G96" s="58"/>
    </row>
    <row r="97" spans="1:7">
      <c r="A97" s="2"/>
      <c r="B97" s="2"/>
      <c r="C97" s="15"/>
      <c r="D97" s="2"/>
      <c r="E97" s="74"/>
      <c r="F97" s="17"/>
      <c r="G97" s="58"/>
    </row>
    <row r="98" spans="1:7">
      <c r="A98" s="2"/>
      <c r="B98" s="2"/>
      <c r="C98" s="15"/>
      <c r="D98" s="2"/>
      <c r="E98" s="74"/>
      <c r="F98" s="17"/>
      <c r="G98" s="58"/>
    </row>
    <row r="99" spans="1:7">
      <c r="A99" s="2"/>
      <c r="B99" s="2"/>
      <c r="C99" s="15"/>
      <c r="D99" s="2"/>
      <c r="E99" s="74"/>
      <c r="F99" s="17"/>
      <c r="G99" s="58"/>
    </row>
    <row r="100" spans="1:7">
      <c r="A100" s="2"/>
      <c r="B100" s="2"/>
      <c r="C100" s="15"/>
      <c r="D100" s="2"/>
      <c r="E100" s="74"/>
      <c r="F100" s="17"/>
      <c r="G100" s="58"/>
    </row>
    <row r="101" spans="1:7">
      <c r="A101" s="2"/>
      <c r="B101" s="2"/>
      <c r="C101" s="15"/>
      <c r="D101" s="2"/>
      <c r="E101" s="74"/>
      <c r="F101" s="17"/>
      <c r="G101" s="58"/>
    </row>
    <row r="102" spans="1:7">
      <c r="A102" s="2"/>
      <c r="B102" s="2"/>
      <c r="C102" s="15"/>
      <c r="D102" s="2"/>
      <c r="E102" s="74"/>
      <c r="F102" s="17"/>
      <c r="G102" s="58"/>
    </row>
    <row r="103" spans="1:7">
      <c r="A103" s="2"/>
      <c r="B103" s="2"/>
      <c r="C103" s="15"/>
      <c r="D103" s="2"/>
      <c r="E103" s="74"/>
      <c r="F103" s="17"/>
      <c r="G103" s="58"/>
    </row>
    <row r="104" spans="1:7">
      <c r="A104" s="2"/>
      <c r="B104" s="2"/>
      <c r="C104" s="15"/>
      <c r="D104" s="2"/>
      <c r="E104" s="74"/>
      <c r="F104" s="17"/>
      <c r="G104" s="58"/>
    </row>
    <row r="105" spans="1:7">
      <c r="A105" s="2"/>
      <c r="B105" s="2"/>
      <c r="C105" s="15"/>
      <c r="D105" s="2"/>
      <c r="E105" s="74"/>
      <c r="F105" s="17"/>
      <c r="G105" s="58"/>
    </row>
    <row r="106" spans="1:7">
      <c r="A106" s="2"/>
      <c r="B106" s="2"/>
      <c r="C106" s="15"/>
      <c r="D106" s="2"/>
      <c r="E106" s="74"/>
      <c r="F106" s="17"/>
      <c r="G106" s="58"/>
    </row>
    <row r="107" spans="1:7">
      <c r="A107" s="2"/>
      <c r="B107" s="2"/>
      <c r="C107" s="15"/>
      <c r="D107" s="2"/>
      <c r="E107" s="74"/>
      <c r="F107" s="17"/>
      <c r="G107" s="58"/>
    </row>
    <row r="108" spans="1:7">
      <c r="A108" s="2"/>
      <c r="B108" s="2"/>
      <c r="C108" s="15"/>
      <c r="D108" s="2"/>
      <c r="E108" s="74"/>
      <c r="F108" s="17"/>
      <c r="G108" s="58"/>
    </row>
    <row r="109" spans="1:7">
      <c r="A109" s="2"/>
      <c r="B109" s="2"/>
      <c r="C109" s="15"/>
      <c r="D109" s="2"/>
      <c r="E109" s="74"/>
      <c r="F109" s="17"/>
      <c r="G109" s="58"/>
    </row>
    <row r="110" spans="1:7">
      <c r="A110" s="2"/>
      <c r="B110" s="2"/>
      <c r="C110" s="15"/>
      <c r="D110" s="2"/>
      <c r="E110" s="74"/>
      <c r="F110" s="17"/>
      <c r="G110" s="58"/>
    </row>
    <row r="111" spans="1:7">
      <c r="A111" s="2"/>
      <c r="B111" s="2"/>
      <c r="C111" s="15"/>
      <c r="D111" s="2"/>
      <c r="E111" s="74"/>
      <c r="F111" s="17"/>
      <c r="G111" s="58"/>
    </row>
    <row r="112" spans="1:7">
      <c r="A112" s="2"/>
      <c r="B112" s="2"/>
      <c r="C112" s="15"/>
      <c r="D112" s="2"/>
      <c r="E112" s="74"/>
      <c r="F112" s="17"/>
      <c r="G112" s="58"/>
    </row>
    <row r="113" spans="1:7">
      <c r="A113" s="2"/>
      <c r="B113" s="2"/>
      <c r="C113" s="15"/>
      <c r="D113" s="2"/>
      <c r="E113" s="74"/>
      <c r="F113" s="17"/>
      <c r="G113" s="58"/>
    </row>
    <row r="114" spans="1:7">
      <c r="A114" s="2"/>
      <c r="B114" s="2"/>
      <c r="C114" s="15"/>
      <c r="D114" s="2"/>
      <c r="E114" s="74"/>
      <c r="F114" s="17"/>
      <c r="G114" s="58"/>
    </row>
    <row r="115" spans="1:7">
      <c r="A115" s="2"/>
      <c r="B115" s="2"/>
      <c r="C115" s="15"/>
      <c r="D115" s="2"/>
      <c r="E115" s="74"/>
      <c r="F115" s="17"/>
      <c r="G115" s="58"/>
    </row>
    <row r="116" spans="1:7">
      <c r="A116" s="2"/>
      <c r="B116" s="2"/>
      <c r="C116" s="15"/>
      <c r="D116" s="2"/>
      <c r="E116" s="74"/>
      <c r="F116" s="17"/>
      <c r="G116" s="58"/>
    </row>
    <row r="117" spans="1:7">
      <c r="A117" s="2"/>
      <c r="B117" s="2"/>
      <c r="C117" s="15"/>
      <c r="D117" s="2"/>
      <c r="E117" s="74"/>
      <c r="F117" s="17"/>
      <c r="G117" s="58"/>
    </row>
    <row r="118" spans="1:7">
      <c r="A118" s="2"/>
      <c r="B118" s="2"/>
      <c r="C118" s="15"/>
      <c r="D118" s="2"/>
      <c r="E118" s="74"/>
      <c r="F118" s="17"/>
      <c r="G118" s="58"/>
    </row>
    <row r="119" spans="1:7">
      <c r="A119" s="2"/>
      <c r="B119" s="2"/>
      <c r="C119" s="15"/>
      <c r="D119" s="2"/>
      <c r="E119" s="74"/>
      <c r="F119" s="17"/>
      <c r="G119" s="58"/>
    </row>
    <row r="120" spans="1:7">
      <c r="A120" s="2"/>
      <c r="B120" s="2"/>
      <c r="C120" s="15"/>
      <c r="D120" s="2"/>
      <c r="E120" s="74"/>
      <c r="F120" s="17"/>
      <c r="G120" s="58"/>
    </row>
    <row r="121" spans="1:7">
      <c r="A121" s="2"/>
      <c r="B121" s="2"/>
      <c r="C121" s="15"/>
      <c r="D121" s="2"/>
      <c r="E121" s="74"/>
      <c r="F121" s="17"/>
      <c r="G121" s="58"/>
    </row>
    <row r="122" spans="1:7">
      <c r="A122" s="2"/>
      <c r="B122" s="2"/>
      <c r="C122" s="15"/>
      <c r="D122" s="2"/>
      <c r="E122" s="74"/>
      <c r="F122" s="17"/>
      <c r="G122" s="58"/>
    </row>
    <row r="123" spans="1:7">
      <c r="A123" s="2"/>
      <c r="B123" s="2"/>
      <c r="C123" s="15"/>
      <c r="D123" s="2"/>
      <c r="E123" s="74"/>
      <c r="F123" s="17"/>
      <c r="G123" s="58"/>
    </row>
    <row r="124" spans="1:7">
      <c r="A124" s="2"/>
      <c r="B124" s="2"/>
      <c r="C124" s="15"/>
      <c r="D124" s="2"/>
      <c r="E124" s="74"/>
      <c r="F124" s="17"/>
      <c r="G124" s="58"/>
    </row>
    <row r="125" spans="1:7">
      <c r="A125" s="2"/>
      <c r="B125" s="2"/>
      <c r="C125" s="15"/>
      <c r="D125" s="2"/>
      <c r="E125" s="74"/>
      <c r="F125" s="17"/>
      <c r="G125" s="58"/>
    </row>
    <row r="126" spans="1:7">
      <c r="A126" s="2"/>
      <c r="B126" s="2"/>
      <c r="C126" s="15"/>
      <c r="D126" s="2"/>
      <c r="E126" s="74"/>
      <c r="F126" s="17"/>
      <c r="G126" s="58"/>
    </row>
    <row r="127" spans="1:7">
      <c r="A127" s="2"/>
      <c r="B127" s="2"/>
      <c r="C127" s="15"/>
      <c r="D127" s="2"/>
      <c r="E127" s="74"/>
      <c r="F127" s="17"/>
      <c r="G127" s="58"/>
    </row>
    <row r="128" spans="1:7">
      <c r="A128" s="2"/>
      <c r="B128" s="2"/>
      <c r="C128" s="15"/>
      <c r="D128" s="2"/>
      <c r="E128" s="74"/>
      <c r="F128" s="17"/>
      <c r="G128" s="58"/>
    </row>
    <row r="129" spans="1:7">
      <c r="A129" s="2"/>
      <c r="B129" s="2"/>
      <c r="C129" s="15"/>
      <c r="D129" s="2"/>
      <c r="E129" s="74"/>
      <c r="F129" s="17"/>
      <c r="G129" s="58"/>
    </row>
    <row r="130" spans="1:7">
      <c r="A130" s="2"/>
      <c r="B130" s="2"/>
      <c r="C130" s="15"/>
      <c r="D130" s="2"/>
      <c r="E130" s="74"/>
      <c r="F130" s="17"/>
      <c r="G130" s="58"/>
    </row>
    <row r="131" spans="1:7">
      <c r="A131" s="2"/>
      <c r="B131" s="2"/>
      <c r="C131" s="15"/>
      <c r="D131" s="2"/>
      <c r="E131" s="74"/>
      <c r="F131" s="17"/>
      <c r="G131" s="58"/>
    </row>
    <row r="132" spans="1:7">
      <c r="A132" s="2"/>
      <c r="B132" s="2"/>
      <c r="C132" s="15"/>
      <c r="D132" s="2"/>
      <c r="E132" s="74"/>
      <c r="F132" s="17"/>
      <c r="G132" s="58"/>
    </row>
    <row r="133" spans="1:7">
      <c r="A133" s="2"/>
      <c r="B133" s="2"/>
      <c r="C133" s="15"/>
      <c r="D133" s="2"/>
      <c r="E133" s="74"/>
      <c r="F133" s="17"/>
      <c r="G133" s="58"/>
    </row>
    <row r="134" spans="1:7">
      <c r="A134" s="2"/>
      <c r="B134" s="2"/>
      <c r="C134" s="15"/>
      <c r="D134" s="2"/>
      <c r="E134" s="74"/>
      <c r="F134" s="17"/>
      <c r="G134" s="58"/>
    </row>
    <row r="135" spans="1:7">
      <c r="A135" s="2"/>
      <c r="B135" s="2"/>
      <c r="C135" s="15"/>
      <c r="D135" s="2"/>
      <c r="E135" s="74"/>
      <c r="F135" s="17"/>
      <c r="G135" s="58"/>
    </row>
    <row r="136" spans="1:7">
      <c r="A136" s="2"/>
      <c r="B136" s="2"/>
      <c r="C136" s="15"/>
      <c r="D136" s="2"/>
      <c r="E136" s="74"/>
      <c r="F136" s="17"/>
      <c r="G136" s="58"/>
    </row>
    <row r="137" spans="1:7">
      <c r="A137" s="2"/>
      <c r="B137" s="2"/>
      <c r="C137" s="15"/>
      <c r="D137" s="2"/>
      <c r="E137" s="74"/>
      <c r="F137" s="17"/>
      <c r="G137" s="58"/>
    </row>
    <row r="138" spans="1:7">
      <c r="A138" s="2"/>
      <c r="B138" s="2"/>
      <c r="C138" s="15"/>
      <c r="D138" s="2"/>
      <c r="E138" s="74"/>
      <c r="F138" s="17"/>
      <c r="G138" s="58"/>
    </row>
    <row r="139" spans="1:7">
      <c r="A139" s="2"/>
      <c r="B139" s="2"/>
      <c r="C139" s="15"/>
      <c r="D139" s="2"/>
      <c r="E139" s="74"/>
      <c r="F139" s="17"/>
      <c r="G139" s="58"/>
    </row>
    <row r="140" spans="1:7">
      <c r="A140" s="2"/>
      <c r="B140" s="2"/>
      <c r="C140" s="15"/>
      <c r="D140" s="2"/>
      <c r="E140" s="74"/>
      <c r="F140" s="17"/>
      <c r="G140" s="58"/>
    </row>
    <row r="141" spans="1:7">
      <c r="A141" s="2"/>
      <c r="B141" s="2"/>
      <c r="C141" s="15"/>
      <c r="D141" s="2"/>
      <c r="E141" s="74"/>
      <c r="F141" s="17"/>
      <c r="G141" s="58"/>
    </row>
    <row r="142" spans="1:7">
      <c r="A142" s="2"/>
      <c r="B142" s="2"/>
      <c r="C142" s="15"/>
      <c r="D142" s="2"/>
      <c r="E142" s="74"/>
      <c r="F142" s="17"/>
      <c r="G142" s="58"/>
    </row>
    <row r="143" spans="1:7">
      <c r="A143" s="2"/>
      <c r="B143" s="2"/>
      <c r="C143" s="15"/>
      <c r="D143" s="2"/>
      <c r="E143" s="74"/>
      <c r="F143" s="17"/>
      <c r="G143" s="58"/>
    </row>
    <row r="144" spans="1:7">
      <c r="A144" s="2"/>
      <c r="B144" s="2"/>
      <c r="C144" s="15"/>
      <c r="D144" s="2"/>
      <c r="E144" s="74"/>
      <c r="F144" s="17"/>
      <c r="G144" s="58"/>
    </row>
    <row r="145" spans="1:7">
      <c r="A145" s="2"/>
      <c r="B145" s="2"/>
      <c r="C145" s="15"/>
      <c r="D145" s="2"/>
      <c r="E145" s="74"/>
      <c r="F145" s="17"/>
      <c r="G145" s="58"/>
    </row>
    <row r="146" spans="1:7">
      <c r="A146" s="2"/>
      <c r="B146" s="2"/>
      <c r="C146" s="15"/>
      <c r="D146" s="2"/>
      <c r="E146" s="74"/>
      <c r="F146" s="17"/>
      <c r="G146" s="58"/>
    </row>
    <row r="147" spans="1:7">
      <c r="A147" s="2"/>
      <c r="B147" s="2"/>
      <c r="C147" s="15"/>
      <c r="D147" s="2"/>
      <c r="E147" s="74"/>
      <c r="F147" s="17"/>
      <c r="G147" s="58"/>
    </row>
    <row r="148" spans="1:7">
      <c r="A148" s="2"/>
      <c r="B148" s="2"/>
      <c r="C148" s="15"/>
      <c r="D148" s="2"/>
      <c r="E148" s="74"/>
      <c r="F148" s="17"/>
      <c r="G148" s="58"/>
    </row>
    <row r="149" spans="1:7">
      <c r="A149" s="2"/>
      <c r="B149" s="2"/>
      <c r="C149" s="15"/>
      <c r="D149" s="2"/>
      <c r="E149" s="74"/>
      <c r="F149" s="17"/>
      <c r="G149" s="58"/>
    </row>
    <row r="150" spans="1:7">
      <c r="A150" s="2"/>
      <c r="B150" s="2"/>
      <c r="C150" s="15"/>
      <c r="D150" s="2"/>
      <c r="E150" s="74"/>
      <c r="F150" s="17"/>
      <c r="G150" s="58"/>
    </row>
    <row r="151" spans="1:7">
      <c r="A151" s="2"/>
      <c r="B151" s="2"/>
      <c r="C151" s="15"/>
      <c r="D151" s="2"/>
      <c r="E151" s="74"/>
      <c r="F151" s="17"/>
      <c r="G151" s="58"/>
    </row>
    <row r="152" spans="1:7">
      <c r="A152" s="2"/>
      <c r="B152" s="2"/>
      <c r="C152" s="15"/>
      <c r="D152" s="2"/>
      <c r="E152" s="74"/>
      <c r="F152" s="17"/>
      <c r="G152" s="58"/>
    </row>
    <row r="153" spans="1:7">
      <c r="A153" s="2"/>
      <c r="B153" s="2"/>
      <c r="C153" s="15"/>
      <c r="D153" s="2"/>
      <c r="E153" s="74"/>
      <c r="F153" s="17"/>
      <c r="G153" s="58"/>
    </row>
    <row r="154" spans="1:7">
      <c r="A154" s="2"/>
      <c r="B154" s="2"/>
      <c r="C154" s="15"/>
      <c r="D154" s="2"/>
      <c r="E154" s="74"/>
      <c r="F154" s="17"/>
      <c r="G154" s="58"/>
    </row>
    <row r="155" spans="1:7">
      <c r="A155" s="2"/>
      <c r="B155" s="2"/>
      <c r="C155" s="15"/>
      <c r="D155" s="2"/>
      <c r="E155" s="74"/>
      <c r="F155" s="17"/>
      <c r="G155" s="58"/>
    </row>
    <row r="156" spans="1:7">
      <c r="A156" s="2"/>
      <c r="B156" s="2"/>
      <c r="C156" s="15"/>
      <c r="D156" s="2"/>
      <c r="E156" s="74"/>
      <c r="F156" s="17"/>
      <c r="G156" s="58"/>
    </row>
    <row r="157" spans="1:7">
      <c r="A157" s="2"/>
      <c r="B157" s="2"/>
      <c r="C157" s="15"/>
      <c r="D157" s="2"/>
      <c r="E157" s="74"/>
      <c r="F157" s="17"/>
      <c r="G157" s="58"/>
    </row>
    <row r="158" spans="1:7">
      <c r="A158" s="2"/>
      <c r="B158" s="2"/>
      <c r="C158" s="15"/>
      <c r="D158" s="2"/>
      <c r="E158" s="74"/>
      <c r="F158" s="17"/>
      <c r="G158" s="58"/>
    </row>
    <row r="159" spans="1:7">
      <c r="A159" s="2"/>
      <c r="B159" s="2"/>
      <c r="C159" s="15"/>
      <c r="D159" s="2"/>
      <c r="E159" s="74"/>
      <c r="F159" s="17"/>
      <c r="G159" s="58"/>
    </row>
    <row r="160" spans="1:7">
      <c r="A160" s="2"/>
      <c r="B160" s="2"/>
      <c r="C160" s="15"/>
      <c r="D160" s="2"/>
      <c r="E160" s="74"/>
      <c r="F160" s="17"/>
      <c r="G160" s="58"/>
    </row>
    <row r="161" spans="1:7">
      <c r="A161" s="2"/>
      <c r="B161" s="2"/>
      <c r="C161" s="15"/>
      <c r="D161" s="2"/>
      <c r="E161" s="74"/>
      <c r="F161" s="17"/>
      <c r="G161" s="58"/>
    </row>
    <row r="162" spans="1:7">
      <c r="A162" s="2"/>
      <c r="B162" s="2"/>
      <c r="C162" s="15"/>
      <c r="D162" s="2"/>
      <c r="E162" s="74"/>
      <c r="F162" s="17"/>
      <c r="G162" s="58"/>
    </row>
    <row r="163" spans="1:7">
      <c r="A163" s="2"/>
      <c r="B163" s="2"/>
      <c r="C163" s="15"/>
      <c r="D163" s="2"/>
      <c r="E163" s="74"/>
      <c r="F163" s="17"/>
      <c r="G163" s="58"/>
    </row>
    <row r="164" spans="1:7">
      <c r="A164" s="2"/>
      <c r="B164" s="2"/>
      <c r="C164" s="15"/>
      <c r="D164" s="2"/>
      <c r="E164" s="74"/>
      <c r="F164" s="17"/>
      <c r="G164" s="58"/>
    </row>
    <row r="165" spans="1:7">
      <c r="A165" s="2"/>
      <c r="B165" s="2"/>
      <c r="C165" s="15"/>
      <c r="D165" s="2"/>
      <c r="E165" s="74"/>
      <c r="F165" s="17"/>
      <c r="G165" s="58"/>
    </row>
    <row r="166" spans="1:7">
      <c r="A166" s="2"/>
      <c r="B166" s="2"/>
      <c r="C166" s="15"/>
      <c r="D166" s="2"/>
      <c r="E166" s="74"/>
      <c r="F166" s="17"/>
      <c r="G166" s="58"/>
    </row>
    <row r="167" spans="1:7">
      <c r="A167" s="2"/>
      <c r="B167" s="2"/>
      <c r="C167" s="15"/>
      <c r="D167" s="2"/>
      <c r="E167" s="74"/>
      <c r="F167" s="17"/>
      <c r="G167" s="58"/>
    </row>
    <row r="168" spans="1:7">
      <c r="A168" s="2"/>
      <c r="B168" s="2"/>
      <c r="C168" s="15"/>
      <c r="D168" s="2"/>
      <c r="E168" s="74"/>
      <c r="F168" s="17"/>
      <c r="G168" s="58"/>
    </row>
    <row r="169" spans="1:7">
      <c r="A169" s="2"/>
      <c r="B169" s="2"/>
      <c r="C169" s="15"/>
      <c r="D169" s="2"/>
      <c r="E169" s="74"/>
      <c r="F169" s="17"/>
      <c r="G169" s="58"/>
    </row>
    <row r="170" spans="1:7">
      <c r="A170" s="2"/>
      <c r="B170" s="2"/>
      <c r="C170" s="15"/>
      <c r="D170" s="2"/>
      <c r="E170" s="74"/>
      <c r="F170" s="17"/>
      <c r="G170" s="58"/>
    </row>
    <row r="171" spans="1:7">
      <c r="A171" s="2"/>
      <c r="B171" s="2"/>
      <c r="C171" s="15"/>
      <c r="D171" s="2"/>
      <c r="E171" s="74"/>
      <c r="F171" s="17"/>
      <c r="G171" s="58"/>
    </row>
    <row r="172" spans="1:7">
      <c r="A172" s="2"/>
      <c r="B172" s="2"/>
      <c r="C172" s="15"/>
      <c r="D172" s="2"/>
      <c r="E172" s="74"/>
      <c r="F172" s="17"/>
      <c r="G172" s="58"/>
    </row>
    <row r="173" spans="1:7">
      <c r="A173" s="2"/>
      <c r="B173" s="2"/>
      <c r="C173" s="15"/>
      <c r="D173" s="2"/>
      <c r="E173" s="74"/>
      <c r="F173" s="17"/>
      <c r="G173" s="58"/>
    </row>
    <row r="174" spans="1:7">
      <c r="A174" s="2"/>
      <c r="B174" s="2"/>
      <c r="C174" s="15"/>
      <c r="D174" s="2"/>
      <c r="E174" s="74"/>
      <c r="F174" s="17"/>
      <c r="G174" s="58"/>
    </row>
    <row r="175" spans="1:7">
      <c r="A175" s="2"/>
      <c r="B175" s="2"/>
      <c r="C175" s="15"/>
      <c r="D175" s="2"/>
      <c r="E175" s="74"/>
      <c r="F175" s="17"/>
      <c r="G175" s="58"/>
    </row>
    <row r="176" spans="1:7">
      <c r="A176" s="2"/>
      <c r="B176" s="2"/>
      <c r="C176" s="15"/>
      <c r="D176" s="2"/>
      <c r="E176" s="74"/>
      <c r="F176" s="17"/>
      <c r="G176" s="58"/>
    </row>
    <row r="177" spans="1:7">
      <c r="A177" s="2"/>
      <c r="B177" s="2"/>
      <c r="C177" s="15"/>
      <c r="D177" s="2"/>
      <c r="E177" s="74"/>
      <c r="F177" s="17"/>
      <c r="G177" s="58"/>
    </row>
    <row r="178" spans="1:7">
      <c r="A178" s="2"/>
      <c r="B178" s="2"/>
      <c r="C178" s="15"/>
      <c r="D178" s="2"/>
      <c r="E178" s="74"/>
      <c r="F178" s="17"/>
      <c r="G178" s="58"/>
    </row>
    <row r="179" spans="1:7">
      <c r="A179" s="2"/>
      <c r="B179" s="2"/>
      <c r="C179" s="15"/>
      <c r="D179" s="2"/>
      <c r="E179" s="74"/>
      <c r="F179" s="17"/>
      <c r="G179" s="58"/>
    </row>
    <row r="180" spans="1:7">
      <c r="A180" s="2"/>
      <c r="B180" s="2"/>
      <c r="C180" s="15"/>
      <c r="D180" s="2"/>
      <c r="E180" s="74"/>
      <c r="F180" s="17"/>
      <c r="G180" s="58"/>
    </row>
    <row r="181" spans="1:7">
      <c r="A181" s="2"/>
      <c r="B181" s="2"/>
      <c r="C181" s="15"/>
      <c r="D181" s="2"/>
      <c r="E181" s="74"/>
      <c r="F181" s="17"/>
      <c r="G181" s="58"/>
    </row>
    <row r="182" spans="1:7">
      <c r="A182" s="2"/>
      <c r="B182" s="2"/>
      <c r="C182" s="15"/>
      <c r="D182" s="2"/>
      <c r="E182" s="74"/>
      <c r="F182" s="17"/>
      <c r="G182" s="58"/>
    </row>
    <row r="183" spans="1:7">
      <c r="A183" s="2"/>
      <c r="B183" s="2"/>
      <c r="C183" s="15"/>
      <c r="D183" s="2"/>
      <c r="E183" s="74"/>
      <c r="F183" s="17"/>
      <c r="G183" s="58"/>
    </row>
    <row r="184" spans="1:7">
      <c r="A184" s="2"/>
      <c r="B184" s="2"/>
      <c r="C184" s="15"/>
      <c r="D184" s="2"/>
      <c r="E184" s="74"/>
      <c r="F184" s="17"/>
      <c r="G184" s="58"/>
    </row>
    <row r="185" spans="1:7">
      <c r="A185" s="2"/>
      <c r="B185" s="2"/>
      <c r="C185" s="15"/>
      <c r="D185" s="2"/>
      <c r="E185" s="74"/>
      <c r="F185" s="17"/>
      <c r="G185" s="58"/>
    </row>
    <row r="186" spans="1:7">
      <c r="A186" s="2"/>
      <c r="B186" s="2"/>
      <c r="C186" s="15"/>
      <c r="D186" s="2"/>
      <c r="E186" s="74"/>
      <c r="F186" s="17"/>
      <c r="G186" s="58"/>
    </row>
    <row r="187" spans="1:7">
      <c r="A187" s="2"/>
      <c r="B187" s="2"/>
      <c r="C187" s="15"/>
      <c r="D187" s="2"/>
      <c r="E187" s="74"/>
      <c r="F187" s="17"/>
      <c r="G187" s="58"/>
    </row>
    <row r="188" spans="1:7">
      <c r="A188" s="2"/>
      <c r="B188" s="2"/>
      <c r="C188" s="15"/>
      <c r="D188" s="2"/>
      <c r="E188" s="74"/>
      <c r="F188" s="17"/>
      <c r="G188" s="58"/>
    </row>
    <row r="189" spans="1:7">
      <c r="A189" s="2"/>
      <c r="B189" s="2"/>
      <c r="C189" s="15"/>
      <c r="D189" s="2"/>
      <c r="E189" s="74"/>
      <c r="F189" s="17"/>
      <c r="G189" s="58"/>
    </row>
    <row r="190" spans="1:7">
      <c r="A190" s="2"/>
      <c r="B190" s="2"/>
      <c r="C190" s="15"/>
      <c r="D190" s="2"/>
      <c r="E190" s="74"/>
      <c r="F190" s="17"/>
      <c r="G190" s="58"/>
    </row>
    <row r="191" spans="1:7">
      <c r="A191" s="2"/>
      <c r="B191" s="2"/>
      <c r="C191" s="15"/>
      <c r="D191" s="2"/>
      <c r="E191" s="74"/>
      <c r="F191" s="17"/>
      <c r="G191" s="58"/>
    </row>
    <row r="192" spans="1:7">
      <c r="A192" s="2"/>
      <c r="B192" s="2"/>
      <c r="C192" s="15"/>
      <c r="D192" s="2"/>
      <c r="E192" s="74"/>
      <c r="F192" s="17"/>
      <c r="G192" s="58"/>
    </row>
    <row r="193" spans="1:7">
      <c r="A193" s="2"/>
      <c r="B193" s="2"/>
      <c r="C193" s="15"/>
      <c r="D193" s="2"/>
      <c r="E193" s="74"/>
      <c r="F193" s="17"/>
      <c r="G193" s="58"/>
    </row>
    <row r="194" spans="1:7">
      <c r="A194" s="2"/>
      <c r="B194" s="2"/>
      <c r="C194" s="15"/>
      <c r="D194" s="2"/>
      <c r="E194" s="74"/>
      <c r="F194" s="17"/>
      <c r="G194" s="58"/>
    </row>
    <row r="195" spans="1:7">
      <c r="A195" s="2"/>
      <c r="B195" s="2"/>
      <c r="C195" s="15"/>
      <c r="D195" s="2"/>
      <c r="E195" s="74"/>
      <c r="F195" s="17"/>
      <c r="G195" s="58"/>
    </row>
    <row r="196" spans="1:7">
      <c r="A196" s="2"/>
      <c r="B196" s="2"/>
      <c r="C196" s="15"/>
      <c r="D196" s="2"/>
      <c r="E196" s="74"/>
      <c r="F196" s="17"/>
      <c r="G196" s="58"/>
    </row>
    <row r="197" spans="1:7">
      <c r="A197" s="2"/>
      <c r="B197" s="2"/>
      <c r="C197" s="15"/>
      <c r="D197" s="2"/>
      <c r="E197" s="74"/>
      <c r="F197" s="17"/>
      <c r="G197" s="58"/>
    </row>
    <row r="198" spans="1:7">
      <c r="A198" s="2"/>
      <c r="B198" s="2"/>
      <c r="C198" s="15"/>
      <c r="D198" s="2"/>
      <c r="E198" s="74"/>
      <c r="F198" s="17"/>
      <c r="G198" s="58"/>
    </row>
    <row r="199" spans="1:7">
      <c r="A199" s="2"/>
      <c r="B199" s="2"/>
      <c r="C199" s="15"/>
      <c r="D199" s="2"/>
      <c r="E199" s="74"/>
      <c r="F199" s="17"/>
      <c r="G199" s="58"/>
    </row>
    <row r="200" spans="1:7">
      <c r="A200" s="2"/>
      <c r="B200" s="2"/>
      <c r="C200" s="15"/>
      <c r="D200" s="2"/>
      <c r="E200" s="74"/>
      <c r="F200" s="17"/>
      <c r="G200" s="58"/>
    </row>
    <row r="201" spans="1:7">
      <c r="A201" s="2"/>
      <c r="B201" s="2"/>
      <c r="C201" s="15"/>
      <c r="D201" s="2"/>
      <c r="E201" s="74"/>
      <c r="F201" s="17"/>
      <c r="G201" s="58"/>
    </row>
    <row r="202" spans="1:7">
      <c r="A202" s="2"/>
      <c r="B202" s="2"/>
      <c r="C202" s="15"/>
      <c r="D202" s="2"/>
      <c r="E202" s="74"/>
      <c r="F202" s="17"/>
      <c r="G202" s="58"/>
    </row>
    <row r="203" spans="1:7">
      <c r="A203" s="2"/>
      <c r="B203" s="2"/>
      <c r="C203" s="15"/>
      <c r="D203" s="2"/>
      <c r="E203" s="74"/>
      <c r="F203" s="17"/>
      <c r="G203" s="58"/>
    </row>
    <row r="204" spans="1:7">
      <c r="A204" s="2"/>
      <c r="B204" s="2"/>
      <c r="C204" s="15"/>
      <c r="D204" s="2"/>
      <c r="E204" s="74"/>
      <c r="F204" s="17"/>
      <c r="G204" s="58"/>
    </row>
    <row r="205" spans="1:7">
      <c r="A205" s="2"/>
      <c r="B205" s="2"/>
      <c r="C205" s="15"/>
      <c r="D205" s="2"/>
      <c r="E205" s="74"/>
      <c r="F205" s="17"/>
      <c r="G205" s="58"/>
    </row>
    <row r="206" spans="1:7">
      <c r="A206" s="2"/>
      <c r="B206" s="2"/>
      <c r="C206" s="15"/>
      <c r="D206" s="2"/>
      <c r="E206" s="74"/>
      <c r="F206" s="17"/>
      <c r="G206" s="58"/>
    </row>
    <row r="207" spans="1:7">
      <c r="A207" s="2"/>
      <c r="B207" s="2"/>
      <c r="C207" s="15"/>
      <c r="D207" s="2"/>
      <c r="E207" s="74"/>
      <c r="F207" s="17"/>
      <c r="G207" s="58"/>
    </row>
    <row r="208" spans="1:7">
      <c r="A208" s="2"/>
      <c r="B208" s="2"/>
      <c r="C208" s="15"/>
      <c r="D208" s="2"/>
      <c r="E208" s="74"/>
      <c r="F208" s="17"/>
      <c r="G208" s="58"/>
    </row>
    <row r="209" spans="1:7">
      <c r="A209" s="2"/>
      <c r="B209" s="2"/>
      <c r="C209" s="15"/>
      <c r="D209" s="2"/>
      <c r="E209" s="74"/>
      <c r="F209" s="17"/>
      <c r="G209" s="58"/>
    </row>
    <row r="210" spans="1:7">
      <c r="A210" s="2"/>
      <c r="B210" s="2"/>
      <c r="C210" s="15"/>
      <c r="D210" s="2"/>
      <c r="E210" s="74"/>
      <c r="F210" s="17"/>
      <c r="G210" s="58"/>
    </row>
    <row r="211" spans="1:7">
      <c r="A211" s="2"/>
      <c r="B211" s="2"/>
      <c r="C211" s="15"/>
      <c r="D211" s="2"/>
      <c r="E211" s="74"/>
      <c r="F211" s="17"/>
      <c r="G211" s="58"/>
    </row>
    <row r="212" spans="1:7">
      <c r="A212" s="2"/>
      <c r="B212" s="2"/>
      <c r="C212" s="15"/>
      <c r="D212" s="2"/>
      <c r="E212" s="74"/>
      <c r="F212" s="17"/>
      <c r="G212" s="58"/>
    </row>
    <row r="213" spans="1:7">
      <c r="A213" s="2"/>
      <c r="B213" s="2"/>
      <c r="C213" s="15"/>
      <c r="D213" s="2"/>
      <c r="E213" s="74"/>
      <c r="F213" s="17"/>
      <c r="G213" s="58"/>
    </row>
    <row r="214" spans="1:7">
      <c r="A214" s="2"/>
      <c r="B214" s="2"/>
      <c r="C214" s="15"/>
      <c r="D214" s="2"/>
      <c r="E214" s="74"/>
      <c r="F214" s="17"/>
      <c r="G214" s="58"/>
    </row>
    <row r="215" spans="1:7">
      <c r="A215" s="2"/>
      <c r="B215" s="2"/>
      <c r="C215" s="15"/>
      <c r="D215" s="2"/>
      <c r="E215" s="74"/>
      <c r="F215" s="17"/>
      <c r="G215" s="58"/>
    </row>
    <row r="216" spans="1:7">
      <c r="A216" s="2"/>
      <c r="B216" s="2"/>
      <c r="C216" s="15"/>
      <c r="D216" s="2"/>
      <c r="E216" s="74"/>
      <c r="F216" s="17"/>
      <c r="G216" s="58"/>
    </row>
    <row r="217" spans="1:7">
      <c r="A217" s="2"/>
      <c r="B217" s="2"/>
      <c r="C217" s="15"/>
      <c r="D217" s="2"/>
      <c r="E217" s="74"/>
      <c r="F217" s="17"/>
      <c r="G217" s="58"/>
    </row>
    <row r="218" spans="1:7">
      <c r="A218" s="2"/>
      <c r="B218" s="2"/>
      <c r="C218" s="15"/>
      <c r="D218" s="2"/>
      <c r="E218" s="74"/>
      <c r="F218" s="17"/>
      <c r="G218" s="58"/>
    </row>
    <row r="219" spans="1:7">
      <c r="A219" s="2"/>
      <c r="B219" s="2"/>
      <c r="C219" s="15"/>
      <c r="D219" s="2"/>
      <c r="E219" s="74"/>
      <c r="F219" s="17"/>
      <c r="G219" s="58"/>
    </row>
    <row r="220" spans="1:7">
      <c r="A220" s="2"/>
      <c r="B220" s="2"/>
      <c r="C220" s="15"/>
      <c r="D220" s="2"/>
      <c r="E220" s="74"/>
      <c r="F220" s="17"/>
      <c r="G220" s="58"/>
    </row>
    <row r="221" spans="1:7">
      <c r="A221" s="2"/>
      <c r="B221" s="2"/>
      <c r="C221" s="15"/>
      <c r="D221" s="2"/>
      <c r="E221" s="74"/>
      <c r="F221" s="17"/>
      <c r="G221" s="58"/>
    </row>
    <row r="222" spans="1:7">
      <c r="A222" s="2"/>
      <c r="B222" s="2"/>
      <c r="C222" s="15"/>
      <c r="D222" s="2"/>
      <c r="E222" s="74"/>
      <c r="F222" s="17"/>
      <c r="G222" s="58"/>
    </row>
    <row r="223" spans="1:7">
      <c r="A223" s="2"/>
      <c r="B223" s="2"/>
      <c r="C223" s="15"/>
      <c r="D223" s="2"/>
      <c r="E223" s="74"/>
      <c r="F223" s="17"/>
      <c r="G223" s="58"/>
    </row>
    <row r="224" spans="1:7">
      <c r="A224" s="2"/>
      <c r="B224" s="2"/>
      <c r="C224" s="15"/>
      <c r="D224" s="2"/>
      <c r="E224" s="74"/>
      <c r="F224" s="17"/>
      <c r="G224" s="58"/>
    </row>
    <row r="225" spans="1:7">
      <c r="A225" s="2"/>
      <c r="B225" s="2"/>
      <c r="C225" s="15"/>
      <c r="D225" s="2"/>
      <c r="E225" s="74"/>
      <c r="F225" s="17"/>
      <c r="G225" s="58"/>
    </row>
    <row r="226" spans="1:7">
      <c r="A226" s="2"/>
      <c r="B226" s="2"/>
      <c r="C226" s="15"/>
      <c r="D226" s="2"/>
      <c r="E226" s="74"/>
      <c r="F226" s="17"/>
      <c r="G226" s="58"/>
    </row>
    <row r="227" spans="1:7">
      <c r="A227" s="2"/>
      <c r="B227" s="2"/>
      <c r="C227" s="15"/>
      <c r="D227" s="2"/>
      <c r="E227" s="74"/>
      <c r="F227" s="17"/>
      <c r="G227" s="58"/>
    </row>
    <row r="228" spans="1:7">
      <c r="A228" s="2"/>
      <c r="B228" s="2"/>
      <c r="C228" s="15"/>
      <c r="D228" s="2"/>
      <c r="E228" s="74"/>
      <c r="F228" s="17"/>
      <c r="G228" s="58"/>
    </row>
    <row r="229" spans="1:7">
      <c r="A229" s="2"/>
      <c r="B229" s="2"/>
      <c r="C229" s="15"/>
      <c r="D229" s="2"/>
      <c r="E229" s="74"/>
      <c r="F229" s="17"/>
      <c r="G229" s="58"/>
    </row>
    <row r="230" spans="1:7">
      <c r="A230" s="2"/>
      <c r="B230" s="2"/>
      <c r="C230" s="15"/>
      <c r="D230" s="2"/>
      <c r="E230" s="74"/>
      <c r="F230" s="17"/>
      <c r="G230" s="58"/>
    </row>
    <row r="231" spans="1:7">
      <c r="A231" s="2"/>
      <c r="B231" s="2"/>
      <c r="C231" s="15"/>
      <c r="D231" s="2"/>
      <c r="E231" s="74"/>
      <c r="F231" s="17"/>
      <c r="G231" s="58"/>
    </row>
    <row r="232" spans="1:7">
      <c r="A232" s="2"/>
      <c r="B232" s="2"/>
      <c r="C232" s="15"/>
      <c r="D232" s="2"/>
      <c r="E232" s="74"/>
      <c r="F232" s="17"/>
      <c r="G232" s="58"/>
    </row>
    <row r="233" spans="1:7">
      <c r="A233" s="2"/>
      <c r="B233" s="2"/>
      <c r="C233" s="15"/>
      <c r="D233" s="2"/>
      <c r="E233" s="74"/>
      <c r="F233" s="17"/>
      <c r="G233" s="58"/>
    </row>
    <row r="234" spans="1:7">
      <c r="A234" s="2"/>
      <c r="B234" s="2"/>
      <c r="C234" s="15"/>
      <c r="D234" s="2"/>
      <c r="E234" s="74"/>
      <c r="F234" s="17"/>
      <c r="G234" s="58"/>
    </row>
    <row r="235" spans="1:7">
      <c r="A235" s="2"/>
      <c r="B235" s="2"/>
      <c r="C235" s="15"/>
      <c r="D235" s="2"/>
      <c r="E235" s="74"/>
      <c r="F235" s="17"/>
      <c r="G235" s="58"/>
    </row>
    <row r="236" spans="1:7">
      <c r="A236" s="2"/>
      <c r="B236" s="2"/>
      <c r="C236" s="15"/>
      <c r="D236" s="2"/>
      <c r="E236" s="74"/>
      <c r="F236" s="17"/>
      <c r="G236" s="58"/>
    </row>
    <row r="237" spans="1:7">
      <c r="A237" s="2"/>
      <c r="B237" s="2"/>
      <c r="C237" s="15"/>
      <c r="D237" s="2"/>
      <c r="E237" s="74"/>
      <c r="F237" s="17"/>
      <c r="G237" s="58"/>
    </row>
    <row r="238" spans="1:7">
      <c r="A238" s="2"/>
      <c r="B238" s="2"/>
      <c r="C238" s="15"/>
      <c r="D238" s="2"/>
      <c r="E238" s="74"/>
      <c r="F238" s="17"/>
      <c r="G238" s="58"/>
    </row>
    <row r="239" spans="1:7">
      <c r="A239" s="2"/>
      <c r="B239" s="2"/>
      <c r="C239" s="15"/>
      <c r="D239" s="2"/>
      <c r="E239" s="74"/>
      <c r="F239" s="17"/>
      <c r="G239" s="58"/>
    </row>
    <row r="240" spans="1:7">
      <c r="A240" s="2"/>
      <c r="B240" s="2"/>
      <c r="C240" s="15"/>
      <c r="D240" s="2"/>
      <c r="E240" s="74"/>
      <c r="F240" s="17"/>
      <c r="G240" s="58"/>
    </row>
    <row r="241" spans="1:7">
      <c r="A241" s="2"/>
      <c r="B241" s="2"/>
      <c r="C241" s="15"/>
      <c r="D241" s="2"/>
      <c r="E241" s="74"/>
      <c r="F241" s="17"/>
      <c r="G241" s="58"/>
    </row>
    <row r="242" spans="1:7">
      <c r="A242" s="2"/>
      <c r="B242" s="2"/>
      <c r="C242" s="15"/>
      <c r="D242" s="2"/>
      <c r="E242" s="74"/>
      <c r="F242" s="17"/>
      <c r="G242" s="58"/>
    </row>
    <row r="243" spans="1:7">
      <c r="A243" s="2"/>
      <c r="B243" s="2"/>
      <c r="C243" s="15"/>
      <c r="D243" s="2"/>
      <c r="E243" s="74"/>
      <c r="F243" s="17"/>
      <c r="G243" s="58"/>
    </row>
    <row r="244" spans="1:7">
      <c r="A244" s="2"/>
      <c r="B244" s="2"/>
      <c r="C244" s="15"/>
      <c r="D244" s="2"/>
      <c r="E244" s="74"/>
      <c r="F244" s="17"/>
      <c r="G244" s="58"/>
    </row>
    <row r="245" spans="1:7">
      <c r="A245" s="2"/>
      <c r="B245" s="2"/>
      <c r="C245" s="15"/>
      <c r="D245" s="2"/>
      <c r="E245" s="74"/>
      <c r="F245" s="17"/>
      <c r="G245" s="58"/>
    </row>
    <row r="246" spans="1:7">
      <c r="A246" s="2"/>
      <c r="B246" s="2"/>
      <c r="C246" s="15"/>
      <c r="D246" s="2"/>
      <c r="E246" s="74"/>
      <c r="F246" s="17"/>
      <c r="G246" s="58"/>
    </row>
    <row r="247" spans="1:7">
      <c r="A247" s="2"/>
      <c r="B247" s="2"/>
      <c r="C247" s="15"/>
      <c r="D247" s="2"/>
      <c r="E247" s="74"/>
      <c r="F247" s="17"/>
      <c r="G247" s="58"/>
    </row>
    <row r="248" spans="1:7">
      <c r="A248" s="2"/>
      <c r="B248" s="2"/>
      <c r="C248" s="15"/>
      <c r="D248" s="2"/>
      <c r="E248" s="74"/>
      <c r="F248" s="17"/>
      <c r="G248" s="58"/>
    </row>
    <row r="249" spans="1:7">
      <c r="A249" s="2"/>
      <c r="B249" s="2"/>
      <c r="C249" s="15"/>
      <c r="D249" s="2"/>
      <c r="E249" s="74"/>
      <c r="F249" s="17"/>
      <c r="G249" s="58"/>
    </row>
    <row r="250" spans="1:7">
      <c r="A250" s="2"/>
      <c r="B250" s="2"/>
      <c r="C250" s="15"/>
      <c r="D250" s="2"/>
      <c r="E250" s="74"/>
      <c r="F250" s="17"/>
      <c r="G250" s="58"/>
    </row>
    <row r="251" spans="1:7">
      <c r="A251" s="2"/>
      <c r="B251" s="2"/>
      <c r="C251" s="15"/>
      <c r="D251" s="2"/>
      <c r="E251" s="74"/>
      <c r="F251" s="17"/>
      <c r="G251" s="58"/>
    </row>
    <row r="252" spans="1:7">
      <c r="A252" s="2"/>
      <c r="B252" s="2"/>
      <c r="C252" s="15"/>
      <c r="D252" s="2"/>
      <c r="E252" s="74"/>
      <c r="F252" s="17"/>
      <c r="G252" s="58"/>
    </row>
    <row r="253" spans="1:7">
      <c r="A253" s="2"/>
      <c r="B253" s="2"/>
      <c r="C253" s="15"/>
      <c r="D253" s="2"/>
      <c r="E253" s="74"/>
      <c r="F253" s="17"/>
      <c r="G253" s="58"/>
    </row>
    <row r="254" spans="1:7">
      <c r="A254" s="2"/>
      <c r="B254" s="2"/>
      <c r="C254" s="15"/>
      <c r="D254" s="2"/>
      <c r="E254" s="74"/>
      <c r="F254" s="17"/>
      <c r="G254" s="58"/>
    </row>
    <row r="255" spans="1:7">
      <c r="A255" s="2"/>
      <c r="B255" s="2"/>
      <c r="C255" s="15"/>
      <c r="D255" s="2"/>
      <c r="E255" s="74"/>
      <c r="F255" s="17"/>
      <c r="G255" s="58"/>
    </row>
    <row r="256" spans="1:7">
      <c r="A256" s="2"/>
      <c r="B256" s="2"/>
      <c r="C256" s="15"/>
      <c r="D256" s="2"/>
      <c r="E256" s="74"/>
      <c r="F256" s="17"/>
      <c r="G256" s="58"/>
    </row>
    <row r="257" spans="1:7">
      <c r="A257" s="2"/>
      <c r="B257" s="2"/>
      <c r="C257" s="15"/>
      <c r="D257" s="2"/>
      <c r="E257" s="74"/>
      <c r="F257" s="17"/>
      <c r="G257" s="58"/>
    </row>
    <row r="258" spans="1:7">
      <c r="A258" s="2"/>
      <c r="B258" s="2"/>
      <c r="C258" s="15"/>
      <c r="D258" s="2"/>
      <c r="E258" s="74"/>
      <c r="F258" s="17"/>
      <c r="G258" s="58"/>
    </row>
    <row r="259" spans="1:7">
      <c r="A259" s="2"/>
      <c r="B259" s="2"/>
      <c r="C259" s="15"/>
      <c r="D259" s="2"/>
      <c r="E259" s="74"/>
      <c r="F259" s="17"/>
      <c r="G259" s="58"/>
    </row>
    <row r="260" spans="1:7">
      <c r="A260" s="2"/>
      <c r="B260" s="2"/>
      <c r="C260" s="15"/>
      <c r="D260" s="2"/>
      <c r="E260" s="74"/>
      <c r="F260" s="17"/>
      <c r="G260" s="58"/>
    </row>
    <row r="261" spans="1:7">
      <c r="A261" s="2"/>
      <c r="B261" s="2"/>
      <c r="C261" s="15"/>
      <c r="D261" s="2"/>
      <c r="E261" s="74"/>
      <c r="F261" s="17"/>
      <c r="G261" s="58"/>
    </row>
    <row r="262" spans="1:7">
      <c r="A262" s="2"/>
      <c r="B262" s="2"/>
      <c r="C262" s="15"/>
      <c r="D262" s="2"/>
      <c r="E262" s="74"/>
      <c r="F262" s="17"/>
      <c r="G262" s="58"/>
    </row>
    <row r="263" spans="1:7">
      <c r="A263" s="2"/>
      <c r="B263" s="2"/>
      <c r="C263" s="15"/>
      <c r="D263" s="2"/>
      <c r="E263" s="74"/>
      <c r="F263" s="17"/>
      <c r="G263" s="58"/>
    </row>
    <row r="264" spans="1:7">
      <c r="A264" s="2"/>
      <c r="B264" s="2"/>
      <c r="C264" s="15"/>
      <c r="D264" s="2"/>
      <c r="E264" s="74"/>
      <c r="F264" s="17"/>
      <c r="G264" s="58"/>
    </row>
    <row r="265" spans="1:7">
      <c r="A265" s="2"/>
      <c r="B265" s="2"/>
      <c r="C265" s="15"/>
      <c r="D265" s="2"/>
      <c r="E265" s="74"/>
      <c r="F265" s="17"/>
      <c r="G265" s="58"/>
    </row>
    <row r="266" spans="1:7">
      <c r="A266" s="2"/>
      <c r="B266" s="2"/>
      <c r="C266" s="15"/>
      <c r="D266" s="2"/>
      <c r="E266" s="74"/>
      <c r="F266" s="17"/>
      <c r="G266" s="58"/>
    </row>
    <row r="267" spans="1:7">
      <c r="A267" s="2"/>
      <c r="B267" s="2"/>
      <c r="C267" s="15"/>
      <c r="D267" s="2"/>
      <c r="E267" s="74"/>
      <c r="F267" s="17"/>
      <c r="G267" s="58"/>
    </row>
    <row r="268" spans="1:7">
      <c r="A268" s="2"/>
      <c r="B268" s="2"/>
      <c r="C268" s="15"/>
      <c r="D268" s="2"/>
      <c r="E268" s="74"/>
      <c r="F268" s="17"/>
      <c r="G268" s="58"/>
    </row>
    <row r="269" spans="1:7">
      <c r="A269" s="2"/>
      <c r="B269" s="2"/>
      <c r="C269" s="15"/>
      <c r="D269" s="2"/>
      <c r="E269" s="74"/>
      <c r="F269" s="17"/>
      <c r="G269" s="58"/>
    </row>
    <row r="270" spans="1:7">
      <c r="A270" s="2"/>
      <c r="B270" s="2"/>
      <c r="C270" s="15"/>
      <c r="D270" s="2"/>
      <c r="E270" s="74"/>
      <c r="F270" s="17"/>
      <c r="G270" s="58"/>
    </row>
    <row r="271" spans="1:7">
      <c r="A271" s="2"/>
      <c r="B271" s="2"/>
      <c r="C271" s="15"/>
      <c r="D271" s="2"/>
      <c r="E271" s="74"/>
      <c r="F271" s="17"/>
      <c r="G271" s="58"/>
    </row>
    <row r="272" spans="1:7">
      <c r="A272" s="2"/>
      <c r="B272" s="2"/>
      <c r="C272" s="15"/>
      <c r="D272" s="2"/>
      <c r="E272" s="74"/>
      <c r="F272" s="17"/>
      <c r="G272" s="58"/>
    </row>
    <row r="273" spans="1:7">
      <c r="A273" s="2"/>
      <c r="B273" s="2"/>
      <c r="C273" s="15"/>
      <c r="D273" s="2"/>
      <c r="E273" s="74"/>
      <c r="F273" s="17"/>
      <c r="G273" s="58"/>
    </row>
    <row r="274" spans="1:7">
      <c r="A274" s="2"/>
      <c r="B274" s="2"/>
      <c r="C274" s="15"/>
      <c r="D274" s="2"/>
      <c r="E274" s="74"/>
      <c r="F274" s="17"/>
      <c r="G274" s="58"/>
    </row>
    <row r="275" spans="1:7">
      <c r="A275" s="2"/>
      <c r="B275" s="2"/>
      <c r="C275" s="15"/>
      <c r="D275" s="2"/>
      <c r="E275" s="74"/>
      <c r="F275" s="17"/>
      <c r="G275" s="58"/>
    </row>
    <row r="276" spans="1:7">
      <c r="A276" s="2"/>
      <c r="B276" s="2"/>
      <c r="C276" s="15"/>
      <c r="D276" s="2"/>
      <c r="E276" s="74"/>
      <c r="F276" s="17"/>
      <c r="G276" s="58"/>
    </row>
    <row r="277" spans="1:7">
      <c r="A277" s="2"/>
      <c r="B277" s="2"/>
      <c r="C277" s="15"/>
      <c r="D277" s="2"/>
      <c r="E277" s="74"/>
      <c r="F277" s="17"/>
      <c r="G277" s="58"/>
    </row>
    <row r="278" spans="1:7">
      <c r="A278" s="2"/>
      <c r="B278" s="2"/>
      <c r="C278" s="15"/>
      <c r="D278" s="2"/>
      <c r="E278" s="74"/>
      <c r="F278" s="17"/>
      <c r="G278" s="58"/>
    </row>
    <row r="279" spans="1:7">
      <c r="A279" s="2"/>
      <c r="B279" s="2"/>
      <c r="C279" s="15"/>
      <c r="D279" s="2"/>
      <c r="E279" s="74"/>
      <c r="F279" s="17"/>
      <c r="G279" s="58"/>
    </row>
    <row r="280" spans="1:7">
      <c r="A280" s="2"/>
      <c r="B280" s="2"/>
      <c r="C280" s="15"/>
      <c r="D280" s="2"/>
      <c r="E280" s="74"/>
      <c r="F280" s="17"/>
      <c r="G280" s="58"/>
    </row>
    <row r="281" spans="1:7">
      <c r="A281" s="2"/>
      <c r="B281" s="2"/>
      <c r="C281" s="15"/>
      <c r="D281" s="2"/>
      <c r="E281" s="74"/>
      <c r="F281" s="17"/>
      <c r="G281" s="58"/>
    </row>
    <row r="282" spans="1:7">
      <c r="A282" s="2"/>
      <c r="B282" s="2"/>
      <c r="C282" s="15"/>
      <c r="D282" s="2"/>
      <c r="E282" s="74"/>
      <c r="F282" s="17"/>
      <c r="G282" s="58"/>
    </row>
    <row r="283" spans="1:7">
      <c r="A283" s="2"/>
      <c r="B283" s="2"/>
      <c r="C283" s="15"/>
      <c r="D283" s="2"/>
      <c r="E283" s="74"/>
      <c r="F283" s="17"/>
      <c r="G283" s="58"/>
    </row>
    <row r="284" spans="1:7">
      <c r="A284" s="2"/>
      <c r="B284" s="2"/>
      <c r="C284" s="15"/>
      <c r="D284" s="2"/>
      <c r="E284" s="74"/>
      <c r="F284" s="17"/>
      <c r="G284" s="58"/>
    </row>
    <row r="285" spans="1:7">
      <c r="A285" s="2"/>
      <c r="B285" s="2"/>
      <c r="C285" s="15"/>
      <c r="D285" s="2"/>
      <c r="E285" s="74"/>
      <c r="F285" s="17"/>
      <c r="G285" s="58"/>
    </row>
    <row r="286" spans="1:7">
      <c r="A286" s="2"/>
      <c r="B286" s="2"/>
      <c r="C286" s="15"/>
      <c r="D286" s="2"/>
      <c r="E286" s="74"/>
      <c r="F286" s="17"/>
      <c r="G286" s="58"/>
    </row>
    <row r="287" spans="1:7">
      <c r="A287" s="2"/>
      <c r="B287" s="2"/>
      <c r="C287" s="15"/>
      <c r="D287" s="2"/>
      <c r="E287" s="74"/>
      <c r="F287" s="17"/>
      <c r="G287" s="58"/>
    </row>
    <row r="288" spans="1:7">
      <c r="A288" s="2"/>
      <c r="B288" s="2"/>
      <c r="C288" s="15"/>
      <c r="D288" s="2"/>
      <c r="E288" s="74"/>
      <c r="F288" s="17"/>
      <c r="G288" s="58"/>
    </row>
    <row r="289" spans="1:7">
      <c r="A289" s="2"/>
      <c r="B289" s="2"/>
      <c r="C289" s="15"/>
      <c r="D289" s="2"/>
      <c r="E289" s="74"/>
      <c r="F289" s="17"/>
      <c r="G289" s="58"/>
    </row>
    <row r="290" spans="1:7">
      <c r="A290" s="2"/>
      <c r="B290" s="2"/>
      <c r="C290" s="15"/>
      <c r="D290" s="2"/>
      <c r="E290" s="74"/>
      <c r="F290" s="17"/>
      <c r="G290" s="58"/>
    </row>
    <row r="291" spans="1:7">
      <c r="A291" s="2"/>
      <c r="B291" s="2"/>
      <c r="C291" s="15"/>
      <c r="D291" s="2"/>
      <c r="E291" s="74"/>
      <c r="F291" s="17"/>
      <c r="G291" s="58"/>
    </row>
    <row r="292" spans="1:7">
      <c r="A292" s="2"/>
      <c r="B292" s="2"/>
      <c r="C292" s="15"/>
      <c r="D292" s="2"/>
      <c r="E292" s="74"/>
      <c r="F292" s="17"/>
      <c r="G292" s="58"/>
    </row>
    <row r="293" spans="1:7">
      <c r="A293" s="2"/>
      <c r="B293" s="2"/>
      <c r="C293" s="15"/>
      <c r="D293" s="2"/>
      <c r="E293" s="74"/>
      <c r="F293" s="17"/>
      <c r="G293" s="58"/>
    </row>
    <row r="294" spans="1:7">
      <c r="A294" s="2"/>
      <c r="B294" s="2"/>
      <c r="C294" s="15"/>
      <c r="D294" s="2"/>
      <c r="E294" s="74"/>
      <c r="F294" s="17"/>
      <c r="G294" s="58"/>
    </row>
    <row r="295" spans="1:7">
      <c r="A295" s="2"/>
      <c r="B295" s="2"/>
      <c r="C295" s="15"/>
      <c r="D295" s="2"/>
      <c r="E295" s="74"/>
      <c r="F295" s="17"/>
      <c r="G295" s="58"/>
    </row>
    <row r="296" spans="1:7">
      <c r="A296" s="2"/>
      <c r="B296" s="2"/>
      <c r="C296" s="15"/>
      <c r="D296" s="2"/>
      <c r="E296" s="74"/>
      <c r="F296" s="17"/>
      <c r="G296" s="58"/>
    </row>
    <row r="297" spans="1:7">
      <c r="A297" s="2"/>
      <c r="B297" s="2"/>
      <c r="C297" s="15"/>
      <c r="D297" s="2"/>
      <c r="E297" s="74"/>
      <c r="F297" s="17"/>
      <c r="G297" s="58"/>
    </row>
    <row r="298" spans="1:7">
      <c r="A298" s="2"/>
      <c r="B298" s="2"/>
      <c r="C298" s="15"/>
      <c r="D298" s="2"/>
      <c r="E298" s="74"/>
      <c r="F298" s="17"/>
      <c r="G298" s="58"/>
    </row>
    <row r="299" spans="1:7">
      <c r="A299" s="2"/>
      <c r="B299" s="2"/>
      <c r="C299" s="15"/>
      <c r="D299" s="2"/>
      <c r="E299" s="74"/>
      <c r="F299" s="17"/>
      <c r="G299" s="58"/>
    </row>
    <row r="300" spans="1:7">
      <c r="A300" s="2"/>
      <c r="B300" s="2"/>
      <c r="C300" s="15"/>
      <c r="D300" s="2"/>
      <c r="E300" s="74"/>
      <c r="F300" s="17"/>
      <c r="G300" s="58"/>
    </row>
    <row r="301" spans="1:7">
      <c r="A301" s="2"/>
      <c r="B301" s="2"/>
      <c r="C301" s="15"/>
      <c r="D301" s="2"/>
      <c r="E301" s="74"/>
      <c r="F301" s="17"/>
      <c r="G301" s="58"/>
    </row>
    <row r="302" spans="1:7">
      <c r="A302" s="2"/>
      <c r="B302" s="2"/>
      <c r="C302" s="15"/>
      <c r="D302" s="2"/>
      <c r="E302" s="74"/>
      <c r="F302" s="17"/>
      <c r="G302" s="58"/>
    </row>
    <row r="303" spans="1:7">
      <c r="A303" s="2"/>
      <c r="B303" s="2"/>
      <c r="C303" s="15"/>
      <c r="D303" s="2"/>
      <c r="E303" s="74"/>
      <c r="F303" s="17"/>
      <c r="G303" s="58"/>
    </row>
    <row r="304" spans="1:7">
      <c r="A304" s="2"/>
      <c r="B304" s="2"/>
      <c r="C304" s="15"/>
      <c r="D304" s="2"/>
      <c r="E304" s="74"/>
      <c r="F304" s="17"/>
      <c r="G304" s="58"/>
    </row>
    <row r="305" spans="1:7">
      <c r="A305" s="2"/>
      <c r="B305" s="2"/>
      <c r="C305" s="15"/>
      <c r="D305" s="2"/>
      <c r="E305" s="74"/>
      <c r="F305" s="17"/>
      <c r="G305" s="58"/>
    </row>
    <row r="306" spans="1:7">
      <c r="A306" s="2"/>
      <c r="B306" s="2"/>
      <c r="C306" s="15"/>
      <c r="D306" s="2"/>
      <c r="E306" s="74"/>
      <c r="F306" s="17"/>
      <c r="G306" s="58"/>
    </row>
    <row r="307" spans="1:7">
      <c r="A307" s="2"/>
      <c r="B307" s="2"/>
      <c r="C307" s="15"/>
      <c r="D307" s="2"/>
      <c r="E307" s="74"/>
      <c r="F307" s="17"/>
      <c r="G307" s="58"/>
    </row>
    <row r="308" spans="1:7">
      <c r="A308" s="2"/>
      <c r="B308" s="2"/>
      <c r="C308" s="15"/>
      <c r="D308" s="2"/>
      <c r="E308" s="74"/>
      <c r="F308" s="17"/>
      <c r="G308" s="58"/>
    </row>
    <row r="309" spans="1:7">
      <c r="A309" s="2"/>
      <c r="B309" s="2"/>
      <c r="C309" s="15"/>
      <c r="D309" s="2"/>
      <c r="E309" s="74"/>
      <c r="F309" s="17"/>
      <c r="G309" s="58"/>
    </row>
    <row r="310" spans="1:7">
      <c r="A310" s="2"/>
      <c r="B310" s="2"/>
      <c r="C310" s="15"/>
      <c r="D310" s="2"/>
      <c r="E310" s="74"/>
      <c r="F310" s="17"/>
      <c r="G310" s="58"/>
    </row>
    <row r="311" spans="1:7">
      <c r="A311" s="2"/>
      <c r="B311" s="2"/>
      <c r="C311" s="15"/>
      <c r="D311" s="2"/>
      <c r="E311" s="74"/>
      <c r="F311" s="17"/>
      <c r="G311" s="58"/>
    </row>
    <row r="312" spans="1:7">
      <c r="A312" s="2"/>
      <c r="B312" s="2"/>
      <c r="C312" s="15"/>
      <c r="D312" s="2"/>
      <c r="E312" s="74"/>
      <c r="F312" s="17"/>
      <c r="G312" s="58"/>
    </row>
    <row r="313" spans="1:7">
      <c r="A313" s="2"/>
      <c r="B313" s="2"/>
      <c r="C313" s="15"/>
      <c r="D313" s="2"/>
      <c r="E313" s="74"/>
      <c r="F313" s="17"/>
      <c r="G313" s="58"/>
    </row>
    <row r="314" spans="1:7">
      <c r="A314" s="2"/>
      <c r="B314" s="2"/>
      <c r="C314" s="15"/>
      <c r="D314" s="2"/>
      <c r="E314" s="74"/>
      <c r="F314" s="17"/>
      <c r="G314" s="58"/>
    </row>
    <row r="315" spans="1:7">
      <c r="A315" s="2"/>
      <c r="B315" s="2"/>
      <c r="C315" s="15"/>
      <c r="D315" s="2"/>
      <c r="E315" s="74"/>
      <c r="F315" s="17"/>
      <c r="G315" s="58"/>
    </row>
    <row r="316" spans="1:7">
      <c r="A316" s="2"/>
      <c r="B316" s="2"/>
      <c r="C316" s="15"/>
      <c r="D316" s="2"/>
      <c r="E316" s="74"/>
      <c r="F316" s="17"/>
      <c r="G316" s="58"/>
    </row>
    <row r="317" spans="1:7">
      <c r="A317" s="2"/>
      <c r="B317" s="2"/>
      <c r="C317" s="15"/>
      <c r="D317" s="2"/>
      <c r="E317" s="74"/>
      <c r="F317" s="17"/>
      <c r="G317" s="58"/>
    </row>
    <row r="318" spans="1:7">
      <c r="A318" s="2"/>
      <c r="B318" s="2"/>
      <c r="C318" s="15"/>
      <c r="D318" s="2"/>
      <c r="E318" s="74"/>
      <c r="F318" s="17"/>
      <c r="G318" s="58"/>
    </row>
    <row r="319" spans="1:7">
      <c r="A319" s="2"/>
      <c r="B319" s="2"/>
      <c r="C319" s="15"/>
      <c r="D319" s="2"/>
      <c r="E319" s="74"/>
      <c r="F319" s="17"/>
      <c r="G319" s="58"/>
    </row>
    <row r="320" spans="1:7">
      <c r="A320" s="2"/>
      <c r="B320" s="2"/>
      <c r="C320" s="15"/>
      <c r="D320" s="2"/>
      <c r="E320" s="74"/>
      <c r="F320" s="17"/>
      <c r="G320" s="58"/>
    </row>
    <row r="321" spans="1:7">
      <c r="A321" s="2"/>
      <c r="B321" s="2"/>
      <c r="C321" s="15"/>
      <c r="D321" s="2"/>
      <c r="E321" s="74"/>
      <c r="F321" s="17"/>
      <c r="G321" s="58"/>
    </row>
    <row r="322" spans="1:7">
      <c r="A322" s="2"/>
      <c r="B322" s="2"/>
      <c r="C322" s="15"/>
      <c r="D322" s="2"/>
      <c r="E322" s="74"/>
      <c r="F322" s="17"/>
      <c r="G322" s="58"/>
    </row>
    <row r="323" spans="1:7">
      <c r="A323" s="2"/>
      <c r="B323" s="2"/>
      <c r="C323" s="15"/>
      <c r="D323" s="2"/>
      <c r="E323" s="74"/>
      <c r="F323" s="17"/>
      <c r="G323" s="58"/>
    </row>
    <row r="324" spans="1:7">
      <c r="A324" s="2"/>
      <c r="B324" s="2"/>
      <c r="C324" s="15"/>
      <c r="D324" s="2"/>
      <c r="E324" s="74"/>
      <c r="F324" s="17"/>
      <c r="G324" s="58"/>
    </row>
    <row r="325" spans="1:7">
      <c r="A325" s="2"/>
      <c r="B325" s="2"/>
      <c r="C325" s="15"/>
      <c r="D325" s="2"/>
      <c r="E325" s="74"/>
      <c r="F325" s="17"/>
      <c r="G325" s="58"/>
    </row>
    <row r="326" spans="1:7">
      <c r="A326" s="2"/>
      <c r="B326" s="2"/>
      <c r="C326" s="15"/>
      <c r="D326" s="2"/>
      <c r="E326" s="74"/>
      <c r="F326" s="17"/>
      <c r="G326" s="58"/>
    </row>
    <row r="327" spans="1:7">
      <c r="A327" s="2"/>
      <c r="B327" s="2"/>
      <c r="C327" s="15"/>
      <c r="D327" s="2"/>
      <c r="E327" s="74"/>
      <c r="F327" s="17"/>
      <c r="G327" s="58"/>
    </row>
    <row r="328" spans="1:7">
      <c r="A328" s="2"/>
      <c r="B328" s="2"/>
      <c r="C328" s="15"/>
      <c r="D328" s="2"/>
      <c r="E328" s="74"/>
      <c r="F328" s="17"/>
      <c r="G328" s="58"/>
    </row>
    <row r="329" spans="1:7">
      <c r="A329" s="2"/>
      <c r="B329" s="2"/>
      <c r="C329" s="15"/>
      <c r="D329" s="2"/>
      <c r="E329" s="74"/>
      <c r="F329" s="17"/>
      <c r="G329" s="58"/>
    </row>
    <row r="330" spans="1:7">
      <c r="A330" s="2"/>
      <c r="B330" s="2"/>
      <c r="C330" s="15"/>
      <c r="D330" s="2"/>
      <c r="E330" s="74"/>
      <c r="F330" s="17"/>
      <c r="G330" s="58"/>
    </row>
    <row r="331" spans="1:7">
      <c r="A331" s="2"/>
      <c r="B331" s="2"/>
      <c r="C331" s="15"/>
      <c r="D331" s="2"/>
      <c r="E331" s="74"/>
      <c r="F331" s="17"/>
      <c r="G331" s="58"/>
    </row>
    <row r="332" spans="1:7">
      <c r="A332" s="2"/>
      <c r="B332" s="2"/>
      <c r="C332" s="15"/>
      <c r="D332" s="2"/>
      <c r="E332" s="74"/>
      <c r="F332" s="17"/>
      <c r="G332" s="58"/>
    </row>
    <row r="333" spans="1:7">
      <c r="A333" s="2"/>
      <c r="B333" s="2"/>
      <c r="C333" s="15"/>
      <c r="D333" s="2"/>
      <c r="E333" s="74"/>
      <c r="F333" s="17"/>
      <c r="G333" s="58"/>
    </row>
    <row r="334" spans="1:7">
      <c r="A334" s="2"/>
      <c r="B334" s="2"/>
      <c r="C334" s="15"/>
      <c r="D334" s="2"/>
      <c r="E334" s="74"/>
      <c r="F334" s="17"/>
      <c r="G334" s="58"/>
    </row>
    <row r="335" spans="1:7">
      <c r="A335" s="2"/>
      <c r="B335" s="2"/>
      <c r="C335" s="15"/>
      <c r="D335" s="2"/>
      <c r="E335" s="74"/>
      <c r="F335" s="17"/>
      <c r="G335" s="58"/>
    </row>
    <row r="336" spans="1:7">
      <c r="A336" s="2"/>
      <c r="B336" s="2"/>
      <c r="C336" s="15"/>
      <c r="D336" s="2"/>
      <c r="E336" s="74"/>
      <c r="F336" s="17"/>
      <c r="G336" s="58"/>
    </row>
    <row r="337" spans="1:7">
      <c r="A337" s="2"/>
      <c r="B337" s="2"/>
      <c r="C337" s="15"/>
      <c r="D337" s="2"/>
      <c r="E337" s="74"/>
      <c r="F337" s="17"/>
      <c r="G337" s="58"/>
    </row>
    <row r="338" spans="1:7">
      <c r="A338" s="2"/>
      <c r="B338" s="2"/>
      <c r="C338" s="15"/>
      <c r="D338" s="2"/>
      <c r="E338" s="74"/>
      <c r="F338" s="17"/>
      <c r="G338" s="58"/>
    </row>
    <row r="339" spans="1:7">
      <c r="A339" s="2"/>
      <c r="B339" s="2"/>
      <c r="C339" s="15"/>
      <c r="D339" s="2"/>
      <c r="E339" s="74"/>
      <c r="F339" s="17"/>
      <c r="G339" s="58"/>
    </row>
    <row r="340" spans="1:7">
      <c r="A340" s="2"/>
      <c r="B340" s="2"/>
      <c r="C340" s="15"/>
      <c r="D340" s="2"/>
      <c r="E340" s="74"/>
      <c r="F340" s="17"/>
      <c r="G340" s="58"/>
    </row>
    <row r="341" spans="1:7">
      <c r="A341" s="2"/>
      <c r="B341" s="2"/>
      <c r="C341" s="15"/>
      <c r="D341" s="2"/>
      <c r="E341" s="74"/>
      <c r="F341" s="17"/>
      <c r="G341" s="58"/>
    </row>
    <row r="342" spans="1:7">
      <c r="A342" s="2"/>
      <c r="B342" s="2"/>
      <c r="C342" s="15"/>
      <c r="D342" s="2"/>
      <c r="E342" s="74"/>
      <c r="F342" s="17"/>
      <c r="G342" s="58"/>
    </row>
    <row r="343" spans="1:7">
      <c r="A343" s="2"/>
      <c r="B343" s="2"/>
      <c r="C343" s="15"/>
      <c r="D343" s="2"/>
      <c r="E343" s="74"/>
      <c r="F343" s="17"/>
      <c r="G343" s="58"/>
    </row>
    <row r="344" spans="1:7">
      <c r="A344" s="2"/>
      <c r="B344" s="2"/>
      <c r="C344" s="15"/>
      <c r="D344" s="2"/>
      <c r="E344" s="74"/>
      <c r="F344" s="17"/>
      <c r="G344" s="58"/>
    </row>
    <row r="345" spans="1:7">
      <c r="A345" s="2"/>
      <c r="B345" s="2"/>
      <c r="C345" s="15"/>
      <c r="D345" s="2"/>
      <c r="E345" s="74"/>
      <c r="F345" s="17"/>
      <c r="G345" s="58"/>
    </row>
    <row r="346" spans="1:7">
      <c r="A346" s="2"/>
      <c r="B346" s="2"/>
      <c r="C346" s="15"/>
      <c r="D346" s="2"/>
      <c r="E346" s="74"/>
      <c r="F346" s="17"/>
      <c r="G346" s="58"/>
    </row>
    <row r="347" spans="1:7">
      <c r="A347" s="2"/>
      <c r="B347" s="2"/>
      <c r="C347" s="15"/>
      <c r="D347" s="2"/>
      <c r="E347" s="74"/>
      <c r="F347" s="17"/>
      <c r="G347" s="58"/>
    </row>
    <row r="348" spans="1:7">
      <c r="A348" s="2"/>
      <c r="B348" s="2"/>
      <c r="C348" s="15"/>
      <c r="D348" s="2"/>
      <c r="E348" s="74"/>
      <c r="F348" s="17"/>
      <c r="G348" s="58"/>
    </row>
    <row r="349" spans="1:7">
      <c r="A349" s="2"/>
      <c r="B349" s="2"/>
      <c r="C349" s="15"/>
      <c r="D349" s="2"/>
      <c r="E349" s="74"/>
      <c r="F349" s="17"/>
      <c r="G349" s="58"/>
    </row>
    <row r="350" spans="1:7">
      <c r="A350" s="2"/>
      <c r="B350" s="2"/>
      <c r="C350" s="15"/>
      <c r="D350" s="2"/>
      <c r="E350" s="74"/>
      <c r="F350" s="17"/>
      <c r="G350" s="58"/>
    </row>
    <row r="351" spans="1:7">
      <c r="A351" s="2"/>
      <c r="B351" s="2"/>
      <c r="C351" s="15"/>
      <c r="D351" s="2"/>
      <c r="E351" s="74"/>
      <c r="F351" s="17"/>
      <c r="G351" s="58"/>
    </row>
    <row r="352" spans="1:7">
      <c r="A352" s="2"/>
      <c r="B352" s="2"/>
      <c r="C352" s="15"/>
      <c r="D352" s="2"/>
      <c r="E352" s="74"/>
      <c r="F352" s="17"/>
      <c r="G352" s="58"/>
    </row>
    <row r="353" spans="1:7">
      <c r="A353" s="2"/>
      <c r="B353" s="2"/>
      <c r="C353" s="15"/>
      <c r="D353" s="2"/>
      <c r="E353" s="74"/>
      <c r="F353" s="17"/>
      <c r="G353" s="58"/>
    </row>
    <row r="354" spans="1:7">
      <c r="A354" s="2"/>
      <c r="B354" s="2"/>
      <c r="C354" s="15"/>
      <c r="D354" s="2"/>
      <c r="E354" s="74"/>
      <c r="F354" s="17"/>
      <c r="G354" s="58"/>
    </row>
    <row r="355" spans="1:7">
      <c r="A355" s="2"/>
      <c r="B355" s="2"/>
      <c r="C355" s="15"/>
      <c r="D355" s="2"/>
      <c r="E355" s="74"/>
      <c r="F355" s="17"/>
      <c r="G355" s="58"/>
    </row>
    <row r="356" spans="1:7">
      <c r="A356" s="2"/>
      <c r="B356" s="2"/>
      <c r="C356" s="15"/>
      <c r="D356" s="2"/>
      <c r="E356" s="74"/>
      <c r="F356" s="17"/>
      <c r="G356" s="58"/>
    </row>
    <row r="357" spans="1:7">
      <c r="A357" s="2"/>
      <c r="B357" s="2"/>
      <c r="C357" s="15"/>
      <c r="D357" s="2"/>
      <c r="E357" s="74"/>
      <c r="F357" s="17"/>
      <c r="G357" s="58"/>
    </row>
    <row r="358" spans="1:7">
      <c r="A358" s="2"/>
      <c r="B358" s="2"/>
      <c r="C358" s="15"/>
      <c r="D358" s="2"/>
      <c r="E358" s="74"/>
      <c r="F358" s="17"/>
      <c r="G358" s="58"/>
    </row>
    <row r="359" spans="1:7">
      <c r="A359" s="2"/>
      <c r="B359" s="2"/>
      <c r="C359" s="15"/>
      <c r="D359" s="2"/>
      <c r="E359" s="74"/>
      <c r="F359" s="17"/>
      <c r="G359" s="58"/>
    </row>
    <row r="360" spans="1:7">
      <c r="A360" s="2"/>
      <c r="B360" s="2"/>
      <c r="C360" s="15"/>
      <c r="D360" s="2"/>
      <c r="E360" s="74"/>
      <c r="F360" s="17"/>
      <c r="G360" s="58"/>
    </row>
    <row r="361" spans="1:7">
      <c r="A361" s="2"/>
      <c r="B361" s="2"/>
      <c r="C361" s="15"/>
      <c r="D361" s="2"/>
      <c r="E361" s="74"/>
      <c r="F361" s="17"/>
      <c r="G361" s="58"/>
    </row>
    <row r="362" spans="1:7">
      <c r="A362" s="2"/>
      <c r="B362" s="2"/>
      <c r="C362" s="15"/>
      <c r="D362" s="2"/>
      <c r="E362" s="74"/>
      <c r="F362" s="17"/>
      <c r="G362" s="58"/>
    </row>
    <row r="363" spans="1:7">
      <c r="A363" s="2"/>
      <c r="B363" s="2"/>
      <c r="C363" s="15"/>
      <c r="D363" s="2"/>
      <c r="E363" s="74"/>
      <c r="F363" s="17"/>
      <c r="G363" s="58"/>
    </row>
    <row r="364" spans="1:7">
      <c r="A364" s="2"/>
      <c r="B364" s="2"/>
      <c r="C364" s="15"/>
      <c r="D364" s="2"/>
      <c r="E364" s="74"/>
      <c r="F364" s="17"/>
      <c r="G364" s="58"/>
    </row>
    <row r="365" spans="1:7">
      <c r="A365" s="2"/>
      <c r="B365" s="2"/>
      <c r="C365" s="15"/>
      <c r="D365" s="2"/>
      <c r="E365" s="74"/>
      <c r="F365" s="17"/>
      <c r="G365" s="58"/>
    </row>
    <row r="366" spans="1:7">
      <c r="A366" s="2"/>
      <c r="B366" s="2"/>
      <c r="C366" s="15"/>
      <c r="D366" s="2"/>
      <c r="E366" s="74"/>
      <c r="F366" s="17"/>
      <c r="G366" s="58"/>
    </row>
    <row r="367" spans="1:7">
      <c r="A367" s="2"/>
      <c r="B367" s="2"/>
      <c r="C367" s="15"/>
      <c r="D367" s="2"/>
      <c r="E367" s="74"/>
      <c r="F367" s="17"/>
      <c r="G367" s="58"/>
    </row>
    <row r="368" spans="1:7">
      <c r="A368" s="2"/>
      <c r="B368" s="2"/>
      <c r="C368" s="15"/>
      <c r="D368" s="2"/>
      <c r="E368" s="74"/>
      <c r="F368" s="17"/>
      <c r="G368" s="58"/>
    </row>
    <row r="369" spans="1:7">
      <c r="A369" s="2"/>
      <c r="B369" s="2"/>
      <c r="C369" s="15"/>
      <c r="D369" s="2"/>
      <c r="E369" s="74"/>
      <c r="F369" s="17"/>
      <c r="G369" s="58"/>
    </row>
    <row r="370" spans="1:7">
      <c r="A370" s="2"/>
      <c r="B370" s="2"/>
      <c r="C370" s="15"/>
      <c r="D370" s="2"/>
      <c r="E370" s="74"/>
      <c r="F370" s="17"/>
      <c r="G370" s="58"/>
    </row>
    <row r="371" spans="1:7">
      <c r="A371" s="2"/>
      <c r="B371" s="2"/>
      <c r="C371" s="15"/>
      <c r="D371" s="2"/>
      <c r="E371" s="74"/>
      <c r="F371" s="17"/>
      <c r="G371" s="58"/>
    </row>
    <row r="372" spans="1:7">
      <c r="A372" s="2"/>
      <c r="B372" s="2"/>
      <c r="C372" s="15"/>
      <c r="D372" s="2"/>
      <c r="E372" s="74"/>
      <c r="F372" s="17"/>
      <c r="G372" s="58"/>
    </row>
    <row r="373" spans="1:7">
      <c r="A373" s="2"/>
      <c r="B373" s="2"/>
      <c r="C373" s="15"/>
      <c r="D373" s="2"/>
      <c r="E373" s="74"/>
      <c r="F373" s="17"/>
      <c r="G373" s="58"/>
    </row>
    <row r="374" spans="1:7">
      <c r="A374" s="2"/>
      <c r="B374" s="2"/>
      <c r="C374" s="15"/>
      <c r="D374" s="2"/>
      <c r="E374" s="74"/>
      <c r="F374" s="17"/>
      <c r="G374" s="58"/>
    </row>
    <row r="375" spans="1:7">
      <c r="A375" s="2"/>
      <c r="B375" s="2"/>
      <c r="C375" s="15"/>
      <c r="D375" s="2"/>
      <c r="E375" s="74"/>
      <c r="F375" s="17"/>
      <c r="G375" s="58"/>
    </row>
    <row r="376" spans="1:7">
      <c r="A376" s="2"/>
      <c r="B376" s="2"/>
      <c r="C376" s="15"/>
      <c r="D376" s="2"/>
      <c r="E376" s="74"/>
      <c r="F376" s="17"/>
      <c r="G376" s="58"/>
    </row>
    <row r="377" spans="1:7">
      <c r="A377" s="2"/>
      <c r="B377" s="2"/>
      <c r="C377" s="15"/>
      <c r="D377" s="2"/>
      <c r="E377" s="74"/>
      <c r="F377" s="17"/>
      <c r="G377" s="58"/>
    </row>
    <row r="378" spans="1:7">
      <c r="A378" s="2"/>
      <c r="B378" s="2"/>
      <c r="C378" s="15"/>
      <c r="D378" s="2"/>
      <c r="E378" s="74"/>
      <c r="F378" s="17"/>
      <c r="G378" s="58"/>
    </row>
    <row r="379" spans="1:7">
      <c r="A379" s="2"/>
      <c r="B379" s="2"/>
      <c r="C379" s="15"/>
      <c r="D379" s="2"/>
      <c r="E379" s="74"/>
      <c r="F379" s="17"/>
      <c r="G379" s="58"/>
    </row>
    <row r="380" spans="1:7">
      <c r="A380" s="2"/>
      <c r="B380" s="2"/>
      <c r="C380" s="15"/>
      <c r="D380" s="2"/>
      <c r="E380" s="74"/>
      <c r="F380" s="17"/>
      <c r="G380" s="58"/>
    </row>
    <row r="381" spans="1:7">
      <c r="A381" s="2"/>
      <c r="B381" s="2"/>
      <c r="C381" s="15"/>
      <c r="D381" s="2"/>
      <c r="E381" s="74"/>
      <c r="F381" s="17"/>
      <c r="G381" s="58"/>
    </row>
    <row r="382" spans="1:7">
      <c r="A382" s="2"/>
      <c r="B382" s="2"/>
      <c r="C382" s="15"/>
      <c r="D382" s="2"/>
      <c r="E382" s="74"/>
      <c r="F382" s="17"/>
      <c r="G382" s="58"/>
    </row>
    <row r="383" spans="1:7">
      <c r="A383" s="2"/>
      <c r="B383" s="2"/>
      <c r="C383" s="15"/>
      <c r="D383" s="2"/>
      <c r="E383" s="74"/>
      <c r="F383" s="17"/>
      <c r="G383" s="58"/>
    </row>
    <row r="384" spans="1:7">
      <c r="A384" s="2"/>
      <c r="B384" s="2"/>
      <c r="C384" s="15"/>
      <c r="D384" s="2"/>
      <c r="E384" s="74"/>
      <c r="F384" s="17"/>
      <c r="G384" s="58"/>
    </row>
    <row r="385" spans="1:7">
      <c r="A385" s="2"/>
      <c r="B385" s="2"/>
      <c r="C385" s="15"/>
      <c r="D385" s="2"/>
      <c r="E385" s="74"/>
      <c r="F385" s="17"/>
      <c r="G385" s="58"/>
    </row>
    <row r="386" spans="1:7">
      <c r="A386" s="2"/>
      <c r="B386" s="2"/>
      <c r="C386" s="15"/>
      <c r="D386" s="2"/>
      <c r="E386" s="74"/>
      <c r="F386" s="17"/>
      <c r="G386" s="58"/>
    </row>
    <row r="387" spans="1:7">
      <c r="A387" s="2"/>
      <c r="B387" s="2"/>
      <c r="C387" s="15"/>
      <c r="D387" s="2"/>
      <c r="E387" s="74"/>
      <c r="F387" s="17"/>
      <c r="G387" s="58"/>
    </row>
    <row r="388" spans="1:7">
      <c r="A388" s="2"/>
      <c r="B388" s="2"/>
      <c r="C388" s="15"/>
      <c r="D388" s="2"/>
      <c r="E388" s="74"/>
      <c r="F388" s="17"/>
      <c r="G388" s="58"/>
    </row>
    <row r="389" spans="1:7">
      <c r="A389" s="2"/>
      <c r="B389" s="2"/>
      <c r="C389" s="15"/>
      <c r="D389" s="2"/>
      <c r="E389" s="74"/>
      <c r="F389" s="17"/>
      <c r="G389" s="58"/>
    </row>
    <row r="390" spans="1:7">
      <c r="A390" s="2"/>
      <c r="B390" s="2"/>
      <c r="C390" s="15"/>
      <c r="D390" s="2"/>
      <c r="E390" s="74"/>
      <c r="F390" s="17"/>
      <c r="G390" s="58"/>
    </row>
    <row r="391" spans="1:7">
      <c r="A391" s="2"/>
      <c r="B391" s="2"/>
      <c r="C391" s="15"/>
      <c r="D391" s="2"/>
      <c r="E391" s="74"/>
      <c r="F391" s="17"/>
      <c r="G391" s="58"/>
    </row>
    <row r="392" spans="1:7">
      <c r="A392" s="2"/>
      <c r="B392" s="2"/>
      <c r="C392" s="15"/>
      <c r="D392" s="2"/>
      <c r="E392" s="74"/>
      <c r="F392" s="17"/>
      <c r="G392" s="58"/>
    </row>
    <row r="393" spans="1:7">
      <c r="A393" s="2"/>
      <c r="B393" s="2"/>
      <c r="C393" s="15"/>
      <c r="D393" s="2"/>
      <c r="E393" s="74"/>
      <c r="F393" s="17"/>
      <c r="G393" s="58"/>
    </row>
    <row r="394" spans="1:7">
      <c r="A394" s="2"/>
      <c r="B394" s="2"/>
      <c r="C394" s="15"/>
      <c r="D394" s="2"/>
      <c r="E394" s="74"/>
      <c r="F394" s="17"/>
      <c r="G394" s="58"/>
    </row>
    <row r="395" spans="1:7">
      <c r="A395" s="2"/>
      <c r="B395" s="2"/>
      <c r="C395" s="15"/>
      <c r="D395" s="2"/>
      <c r="E395" s="74"/>
      <c r="F395" s="17"/>
      <c r="G395" s="58"/>
    </row>
    <row r="396" spans="1:7">
      <c r="A396" s="2"/>
      <c r="B396" s="2"/>
      <c r="C396" s="15"/>
      <c r="D396" s="2"/>
      <c r="E396" s="74"/>
      <c r="F396" s="17"/>
      <c r="G396" s="58"/>
    </row>
    <row r="397" spans="1:7">
      <c r="A397" s="2"/>
      <c r="B397" s="2"/>
      <c r="C397" s="15"/>
      <c r="D397" s="2"/>
      <c r="E397" s="74"/>
      <c r="F397" s="17"/>
      <c r="G397" s="58"/>
    </row>
    <row r="398" spans="1:7">
      <c r="A398" s="2"/>
      <c r="B398" s="2"/>
      <c r="C398" s="15"/>
      <c r="D398" s="2"/>
      <c r="E398" s="74"/>
      <c r="F398" s="17"/>
      <c r="G398" s="58"/>
    </row>
    <row r="399" spans="1:7">
      <c r="A399" s="2"/>
      <c r="B399" s="2"/>
      <c r="C399" s="15"/>
      <c r="D399" s="2"/>
      <c r="E399" s="74"/>
      <c r="F399" s="17"/>
      <c r="G399" s="58"/>
    </row>
    <row r="400" spans="1:7">
      <c r="A400" s="2"/>
      <c r="B400" s="2"/>
      <c r="C400" s="15"/>
      <c r="D400" s="2"/>
      <c r="E400" s="74"/>
      <c r="F400" s="17"/>
      <c r="G400" s="58"/>
    </row>
    <row r="401" spans="1:7">
      <c r="A401" s="2"/>
      <c r="B401" s="2"/>
      <c r="C401" s="15"/>
      <c r="D401" s="2"/>
      <c r="E401" s="74"/>
      <c r="F401" s="17"/>
      <c r="G401" s="58"/>
    </row>
    <row r="402" spans="1:7">
      <c r="A402" s="2"/>
      <c r="B402" s="2"/>
      <c r="C402" s="15"/>
      <c r="D402" s="2"/>
      <c r="E402" s="74"/>
      <c r="F402" s="17"/>
      <c r="G402" s="58"/>
    </row>
    <row r="403" spans="1:7">
      <c r="A403" s="2"/>
      <c r="B403" s="2"/>
      <c r="C403" s="15"/>
      <c r="D403" s="2"/>
      <c r="E403" s="74"/>
      <c r="F403" s="17"/>
      <c r="G403" s="58"/>
    </row>
    <row r="404" spans="1:7">
      <c r="A404" s="2"/>
      <c r="B404" s="2"/>
      <c r="C404" s="15"/>
      <c r="D404" s="2"/>
      <c r="E404" s="74"/>
      <c r="F404" s="17"/>
      <c r="G404" s="58"/>
    </row>
    <row r="405" spans="1:7">
      <c r="A405" s="2"/>
      <c r="B405" s="2"/>
      <c r="C405" s="15"/>
      <c r="D405" s="2"/>
      <c r="E405" s="74"/>
      <c r="F405" s="17"/>
      <c r="G405" s="58"/>
    </row>
    <row r="406" spans="1:7">
      <c r="A406" s="2"/>
      <c r="B406" s="2"/>
      <c r="C406" s="15"/>
      <c r="D406" s="2"/>
      <c r="E406" s="74"/>
      <c r="F406" s="17"/>
      <c r="G406" s="58"/>
    </row>
    <row r="407" spans="1:7">
      <c r="A407" s="2"/>
      <c r="B407" s="2"/>
      <c r="C407" s="15"/>
      <c r="D407" s="2"/>
      <c r="E407" s="74"/>
      <c r="F407" s="17"/>
      <c r="G407" s="58"/>
    </row>
    <row r="408" spans="1:7">
      <c r="A408" s="2"/>
      <c r="B408" s="2"/>
      <c r="C408" s="15"/>
      <c r="D408" s="2"/>
      <c r="E408" s="74"/>
      <c r="F408" s="17"/>
      <c r="G408" s="58"/>
    </row>
    <row r="409" spans="1:7">
      <c r="A409" s="2"/>
      <c r="B409" s="2"/>
      <c r="C409" s="15"/>
      <c r="D409" s="2"/>
      <c r="E409" s="74"/>
      <c r="F409" s="17"/>
      <c r="G409" s="58"/>
    </row>
    <row r="410" spans="1:7">
      <c r="A410" s="2"/>
      <c r="B410" s="2"/>
      <c r="C410" s="15"/>
      <c r="D410" s="2"/>
      <c r="E410" s="74"/>
      <c r="F410" s="17"/>
      <c r="G410" s="58"/>
    </row>
    <row r="411" spans="1:7">
      <c r="A411" s="2"/>
      <c r="B411" s="2"/>
      <c r="C411" s="15"/>
      <c r="D411" s="2"/>
      <c r="E411" s="74"/>
      <c r="F411" s="17"/>
      <c r="G411" s="58"/>
    </row>
    <row r="412" spans="1:7">
      <c r="A412" s="2"/>
      <c r="B412" s="2"/>
      <c r="C412" s="15"/>
      <c r="D412" s="2"/>
      <c r="E412" s="74"/>
      <c r="F412" s="17"/>
      <c r="G412" s="58"/>
    </row>
    <row r="413" spans="1:7">
      <c r="A413" s="2"/>
      <c r="B413" s="2"/>
      <c r="C413" s="15"/>
      <c r="D413" s="2"/>
      <c r="E413" s="74"/>
      <c r="F413" s="17"/>
      <c r="G413" s="58"/>
    </row>
    <row r="414" spans="1:7">
      <c r="A414" s="2"/>
      <c r="B414" s="2"/>
      <c r="C414" s="15"/>
      <c r="D414" s="2"/>
      <c r="E414" s="74"/>
      <c r="F414" s="17"/>
      <c r="G414" s="58"/>
    </row>
    <row r="415" spans="1:7">
      <c r="A415" s="2"/>
      <c r="B415" s="2"/>
      <c r="C415" s="15"/>
      <c r="D415" s="2"/>
      <c r="E415" s="74"/>
      <c r="F415" s="17"/>
      <c r="G415" s="58"/>
    </row>
    <row r="416" spans="1:7">
      <c r="A416" s="2"/>
      <c r="B416" s="2"/>
      <c r="C416" s="15"/>
      <c r="D416" s="2"/>
      <c r="E416" s="74"/>
      <c r="F416" s="17"/>
      <c r="G416" s="58"/>
    </row>
    <row r="417" spans="1:7">
      <c r="A417" s="2"/>
      <c r="B417" s="2"/>
      <c r="C417" s="15"/>
      <c r="D417" s="2"/>
      <c r="E417" s="74"/>
      <c r="F417" s="17"/>
      <c r="G417" s="58"/>
    </row>
    <row r="418" spans="1:7">
      <c r="A418" s="2"/>
      <c r="B418" s="2"/>
      <c r="C418" s="15"/>
      <c r="D418" s="2"/>
      <c r="E418" s="74"/>
      <c r="F418" s="17"/>
      <c r="G418" s="58"/>
    </row>
    <row r="419" spans="1:7">
      <c r="A419" s="2"/>
      <c r="B419" s="2"/>
      <c r="C419" s="15"/>
      <c r="D419" s="2"/>
      <c r="E419" s="74"/>
      <c r="F419" s="17"/>
      <c r="G419" s="58"/>
    </row>
    <row r="420" spans="1:7">
      <c r="A420" s="2"/>
      <c r="B420" s="2"/>
      <c r="C420" s="15"/>
      <c r="D420" s="2"/>
      <c r="E420" s="74"/>
      <c r="F420" s="17"/>
      <c r="G420" s="58"/>
    </row>
    <row r="421" spans="1:7">
      <c r="A421" s="2"/>
      <c r="B421" s="2"/>
      <c r="C421" s="15"/>
      <c r="D421" s="2"/>
      <c r="E421" s="74"/>
      <c r="F421" s="17"/>
      <c r="G421" s="58"/>
    </row>
    <row r="422" spans="1:7">
      <c r="A422" s="2"/>
      <c r="B422" s="2"/>
      <c r="C422" s="15"/>
      <c r="D422" s="2"/>
      <c r="E422" s="74"/>
      <c r="F422" s="17"/>
      <c r="G422" s="58"/>
    </row>
    <row r="423" spans="1:7">
      <c r="A423" s="2"/>
      <c r="B423" s="2"/>
      <c r="C423" s="15"/>
      <c r="D423" s="2"/>
      <c r="E423" s="74"/>
      <c r="F423" s="17"/>
      <c r="G423" s="58"/>
    </row>
    <row r="424" spans="1:7">
      <c r="A424" s="2"/>
      <c r="B424" s="2"/>
      <c r="C424" s="15"/>
      <c r="D424" s="2"/>
      <c r="E424" s="74"/>
      <c r="F424" s="17"/>
      <c r="G424" s="58"/>
    </row>
    <row r="425" spans="1:7">
      <c r="A425" s="2"/>
      <c r="B425" s="2"/>
      <c r="C425" s="15"/>
      <c r="D425" s="2"/>
      <c r="E425" s="74"/>
      <c r="F425" s="17"/>
      <c r="G425" s="58"/>
    </row>
    <row r="426" spans="1:7">
      <c r="A426" s="2"/>
      <c r="B426" s="2"/>
      <c r="C426" s="15"/>
      <c r="D426" s="2"/>
      <c r="E426" s="74"/>
      <c r="F426" s="17"/>
      <c r="G426" s="58"/>
    </row>
    <row r="427" spans="1:7">
      <c r="A427" s="2"/>
      <c r="B427" s="2"/>
      <c r="C427" s="15"/>
      <c r="D427" s="2"/>
      <c r="E427" s="74"/>
      <c r="F427" s="17"/>
      <c r="G427" s="58"/>
    </row>
    <row r="428" spans="1:7">
      <c r="A428" s="2"/>
      <c r="B428" s="2"/>
      <c r="C428" s="15"/>
      <c r="D428" s="2"/>
      <c r="E428" s="74"/>
      <c r="F428" s="17"/>
      <c r="G428" s="58"/>
    </row>
    <row r="429" spans="1:7">
      <c r="A429" s="2"/>
      <c r="B429" s="2"/>
      <c r="C429" s="15"/>
      <c r="D429" s="2"/>
      <c r="E429" s="74"/>
      <c r="F429" s="17"/>
      <c r="G429" s="58"/>
    </row>
    <row r="430" spans="1:7">
      <c r="A430" s="2"/>
      <c r="B430" s="2"/>
      <c r="C430" s="15"/>
      <c r="D430" s="2"/>
      <c r="E430" s="74"/>
      <c r="F430" s="17"/>
      <c r="G430" s="58"/>
    </row>
    <row r="431" spans="1:7">
      <c r="A431" s="2"/>
      <c r="B431" s="2"/>
      <c r="C431" s="15"/>
      <c r="D431" s="2"/>
      <c r="E431" s="74"/>
      <c r="F431" s="17"/>
      <c r="G431" s="58"/>
    </row>
    <row r="432" spans="1:7">
      <c r="A432" s="2"/>
      <c r="B432" s="2"/>
      <c r="C432" s="15"/>
      <c r="D432" s="2"/>
      <c r="E432" s="74"/>
      <c r="F432" s="17"/>
      <c r="G432" s="58"/>
    </row>
    <row r="433" spans="1:7">
      <c r="A433" s="2"/>
      <c r="B433" s="2"/>
      <c r="C433" s="15"/>
      <c r="D433" s="2"/>
      <c r="E433" s="74"/>
      <c r="F433" s="17"/>
      <c r="G433" s="58"/>
    </row>
    <row r="434" spans="1:7">
      <c r="A434" s="2"/>
      <c r="B434" s="2"/>
      <c r="C434" s="15"/>
      <c r="D434" s="2"/>
      <c r="E434" s="74"/>
      <c r="F434" s="17"/>
      <c r="G434" s="58"/>
    </row>
    <row r="435" spans="1:7">
      <c r="A435" s="2"/>
      <c r="B435" s="2"/>
      <c r="C435" s="15"/>
      <c r="D435" s="2"/>
      <c r="E435" s="74"/>
      <c r="F435" s="17"/>
      <c r="G435" s="58"/>
    </row>
    <row r="436" spans="1:7">
      <c r="A436" s="2"/>
      <c r="B436" s="2"/>
      <c r="C436" s="15"/>
      <c r="D436" s="2"/>
      <c r="E436" s="74"/>
      <c r="F436" s="17"/>
      <c r="G436" s="58"/>
    </row>
    <row r="437" spans="1:7">
      <c r="A437" s="2"/>
      <c r="B437" s="2"/>
      <c r="C437" s="15"/>
      <c r="D437" s="2"/>
      <c r="E437" s="74"/>
      <c r="F437" s="17"/>
      <c r="G437" s="58"/>
    </row>
    <row r="438" spans="1:7">
      <c r="A438" s="2"/>
      <c r="B438" s="2"/>
      <c r="C438" s="15"/>
      <c r="D438" s="2"/>
      <c r="E438" s="74"/>
      <c r="F438" s="17"/>
      <c r="G438" s="58"/>
    </row>
    <row r="439" spans="1:7">
      <c r="A439" s="2"/>
      <c r="B439" s="2"/>
      <c r="C439" s="15"/>
      <c r="D439" s="2"/>
      <c r="E439" s="74"/>
      <c r="F439" s="17"/>
      <c r="G439" s="58"/>
    </row>
    <row r="440" spans="1:7">
      <c r="A440" s="2"/>
      <c r="B440" s="2"/>
      <c r="C440" s="15"/>
      <c r="D440" s="2"/>
      <c r="E440" s="74"/>
      <c r="F440" s="17"/>
      <c r="G440" s="58"/>
    </row>
    <row r="441" spans="1:7">
      <c r="A441" s="2"/>
      <c r="B441" s="2"/>
      <c r="C441" s="15"/>
      <c r="D441" s="2"/>
      <c r="E441" s="74"/>
      <c r="F441" s="17"/>
      <c r="G441" s="58"/>
    </row>
    <row r="442" spans="1:7">
      <c r="A442" s="2"/>
      <c r="B442" s="2"/>
      <c r="C442" s="15"/>
      <c r="D442" s="2"/>
      <c r="E442" s="74"/>
      <c r="F442" s="17"/>
      <c r="G442" s="58"/>
    </row>
    <row r="443" spans="1:7">
      <c r="A443" s="2"/>
      <c r="B443" s="2"/>
      <c r="C443" s="15"/>
      <c r="D443" s="2"/>
      <c r="E443" s="74"/>
      <c r="F443" s="17"/>
      <c r="G443" s="58"/>
    </row>
    <row r="444" spans="1:7">
      <c r="A444" s="2"/>
      <c r="B444" s="2"/>
      <c r="C444" s="15"/>
      <c r="D444" s="2"/>
      <c r="E444" s="74"/>
      <c r="F444" s="17"/>
      <c r="G444" s="58"/>
    </row>
    <row r="445" spans="1:7">
      <c r="A445" s="2"/>
      <c r="B445" s="2"/>
      <c r="C445" s="15"/>
      <c r="D445" s="2"/>
      <c r="E445" s="74"/>
      <c r="F445" s="17"/>
      <c r="G445" s="58"/>
    </row>
    <row r="446" spans="1:7">
      <c r="A446" s="2"/>
      <c r="B446" s="2"/>
      <c r="C446" s="15"/>
      <c r="D446" s="2"/>
      <c r="E446" s="74"/>
      <c r="F446" s="17"/>
      <c r="G446" s="58"/>
    </row>
    <row r="447" spans="1:7">
      <c r="A447" s="2"/>
      <c r="B447" s="2"/>
      <c r="C447" s="15"/>
      <c r="D447" s="2"/>
      <c r="E447" s="74"/>
      <c r="F447" s="17"/>
      <c r="G447" s="58"/>
    </row>
    <row r="448" spans="1:7">
      <c r="A448" s="2"/>
      <c r="B448" s="2"/>
      <c r="C448" s="15"/>
      <c r="D448" s="2"/>
      <c r="E448" s="74"/>
      <c r="F448" s="17"/>
      <c r="G448" s="58"/>
    </row>
    <row r="449" spans="1:7">
      <c r="A449" s="2"/>
      <c r="B449" s="2"/>
      <c r="C449" s="15"/>
      <c r="D449" s="2"/>
      <c r="E449" s="74"/>
      <c r="F449" s="17"/>
      <c r="G449" s="58"/>
    </row>
    <row r="450" spans="1:7">
      <c r="A450" s="2"/>
      <c r="B450" s="2"/>
      <c r="C450" s="15"/>
      <c r="D450" s="2"/>
      <c r="E450" s="74"/>
      <c r="F450" s="17"/>
      <c r="G450" s="58"/>
    </row>
    <row r="451" spans="1:7">
      <c r="A451" s="2"/>
      <c r="B451" s="2"/>
      <c r="C451" s="15"/>
      <c r="D451" s="2"/>
      <c r="E451" s="74"/>
      <c r="F451" s="17"/>
      <c r="G451" s="58"/>
    </row>
    <row r="452" spans="1:7">
      <c r="A452" s="2"/>
      <c r="B452" s="2"/>
      <c r="C452" s="15"/>
      <c r="D452" s="2"/>
      <c r="E452" s="74"/>
      <c r="F452" s="17"/>
      <c r="G452" s="58"/>
    </row>
    <row r="453" spans="1:7">
      <c r="A453" s="2"/>
      <c r="B453" s="2"/>
      <c r="C453" s="15"/>
      <c r="D453" s="2"/>
      <c r="E453" s="74"/>
      <c r="F453" s="17"/>
      <c r="G453" s="58"/>
    </row>
    <row r="454" spans="1:7">
      <c r="A454" s="2"/>
      <c r="B454" s="2"/>
      <c r="C454" s="15"/>
      <c r="D454" s="2"/>
      <c r="E454" s="74"/>
      <c r="F454" s="17"/>
      <c r="G454" s="58"/>
    </row>
    <row r="455" spans="1:7">
      <c r="A455" s="2"/>
      <c r="B455" s="2"/>
      <c r="C455" s="15"/>
      <c r="D455" s="2"/>
      <c r="E455" s="74"/>
      <c r="F455" s="17"/>
      <c r="G455" s="58"/>
    </row>
    <row r="456" spans="1:7">
      <c r="A456" s="2"/>
      <c r="B456" s="2"/>
      <c r="C456" s="15"/>
      <c r="D456" s="2"/>
      <c r="E456" s="74"/>
      <c r="F456" s="17"/>
      <c r="G456" s="58"/>
    </row>
    <row r="457" spans="1:7">
      <c r="A457" s="2"/>
      <c r="B457" s="2"/>
      <c r="C457" s="15"/>
      <c r="D457" s="2"/>
      <c r="E457" s="74"/>
      <c r="F457" s="17"/>
      <c r="G457" s="58"/>
    </row>
    <row r="458" spans="1:7">
      <c r="A458" s="2"/>
      <c r="B458" s="2"/>
      <c r="C458" s="15"/>
      <c r="D458" s="2"/>
      <c r="E458" s="74"/>
      <c r="F458" s="17"/>
      <c r="G458" s="58"/>
    </row>
    <row r="459" spans="1:7">
      <c r="A459" s="2"/>
      <c r="B459" s="2"/>
      <c r="C459" s="15"/>
      <c r="D459" s="2"/>
      <c r="E459" s="74"/>
      <c r="F459" s="17"/>
      <c r="G459" s="58"/>
    </row>
    <row r="460" spans="1:7">
      <c r="A460" s="2"/>
      <c r="B460" s="2"/>
      <c r="C460" s="15"/>
      <c r="D460" s="2"/>
      <c r="E460" s="74"/>
      <c r="F460" s="17"/>
      <c r="G460" s="58"/>
    </row>
    <row r="461" spans="1:7">
      <c r="A461" s="2"/>
      <c r="B461" s="2"/>
      <c r="C461" s="15"/>
      <c r="D461" s="2"/>
      <c r="E461" s="74"/>
      <c r="F461" s="17"/>
      <c r="G461" s="58"/>
    </row>
    <row r="462" spans="1:7">
      <c r="A462" s="2"/>
      <c r="B462" s="2"/>
      <c r="C462" s="15"/>
      <c r="D462" s="2"/>
      <c r="E462" s="74"/>
      <c r="F462" s="17"/>
      <c r="G462" s="58"/>
    </row>
    <row r="463" spans="1:7">
      <c r="A463" s="2"/>
      <c r="B463" s="2"/>
      <c r="C463" s="15"/>
      <c r="D463" s="2"/>
      <c r="E463" s="74"/>
      <c r="F463" s="17"/>
      <c r="G463" s="58"/>
    </row>
    <row r="464" spans="1:7">
      <c r="A464" s="2"/>
      <c r="B464" s="2"/>
      <c r="C464" s="15"/>
      <c r="D464" s="2"/>
      <c r="E464" s="74"/>
      <c r="F464" s="17"/>
      <c r="G464" s="58"/>
    </row>
    <row r="465" spans="1:7">
      <c r="A465" s="2"/>
      <c r="B465" s="2"/>
      <c r="C465" s="15"/>
      <c r="D465" s="2"/>
      <c r="E465" s="74"/>
      <c r="F465" s="17"/>
      <c r="G465" s="58"/>
    </row>
    <row r="466" spans="1:7">
      <c r="A466" s="2"/>
      <c r="B466" s="2"/>
      <c r="C466" s="15"/>
      <c r="D466" s="2"/>
      <c r="E466" s="74"/>
      <c r="F466" s="17"/>
      <c r="G466" s="58"/>
    </row>
    <row r="467" spans="1:7">
      <c r="A467" s="2"/>
      <c r="B467" s="2"/>
      <c r="C467" s="15"/>
      <c r="D467" s="2"/>
      <c r="E467" s="74"/>
      <c r="F467" s="17"/>
      <c r="G467" s="58"/>
    </row>
    <row r="468" spans="1:7">
      <c r="A468" s="2"/>
      <c r="B468" s="2"/>
      <c r="C468" s="15"/>
      <c r="D468" s="2"/>
      <c r="E468" s="74"/>
      <c r="F468" s="17"/>
      <c r="G468" s="58"/>
    </row>
    <row r="469" spans="1:7">
      <c r="A469" s="2"/>
      <c r="B469" s="2"/>
      <c r="C469" s="15"/>
      <c r="D469" s="2"/>
      <c r="E469" s="74"/>
      <c r="F469" s="17"/>
      <c r="G469" s="58"/>
    </row>
    <row r="470" spans="1:7">
      <c r="A470" s="2"/>
      <c r="B470" s="2"/>
      <c r="C470" s="15"/>
      <c r="D470" s="2"/>
      <c r="E470" s="74"/>
      <c r="F470" s="17"/>
      <c r="G470" s="58"/>
    </row>
    <row r="471" spans="1:7">
      <c r="A471" s="2"/>
      <c r="B471" s="2"/>
      <c r="C471" s="15"/>
      <c r="D471" s="2"/>
      <c r="E471" s="74"/>
      <c r="F471" s="17"/>
      <c r="G471" s="58"/>
    </row>
    <row r="472" spans="1:7">
      <c r="A472" s="2"/>
      <c r="B472" s="2"/>
      <c r="C472" s="15"/>
      <c r="D472" s="2"/>
      <c r="E472" s="74"/>
      <c r="F472" s="17"/>
      <c r="G472" s="58"/>
    </row>
    <row r="473" spans="1:7">
      <c r="A473" s="2"/>
      <c r="B473" s="2"/>
      <c r="C473" s="15"/>
      <c r="D473" s="2"/>
      <c r="E473" s="74"/>
      <c r="F473" s="17"/>
      <c r="G473" s="58"/>
    </row>
    <row r="474" spans="1:7">
      <c r="A474" s="2"/>
      <c r="B474" s="2"/>
      <c r="C474" s="15"/>
      <c r="D474" s="2"/>
      <c r="E474" s="74"/>
      <c r="F474" s="17"/>
      <c r="G474" s="58"/>
    </row>
    <row r="475" spans="1:7">
      <c r="A475" s="2"/>
      <c r="B475" s="2"/>
      <c r="C475" s="15"/>
      <c r="D475" s="2"/>
      <c r="E475" s="74"/>
      <c r="F475" s="17"/>
      <c r="G475" s="58"/>
    </row>
    <row r="476" spans="1:7">
      <c r="A476" s="2"/>
      <c r="B476" s="2"/>
      <c r="C476" s="15"/>
      <c r="D476" s="2"/>
      <c r="E476" s="74"/>
      <c r="F476" s="17"/>
      <c r="G476" s="58"/>
    </row>
    <row r="477" spans="1:7">
      <c r="A477" s="2"/>
      <c r="B477" s="2"/>
      <c r="C477" s="15"/>
      <c r="D477" s="2"/>
      <c r="E477" s="74"/>
      <c r="F477" s="17"/>
      <c r="G477" s="58"/>
    </row>
    <row r="478" spans="1:7">
      <c r="A478" s="2"/>
      <c r="B478" s="2"/>
      <c r="C478" s="15"/>
      <c r="D478" s="2"/>
      <c r="E478" s="74"/>
      <c r="F478" s="17"/>
      <c r="G478" s="58"/>
    </row>
    <row r="479" spans="1:7">
      <c r="A479" s="2"/>
      <c r="B479" s="2"/>
      <c r="C479" s="15"/>
      <c r="D479" s="2"/>
      <c r="E479" s="74"/>
      <c r="F479" s="17"/>
      <c r="G479" s="58"/>
    </row>
    <row r="480" spans="1:7">
      <c r="A480" s="2"/>
      <c r="B480" s="2"/>
      <c r="C480" s="15"/>
      <c r="D480" s="2"/>
      <c r="E480" s="74"/>
      <c r="F480" s="17"/>
      <c r="G480" s="58"/>
    </row>
    <row r="481" spans="1:7">
      <c r="A481" s="2"/>
      <c r="B481" s="2"/>
      <c r="C481" s="15"/>
      <c r="D481" s="2"/>
      <c r="E481" s="74"/>
      <c r="F481" s="17"/>
      <c r="G481" s="58"/>
    </row>
    <row r="482" spans="1:7">
      <c r="A482" s="2"/>
      <c r="B482" s="2"/>
      <c r="C482" s="15"/>
      <c r="D482" s="2"/>
      <c r="E482" s="74"/>
      <c r="F482" s="17"/>
      <c r="G482" s="58"/>
    </row>
    <row r="483" spans="1:7">
      <c r="A483" s="2"/>
      <c r="B483" s="2"/>
      <c r="C483" s="15"/>
      <c r="D483" s="2"/>
      <c r="E483" s="74"/>
      <c r="F483" s="17"/>
      <c r="G483" s="58"/>
    </row>
    <row r="484" spans="1:7">
      <c r="A484" s="2"/>
      <c r="B484" s="2"/>
      <c r="C484" s="15"/>
      <c r="D484" s="2"/>
      <c r="E484" s="74"/>
      <c r="F484" s="17"/>
      <c r="G484" s="58"/>
    </row>
    <row r="485" spans="1:7">
      <c r="A485" s="2"/>
      <c r="B485" s="2"/>
      <c r="C485" s="15"/>
      <c r="D485" s="2"/>
      <c r="E485" s="74"/>
      <c r="F485" s="17"/>
      <c r="G485" s="58"/>
    </row>
    <row r="486" spans="1:7">
      <c r="A486" s="2"/>
      <c r="B486" s="2"/>
      <c r="C486" s="15"/>
      <c r="D486" s="2"/>
      <c r="E486" s="74"/>
      <c r="F486" s="17"/>
      <c r="G486" s="58"/>
    </row>
    <row r="487" spans="1:7">
      <c r="A487" s="2"/>
      <c r="B487" s="2"/>
      <c r="C487" s="15"/>
      <c r="D487" s="2"/>
      <c r="E487" s="74"/>
      <c r="F487" s="17"/>
      <c r="G487" s="58"/>
    </row>
    <row r="488" spans="1:7">
      <c r="A488" s="2"/>
      <c r="B488" s="2"/>
      <c r="C488" s="15"/>
      <c r="D488" s="2"/>
      <c r="E488" s="74"/>
      <c r="F488" s="17"/>
      <c r="G488" s="58"/>
    </row>
    <row r="489" spans="1:7">
      <c r="A489" s="2"/>
      <c r="B489" s="2"/>
      <c r="C489" s="15"/>
      <c r="D489" s="2"/>
      <c r="E489" s="74"/>
      <c r="F489" s="17"/>
      <c r="G489" s="58"/>
    </row>
    <row r="490" spans="1:7">
      <c r="A490" s="2"/>
      <c r="B490" s="2"/>
      <c r="C490" s="15"/>
      <c r="D490" s="2"/>
      <c r="E490" s="74"/>
      <c r="F490" s="17"/>
      <c r="G490" s="58"/>
    </row>
    <row r="491" spans="1:7">
      <c r="A491" s="2"/>
      <c r="B491" s="2"/>
      <c r="C491" s="15"/>
      <c r="D491" s="2"/>
      <c r="E491" s="74"/>
      <c r="F491" s="17"/>
      <c r="G491" s="58"/>
    </row>
    <row r="492" spans="1:7">
      <c r="A492" s="2"/>
      <c r="B492" s="2"/>
      <c r="C492" s="15"/>
      <c r="D492" s="2"/>
      <c r="E492" s="74"/>
      <c r="F492" s="17"/>
      <c r="G492" s="58"/>
    </row>
    <row r="493" spans="1:7">
      <c r="A493" s="2"/>
      <c r="B493" s="2"/>
      <c r="C493" s="15"/>
      <c r="D493" s="2"/>
      <c r="E493" s="74"/>
      <c r="F493" s="17"/>
      <c r="G493" s="58"/>
    </row>
    <row r="494" spans="1:7">
      <c r="A494" s="2"/>
      <c r="B494" s="2"/>
      <c r="C494" s="15"/>
      <c r="D494" s="2"/>
      <c r="E494" s="74"/>
      <c r="F494" s="17"/>
      <c r="G494" s="58"/>
    </row>
    <row r="495" spans="1:7">
      <c r="A495" s="2"/>
      <c r="B495" s="2"/>
      <c r="C495" s="15"/>
      <c r="D495" s="2"/>
      <c r="E495" s="74"/>
      <c r="F495" s="17"/>
      <c r="G495" s="58"/>
    </row>
    <row r="496" spans="1:7">
      <c r="A496" s="2"/>
      <c r="B496" s="2"/>
      <c r="C496" s="15"/>
      <c r="D496" s="2"/>
      <c r="E496" s="74"/>
      <c r="F496" s="17"/>
      <c r="G496" s="58"/>
    </row>
    <row r="497" spans="1:7">
      <c r="A497" s="2"/>
      <c r="B497" s="2"/>
      <c r="C497" s="15"/>
      <c r="D497" s="2"/>
      <c r="E497" s="74"/>
      <c r="F497" s="17"/>
      <c r="G497" s="58"/>
    </row>
    <row r="498" spans="1:7">
      <c r="A498" s="2"/>
      <c r="B498" s="2"/>
      <c r="C498" s="15"/>
      <c r="D498" s="2"/>
      <c r="E498" s="74"/>
      <c r="F498" s="17"/>
      <c r="G498" s="58"/>
    </row>
    <row r="499" spans="1:7">
      <c r="A499" s="2"/>
      <c r="B499" s="2"/>
      <c r="C499" s="15"/>
      <c r="D499" s="2"/>
      <c r="E499" s="74"/>
      <c r="F499" s="17"/>
      <c r="G499" s="58"/>
    </row>
    <row r="500" spans="1:7">
      <c r="A500" s="2"/>
      <c r="B500" s="2"/>
      <c r="C500" s="15"/>
      <c r="D500" s="2"/>
      <c r="E500" s="74"/>
      <c r="F500" s="17"/>
      <c r="G500" s="58"/>
    </row>
    <row r="501" spans="1:7">
      <c r="A501" s="2"/>
      <c r="B501" s="2"/>
      <c r="C501" s="15"/>
      <c r="D501" s="2"/>
      <c r="E501" s="74"/>
      <c r="F501" s="17"/>
      <c r="G501" s="58"/>
    </row>
    <row r="502" spans="1:7">
      <c r="A502" s="2"/>
      <c r="B502" s="2"/>
      <c r="C502" s="15"/>
      <c r="D502" s="2"/>
      <c r="E502" s="74"/>
      <c r="F502" s="17"/>
      <c r="G502" s="58"/>
    </row>
    <row r="503" spans="1:7">
      <c r="A503" s="2"/>
      <c r="B503" s="2"/>
      <c r="C503" s="15"/>
      <c r="D503" s="2"/>
      <c r="E503" s="74"/>
      <c r="F503" s="17"/>
      <c r="G503" s="58"/>
    </row>
    <row r="504" spans="1:7">
      <c r="A504" s="2"/>
      <c r="B504" s="2"/>
      <c r="C504" s="15"/>
      <c r="D504" s="2"/>
      <c r="E504" s="74"/>
      <c r="F504" s="17"/>
      <c r="G504" s="58"/>
    </row>
    <row r="505" spans="1:7">
      <c r="A505" s="2"/>
      <c r="B505" s="2"/>
      <c r="C505" s="15"/>
      <c r="D505" s="2"/>
      <c r="E505" s="74"/>
      <c r="F505" s="17"/>
      <c r="G505" s="58"/>
    </row>
    <row r="506" spans="1:7">
      <c r="A506" s="2"/>
      <c r="B506" s="2"/>
      <c r="C506" s="15"/>
      <c r="D506" s="2"/>
      <c r="E506" s="74"/>
      <c r="F506" s="17"/>
      <c r="G506" s="58"/>
    </row>
    <row r="507" spans="1:7">
      <c r="A507" s="2"/>
      <c r="B507" s="2"/>
      <c r="C507" s="15"/>
      <c r="D507" s="2"/>
      <c r="E507" s="74"/>
      <c r="F507" s="17"/>
      <c r="G507" s="58"/>
    </row>
    <row r="508" spans="1:7">
      <c r="A508" s="2"/>
      <c r="B508" s="2"/>
      <c r="C508" s="15"/>
      <c r="D508" s="2"/>
      <c r="E508" s="74"/>
      <c r="F508" s="17"/>
      <c r="G508" s="58"/>
    </row>
    <row r="509" spans="1:7">
      <c r="A509" s="2"/>
      <c r="B509" s="2"/>
      <c r="C509" s="15"/>
      <c r="D509" s="2"/>
      <c r="E509" s="74"/>
      <c r="F509" s="17"/>
      <c r="G509" s="58"/>
    </row>
    <row r="510" spans="1:7">
      <c r="A510" s="2"/>
      <c r="B510" s="2"/>
      <c r="C510" s="15"/>
      <c r="D510" s="2"/>
      <c r="E510" s="74"/>
      <c r="F510" s="17"/>
      <c r="G510" s="58"/>
    </row>
    <row r="511" spans="1:7">
      <c r="A511" s="2"/>
      <c r="B511" s="2"/>
      <c r="C511" s="15"/>
      <c r="D511" s="2"/>
      <c r="E511" s="74"/>
      <c r="F511" s="17"/>
      <c r="G511" s="58"/>
    </row>
    <row r="512" spans="1:7">
      <c r="A512" s="2"/>
      <c r="B512" s="2"/>
      <c r="C512" s="15"/>
      <c r="D512" s="2"/>
      <c r="E512" s="74"/>
      <c r="F512" s="17"/>
      <c r="G512" s="58"/>
    </row>
    <row r="513" spans="1:7">
      <c r="A513" s="2"/>
      <c r="B513" s="2"/>
      <c r="C513" s="15"/>
      <c r="D513" s="2"/>
      <c r="E513" s="74"/>
      <c r="F513" s="17"/>
      <c r="G513" s="58"/>
    </row>
    <row r="514" spans="1:7">
      <c r="A514" s="2"/>
      <c r="B514" s="2"/>
      <c r="C514" s="15"/>
      <c r="D514" s="2"/>
      <c r="E514" s="74"/>
      <c r="F514" s="17"/>
      <c r="G514" s="58"/>
    </row>
    <row r="515" spans="1:7">
      <c r="A515" s="2"/>
      <c r="B515" s="2"/>
      <c r="C515" s="15"/>
      <c r="D515" s="2"/>
      <c r="E515" s="74"/>
      <c r="F515" s="17"/>
      <c r="G515" s="58"/>
    </row>
    <row r="516" spans="1:7">
      <c r="A516" s="2"/>
      <c r="B516" s="2"/>
      <c r="C516" s="15"/>
      <c r="D516" s="2"/>
      <c r="E516" s="74"/>
      <c r="F516" s="17"/>
      <c r="G516" s="58"/>
    </row>
    <row r="517" spans="1:7">
      <c r="A517" s="2"/>
      <c r="B517" s="2"/>
      <c r="C517" s="15"/>
      <c r="D517" s="2"/>
      <c r="E517" s="74"/>
      <c r="F517" s="17"/>
      <c r="G517" s="58"/>
    </row>
    <row r="518" spans="1:7">
      <c r="A518" s="2"/>
      <c r="B518" s="2"/>
      <c r="C518" s="15"/>
      <c r="D518" s="2"/>
      <c r="E518" s="74"/>
      <c r="F518" s="17"/>
      <c r="G518" s="58"/>
    </row>
    <row r="519" spans="1:7">
      <c r="A519" s="2"/>
      <c r="B519" s="2"/>
      <c r="C519" s="15"/>
      <c r="D519" s="2"/>
      <c r="E519" s="74"/>
      <c r="F519" s="17"/>
      <c r="G519" s="58"/>
    </row>
    <row r="520" spans="1:7">
      <c r="A520" s="2"/>
      <c r="B520" s="2"/>
      <c r="C520" s="15"/>
      <c r="D520" s="2"/>
      <c r="E520" s="74"/>
      <c r="F520" s="17"/>
      <c r="G520" s="58"/>
    </row>
    <row r="521" spans="1:7">
      <c r="A521" s="2"/>
      <c r="B521" s="2"/>
      <c r="C521" s="15"/>
      <c r="D521" s="2"/>
      <c r="E521" s="74"/>
      <c r="F521" s="17"/>
      <c r="G521" s="58"/>
    </row>
    <row r="522" spans="1:7">
      <c r="A522" s="2"/>
      <c r="B522" s="2"/>
      <c r="C522" s="15"/>
      <c r="D522" s="2"/>
      <c r="E522" s="74"/>
      <c r="F522" s="17"/>
      <c r="G522" s="58"/>
    </row>
    <row r="523" spans="1:7">
      <c r="A523" s="2"/>
      <c r="B523" s="2"/>
      <c r="C523" s="15"/>
      <c r="D523" s="2"/>
      <c r="E523" s="74"/>
      <c r="F523" s="17"/>
      <c r="G523" s="58"/>
    </row>
    <row r="524" spans="1:7">
      <c r="A524" s="2"/>
      <c r="B524" s="2"/>
      <c r="C524" s="15"/>
      <c r="D524" s="2"/>
      <c r="E524" s="74"/>
      <c r="F524" s="17"/>
      <c r="G524" s="58"/>
    </row>
    <row r="525" spans="1:7">
      <c r="A525" s="2"/>
      <c r="B525" s="2"/>
      <c r="C525" s="15"/>
      <c r="D525" s="2"/>
      <c r="E525" s="74"/>
      <c r="F525" s="17"/>
      <c r="G525" s="58"/>
    </row>
    <row r="526" spans="1:7">
      <c r="A526" s="2"/>
      <c r="B526" s="2"/>
      <c r="C526" s="15"/>
      <c r="D526" s="2"/>
      <c r="E526" s="74"/>
      <c r="F526" s="17"/>
      <c r="G526" s="58"/>
    </row>
    <row r="527" spans="1:7">
      <c r="A527" s="2"/>
      <c r="B527" s="2"/>
      <c r="C527" s="15"/>
      <c r="D527" s="2"/>
      <c r="E527" s="74"/>
      <c r="F527" s="17"/>
      <c r="G527" s="58"/>
    </row>
    <row r="528" spans="1:7">
      <c r="A528" s="2"/>
      <c r="B528" s="2"/>
      <c r="C528" s="15"/>
      <c r="D528" s="2"/>
      <c r="E528" s="74"/>
      <c r="F528" s="17"/>
      <c r="G528" s="58"/>
    </row>
    <row r="529" spans="1:7">
      <c r="A529" s="2"/>
      <c r="B529" s="2"/>
      <c r="C529" s="15"/>
      <c r="D529" s="2"/>
      <c r="E529" s="74"/>
      <c r="F529" s="17"/>
      <c r="G529" s="58"/>
    </row>
    <row r="530" spans="1:7">
      <c r="A530" s="2"/>
      <c r="B530" s="2"/>
      <c r="C530" s="15"/>
      <c r="D530" s="2"/>
      <c r="E530" s="74"/>
      <c r="F530" s="17"/>
      <c r="G530" s="58"/>
    </row>
    <row r="531" spans="1:7">
      <c r="A531" s="2"/>
      <c r="B531" s="2"/>
      <c r="C531" s="15"/>
      <c r="D531" s="2"/>
      <c r="E531" s="74"/>
      <c r="F531" s="17"/>
      <c r="G531" s="58"/>
    </row>
    <row r="532" spans="1:7">
      <c r="A532" s="2"/>
      <c r="B532" s="2"/>
      <c r="C532" s="15"/>
      <c r="D532" s="2"/>
      <c r="E532" s="74"/>
      <c r="F532" s="17"/>
      <c r="G532" s="58"/>
    </row>
    <row r="533" spans="1:7">
      <c r="A533" s="2"/>
      <c r="B533" s="2"/>
      <c r="C533" s="15"/>
      <c r="D533" s="2"/>
      <c r="E533" s="74"/>
      <c r="F533" s="17"/>
      <c r="G533" s="58"/>
    </row>
    <row r="534" spans="1:7">
      <c r="A534" s="2"/>
      <c r="B534" s="2"/>
      <c r="C534" s="15"/>
      <c r="D534" s="2"/>
      <c r="E534" s="74"/>
      <c r="F534" s="17"/>
      <c r="G534" s="58"/>
    </row>
    <row r="535" spans="1:7">
      <c r="A535" s="2"/>
      <c r="B535" s="2"/>
      <c r="C535" s="15"/>
      <c r="D535" s="2"/>
      <c r="E535" s="74"/>
      <c r="F535" s="17"/>
      <c r="G535" s="58"/>
    </row>
    <row r="536" spans="1:7">
      <c r="A536" s="2"/>
      <c r="B536" s="2"/>
      <c r="C536" s="15"/>
      <c r="D536" s="2"/>
      <c r="E536" s="74"/>
      <c r="F536" s="17"/>
      <c r="G536" s="58"/>
    </row>
    <row r="537" spans="1:7">
      <c r="A537" s="2"/>
      <c r="B537" s="2"/>
      <c r="C537" s="15"/>
      <c r="D537" s="2"/>
      <c r="E537" s="74"/>
      <c r="F537" s="17"/>
      <c r="G537" s="58"/>
    </row>
    <row r="538" spans="1:7">
      <c r="A538" s="2"/>
      <c r="B538" s="2"/>
      <c r="C538" s="15"/>
      <c r="D538" s="2"/>
      <c r="E538" s="74"/>
      <c r="F538" s="17"/>
      <c r="G538" s="58"/>
    </row>
    <row r="539" spans="1:7">
      <c r="A539" s="2"/>
      <c r="B539" s="2"/>
      <c r="C539" s="15"/>
      <c r="D539" s="2"/>
      <c r="E539" s="74"/>
      <c r="F539" s="17"/>
      <c r="G539" s="58"/>
    </row>
    <row r="540" spans="1:7">
      <c r="A540" s="2"/>
      <c r="B540" s="2"/>
      <c r="C540" s="15"/>
      <c r="D540" s="2"/>
      <c r="E540" s="74"/>
      <c r="F540" s="17"/>
      <c r="G540" s="58"/>
    </row>
    <row r="541" spans="1:7">
      <c r="A541" s="2"/>
      <c r="B541" s="2"/>
      <c r="C541" s="15"/>
      <c r="D541" s="2"/>
      <c r="E541" s="74"/>
      <c r="F541" s="17"/>
      <c r="G541" s="58"/>
    </row>
    <row r="542" spans="1:7">
      <c r="A542" s="2"/>
      <c r="B542" s="2"/>
      <c r="C542" s="15"/>
      <c r="D542" s="2"/>
      <c r="E542" s="74"/>
      <c r="F542" s="17"/>
      <c r="G542" s="58"/>
    </row>
    <row r="543" spans="1:7">
      <c r="A543" s="2"/>
      <c r="B543" s="2"/>
      <c r="C543" s="15"/>
      <c r="D543" s="2"/>
      <c r="E543" s="74"/>
      <c r="F543" s="17"/>
      <c r="G543" s="58"/>
    </row>
    <row r="544" spans="1:7">
      <c r="A544" s="2"/>
      <c r="B544" s="2"/>
      <c r="C544" s="15"/>
      <c r="D544" s="2"/>
      <c r="E544" s="74"/>
      <c r="F544" s="17"/>
      <c r="G544" s="58"/>
    </row>
    <row r="545" spans="1:7">
      <c r="A545" s="2"/>
      <c r="B545" s="2"/>
      <c r="C545" s="15"/>
      <c r="D545" s="2"/>
      <c r="E545" s="74"/>
      <c r="F545" s="17"/>
      <c r="G545" s="58"/>
    </row>
    <row r="546" spans="1:7">
      <c r="A546" s="2"/>
      <c r="B546" s="2"/>
      <c r="C546" s="15"/>
      <c r="D546" s="2"/>
      <c r="E546" s="74"/>
      <c r="F546" s="17"/>
      <c r="G546" s="58"/>
    </row>
    <row r="547" spans="1:7">
      <c r="A547" s="2"/>
      <c r="B547" s="2"/>
      <c r="C547" s="15"/>
      <c r="D547" s="2"/>
      <c r="E547" s="74"/>
      <c r="F547" s="17"/>
      <c r="G547" s="58"/>
    </row>
    <row r="548" spans="1:7">
      <c r="A548" s="2"/>
      <c r="B548" s="2"/>
      <c r="C548" s="15"/>
      <c r="D548" s="2"/>
      <c r="E548" s="74"/>
      <c r="F548" s="17"/>
      <c r="G548" s="58"/>
    </row>
    <row r="549" spans="1:7">
      <c r="A549" s="2"/>
      <c r="B549" s="2"/>
      <c r="C549" s="15"/>
      <c r="D549" s="2"/>
      <c r="E549" s="74"/>
      <c r="F549" s="17"/>
      <c r="G549" s="58"/>
    </row>
    <row r="550" spans="1:7">
      <c r="A550" s="2"/>
      <c r="B550" s="2"/>
      <c r="C550" s="15"/>
      <c r="D550" s="2"/>
      <c r="E550" s="74"/>
      <c r="F550" s="17"/>
      <c r="G550" s="58"/>
    </row>
    <row r="551" spans="1:7">
      <c r="A551" s="2"/>
      <c r="B551" s="2"/>
      <c r="C551" s="15"/>
      <c r="D551" s="2"/>
      <c r="E551" s="74"/>
      <c r="F551" s="17"/>
      <c r="G551" s="58"/>
    </row>
    <row r="552" spans="1:7">
      <c r="A552" s="2"/>
      <c r="B552" s="2"/>
      <c r="C552" s="15"/>
      <c r="D552" s="2"/>
      <c r="E552" s="74"/>
      <c r="F552" s="17"/>
      <c r="G552" s="58"/>
    </row>
    <row r="553" spans="1:7">
      <c r="A553" s="2"/>
      <c r="B553" s="2"/>
      <c r="C553" s="15"/>
      <c r="D553" s="2"/>
      <c r="E553" s="74"/>
      <c r="F553" s="17"/>
      <c r="G553" s="58"/>
    </row>
    <row r="554" spans="1:7">
      <c r="A554" s="2"/>
      <c r="B554" s="2"/>
      <c r="C554" s="15"/>
      <c r="D554" s="2"/>
      <c r="E554" s="74"/>
      <c r="F554" s="17"/>
      <c r="G554" s="58"/>
    </row>
    <row r="555" spans="1:7">
      <c r="A555" s="2"/>
      <c r="B555" s="2"/>
      <c r="C555" s="15"/>
      <c r="D555" s="2"/>
      <c r="E555" s="74"/>
      <c r="F555" s="17"/>
      <c r="G555" s="58"/>
    </row>
    <row r="556" spans="1:7">
      <c r="A556" s="2"/>
      <c r="B556" s="2"/>
      <c r="C556" s="15"/>
      <c r="D556" s="2"/>
      <c r="E556" s="74"/>
      <c r="F556" s="17"/>
      <c r="G556" s="58"/>
    </row>
    <row r="557" spans="1:7">
      <c r="A557" s="2"/>
      <c r="B557" s="2"/>
      <c r="C557" s="15"/>
      <c r="D557" s="2"/>
      <c r="E557" s="74"/>
      <c r="F557" s="17"/>
      <c r="G557" s="58"/>
    </row>
    <row r="558" spans="1:7">
      <c r="A558" s="2"/>
      <c r="B558" s="2"/>
      <c r="C558" s="15"/>
      <c r="D558" s="2"/>
      <c r="E558" s="74"/>
      <c r="F558" s="17"/>
      <c r="G558" s="58"/>
    </row>
    <row r="559" spans="1:7">
      <c r="A559" s="2"/>
      <c r="B559" s="2"/>
      <c r="C559" s="15"/>
      <c r="D559" s="2"/>
      <c r="E559" s="74"/>
      <c r="F559" s="17"/>
      <c r="G559" s="58"/>
    </row>
    <row r="560" spans="1:7">
      <c r="A560" s="2"/>
      <c r="B560" s="2"/>
      <c r="C560" s="15"/>
      <c r="D560" s="2"/>
      <c r="E560" s="74"/>
      <c r="F560" s="17"/>
      <c r="G560" s="58"/>
    </row>
    <row r="561" spans="1:7">
      <c r="A561" s="2"/>
      <c r="B561" s="2"/>
      <c r="C561" s="15"/>
      <c r="D561" s="2"/>
      <c r="E561" s="74"/>
      <c r="F561" s="17"/>
      <c r="G561" s="58"/>
    </row>
    <row r="562" spans="1:7">
      <c r="A562" s="2"/>
      <c r="B562" s="2"/>
      <c r="C562" s="15"/>
      <c r="D562" s="2"/>
      <c r="E562" s="74"/>
      <c r="F562" s="17"/>
      <c r="G562" s="58"/>
    </row>
    <row r="563" spans="1:7">
      <c r="A563" s="2"/>
      <c r="B563" s="2"/>
      <c r="C563" s="15"/>
      <c r="D563" s="2"/>
      <c r="E563" s="74"/>
      <c r="F563" s="17"/>
      <c r="G563" s="58"/>
    </row>
    <row r="564" spans="1:7">
      <c r="A564" s="2"/>
      <c r="B564" s="2"/>
      <c r="C564" s="15"/>
      <c r="D564" s="2"/>
      <c r="E564" s="74"/>
      <c r="F564" s="17"/>
      <c r="G564" s="58"/>
    </row>
    <row r="565" spans="1:7">
      <c r="A565" s="2"/>
      <c r="B565" s="2"/>
      <c r="C565" s="15"/>
      <c r="D565" s="2"/>
      <c r="E565" s="74"/>
      <c r="F565" s="17"/>
      <c r="G565" s="58"/>
    </row>
    <row r="566" spans="1:7">
      <c r="A566" s="2"/>
      <c r="B566" s="2"/>
      <c r="C566" s="15"/>
      <c r="D566" s="2"/>
      <c r="E566" s="74"/>
      <c r="F566" s="17"/>
      <c r="G566" s="58"/>
    </row>
    <row r="567" spans="1:7">
      <c r="A567" s="2"/>
      <c r="B567" s="2"/>
      <c r="C567" s="15"/>
      <c r="D567" s="2"/>
      <c r="E567" s="74"/>
      <c r="F567" s="17"/>
      <c r="G567" s="58"/>
    </row>
    <row r="568" spans="1:7">
      <c r="A568" s="2"/>
      <c r="B568" s="2"/>
      <c r="C568" s="15"/>
      <c r="D568" s="2"/>
      <c r="E568" s="74"/>
      <c r="F568" s="17"/>
      <c r="G568" s="58"/>
    </row>
    <row r="569" spans="1:7">
      <c r="A569" s="2"/>
      <c r="B569" s="2"/>
      <c r="C569" s="15"/>
      <c r="D569" s="2"/>
      <c r="E569" s="74"/>
      <c r="F569" s="17"/>
      <c r="G569" s="58"/>
    </row>
    <row r="570" spans="1:7">
      <c r="A570" s="2"/>
      <c r="B570" s="2"/>
      <c r="C570" s="15"/>
      <c r="D570" s="2"/>
      <c r="E570" s="74"/>
      <c r="F570" s="17"/>
      <c r="G570" s="58"/>
    </row>
    <row r="571" spans="1:7">
      <c r="A571" s="2"/>
      <c r="B571" s="2"/>
      <c r="C571" s="15"/>
      <c r="D571" s="2"/>
      <c r="E571" s="74"/>
      <c r="F571" s="17"/>
      <c r="G571" s="58"/>
    </row>
    <row r="572" spans="1:7">
      <c r="A572" s="2"/>
      <c r="B572" s="2"/>
      <c r="C572" s="15"/>
      <c r="D572" s="2"/>
      <c r="E572" s="74"/>
      <c r="F572" s="17"/>
      <c r="G572" s="58"/>
    </row>
    <row r="573" spans="1:7">
      <c r="A573" s="2"/>
      <c r="B573" s="2"/>
      <c r="C573" s="15"/>
      <c r="D573" s="2"/>
      <c r="E573" s="74"/>
      <c r="F573" s="17"/>
      <c r="G573" s="58"/>
    </row>
    <row r="574" spans="1:7">
      <c r="A574" s="2"/>
      <c r="B574" s="2"/>
      <c r="C574" s="15"/>
      <c r="D574" s="2"/>
      <c r="E574" s="74"/>
      <c r="F574" s="17"/>
      <c r="G574" s="58"/>
    </row>
    <row r="575" spans="1:7">
      <c r="A575" s="2"/>
      <c r="B575" s="2"/>
      <c r="C575" s="15"/>
      <c r="D575" s="2"/>
      <c r="E575" s="74"/>
      <c r="F575" s="17"/>
      <c r="G575" s="58"/>
    </row>
    <row r="576" spans="1:7">
      <c r="A576" s="2"/>
      <c r="B576" s="2"/>
      <c r="C576" s="15"/>
      <c r="D576" s="2"/>
      <c r="E576" s="74"/>
      <c r="F576" s="17"/>
      <c r="G576" s="58"/>
    </row>
    <row r="577" spans="1:7">
      <c r="A577" s="2"/>
      <c r="B577" s="2"/>
      <c r="C577" s="15"/>
      <c r="D577" s="2"/>
      <c r="E577" s="74"/>
      <c r="F577" s="17"/>
      <c r="G577" s="58"/>
    </row>
    <row r="578" spans="1:7">
      <c r="A578" s="2"/>
      <c r="B578" s="2"/>
      <c r="C578" s="15"/>
      <c r="D578" s="2"/>
      <c r="E578" s="74"/>
      <c r="F578" s="17"/>
      <c r="G578" s="58"/>
    </row>
    <row r="579" spans="1:7">
      <c r="A579" s="2"/>
      <c r="B579" s="2"/>
      <c r="C579" s="15"/>
      <c r="D579" s="2"/>
      <c r="E579" s="74"/>
      <c r="F579" s="17"/>
      <c r="G579" s="58"/>
    </row>
    <row r="580" spans="1:7">
      <c r="A580" s="2"/>
      <c r="B580" s="2"/>
      <c r="C580" s="15"/>
      <c r="D580" s="2"/>
      <c r="E580" s="74"/>
      <c r="F580" s="17"/>
      <c r="G580" s="58"/>
    </row>
    <row r="581" spans="1:7">
      <c r="A581" s="2"/>
      <c r="B581" s="2"/>
      <c r="C581" s="15"/>
      <c r="D581" s="2"/>
      <c r="E581" s="74"/>
      <c r="F581" s="17"/>
      <c r="G581" s="58"/>
    </row>
    <row r="582" spans="1:7">
      <c r="A582" s="2"/>
      <c r="B582" s="2"/>
      <c r="C582" s="15"/>
      <c r="D582" s="2"/>
      <c r="E582" s="74"/>
      <c r="F582" s="17"/>
      <c r="G582" s="58"/>
    </row>
    <row r="583" spans="1:7">
      <c r="A583" s="2"/>
      <c r="B583" s="2"/>
      <c r="C583" s="15"/>
      <c r="D583" s="2"/>
      <c r="E583" s="74"/>
      <c r="F583" s="17"/>
      <c r="G583" s="58"/>
    </row>
    <row r="584" spans="1:7">
      <c r="A584" s="2"/>
      <c r="B584" s="2"/>
      <c r="C584" s="15"/>
      <c r="D584" s="2"/>
      <c r="E584" s="74"/>
      <c r="F584" s="17"/>
      <c r="G584" s="58"/>
    </row>
    <row r="585" spans="1:7">
      <c r="A585" s="2"/>
      <c r="B585" s="2"/>
      <c r="C585" s="15"/>
      <c r="D585" s="2"/>
      <c r="E585" s="74"/>
      <c r="F585" s="17"/>
      <c r="G585" s="58"/>
    </row>
    <row r="586" spans="1:7">
      <c r="A586" s="2"/>
      <c r="B586" s="2"/>
      <c r="C586" s="15"/>
      <c r="D586" s="2"/>
      <c r="E586" s="74"/>
      <c r="F586" s="17"/>
      <c r="G586" s="58"/>
    </row>
    <row r="587" spans="1:7">
      <c r="A587" s="2"/>
      <c r="B587" s="2"/>
      <c r="C587" s="15"/>
      <c r="D587" s="2"/>
      <c r="E587" s="74"/>
      <c r="F587" s="17"/>
      <c r="G587" s="58"/>
    </row>
    <row r="588" spans="1:7">
      <c r="A588" s="2"/>
      <c r="B588" s="2"/>
      <c r="C588" s="15"/>
      <c r="D588" s="2"/>
      <c r="E588" s="74"/>
      <c r="F588" s="17"/>
      <c r="G588" s="58"/>
    </row>
    <row r="589" spans="1:7">
      <c r="A589" s="2"/>
      <c r="B589" s="2"/>
      <c r="C589" s="15"/>
      <c r="D589" s="2"/>
      <c r="E589" s="74"/>
      <c r="F589" s="17"/>
      <c r="G589" s="58"/>
    </row>
    <row r="590" spans="1:7">
      <c r="A590" s="2"/>
      <c r="B590" s="2"/>
      <c r="C590" s="15"/>
      <c r="D590" s="2"/>
      <c r="E590" s="74"/>
      <c r="F590" s="17"/>
      <c r="G590" s="58"/>
    </row>
    <row r="591" spans="1:7">
      <c r="A591" s="2"/>
      <c r="B591" s="2"/>
      <c r="C591" s="15"/>
      <c r="D591" s="2"/>
      <c r="E591" s="74"/>
      <c r="F591" s="17"/>
      <c r="G591" s="58"/>
    </row>
    <row r="592" spans="1:7">
      <c r="A592" s="2"/>
      <c r="B592" s="2"/>
      <c r="C592" s="15"/>
      <c r="D592" s="2"/>
      <c r="E592" s="74"/>
      <c r="F592" s="17"/>
      <c r="G592" s="58"/>
    </row>
    <row r="593" spans="1:7">
      <c r="A593" s="2"/>
      <c r="B593" s="2"/>
      <c r="C593" s="15"/>
      <c r="D593" s="2"/>
      <c r="E593" s="74"/>
      <c r="F593" s="17"/>
      <c r="G593" s="58"/>
    </row>
    <row r="594" spans="1:7">
      <c r="A594" s="2"/>
      <c r="B594" s="2"/>
      <c r="C594" s="15"/>
      <c r="D594" s="2"/>
      <c r="E594" s="74"/>
      <c r="F594" s="17"/>
      <c r="G594" s="58"/>
    </row>
    <row r="595" spans="1:7">
      <c r="A595" s="2"/>
      <c r="B595" s="2"/>
      <c r="C595" s="15"/>
      <c r="D595" s="2"/>
      <c r="E595" s="74"/>
      <c r="F595" s="17"/>
      <c r="G595" s="58"/>
    </row>
    <row r="596" spans="1:7">
      <c r="A596" s="2"/>
      <c r="B596" s="2"/>
      <c r="C596" s="15"/>
      <c r="D596" s="2"/>
      <c r="E596" s="74"/>
      <c r="F596" s="17"/>
      <c r="G596" s="58"/>
    </row>
    <row r="597" spans="1:7">
      <c r="A597" s="2"/>
      <c r="B597" s="2"/>
      <c r="C597" s="15"/>
      <c r="D597" s="2"/>
      <c r="E597" s="74"/>
      <c r="F597" s="17"/>
      <c r="G597" s="58"/>
    </row>
    <row r="598" spans="1:7">
      <c r="A598" s="2"/>
      <c r="B598" s="2"/>
      <c r="C598" s="15"/>
      <c r="D598" s="2"/>
      <c r="E598" s="74"/>
      <c r="F598" s="17"/>
      <c r="G598" s="58"/>
    </row>
    <row r="599" spans="1:7">
      <c r="A599" s="2"/>
      <c r="B599" s="2"/>
      <c r="C599" s="15"/>
      <c r="D599" s="2"/>
      <c r="E599" s="74"/>
      <c r="F599" s="17"/>
      <c r="G599" s="58"/>
    </row>
    <row r="600" spans="1:7">
      <c r="A600" s="2"/>
      <c r="B600" s="2"/>
      <c r="C600" s="15"/>
      <c r="D600" s="2"/>
      <c r="E600" s="74"/>
      <c r="F600" s="17"/>
      <c r="G600" s="58"/>
    </row>
    <row r="601" spans="1:7">
      <c r="A601" s="2"/>
      <c r="B601" s="2"/>
      <c r="C601" s="15"/>
      <c r="D601" s="2"/>
      <c r="E601" s="74"/>
      <c r="F601" s="17"/>
      <c r="G601" s="58"/>
    </row>
    <row r="602" spans="1:7">
      <c r="A602" s="2"/>
      <c r="B602" s="2"/>
      <c r="C602" s="15"/>
      <c r="D602" s="2"/>
      <c r="E602" s="74"/>
      <c r="F602" s="17"/>
      <c r="G602" s="58"/>
    </row>
    <row r="603" spans="1:7">
      <c r="A603" s="2"/>
      <c r="B603" s="2"/>
      <c r="C603" s="15"/>
      <c r="D603" s="2"/>
      <c r="E603" s="74"/>
      <c r="F603" s="17"/>
      <c r="G603" s="58"/>
    </row>
    <row r="604" spans="1:7">
      <c r="A604" s="2"/>
      <c r="B604" s="2"/>
      <c r="C604" s="15"/>
      <c r="D604" s="2"/>
      <c r="E604" s="74"/>
      <c r="F604" s="17"/>
      <c r="G604" s="58"/>
    </row>
    <row r="605" spans="1:7">
      <c r="A605" s="2"/>
      <c r="B605" s="2"/>
      <c r="C605" s="15"/>
      <c r="D605" s="2"/>
      <c r="E605" s="74"/>
      <c r="F605" s="17"/>
      <c r="G605" s="58"/>
    </row>
    <row r="606" spans="1:7">
      <c r="A606" s="2"/>
      <c r="B606" s="2"/>
      <c r="C606" s="15"/>
      <c r="D606" s="2"/>
      <c r="E606" s="74"/>
      <c r="F606" s="17"/>
      <c r="G606" s="58"/>
    </row>
    <row r="607" spans="1:7">
      <c r="A607" s="2"/>
      <c r="B607" s="2"/>
      <c r="C607" s="15"/>
      <c r="D607" s="2"/>
      <c r="E607" s="74"/>
      <c r="F607" s="17"/>
      <c r="G607" s="58"/>
    </row>
    <row r="608" spans="1:7">
      <c r="A608" s="2"/>
      <c r="B608" s="2"/>
      <c r="C608" s="15"/>
      <c r="D608" s="2"/>
      <c r="E608" s="74"/>
      <c r="F608" s="17"/>
      <c r="G608" s="58"/>
    </row>
    <row r="609" spans="1:7">
      <c r="A609" s="2"/>
      <c r="B609" s="2"/>
      <c r="C609" s="15"/>
      <c r="D609" s="2"/>
      <c r="E609" s="74"/>
      <c r="F609" s="17"/>
      <c r="G609" s="58"/>
    </row>
    <row r="610" spans="1:7">
      <c r="A610" s="2"/>
      <c r="B610" s="2"/>
      <c r="C610" s="15"/>
      <c r="D610" s="2"/>
      <c r="E610" s="74"/>
      <c r="F610" s="17"/>
      <c r="G610" s="58"/>
    </row>
    <row r="611" spans="1:7">
      <c r="A611" s="2"/>
      <c r="B611" s="2"/>
      <c r="C611" s="15"/>
      <c r="D611" s="2"/>
      <c r="E611" s="74"/>
      <c r="F611" s="17"/>
      <c r="G611" s="58"/>
    </row>
    <row r="612" spans="1:7">
      <c r="A612" s="2"/>
      <c r="B612" s="2"/>
      <c r="C612" s="15"/>
      <c r="D612" s="2"/>
      <c r="E612" s="74"/>
      <c r="F612" s="17"/>
      <c r="G612" s="58"/>
    </row>
    <row r="613" spans="1:7">
      <c r="A613" s="2"/>
      <c r="B613" s="2"/>
      <c r="C613" s="15"/>
      <c r="D613" s="2"/>
      <c r="E613" s="74"/>
      <c r="F613" s="17"/>
      <c r="G613" s="58"/>
    </row>
    <row r="614" spans="1:7">
      <c r="A614" s="2"/>
      <c r="B614" s="2"/>
      <c r="C614" s="15"/>
      <c r="D614" s="2"/>
      <c r="E614" s="74"/>
      <c r="F614" s="17"/>
      <c r="G614" s="58"/>
    </row>
    <row r="615" spans="1:7">
      <c r="A615" s="2"/>
      <c r="B615" s="2"/>
      <c r="C615" s="15"/>
      <c r="D615" s="2"/>
      <c r="E615" s="74"/>
      <c r="F615" s="17"/>
      <c r="G615" s="58"/>
    </row>
    <row r="616" spans="1:7">
      <c r="A616" s="2"/>
      <c r="B616" s="2"/>
      <c r="C616" s="15"/>
      <c r="D616" s="2"/>
      <c r="E616" s="74"/>
      <c r="F616" s="17"/>
      <c r="G616" s="58"/>
    </row>
    <row r="617" spans="1:7">
      <c r="A617" s="2"/>
      <c r="B617" s="2"/>
      <c r="C617" s="15"/>
      <c r="D617" s="2"/>
      <c r="E617" s="74"/>
      <c r="F617" s="17"/>
      <c r="G617" s="58"/>
    </row>
    <row r="618" spans="1:7">
      <c r="A618" s="2"/>
      <c r="B618" s="2"/>
      <c r="C618" s="15"/>
      <c r="D618" s="2"/>
      <c r="E618" s="74"/>
      <c r="F618" s="17"/>
      <c r="G618" s="58"/>
    </row>
    <row r="619" spans="1:7">
      <c r="A619" s="2"/>
      <c r="B619" s="2"/>
      <c r="C619" s="15"/>
      <c r="D619" s="2"/>
      <c r="E619" s="74"/>
      <c r="F619" s="17"/>
      <c r="G619" s="58"/>
    </row>
    <row r="620" spans="1:7">
      <c r="A620" s="2"/>
      <c r="B620" s="2"/>
      <c r="C620" s="15"/>
      <c r="D620" s="2"/>
      <c r="E620" s="74"/>
      <c r="F620" s="17"/>
      <c r="G620" s="58"/>
    </row>
    <row r="621" spans="1:7">
      <c r="A621" s="2"/>
      <c r="B621" s="2"/>
      <c r="C621" s="15"/>
      <c r="D621" s="2"/>
      <c r="E621" s="74"/>
      <c r="F621" s="17"/>
      <c r="G621" s="58"/>
    </row>
    <row r="622" spans="1:7">
      <c r="A622" s="2"/>
      <c r="B622" s="2"/>
      <c r="C622" s="15"/>
      <c r="D622" s="2"/>
      <c r="E622" s="74"/>
      <c r="F622" s="17"/>
      <c r="G622" s="58"/>
    </row>
    <row r="623" spans="1:7">
      <c r="A623" s="2"/>
      <c r="B623" s="2"/>
      <c r="C623" s="15"/>
      <c r="D623" s="2"/>
      <c r="E623" s="74"/>
      <c r="F623" s="17"/>
      <c r="G623" s="58"/>
    </row>
    <row r="624" spans="1:7">
      <c r="A624" s="2"/>
      <c r="B624" s="2"/>
      <c r="C624" s="15"/>
      <c r="D624" s="2"/>
      <c r="E624" s="74"/>
      <c r="F624" s="17"/>
      <c r="G624" s="58"/>
    </row>
    <row r="625" spans="1:7">
      <c r="A625" s="2"/>
      <c r="B625" s="2"/>
      <c r="C625" s="15"/>
      <c r="D625" s="2"/>
      <c r="E625" s="74"/>
      <c r="F625" s="17"/>
      <c r="G625" s="58"/>
    </row>
    <row r="626" spans="1:7">
      <c r="A626" s="2"/>
      <c r="B626" s="2"/>
      <c r="C626" s="15"/>
      <c r="D626" s="2"/>
      <c r="E626" s="74"/>
      <c r="F626" s="17"/>
      <c r="G626" s="58"/>
    </row>
    <row r="627" spans="1:7">
      <c r="A627" s="2"/>
      <c r="B627" s="2"/>
      <c r="C627" s="15"/>
      <c r="D627" s="2"/>
      <c r="E627" s="74"/>
      <c r="F627" s="17"/>
      <c r="G627" s="58"/>
    </row>
    <row r="628" spans="1:7">
      <c r="A628" s="2"/>
      <c r="B628" s="2"/>
      <c r="C628" s="15"/>
      <c r="D628" s="2"/>
      <c r="E628" s="74"/>
      <c r="F628" s="17"/>
      <c r="G628" s="58"/>
    </row>
    <row r="629" spans="1:7">
      <c r="A629" s="2"/>
      <c r="B629" s="2"/>
      <c r="C629" s="15"/>
      <c r="D629" s="2"/>
      <c r="E629" s="74"/>
      <c r="F629" s="17"/>
      <c r="G629" s="58"/>
    </row>
    <row r="630" spans="1:7">
      <c r="A630" s="2"/>
      <c r="B630" s="2"/>
      <c r="C630" s="15"/>
      <c r="D630" s="2"/>
      <c r="E630" s="74"/>
      <c r="F630" s="17"/>
      <c r="G630" s="58"/>
    </row>
    <row r="631" spans="1:7">
      <c r="A631" s="2"/>
      <c r="B631" s="2"/>
      <c r="C631" s="15"/>
      <c r="D631" s="2"/>
      <c r="E631" s="74"/>
      <c r="F631" s="17"/>
      <c r="G631" s="58"/>
    </row>
    <row r="632" spans="1:7">
      <c r="A632" s="2"/>
      <c r="B632" s="2"/>
      <c r="C632" s="15"/>
      <c r="D632" s="2"/>
      <c r="E632" s="74"/>
      <c r="F632" s="17"/>
      <c r="G632" s="58"/>
    </row>
    <row r="633" spans="1:7">
      <c r="A633" s="2"/>
      <c r="B633" s="2"/>
      <c r="C633" s="15"/>
      <c r="D633" s="2"/>
      <c r="E633" s="74"/>
      <c r="F633" s="17"/>
      <c r="G633" s="58"/>
    </row>
    <row r="634" spans="1:7">
      <c r="A634" s="2"/>
      <c r="B634" s="2"/>
      <c r="C634" s="15"/>
      <c r="D634" s="2"/>
      <c r="E634" s="74"/>
      <c r="F634" s="17"/>
      <c r="G634" s="58"/>
    </row>
    <row r="635" spans="1:7">
      <c r="A635" s="2"/>
      <c r="B635" s="2"/>
      <c r="C635" s="15"/>
      <c r="D635" s="2"/>
      <c r="E635" s="74"/>
      <c r="F635" s="17"/>
      <c r="G635" s="58"/>
    </row>
    <row r="636" spans="1:7">
      <c r="A636" s="2"/>
      <c r="B636" s="2"/>
      <c r="C636" s="15"/>
      <c r="D636" s="2"/>
      <c r="E636" s="74"/>
      <c r="F636" s="17"/>
      <c r="G636" s="58"/>
    </row>
    <row r="637" spans="1:7">
      <c r="A637" s="2"/>
      <c r="B637" s="2"/>
      <c r="C637" s="15"/>
      <c r="D637" s="2"/>
      <c r="E637" s="74"/>
      <c r="F637" s="17"/>
      <c r="G637" s="58"/>
    </row>
    <row r="638" spans="1:7">
      <c r="A638" s="2"/>
      <c r="B638" s="2"/>
      <c r="C638" s="15"/>
      <c r="D638" s="2"/>
      <c r="E638" s="74"/>
      <c r="F638" s="17"/>
      <c r="G638" s="58"/>
    </row>
    <row r="639" spans="1:7">
      <c r="A639" s="2"/>
      <c r="B639" s="2"/>
      <c r="C639" s="15"/>
      <c r="D639" s="2"/>
      <c r="E639" s="74"/>
      <c r="F639" s="17"/>
      <c r="G639" s="58"/>
    </row>
    <row r="640" spans="1:7">
      <c r="A640" s="2"/>
      <c r="B640" s="2"/>
      <c r="C640" s="15"/>
      <c r="D640" s="2"/>
      <c r="E640" s="74"/>
      <c r="F640" s="17"/>
      <c r="G640" s="58"/>
    </row>
    <row r="641" spans="1:7">
      <c r="A641" s="2"/>
      <c r="B641" s="2"/>
      <c r="C641" s="15"/>
      <c r="D641" s="2"/>
      <c r="E641" s="74"/>
      <c r="F641" s="17"/>
      <c r="G641" s="58"/>
    </row>
    <row r="642" spans="1:7">
      <c r="A642" s="2"/>
      <c r="B642" s="2"/>
      <c r="C642" s="15"/>
      <c r="D642" s="2"/>
      <c r="E642" s="74"/>
      <c r="F642" s="17"/>
      <c r="G642" s="58"/>
    </row>
    <row r="643" spans="1:7">
      <c r="A643" s="2"/>
      <c r="B643" s="2"/>
      <c r="C643" s="15"/>
      <c r="D643" s="2"/>
      <c r="E643" s="74"/>
      <c r="F643" s="17"/>
      <c r="G643" s="58"/>
    </row>
    <row r="644" spans="1:7">
      <c r="A644" s="2"/>
      <c r="B644" s="2"/>
      <c r="C644" s="15"/>
      <c r="D644" s="2"/>
      <c r="E644" s="74"/>
      <c r="F644" s="17"/>
      <c r="G644" s="58"/>
    </row>
    <row r="645" spans="1:7">
      <c r="A645" s="2"/>
      <c r="B645" s="2"/>
      <c r="C645" s="15"/>
      <c r="D645" s="2"/>
      <c r="E645" s="74"/>
      <c r="F645" s="17"/>
      <c r="G645" s="58"/>
    </row>
    <row r="646" spans="1:7">
      <c r="A646" s="2"/>
      <c r="B646" s="2"/>
      <c r="C646" s="15"/>
      <c r="D646" s="2"/>
      <c r="E646" s="74"/>
      <c r="F646" s="17"/>
      <c r="G646" s="58"/>
    </row>
    <row r="647" spans="1:7">
      <c r="A647" s="2"/>
      <c r="B647" s="2"/>
      <c r="C647" s="15"/>
      <c r="D647" s="2"/>
      <c r="E647" s="74"/>
      <c r="F647" s="17"/>
      <c r="G647" s="58"/>
    </row>
    <row r="648" spans="1:7">
      <c r="A648" s="2"/>
      <c r="B648" s="2"/>
      <c r="C648" s="15"/>
      <c r="D648" s="2"/>
      <c r="E648" s="74"/>
      <c r="F648" s="17"/>
      <c r="G648" s="58"/>
    </row>
    <row r="649" spans="1:7">
      <c r="A649" s="2"/>
      <c r="B649" s="2"/>
      <c r="C649" s="15"/>
      <c r="D649" s="2"/>
      <c r="E649" s="74"/>
      <c r="F649" s="17"/>
      <c r="G649" s="58"/>
    </row>
    <row r="650" spans="1:7">
      <c r="A650" s="2"/>
      <c r="B650" s="2"/>
      <c r="C650" s="15"/>
      <c r="D650" s="2"/>
      <c r="E650" s="74"/>
      <c r="F650" s="17"/>
      <c r="G650" s="58"/>
    </row>
    <row r="651" spans="1:7">
      <c r="A651" s="2"/>
      <c r="B651" s="2"/>
      <c r="C651" s="15"/>
      <c r="D651" s="2"/>
      <c r="E651" s="74"/>
      <c r="F651" s="17"/>
      <c r="G651" s="58"/>
    </row>
    <row r="652" spans="1:7">
      <c r="A652" s="2"/>
      <c r="B652" s="2"/>
      <c r="C652" s="15"/>
      <c r="D652" s="2"/>
      <c r="E652" s="74"/>
      <c r="F652" s="17"/>
      <c r="G652" s="58"/>
    </row>
    <row r="653" spans="1:7">
      <c r="A653" s="2"/>
      <c r="B653" s="2"/>
      <c r="C653" s="15"/>
      <c r="D653" s="2"/>
      <c r="E653" s="74"/>
      <c r="F653" s="17"/>
      <c r="G653" s="58"/>
    </row>
    <row r="654" spans="1:7">
      <c r="A654" s="2"/>
      <c r="B654" s="2"/>
      <c r="C654" s="15"/>
      <c r="D654" s="2"/>
      <c r="E654" s="74"/>
      <c r="F654" s="17"/>
      <c r="G654" s="58"/>
    </row>
    <row r="655" spans="1:7">
      <c r="A655" s="2"/>
      <c r="B655" s="2"/>
      <c r="C655" s="15"/>
      <c r="D655" s="2"/>
      <c r="E655" s="74"/>
      <c r="F655" s="17"/>
      <c r="G655" s="58"/>
    </row>
    <row r="656" spans="1:7">
      <c r="A656" s="2"/>
      <c r="B656" s="2"/>
      <c r="C656" s="15"/>
      <c r="D656" s="2"/>
      <c r="E656" s="74"/>
      <c r="F656" s="17"/>
      <c r="G656" s="58"/>
    </row>
    <row r="657" spans="1:7">
      <c r="A657" s="2"/>
      <c r="B657" s="2"/>
      <c r="C657" s="15"/>
      <c r="D657" s="2"/>
      <c r="E657" s="74"/>
      <c r="F657" s="17"/>
      <c r="G657" s="58"/>
    </row>
    <row r="658" spans="1:7">
      <c r="A658" s="2"/>
      <c r="B658" s="2"/>
      <c r="C658" s="15"/>
      <c r="D658" s="2"/>
      <c r="E658" s="74"/>
      <c r="F658" s="17"/>
      <c r="G658" s="58"/>
    </row>
    <row r="659" spans="1:7">
      <c r="A659" s="2"/>
      <c r="B659" s="2"/>
      <c r="C659" s="15"/>
      <c r="D659" s="2"/>
      <c r="E659" s="74"/>
      <c r="F659" s="17"/>
      <c r="G659" s="58"/>
    </row>
    <row r="660" spans="1:7">
      <c r="A660" s="2"/>
      <c r="B660" s="2"/>
      <c r="C660" s="15"/>
      <c r="D660" s="2"/>
      <c r="E660" s="74"/>
      <c r="F660" s="17"/>
      <c r="G660" s="58"/>
    </row>
    <row r="661" spans="1:7">
      <c r="A661" s="2"/>
      <c r="B661" s="2"/>
      <c r="C661" s="15"/>
      <c r="D661" s="2"/>
      <c r="E661" s="74"/>
      <c r="F661" s="17"/>
      <c r="G661" s="58"/>
    </row>
    <row r="662" spans="1:7">
      <c r="A662" s="2"/>
      <c r="B662" s="2"/>
      <c r="C662" s="15"/>
      <c r="D662" s="2"/>
      <c r="E662" s="74"/>
      <c r="F662" s="17"/>
      <c r="G662" s="58"/>
    </row>
    <row r="663" spans="1:7">
      <c r="A663" s="2"/>
      <c r="B663" s="2"/>
      <c r="C663" s="15"/>
      <c r="D663" s="2"/>
      <c r="E663" s="74"/>
      <c r="F663" s="17"/>
      <c r="G663" s="58"/>
    </row>
    <row r="664" spans="1:7">
      <c r="A664" s="2"/>
      <c r="B664" s="2"/>
      <c r="C664" s="15"/>
      <c r="D664" s="2"/>
      <c r="E664" s="74"/>
      <c r="F664" s="17"/>
      <c r="G664" s="58"/>
    </row>
    <row r="665" spans="1:7">
      <c r="A665" s="2"/>
      <c r="B665" s="2"/>
      <c r="C665" s="15"/>
      <c r="D665" s="2"/>
      <c r="E665" s="74"/>
      <c r="F665" s="17"/>
      <c r="G665" s="58"/>
    </row>
    <row r="666" spans="1:7">
      <c r="A666" s="2"/>
      <c r="B666" s="2"/>
      <c r="C666" s="15"/>
      <c r="D666" s="2"/>
      <c r="E666" s="74"/>
      <c r="F666" s="17"/>
      <c r="G666" s="58"/>
    </row>
    <row r="667" spans="1:7">
      <c r="A667" s="2"/>
      <c r="B667" s="2"/>
      <c r="C667" s="15"/>
      <c r="D667" s="2"/>
      <c r="E667" s="74"/>
      <c r="F667" s="17"/>
      <c r="G667" s="58"/>
    </row>
    <row r="668" spans="1:7">
      <c r="A668" s="2"/>
      <c r="B668" s="2"/>
      <c r="C668" s="15"/>
      <c r="D668" s="2"/>
      <c r="E668" s="74"/>
      <c r="F668" s="17"/>
      <c r="G668" s="58"/>
    </row>
    <row r="669" spans="1:7">
      <c r="A669" s="2"/>
      <c r="B669" s="2"/>
      <c r="C669" s="15"/>
      <c r="D669" s="2"/>
      <c r="E669" s="74"/>
      <c r="F669" s="17"/>
      <c r="G669" s="58"/>
    </row>
    <row r="670" spans="1:7">
      <c r="A670" s="2"/>
      <c r="B670" s="2"/>
      <c r="C670" s="15"/>
      <c r="D670" s="2"/>
      <c r="E670" s="74"/>
      <c r="F670" s="17"/>
      <c r="G670" s="58"/>
    </row>
    <row r="671" spans="1:7">
      <c r="A671" s="2"/>
      <c r="B671" s="2"/>
      <c r="C671" s="15"/>
      <c r="D671" s="2"/>
      <c r="E671" s="74"/>
      <c r="F671" s="17"/>
      <c r="G671" s="58"/>
    </row>
    <row r="672" spans="1:7">
      <c r="A672" s="2"/>
      <c r="B672" s="2"/>
      <c r="C672" s="15"/>
      <c r="D672" s="2"/>
      <c r="E672" s="74"/>
      <c r="F672" s="17"/>
      <c r="G672" s="58"/>
    </row>
    <row r="673" spans="1:7">
      <c r="A673" s="2"/>
      <c r="B673" s="2"/>
      <c r="C673" s="15"/>
      <c r="D673" s="2"/>
      <c r="E673" s="74"/>
      <c r="F673" s="17"/>
      <c r="G673" s="58"/>
    </row>
    <row r="674" spans="1:7">
      <c r="A674" s="2"/>
      <c r="B674" s="2"/>
      <c r="C674" s="15"/>
      <c r="D674" s="2"/>
      <c r="E674" s="74"/>
      <c r="F674" s="17"/>
      <c r="G674" s="58"/>
    </row>
    <row r="675" spans="1:7">
      <c r="A675" s="2"/>
      <c r="B675" s="2"/>
      <c r="C675" s="15"/>
      <c r="D675" s="2"/>
      <c r="E675" s="74"/>
      <c r="F675" s="17"/>
      <c r="G675" s="58"/>
    </row>
    <row r="676" spans="1:7">
      <c r="A676" s="2"/>
      <c r="B676" s="2"/>
      <c r="C676" s="15"/>
      <c r="D676" s="2"/>
      <c r="E676" s="74"/>
      <c r="F676" s="17"/>
      <c r="G676" s="58"/>
    </row>
    <row r="677" spans="1:7">
      <c r="A677" s="2"/>
      <c r="B677" s="2"/>
      <c r="C677" s="15"/>
      <c r="D677" s="2"/>
      <c r="E677" s="74"/>
      <c r="F677" s="17"/>
      <c r="G677" s="58"/>
    </row>
    <row r="678" spans="1:7">
      <c r="A678" s="2"/>
      <c r="B678" s="2"/>
      <c r="C678" s="15"/>
      <c r="D678" s="2"/>
      <c r="E678" s="74"/>
      <c r="F678" s="17"/>
      <c r="G678" s="58"/>
    </row>
    <row r="679" spans="1:7">
      <c r="A679" s="2"/>
      <c r="B679" s="2"/>
      <c r="C679" s="15"/>
      <c r="D679" s="2"/>
      <c r="E679" s="74"/>
      <c r="F679" s="17"/>
      <c r="G679" s="58"/>
    </row>
    <row r="680" spans="1:7">
      <c r="A680" s="2"/>
      <c r="B680" s="2"/>
      <c r="C680" s="15"/>
      <c r="D680" s="2"/>
      <c r="E680" s="74"/>
      <c r="F680" s="17"/>
      <c r="G680" s="58"/>
    </row>
    <row r="681" spans="1:7">
      <c r="A681" s="2"/>
      <c r="B681" s="2"/>
      <c r="C681" s="15"/>
      <c r="D681" s="2"/>
      <c r="E681" s="74"/>
      <c r="F681" s="17"/>
      <c r="G681" s="58"/>
    </row>
    <row r="682" spans="1:7">
      <c r="A682" s="2"/>
      <c r="B682" s="2"/>
      <c r="C682" s="15"/>
      <c r="D682" s="2"/>
      <c r="E682" s="74"/>
      <c r="F682" s="17"/>
      <c r="G682" s="58"/>
    </row>
    <row r="683" spans="1:7">
      <c r="A683" s="2"/>
      <c r="B683" s="2"/>
      <c r="C683" s="15"/>
      <c r="D683" s="2"/>
      <c r="E683" s="74"/>
      <c r="F683" s="17"/>
      <c r="G683" s="58"/>
    </row>
    <row r="684" spans="1:7">
      <c r="A684" s="2"/>
      <c r="B684" s="2"/>
      <c r="C684" s="15"/>
      <c r="D684" s="2"/>
      <c r="E684" s="74"/>
      <c r="F684" s="17"/>
      <c r="G684" s="58"/>
    </row>
    <row r="685" spans="1:7">
      <c r="A685" s="2"/>
      <c r="B685" s="2"/>
      <c r="C685" s="15"/>
      <c r="D685" s="2"/>
      <c r="E685" s="74"/>
      <c r="F685" s="17"/>
      <c r="G685" s="58"/>
    </row>
    <row r="686" spans="1:7">
      <c r="A686" s="2"/>
      <c r="B686" s="2"/>
      <c r="C686" s="15"/>
      <c r="D686" s="2"/>
      <c r="E686" s="74"/>
      <c r="F686" s="17"/>
      <c r="G686" s="58"/>
    </row>
    <row r="687" spans="1:7">
      <c r="A687" s="2"/>
      <c r="B687" s="2"/>
      <c r="C687" s="15"/>
      <c r="D687" s="2"/>
      <c r="E687" s="74"/>
      <c r="F687" s="17"/>
      <c r="G687" s="58"/>
    </row>
    <row r="688" spans="1:7">
      <c r="A688" s="2"/>
      <c r="B688" s="2"/>
      <c r="C688" s="15"/>
      <c r="D688" s="2"/>
      <c r="E688" s="74"/>
      <c r="F688" s="17"/>
      <c r="G688" s="58"/>
    </row>
    <row r="689" spans="1:7">
      <c r="A689" s="2"/>
      <c r="B689" s="2"/>
      <c r="C689" s="15"/>
      <c r="D689" s="2"/>
      <c r="E689" s="74"/>
      <c r="F689" s="17"/>
      <c r="G689" s="58"/>
    </row>
    <row r="690" spans="1:7">
      <c r="A690" s="2"/>
      <c r="B690" s="2"/>
      <c r="C690" s="15"/>
      <c r="D690" s="2"/>
      <c r="E690" s="74"/>
      <c r="F690" s="17"/>
      <c r="G690" s="58"/>
    </row>
    <row r="691" spans="1:7">
      <c r="A691" s="2"/>
      <c r="B691" s="2"/>
      <c r="C691" s="15"/>
      <c r="D691" s="2"/>
      <c r="E691" s="74"/>
      <c r="F691" s="17"/>
      <c r="G691" s="58"/>
    </row>
    <row r="692" spans="1:7">
      <c r="A692" s="2"/>
      <c r="B692" s="2"/>
      <c r="C692" s="15"/>
      <c r="D692" s="2"/>
      <c r="E692" s="74"/>
      <c r="F692" s="17"/>
      <c r="G692" s="58"/>
    </row>
    <row r="693" spans="1:7">
      <c r="A693" s="2"/>
      <c r="B693" s="2"/>
      <c r="C693" s="15"/>
      <c r="D693" s="2"/>
      <c r="E693" s="74"/>
      <c r="F693" s="17"/>
      <c r="G693" s="58"/>
    </row>
    <row r="694" spans="1:7">
      <c r="A694" s="2"/>
      <c r="B694" s="2"/>
      <c r="C694" s="15"/>
      <c r="D694" s="2"/>
      <c r="E694" s="74"/>
      <c r="F694" s="17"/>
      <c r="G694" s="58"/>
    </row>
    <row r="695" spans="1:7">
      <c r="A695" s="2"/>
      <c r="B695" s="2"/>
      <c r="C695" s="15"/>
      <c r="D695" s="2"/>
      <c r="E695" s="74"/>
      <c r="F695" s="17"/>
      <c r="G695" s="58"/>
    </row>
    <row r="696" spans="1:7">
      <c r="A696" s="2"/>
      <c r="B696" s="2"/>
      <c r="C696" s="15"/>
      <c r="D696" s="2"/>
      <c r="E696" s="74"/>
      <c r="F696" s="17"/>
      <c r="G696" s="58"/>
    </row>
    <row r="697" spans="1:7">
      <c r="A697" s="2"/>
      <c r="B697" s="2"/>
      <c r="C697" s="15"/>
      <c r="D697" s="2"/>
      <c r="E697" s="74"/>
      <c r="F697" s="17"/>
      <c r="G697" s="58"/>
    </row>
    <row r="698" spans="1:7">
      <c r="A698" s="2"/>
      <c r="B698" s="2"/>
      <c r="C698" s="15"/>
      <c r="D698" s="2"/>
      <c r="E698" s="74"/>
      <c r="F698" s="17"/>
      <c r="G698" s="58"/>
    </row>
    <row r="699" spans="1:7">
      <c r="A699" s="2"/>
      <c r="B699" s="2"/>
      <c r="C699" s="15"/>
      <c r="D699" s="2"/>
      <c r="E699" s="74"/>
      <c r="F699" s="17"/>
      <c r="G699" s="58"/>
    </row>
    <row r="700" spans="1:7">
      <c r="A700" s="2"/>
      <c r="B700" s="2"/>
      <c r="C700" s="15"/>
      <c r="D700" s="2"/>
      <c r="E700" s="74"/>
      <c r="F700" s="17"/>
      <c r="G700" s="58"/>
    </row>
    <row r="701" spans="1:7">
      <c r="A701" s="2"/>
      <c r="B701" s="2"/>
      <c r="C701" s="15"/>
      <c r="D701" s="2"/>
      <c r="E701" s="74"/>
      <c r="F701" s="17"/>
      <c r="G701" s="58"/>
    </row>
    <row r="702" spans="1:7">
      <c r="A702" s="2"/>
      <c r="B702" s="2"/>
      <c r="C702" s="15"/>
      <c r="D702" s="2"/>
      <c r="E702" s="74"/>
      <c r="F702" s="17"/>
      <c r="G702" s="58"/>
    </row>
    <row r="703" spans="1:7">
      <c r="A703" s="2"/>
      <c r="B703" s="2"/>
      <c r="C703" s="15"/>
      <c r="D703" s="2"/>
      <c r="E703" s="74"/>
      <c r="F703" s="17"/>
      <c r="G703" s="58"/>
    </row>
    <row r="704" spans="1:7">
      <c r="A704" s="2"/>
      <c r="B704" s="2"/>
      <c r="C704" s="15"/>
      <c r="D704" s="2"/>
      <c r="E704" s="74"/>
      <c r="F704" s="17"/>
      <c r="G704" s="58"/>
    </row>
    <row r="705" spans="1:7">
      <c r="A705" s="2"/>
      <c r="B705" s="2"/>
      <c r="C705" s="15"/>
      <c r="D705" s="2"/>
      <c r="E705" s="74"/>
      <c r="F705" s="17"/>
      <c r="G705" s="58"/>
    </row>
    <row r="706" spans="1:7">
      <c r="A706" s="2"/>
      <c r="B706" s="2"/>
      <c r="C706" s="15"/>
      <c r="D706" s="2"/>
      <c r="E706" s="74"/>
      <c r="F706" s="17"/>
      <c r="G706" s="58"/>
    </row>
    <row r="707" spans="1:7">
      <c r="A707" s="2"/>
      <c r="B707" s="2"/>
      <c r="C707" s="15"/>
      <c r="D707" s="2"/>
      <c r="E707" s="74"/>
      <c r="F707" s="17"/>
      <c r="G707" s="58"/>
    </row>
    <row r="708" spans="1:7">
      <c r="A708" s="2"/>
      <c r="B708" s="2"/>
      <c r="C708" s="15"/>
      <c r="D708" s="2"/>
      <c r="E708" s="74"/>
      <c r="F708" s="17"/>
      <c r="G708" s="58"/>
    </row>
    <row r="709" spans="1:7">
      <c r="A709" s="2"/>
      <c r="B709" s="2"/>
      <c r="C709" s="15"/>
      <c r="D709" s="2"/>
      <c r="E709" s="74"/>
      <c r="F709" s="17"/>
      <c r="G709" s="58"/>
    </row>
    <row r="710" spans="1:7">
      <c r="A710" s="2"/>
      <c r="B710" s="2"/>
      <c r="C710" s="15"/>
      <c r="D710" s="2"/>
      <c r="E710" s="74"/>
      <c r="F710" s="17"/>
      <c r="G710" s="58"/>
    </row>
    <row r="711" spans="1:7">
      <c r="A711" s="2"/>
      <c r="B711" s="2"/>
      <c r="C711" s="15"/>
      <c r="D711" s="2"/>
      <c r="E711" s="74"/>
      <c r="F711" s="17"/>
      <c r="G711" s="58"/>
    </row>
    <row r="712" spans="1:7">
      <c r="A712" s="2"/>
      <c r="B712" s="2"/>
      <c r="C712" s="15"/>
      <c r="D712" s="2"/>
      <c r="E712" s="74"/>
      <c r="F712" s="17"/>
      <c r="G712" s="58"/>
    </row>
    <row r="713" spans="1:7">
      <c r="A713" s="2"/>
      <c r="B713" s="2"/>
      <c r="C713" s="15"/>
      <c r="D713" s="2"/>
      <c r="E713" s="74"/>
      <c r="F713" s="17"/>
      <c r="G713" s="58"/>
    </row>
    <row r="714" spans="1:7">
      <c r="A714" s="2"/>
      <c r="B714" s="2"/>
      <c r="C714" s="15"/>
      <c r="D714" s="2"/>
      <c r="E714" s="74"/>
      <c r="F714" s="17"/>
      <c r="G714" s="58"/>
    </row>
    <row r="715" spans="1:7">
      <c r="A715" s="2"/>
      <c r="B715" s="2"/>
      <c r="C715" s="15"/>
      <c r="D715" s="2"/>
      <c r="E715" s="74"/>
      <c r="F715" s="17"/>
      <c r="G715" s="58"/>
    </row>
    <row r="716" spans="1:7">
      <c r="A716" s="2"/>
      <c r="B716" s="2"/>
      <c r="C716" s="15"/>
      <c r="D716" s="2"/>
      <c r="E716" s="74"/>
      <c r="F716" s="17"/>
      <c r="G716" s="58"/>
    </row>
    <row r="717" spans="1:7">
      <c r="A717" s="2"/>
      <c r="B717" s="2"/>
      <c r="C717" s="15"/>
      <c r="D717" s="2"/>
      <c r="E717" s="74"/>
      <c r="F717" s="17"/>
      <c r="G717" s="58"/>
    </row>
    <row r="718" spans="1:7">
      <c r="A718" s="2"/>
      <c r="B718" s="2"/>
      <c r="C718" s="15"/>
      <c r="D718" s="2"/>
      <c r="E718" s="74"/>
      <c r="F718" s="17"/>
      <c r="G718" s="58"/>
    </row>
    <row r="719" spans="1:7">
      <c r="A719" s="2"/>
      <c r="B719" s="2"/>
      <c r="C719" s="15"/>
      <c r="D719" s="2"/>
      <c r="E719" s="74"/>
      <c r="F719" s="17"/>
      <c r="G719" s="58"/>
    </row>
    <row r="720" spans="1:7">
      <c r="A720" s="2"/>
      <c r="B720" s="2"/>
      <c r="C720" s="15"/>
      <c r="D720" s="2"/>
      <c r="E720" s="74"/>
      <c r="F720" s="17"/>
      <c r="G720" s="58"/>
    </row>
    <row r="721" spans="1:7">
      <c r="A721" s="2"/>
      <c r="B721" s="2"/>
      <c r="C721" s="15"/>
      <c r="D721" s="2"/>
      <c r="E721" s="74"/>
      <c r="F721" s="17"/>
      <c r="G721" s="58"/>
    </row>
    <row r="722" spans="1:7">
      <c r="A722" s="2"/>
      <c r="B722" s="2"/>
      <c r="C722" s="15"/>
      <c r="D722" s="2"/>
      <c r="E722" s="74"/>
      <c r="F722" s="17"/>
      <c r="G722" s="58"/>
    </row>
    <row r="723" spans="1:7">
      <c r="A723" s="2"/>
      <c r="B723" s="2"/>
      <c r="C723" s="15"/>
      <c r="D723" s="2"/>
      <c r="E723" s="74"/>
      <c r="F723" s="17"/>
      <c r="G723" s="58"/>
    </row>
    <row r="724" spans="1:7">
      <c r="A724" s="2"/>
      <c r="B724" s="2"/>
      <c r="C724" s="15"/>
      <c r="D724" s="2"/>
      <c r="E724" s="74"/>
      <c r="F724" s="17"/>
      <c r="G724" s="58"/>
    </row>
    <row r="725" spans="1:7">
      <c r="A725" s="2"/>
      <c r="B725" s="2"/>
      <c r="C725" s="15"/>
      <c r="D725" s="2"/>
      <c r="E725" s="74"/>
      <c r="F725" s="17"/>
      <c r="G725" s="58"/>
    </row>
    <row r="726" spans="1:7">
      <c r="A726" s="2"/>
      <c r="B726" s="2"/>
      <c r="C726" s="15"/>
      <c r="D726" s="2"/>
      <c r="E726" s="74"/>
      <c r="F726" s="17"/>
      <c r="G726" s="58"/>
    </row>
    <row r="727" spans="1:7">
      <c r="A727" s="2"/>
      <c r="B727" s="2"/>
      <c r="C727" s="15"/>
      <c r="D727" s="2"/>
      <c r="E727" s="74"/>
      <c r="F727" s="17"/>
      <c r="G727" s="58"/>
    </row>
    <row r="728" spans="1:7">
      <c r="A728" s="2"/>
      <c r="B728" s="2"/>
      <c r="C728" s="15"/>
      <c r="D728" s="2"/>
      <c r="E728" s="74"/>
      <c r="F728" s="17"/>
      <c r="G728" s="58"/>
    </row>
    <row r="729" spans="1:7">
      <c r="A729" s="2"/>
      <c r="B729" s="2"/>
      <c r="C729" s="15"/>
      <c r="D729" s="2"/>
      <c r="E729" s="74"/>
      <c r="F729" s="17"/>
      <c r="G729" s="58"/>
    </row>
    <row r="730" spans="1:7">
      <c r="A730" s="2"/>
      <c r="B730" s="2"/>
      <c r="C730" s="15"/>
      <c r="D730" s="2"/>
      <c r="E730" s="74"/>
      <c r="F730" s="17"/>
      <c r="G730" s="58"/>
    </row>
    <row r="731" spans="1:7">
      <c r="A731" s="2"/>
      <c r="B731" s="2"/>
      <c r="C731" s="15"/>
      <c r="D731" s="2"/>
      <c r="E731" s="74"/>
      <c r="F731" s="17"/>
      <c r="G731" s="58"/>
    </row>
    <row r="732" spans="1:7">
      <c r="A732" s="2"/>
      <c r="B732" s="2"/>
      <c r="C732" s="15"/>
      <c r="D732" s="2"/>
      <c r="E732" s="74"/>
      <c r="F732" s="17"/>
      <c r="G732" s="58"/>
    </row>
    <row r="733" spans="1:7">
      <c r="A733" s="2"/>
      <c r="B733" s="2"/>
      <c r="C733" s="15"/>
      <c r="D733" s="2"/>
      <c r="E733" s="74"/>
      <c r="F733" s="17"/>
      <c r="G733" s="58"/>
    </row>
    <row r="734" spans="1:7">
      <c r="A734" s="2"/>
      <c r="B734" s="2"/>
      <c r="C734" s="15"/>
      <c r="D734" s="2"/>
      <c r="E734" s="74"/>
      <c r="F734" s="17"/>
      <c r="G734" s="58"/>
    </row>
    <row r="735" spans="1:7">
      <c r="A735" s="2"/>
      <c r="B735" s="2"/>
      <c r="C735" s="15"/>
      <c r="D735" s="2"/>
      <c r="E735" s="74"/>
      <c r="F735" s="17"/>
      <c r="G735" s="58"/>
    </row>
    <row r="736" spans="1:7">
      <c r="A736" s="2"/>
      <c r="B736" s="2"/>
      <c r="C736" s="15"/>
      <c r="D736" s="2"/>
      <c r="E736" s="74"/>
      <c r="F736" s="17"/>
      <c r="G736" s="58"/>
    </row>
    <row r="737" spans="1:7">
      <c r="A737" s="2"/>
      <c r="B737" s="2"/>
      <c r="C737" s="15"/>
      <c r="D737" s="2"/>
      <c r="E737" s="74"/>
      <c r="F737" s="17"/>
      <c r="G737" s="58"/>
    </row>
    <row r="738" spans="1:7">
      <c r="A738" s="2"/>
      <c r="B738" s="2"/>
      <c r="C738" s="15"/>
      <c r="D738" s="2"/>
      <c r="E738" s="74"/>
      <c r="F738" s="17"/>
      <c r="G738" s="58"/>
    </row>
    <row r="739" spans="1:7">
      <c r="A739" s="2"/>
      <c r="B739" s="2"/>
      <c r="C739" s="15"/>
      <c r="D739" s="2"/>
      <c r="E739" s="74"/>
      <c r="F739" s="17"/>
      <c r="G739" s="58"/>
    </row>
    <row r="740" spans="1:7">
      <c r="A740" s="2"/>
      <c r="B740" s="2"/>
      <c r="C740" s="15"/>
      <c r="D740" s="2"/>
      <c r="E740" s="74"/>
      <c r="F740" s="17"/>
      <c r="G740" s="58"/>
    </row>
    <row r="741" spans="1:7">
      <c r="A741" s="2"/>
      <c r="B741" s="2"/>
      <c r="C741" s="15"/>
      <c r="D741" s="2"/>
      <c r="E741" s="74"/>
      <c r="F741" s="17"/>
      <c r="G741" s="58"/>
    </row>
    <row r="742" spans="1:7">
      <c r="A742" s="2"/>
      <c r="B742" s="2"/>
      <c r="C742" s="15"/>
      <c r="D742" s="2"/>
      <c r="E742" s="74"/>
      <c r="F742" s="17"/>
      <c r="G742" s="58"/>
    </row>
    <row r="743" spans="1:7">
      <c r="A743" s="2"/>
      <c r="B743" s="2"/>
      <c r="C743" s="15"/>
      <c r="D743" s="2"/>
      <c r="E743" s="74"/>
      <c r="F743" s="17"/>
      <c r="G743" s="58"/>
    </row>
    <row r="744" spans="1:7">
      <c r="A744" s="2"/>
      <c r="B744" s="2"/>
      <c r="C744" s="15"/>
      <c r="D744" s="2"/>
      <c r="E744" s="74"/>
      <c r="F744" s="17"/>
      <c r="G744" s="58"/>
    </row>
    <row r="745" spans="1:7">
      <c r="A745" s="2"/>
      <c r="B745" s="2"/>
      <c r="C745" s="15"/>
      <c r="D745" s="2"/>
      <c r="E745" s="74"/>
      <c r="F745" s="17"/>
      <c r="G745" s="58"/>
    </row>
    <row r="746" spans="1:7">
      <c r="A746" s="2"/>
      <c r="B746" s="2"/>
      <c r="C746" s="15"/>
      <c r="D746" s="2"/>
      <c r="E746" s="74"/>
      <c r="F746" s="17"/>
      <c r="G746" s="58"/>
    </row>
    <row r="747" spans="1:7">
      <c r="A747" s="2"/>
      <c r="B747" s="2"/>
      <c r="C747" s="15"/>
      <c r="D747" s="2"/>
      <c r="E747" s="74"/>
      <c r="F747" s="17"/>
      <c r="G747" s="58"/>
    </row>
    <row r="748" spans="1:7">
      <c r="A748" s="2"/>
      <c r="B748" s="2"/>
      <c r="C748" s="15"/>
      <c r="D748" s="2"/>
      <c r="E748" s="74"/>
      <c r="F748" s="17"/>
      <c r="G748" s="58"/>
    </row>
    <row r="749" spans="1:7">
      <c r="A749" s="2"/>
      <c r="B749" s="2"/>
      <c r="C749" s="15"/>
      <c r="D749" s="2"/>
      <c r="E749" s="74"/>
      <c r="F749" s="17"/>
      <c r="G749" s="58"/>
    </row>
    <row r="750" spans="1:7">
      <c r="A750" s="2"/>
      <c r="B750" s="2"/>
      <c r="C750" s="15"/>
      <c r="D750" s="2"/>
      <c r="E750" s="74"/>
      <c r="F750" s="17"/>
      <c r="G750" s="58"/>
    </row>
    <row r="751" spans="1:7">
      <c r="A751" s="2"/>
      <c r="B751" s="2"/>
      <c r="C751" s="15"/>
      <c r="D751" s="2"/>
      <c r="E751" s="74"/>
      <c r="F751" s="17"/>
      <c r="G751" s="58"/>
    </row>
    <row r="752" spans="1:7">
      <c r="A752" s="2"/>
      <c r="B752" s="2"/>
      <c r="C752" s="15"/>
      <c r="D752" s="2"/>
      <c r="E752" s="74"/>
      <c r="F752" s="17"/>
      <c r="G752" s="58"/>
    </row>
    <row r="753" spans="1:7">
      <c r="A753" s="2"/>
      <c r="B753" s="2"/>
      <c r="C753" s="15"/>
      <c r="D753" s="2"/>
      <c r="E753" s="74"/>
      <c r="F753" s="17"/>
      <c r="G753" s="58"/>
    </row>
    <row r="754" spans="1:7">
      <c r="A754" s="2"/>
      <c r="B754" s="2"/>
      <c r="C754" s="15"/>
      <c r="D754" s="2"/>
      <c r="E754" s="74"/>
      <c r="F754" s="17"/>
      <c r="G754" s="58"/>
    </row>
    <row r="755" spans="1:7">
      <c r="A755" s="2"/>
      <c r="B755" s="2"/>
      <c r="C755" s="15"/>
      <c r="D755" s="2"/>
      <c r="E755" s="74"/>
      <c r="F755" s="17"/>
      <c r="G755" s="58"/>
    </row>
    <row r="756" spans="1:7">
      <c r="A756" s="2"/>
      <c r="B756" s="2"/>
      <c r="C756" s="15"/>
      <c r="D756" s="2"/>
      <c r="E756" s="74"/>
      <c r="F756" s="17"/>
      <c r="G756" s="58"/>
    </row>
    <row r="757" spans="1:7">
      <c r="A757" s="2"/>
      <c r="B757" s="2"/>
      <c r="C757" s="15"/>
      <c r="D757" s="2"/>
      <c r="E757" s="74"/>
      <c r="F757" s="17"/>
      <c r="G757" s="58"/>
    </row>
    <row r="758" spans="1:7">
      <c r="A758" s="2"/>
      <c r="B758" s="2"/>
      <c r="C758" s="15"/>
      <c r="D758" s="2"/>
      <c r="E758" s="74"/>
      <c r="F758" s="17"/>
      <c r="G758" s="58"/>
    </row>
    <row r="759" spans="1:7">
      <c r="A759" s="2"/>
      <c r="B759" s="2"/>
      <c r="C759" s="15"/>
      <c r="D759" s="2"/>
      <c r="E759" s="74"/>
      <c r="F759" s="17"/>
      <c r="G759" s="58"/>
    </row>
    <row r="760" spans="1:7">
      <c r="A760" s="2"/>
      <c r="B760" s="2"/>
      <c r="C760" s="15"/>
      <c r="D760" s="2"/>
      <c r="E760" s="74"/>
      <c r="F760" s="17"/>
      <c r="G760" s="58"/>
    </row>
    <row r="761" spans="1:7">
      <c r="A761" s="2"/>
      <c r="B761" s="2"/>
      <c r="C761" s="15"/>
      <c r="D761" s="2"/>
      <c r="E761" s="74"/>
      <c r="F761" s="17"/>
      <c r="G761" s="58"/>
    </row>
    <row r="762" spans="1:7">
      <c r="A762" s="2"/>
      <c r="B762" s="2"/>
      <c r="C762" s="15"/>
      <c r="D762" s="2"/>
      <c r="E762" s="74"/>
      <c r="F762" s="17"/>
      <c r="G762" s="58"/>
    </row>
    <row r="763" spans="1:7">
      <c r="A763" s="2"/>
      <c r="B763" s="2"/>
      <c r="C763" s="15"/>
      <c r="D763" s="2"/>
      <c r="E763" s="74"/>
      <c r="F763" s="17"/>
      <c r="G763" s="58"/>
    </row>
    <row r="764" spans="1:7">
      <c r="A764" s="2"/>
      <c r="B764" s="2"/>
      <c r="C764" s="15"/>
      <c r="D764" s="2"/>
      <c r="E764" s="74"/>
      <c r="F764" s="17"/>
      <c r="G764" s="58"/>
    </row>
    <row r="765" spans="1:7">
      <c r="A765" s="2"/>
      <c r="B765" s="2"/>
      <c r="C765" s="15"/>
      <c r="D765" s="2"/>
      <c r="E765" s="74"/>
      <c r="F765" s="17"/>
      <c r="G765" s="58"/>
    </row>
    <row r="766" spans="1:7">
      <c r="A766" s="2"/>
      <c r="B766" s="2"/>
      <c r="C766" s="15"/>
      <c r="D766" s="2"/>
      <c r="E766" s="74"/>
      <c r="F766" s="17"/>
      <c r="G766" s="58"/>
    </row>
    <row r="767" spans="1:7">
      <c r="A767" s="2"/>
      <c r="B767" s="2"/>
      <c r="C767" s="15"/>
      <c r="D767" s="2"/>
      <c r="E767" s="74"/>
      <c r="F767" s="17"/>
      <c r="G767" s="58"/>
    </row>
    <row r="768" spans="1:7">
      <c r="A768" s="2"/>
      <c r="B768" s="2"/>
      <c r="C768" s="15"/>
      <c r="D768" s="2"/>
      <c r="E768" s="74"/>
      <c r="F768" s="17"/>
      <c r="G768" s="58"/>
    </row>
    <row r="769" spans="1:7">
      <c r="A769" s="2"/>
      <c r="B769" s="2"/>
      <c r="C769" s="15"/>
      <c r="D769" s="2"/>
      <c r="E769" s="74"/>
      <c r="F769" s="17"/>
      <c r="G769" s="58"/>
    </row>
    <row r="770" spans="1:7">
      <c r="A770" s="2"/>
      <c r="B770" s="2"/>
      <c r="C770" s="15"/>
      <c r="D770" s="2"/>
      <c r="E770" s="74"/>
      <c r="F770" s="17"/>
      <c r="G770" s="58"/>
    </row>
    <row r="771" spans="1:7">
      <c r="A771" s="2"/>
      <c r="B771" s="2"/>
      <c r="C771" s="15"/>
      <c r="D771" s="2"/>
      <c r="E771" s="74"/>
      <c r="F771" s="17"/>
      <c r="G771" s="58"/>
    </row>
    <row r="772" spans="1:7">
      <c r="A772" s="2"/>
      <c r="B772" s="2"/>
      <c r="C772" s="15"/>
      <c r="D772" s="2"/>
      <c r="E772" s="74"/>
      <c r="F772" s="17"/>
      <c r="G772" s="58"/>
    </row>
    <row r="773" spans="1:7">
      <c r="A773" s="2"/>
      <c r="B773" s="2"/>
      <c r="C773" s="15"/>
      <c r="D773" s="2"/>
      <c r="E773" s="74"/>
      <c r="F773" s="17"/>
      <c r="G773" s="58"/>
    </row>
    <row r="774" spans="1:7">
      <c r="A774" s="2"/>
      <c r="B774" s="2"/>
      <c r="C774" s="15"/>
      <c r="D774" s="2"/>
      <c r="E774" s="74"/>
      <c r="F774" s="17"/>
      <c r="G774" s="58"/>
    </row>
    <row r="775" spans="1:7">
      <c r="A775" s="2"/>
      <c r="B775" s="2"/>
      <c r="C775" s="15"/>
      <c r="D775" s="2"/>
      <c r="E775" s="74"/>
      <c r="F775" s="17"/>
      <c r="G775" s="58"/>
    </row>
    <row r="776" spans="1:7">
      <c r="A776" s="2"/>
      <c r="B776" s="2"/>
      <c r="C776" s="15"/>
      <c r="D776" s="2"/>
      <c r="E776" s="74"/>
      <c r="F776" s="17"/>
      <c r="G776" s="58"/>
    </row>
    <row r="777" spans="1:7">
      <c r="A777" s="2"/>
      <c r="B777" s="2"/>
      <c r="C777" s="15"/>
      <c r="D777" s="2"/>
      <c r="E777" s="74"/>
      <c r="F777" s="17"/>
      <c r="G777" s="58"/>
    </row>
    <row r="778" spans="1:7">
      <c r="A778" s="2"/>
      <c r="B778" s="2"/>
      <c r="C778" s="15"/>
      <c r="D778" s="2"/>
      <c r="E778" s="74"/>
      <c r="F778" s="17"/>
      <c r="G778" s="58"/>
    </row>
    <row r="779" spans="1:7">
      <c r="A779" s="2"/>
      <c r="B779" s="2"/>
      <c r="C779" s="15"/>
      <c r="D779" s="2"/>
      <c r="E779" s="74"/>
      <c r="F779" s="17"/>
      <c r="G779" s="58"/>
    </row>
    <row r="780" spans="1:7">
      <c r="A780" s="2"/>
      <c r="B780" s="2"/>
      <c r="C780" s="15"/>
      <c r="D780" s="2"/>
      <c r="E780" s="74"/>
      <c r="F780" s="17"/>
      <c r="G780" s="58"/>
    </row>
    <row r="781" spans="1:7">
      <c r="A781" s="2"/>
      <c r="B781" s="2"/>
      <c r="C781" s="15"/>
      <c r="D781" s="2"/>
      <c r="E781" s="74"/>
      <c r="F781" s="17"/>
      <c r="G781" s="58"/>
    </row>
    <row r="782" spans="1:7">
      <c r="A782" s="2"/>
      <c r="B782" s="2"/>
      <c r="C782" s="15"/>
      <c r="D782" s="2"/>
      <c r="E782" s="74"/>
      <c r="F782" s="17"/>
      <c r="G782" s="58"/>
    </row>
    <row r="783" spans="1:7">
      <c r="A783" s="2"/>
      <c r="B783" s="2"/>
      <c r="C783" s="15"/>
      <c r="D783" s="2"/>
      <c r="E783" s="74"/>
      <c r="F783" s="17"/>
      <c r="G783" s="58"/>
    </row>
    <row r="784" spans="1:7">
      <c r="A784" s="2"/>
      <c r="B784" s="2"/>
      <c r="C784" s="15"/>
      <c r="D784" s="2"/>
      <c r="E784" s="74"/>
      <c r="F784" s="17"/>
      <c r="G784" s="58"/>
    </row>
    <row r="785" spans="1:7">
      <c r="A785" s="2"/>
      <c r="B785" s="2"/>
      <c r="C785" s="15"/>
      <c r="D785" s="2"/>
      <c r="E785" s="74"/>
      <c r="F785" s="17"/>
      <c r="G785" s="58"/>
    </row>
    <row r="786" spans="1:7">
      <c r="A786" s="2"/>
      <c r="B786" s="2"/>
      <c r="C786" s="15"/>
      <c r="D786" s="2"/>
      <c r="E786" s="74"/>
      <c r="F786" s="17"/>
      <c r="G786" s="58"/>
    </row>
    <row r="787" spans="1:7">
      <c r="A787" s="2"/>
      <c r="B787" s="2"/>
      <c r="C787" s="15"/>
      <c r="D787" s="2"/>
      <c r="E787" s="74"/>
      <c r="F787" s="17"/>
      <c r="G787" s="58"/>
    </row>
    <row r="788" spans="1:7">
      <c r="A788" s="2"/>
      <c r="B788" s="2"/>
      <c r="C788" s="15"/>
      <c r="D788" s="2"/>
      <c r="E788" s="74"/>
      <c r="F788" s="17"/>
      <c r="G788" s="58"/>
    </row>
    <row r="789" spans="1:7">
      <c r="A789" s="2"/>
      <c r="B789" s="2"/>
      <c r="C789" s="15"/>
      <c r="D789" s="2"/>
      <c r="E789" s="74"/>
      <c r="F789" s="17"/>
      <c r="G789" s="58"/>
    </row>
    <row r="790" spans="1:7">
      <c r="A790" s="2"/>
      <c r="B790" s="2"/>
      <c r="C790" s="15"/>
      <c r="D790" s="2"/>
      <c r="E790" s="74"/>
      <c r="F790" s="17"/>
      <c r="G790" s="58"/>
    </row>
    <row r="791" spans="1:7">
      <c r="A791" s="2"/>
      <c r="B791" s="2"/>
      <c r="C791" s="15"/>
      <c r="D791" s="2"/>
      <c r="E791" s="74"/>
      <c r="F791" s="17"/>
      <c r="G791" s="58"/>
    </row>
    <row r="792" spans="1:7">
      <c r="A792" s="2"/>
      <c r="B792" s="2"/>
      <c r="C792" s="15"/>
      <c r="D792" s="2"/>
      <c r="E792" s="74"/>
      <c r="F792" s="17"/>
      <c r="G792" s="58"/>
    </row>
    <row r="793" spans="1:7">
      <c r="A793" s="2"/>
      <c r="B793" s="2"/>
      <c r="C793" s="15"/>
      <c r="D793" s="2"/>
      <c r="E793" s="74"/>
      <c r="F793" s="17"/>
      <c r="G793" s="58"/>
    </row>
    <row r="794" spans="1:7">
      <c r="A794" s="2"/>
      <c r="B794" s="2"/>
      <c r="C794" s="15"/>
      <c r="D794" s="2"/>
      <c r="E794" s="74"/>
      <c r="F794" s="17"/>
      <c r="G794" s="58"/>
    </row>
    <row r="795" spans="1:7">
      <c r="A795" s="2"/>
      <c r="B795" s="2"/>
      <c r="C795" s="15"/>
      <c r="D795" s="2"/>
      <c r="E795" s="74"/>
      <c r="F795" s="17"/>
      <c r="G795" s="58"/>
    </row>
    <row r="796" spans="1:7">
      <c r="A796" s="2"/>
      <c r="B796" s="2"/>
      <c r="C796" s="15"/>
      <c r="D796" s="2"/>
      <c r="E796" s="74"/>
      <c r="F796" s="17"/>
      <c r="G796" s="58"/>
    </row>
    <row r="797" spans="1:7">
      <c r="A797" s="2"/>
      <c r="B797" s="2"/>
      <c r="C797" s="15"/>
      <c r="D797" s="2"/>
      <c r="E797" s="74"/>
      <c r="F797" s="17"/>
      <c r="G797" s="58"/>
    </row>
    <row r="798" spans="1:7">
      <c r="A798" s="2"/>
      <c r="B798" s="2"/>
      <c r="C798" s="15"/>
      <c r="D798" s="2"/>
      <c r="E798" s="74"/>
      <c r="F798" s="17"/>
      <c r="G798" s="58"/>
    </row>
    <row r="799" spans="1:7">
      <c r="A799" s="2"/>
      <c r="B799" s="2"/>
      <c r="C799" s="15"/>
      <c r="D799" s="2"/>
      <c r="E799" s="74"/>
      <c r="F799" s="17"/>
      <c r="G799" s="58"/>
    </row>
    <row r="800" spans="1:7">
      <c r="A800" s="2"/>
      <c r="B800" s="2"/>
      <c r="C800" s="15"/>
      <c r="D800" s="2"/>
      <c r="E800" s="74"/>
      <c r="F800" s="17"/>
      <c r="G800" s="58"/>
    </row>
    <row r="801" spans="1:7">
      <c r="A801" s="2"/>
      <c r="B801" s="2"/>
      <c r="C801" s="15"/>
      <c r="D801" s="2"/>
      <c r="E801" s="74"/>
      <c r="F801" s="17"/>
      <c r="G801" s="58"/>
    </row>
    <row r="802" spans="1:7">
      <c r="A802" s="2"/>
      <c r="B802" s="2"/>
      <c r="C802" s="15"/>
      <c r="D802" s="2"/>
      <c r="E802" s="74"/>
      <c r="F802" s="17"/>
      <c r="G802" s="58"/>
    </row>
    <row r="803" spans="1:7">
      <c r="A803" s="2"/>
      <c r="B803" s="2"/>
      <c r="C803" s="15"/>
      <c r="D803" s="2"/>
      <c r="E803" s="74"/>
      <c r="F803" s="17"/>
      <c r="G803" s="58"/>
    </row>
    <row r="804" spans="1:7">
      <c r="A804" s="2"/>
      <c r="B804" s="2"/>
      <c r="C804" s="15"/>
      <c r="D804" s="2"/>
      <c r="E804" s="74"/>
      <c r="F804" s="17"/>
      <c r="G804" s="58"/>
    </row>
    <row r="805" spans="1:7">
      <c r="A805" s="2"/>
      <c r="B805" s="2"/>
      <c r="C805" s="15"/>
      <c r="D805" s="2"/>
      <c r="E805" s="74"/>
      <c r="F805" s="17"/>
      <c r="G805" s="58"/>
    </row>
    <row r="806" spans="1:7">
      <c r="A806" s="2"/>
      <c r="B806" s="2"/>
      <c r="C806" s="15"/>
      <c r="D806" s="2"/>
      <c r="E806" s="74"/>
      <c r="F806" s="17"/>
      <c r="G806" s="58"/>
    </row>
    <row r="807" spans="1:7">
      <c r="A807" s="2"/>
      <c r="B807" s="2"/>
      <c r="C807" s="15"/>
      <c r="D807" s="2"/>
      <c r="E807" s="74"/>
      <c r="F807" s="17"/>
      <c r="G807" s="58"/>
    </row>
    <row r="808" spans="1:7">
      <c r="A808" s="2"/>
      <c r="B808" s="2"/>
      <c r="C808" s="15"/>
      <c r="D808" s="2"/>
      <c r="E808" s="74"/>
      <c r="F808" s="17"/>
      <c r="G808" s="58"/>
    </row>
    <row r="809" spans="1:7">
      <c r="A809" s="2"/>
      <c r="B809" s="2"/>
      <c r="C809" s="15"/>
      <c r="D809" s="2"/>
      <c r="E809" s="74"/>
      <c r="F809" s="17"/>
      <c r="G809" s="58"/>
    </row>
    <row r="810" spans="1:7">
      <c r="A810" s="2"/>
      <c r="B810" s="2"/>
      <c r="C810" s="15"/>
      <c r="D810" s="2"/>
      <c r="E810" s="74"/>
      <c r="F810" s="17"/>
      <c r="G810" s="58"/>
    </row>
    <row r="811" spans="1:7">
      <c r="A811" s="2"/>
      <c r="B811" s="2"/>
      <c r="C811" s="15"/>
      <c r="D811" s="2"/>
      <c r="E811" s="74"/>
      <c r="F811" s="17"/>
      <c r="G811" s="58"/>
    </row>
    <row r="812" spans="1:7">
      <c r="A812" s="2"/>
      <c r="B812" s="2"/>
      <c r="C812" s="15"/>
      <c r="D812" s="2"/>
      <c r="E812" s="74"/>
      <c r="F812" s="17"/>
      <c r="G812" s="58"/>
    </row>
    <row r="813" spans="1:7">
      <c r="A813" s="2"/>
      <c r="B813" s="2"/>
      <c r="C813" s="15"/>
      <c r="D813" s="2"/>
      <c r="E813" s="74"/>
      <c r="F813" s="17"/>
      <c r="G813" s="58"/>
    </row>
    <row r="814" spans="1:7">
      <c r="A814" s="2"/>
      <c r="B814" s="2"/>
      <c r="C814" s="15"/>
      <c r="D814" s="2"/>
      <c r="E814" s="74"/>
      <c r="F814" s="17"/>
      <c r="G814" s="58"/>
    </row>
    <row r="815" spans="1:7">
      <c r="A815" s="2"/>
      <c r="B815" s="2"/>
      <c r="C815" s="15"/>
      <c r="D815" s="2"/>
      <c r="E815" s="74"/>
      <c r="F815" s="17"/>
      <c r="G815" s="58"/>
    </row>
    <row r="816" spans="1:7">
      <c r="A816" s="2"/>
      <c r="B816" s="2"/>
      <c r="C816" s="15"/>
      <c r="D816" s="2"/>
      <c r="E816" s="74"/>
      <c r="F816" s="17"/>
      <c r="G816" s="58"/>
    </row>
    <row r="817" spans="1:7">
      <c r="A817" s="2"/>
      <c r="B817" s="2"/>
      <c r="C817" s="15"/>
      <c r="D817" s="2"/>
      <c r="E817" s="74"/>
      <c r="F817" s="17"/>
      <c r="G817" s="58"/>
    </row>
    <row r="818" spans="1:7">
      <c r="A818" s="2"/>
      <c r="B818" s="2"/>
      <c r="C818" s="15"/>
      <c r="D818" s="2"/>
      <c r="E818" s="74"/>
      <c r="F818" s="17"/>
      <c r="G818" s="58"/>
    </row>
    <row r="819" spans="1:7">
      <c r="A819" s="2"/>
      <c r="B819" s="2"/>
      <c r="C819" s="15"/>
      <c r="D819" s="2"/>
      <c r="E819" s="74"/>
      <c r="F819" s="17"/>
      <c r="G819" s="58"/>
    </row>
    <row r="820" spans="1:7">
      <c r="A820" s="2"/>
      <c r="B820" s="2"/>
      <c r="C820" s="15"/>
      <c r="D820" s="2"/>
      <c r="E820" s="74"/>
      <c r="F820" s="17"/>
      <c r="G820" s="58"/>
    </row>
    <row r="821" spans="1:7">
      <c r="A821" s="2"/>
      <c r="B821" s="2"/>
      <c r="C821" s="15"/>
      <c r="D821" s="2"/>
      <c r="E821" s="74"/>
      <c r="F821" s="17"/>
      <c r="G821" s="58"/>
    </row>
    <row r="822" spans="1:7">
      <c r="A822" s="2"/>
      <c r="B822" s="2"/>
      <c r="C822" s="15"/>
      <c r="D822" s="2"/>
      <c r="E822" s="74"/>
      <c r="F822" s="17"/>
      <c r="G822" s="58"/>
    </row>
    <row r="823" spans="1:7">
      <c r="A823" s="2"/>
      <c r="B823" s="2"/>
      <c r="C823" s="15"/>
      <c r="D823" s="2"/>
      <c r="E823" s="74"/>
      <c r="F823" s="17"/>
      <c r="G823" s="58"/>
    </row>
    <row r="824" spans="1:7">
      <c r="A824" s="2"/>
      <c r="B824" s="2"/>
      <c r="C824" s="15"/>
      <c r="D824" s="2"/>
      <c r="E824" s="74"/>
      <c r="F824" s="17"/>
      <c r="G824" s="58"/>
    </row>
    <row r="825" spans="1:7">
      <c r="A825" s="2"/>
      <c r="B825" s="2"/>
      <c r="C825" s="15"/>
      <c r="D825" s="2"/>
      <c r="E825" s="74"/>
      <c r="F825" s="17"/>
      <c r="G825" s="58"/>
    </row>
    <row r="826" spans="1:7">
      <c r="A826" s="2"/>
      <c r="B826" s="2"/>
      <c r="C826" s="15"/>
      <c r="D826" s="2"/>
      <c r="E826" s="74"/>
      <c r="F826" s="17"/>
      <c r="G826" s="58"/>
    </row>
    <row r="827" spans="1:7">
      <c r="A827" s="2"/>
      <c r="B827" s="2"/>
      <c r="C827" s="15"/>
      <c r="D827" s="2"/>
      <c r="E827" s="74"/>
      <c r="F827" s="17"/>
      <c r="G827" s="58"/>
    </row>
    <row r="828" spans="1:7">
      <c r="A828" s="2"/>
      <c r="B828" s="2"/>
      <c r="C828" s="15"/>
      <c r="D828" s="2"/>
      <c r="E828" s="74"/>
      <c r="F828" s="17"/>
      <c r="G828" s="58"/>
    </row>
    <row r="829" spans="1:7">
      <c r="A829" s="2"/>
      <c r="B829" s="2"/>
      <c r="C829" s="15"/>
      <c r="D829" s="2"/>
      <c r="E829" s="74"/>
      <c r="F829" s="17"/>
      <c r="G829" s="58"/>
    </row>
    <row r="830" spans="1:7">
      <c r="A830" s="2"/>
      <c r="B830" s="2"/>
      <c r="C830" s="15"/>
      <c r="D830" s="2"/>
      <c r="E830" s="74"/>
      <c r="F830" s="17"/>
      <c r="G830" s="58"/>
    </row>
    <row r="831" spans="1:7">
      <c r="A831" s="2"/>
      <c r="B831" s="2"/>
      <c r="C831" s="15"/>
      <c r="D831" s="2"/>
      <c r="E831" s="74"/>
      <c r="F831" s="17"/>
      <c r="G831" s="58"/>
    </row>
    <row r="832" spans="1:7">
      <c r="A832" s="2"/>
      <c r="B832" s="2"/>
      <c r="C832" s="15"/>
      <c r="D832" s="2"/>
      <c r="E832" s="74"/>
      <c r="F832" s="17"/>
      <c r="G832" s="58"/>
    </row>
    <row r="833" spans="1:7">
      <c r="A833" s="2"/>
      <c r="B833" s="2"/>
      <c r="C833" s="15"/>
      <c r="D833" s="2"/>
      <c r="E833" s="74"/>
      <c r="F833" s="17"/>
      <c r="G833" s="58"/>
    </row>
    <row r="834" spans="1:7">
      <c r="A834" s="2"/>
      <c r="B834" s="2"/>
      <c r="C834" s="15"/>
      <c r="D834" s="2"/>
      <c r="E834" s="74"/>
      <c r="F834" s="17"/>
      <c r="G834" s="58"/>
    </row>
    <row r="835" spans="1:7">
      <c r="A835" s="2"/>
      <c r="B835" s="2"/>
      <c r="C835" s="15"/>
      <c r="D835" s="2"/>
      <c r="E835" s="74"/>
      <c r="F835" s="17"/>
      <c r="G835" s="58"/>
    </row>
    <row r="836" spans="1:7">
      <c r="A836" s="2"/>
      <c r="B836" s="2"/>
      <c r="C836" s="15"/>
      <c r="D836" s="2"/>
      <c r="E836" s="74"/>
      <c r="F836" s="17"/>
      <c r="G836" s="58"/>
    </row>
    <row r="837" spans="1:7">
      <c r="A837" s="2"/>
      <c r="B837" s="2"/>
      <c r="C837" s="15"/>
      <c r="D837" s="2"/>
      <c r="E837" s="74"/>
      <c r="F837" s="17"/>
      <c r="G837" s="58"/>
    </row>
    <row r="838" spans="1:7">
      <c r="A838" s="2"/>
      <c r="B838" s="2"/>
      <c r="C838" s="15"/>
      <c r="D838" s="2"/>
      <c r="E838" s="74"/>
      <c r="F838" s="17"/>
      <c r="G838" s="58"/>
    </row>
    <row r="839" spans="1:7">
      <c r="A839" s="2"/>
      <c r="B839" s="2"/>
      <c r="C839" s="15"/>
      <c r="D839" s="2"/>
      <c r="E839" s="74"/>
      <c r="F839" s="17"/>
      <c r="G839" s="58"/>
    </row>
    <row r="840" spans="1:7">
      <c r="A840" s="2"/>
      <c r="B840" s="2"/>
      <c r="C840" s="15"/>
      <c r="D840" s="2"/>
      <c r="E840" s="74"/>
      <c r="F840" s="17"/>
      <c r="G840" s="58"/>
    </row>
    <row r="841" spans="1:7">
      <c r="A841" s="2"/>
      <c r="B841" s="2"/>
      <c r="C841" s="15"/>
      <c r="D841" s="2"/>
      <c r="E841" s="74"/>
      <c r="F841" s="17"/>
      <c r="G841" s="58"/>
    </row>
    <row r="842" spans="1:7">
      <c r="A842" s="2"/>
      <c r="B842" s="2"/>
      <c r="C842" s="15"/>
      <c r="D842" s="2"/>
      <c r="E842" s="74"/>
      <c r="F842" s="17"/>
      <c r="G842" s="58"/>
    </row>
    <row r="843" spans="1:7">
      <c r="A843" s="2"/>
      <c r="B843" s="2"/>
      <c r="C843" s="15"/>
      <c r="D843" s="2"/>
      <c r="E843" s="74"/>
      <c r="F843" s="17"/>
      <c r="G843" s="58"/>
    </row>
    <row r="844" spans="1:7">
      <c r="A844" s="2"/>
      <c r="B844" s="2"/>
      <c r="C844" s="15"/>
      <c r="D844" s="2"/>
      <c r="E844" s="74"/>
      <c r="F844" s="17"/>
      <c r="G844" s="58"/>
    </row>
    <row r="845" spans="1:7">
      <c r="A845" s="2"/>
      <c r="B845" s="2"/>
      <c r="C845" s="15"/>
      <c r="D845" s="2"/>
      <c r="E845" s="74"/>
      <c r="F845" s="17"/>
      <c r="G845" s="58"/>
    </row>
    <row r="846" spans="1:7">
      <c r="A846" s="2"/>
      <c r="B846" s="2"/>
      <c r="C846" s="15"/>
      <c r="D846" s="2"/>
      <c r="E846" s="74"/>
      <c r="F846" s="17"/>
      <c r="G846" s="58"/>
    </row>
    <row r="847" spans="1:7">
      <c r="A847" s="2"/>
      <c r="B847" s="2"/>
      <c r="C847" s="15"/>
      <c r="D847" s="2"/>
      <c r="E847" s="74"/>
      <c r="F847" s="17"/>
      <c r="G847" s="58"/>
    </row>
    <row r="848" spans="1:7">
      <c r="A848" s="2"/>
      <c r="B848" s="2"/>
      <c r="C848" s="15"/>
      <c r="D848" s="2"/>
      <c r="E848" s="74"/>
      <c r="F848" s="17"/>
      <c r="G848" s="58"/>
    </row>
    <row r="849" spans="1:7">
      <c r="A849" s="2"/>
      <c r="B849" s="2"/>
      <c r="C849" s="15"/>
      <c r="D849" s="2"/>
      <c r="E849" s="74"/>
      <c r="F849" s="17"/>
      <c r="G849" s="58"/>
    </row>
    <row r="850" spans="1:7">
      <c r="A850" s="2"/>
      <c r="B850" s="2"/>
      <c r="C850" s="15"/>
      <c r="D850" s="2"/>
      <c r="E850" s="74"/>
      <c r="F850" s="17"/>
      <c r="G850" s="58"/>
    </row>
    <row r="851" spans="1:7">
      <c r="A851" s="2"/>
      <c r="B851" s="2"/>
      <c r="C851" s="15"/>
      <c r="D851" s="2"/>
      <c r="E851" s="74"/>
      <c r="F851" s="17"/>
      <c r="G851" s="58"/>
    </row>
    <row r="852" spans="1:7">
      <c r="A852" s="2"/>
      <c r="B852" s="2"/>
      <c r="C852" s="15"/>
      <c r="D852" s="2"/>
      <c r="E852" s="74"/>
      <c r="F852" s="17"/>
      <c r="G852" s="58"/>
    </row>
    <row r="853" spans="1:7">
      <c r="A853" s="2"/>
      <c r="B853" s="2"/>
      <c r="C853" s="15"/>
      <c r="D853" s="2"/>
      <c r="E853" s="74"/>
      <c r="F853" s="17"/>
      <c r="G853" s="58"/>
    </row>
    <row r="854" spans="1:7">
      <c r="A854" s="2"/>
      <c r="B854" s="2"/>
      <c r="C854" s="15"/>
      <c r="D854" s="2"/>
      <c r="E854" s="74"/>
      <c r="F854" s="17"/>
      <c r="G854" s="58"/>
    </row>
    <row r="855" spans="1:7">
      <c r="A855" s="2"/>
      <c r="B855" s="2"/>
      <c r="C855" s="15"/>
      <c r="D855" s="2"/>
      <c r="E855" s="74"/>
      <c r="F855" s="17"/>
      <c r="G855" s="58"/>
    </row>
    <row r="856" spans="1:7">
      <c r="A856" s="2"/>
      <c r="B856" s="2"/>
      <c r="C856" s="15"/>
      <c r="D856" s="2"/>
      <c r="E856" s="74"/>
      <c r="F856" s="17"/>
      <c r="G856" s="58"/>
    </row>
    <row r="857" spans="1:7">
      <c r="A857" s="2"/>
      <c r="B857" s="2"/>
      <c r="C857" s="15"/>
      <c r="D857" s="2"/>
      <c r="E857" s="74"/>
      <c r="F857" s="17"/>
      <c r="G857" s="58"/>
    </row>
    <row r="858" spans="1:7">
      <c r="A858" s="2"/>
      <c r="B858" s="2"/>
      <c r="C858" s="15"/>
      <c r="D858" s="2"/>
      <c r="E858" s="74"/>
      <c r="F858" s="17"/>
      <c r="G858" s="58"/>
    </row>
    <row r="859" spans="1:7">
      <c r="A859" s="2"/>
      <c r="B859" s="2"/>
      <c r="C859" s="15"/>
      <c r="D859" s="2"/>
      <c r="E859" s="74"/>
      <c r="F859" s="17"/>
      <c r="G859" s="58"/>
    </row>
  </sheetData>
  <autoFilter ref="A15:K58"/>
  <mergeCells count="11">
    <mergeCell ref="A8:K8"/>
    <mergeCell ref="A9:K9"/>
    <mergeCell ref="A14:K14"/>
    <mergeCell ref="A1:K1"/>
    <mergeCell ref="A11:K11"/>
    <mergeCell ref="A2:K2"/>
    <mergeCell ref="A3:K3"/>
    <mergeCell ref="A4:K4"/>
    <mergeCell ref="A5:K5"/>
    <mergeCell ref="A6:K6"/>
    <mergeCell ref="A7:K7"/>
  </mergeCells>
  <conditionalFormatting sqref="E17:E18">
    <cfRule type="cellIs" dxfId="13" priority="20" operator="equal">
      <formula>0</formula>
    </cfRule>
  </conditionalFormatting>
  <conditionalFormatting sqref="E20">
    <cfRule type="cellIs" dxfId="12" priority="22" operator="equal">
      <formula>0</formula>
    </cfRule>
  </conditionalFormatting>
  <conditionalFormatting sqref="E22:E24">
    <cfRule type="cellIs" dxfId="11" priority="18" operator="equal">
      <formula>0</formula>
    </cfRule>
  </conditionalFormatting>
  <conditionalFormatting sqref="E26">
    <cfRule type="cellIs" dxfId="10" priority="17" operator="equal">
      <formula>0</formula>
    </cfRule>
  </conditionalFormatting>
  <conditionalFormatting sqref="E28:E32">
    <cfRule type="cellIs" dxfId="9" priority="14" operator="equal">
      <formula>0</formula>
    </cfRule>
  </conditionalFormatting>
  <conditionalFormatting sqref="E34">
    <cfRule type="cellIs" dxfId="8" priority="13" operator="equal">
      <formula>0</formula>
    </cfRule>
  </conditionalFormatting>
  <conditionalFormatting sqref="E36">
    <cfRule type="cellIs" dxfId="7" priority="12" operator="equal">
      <formula>0</formula>
    </cfRule>
  </conditionalFormatting>
  <conditionalFormatting sqref="E38">
    <cfRule type="cellIs" dxfId="6" priority="11" operator="equal">
      <formula>0</formula>
    </cfRule>
  </conditionalFormatting>
  <conditionalFormatting sqref="E40:E46">
    <cfRule type="cellIs" dxfId="5" priority="7" operator="equal">
      <formula>0</formula>
    </cfRule>
  </conditionalFormatting>
  <conditionalFormatting sqref="E48">
    <cfRule type="cellIs" dxfId="4" priority="4" operator="equal">
      <formula>0</formula>
    </cfRule>
  </conditionalFormatting>
  <conditionalFormatting sqref="E50">
    <cfRule type="cellIs" dxfId="3" priority="5" operator="equal">
      <formula>0</formula>
    </cfRule>
  </conditionalFormatting>
  <conditionalFormatting sqref="E52">
    <cfRule type="cellIs" dxfId="2" priority="2" operator="equal">
      <formula>0</formula>
    </cfRule>
  </conditionalFormatting>
  <conditionalFormatting sqref="E54:E57">
    <cfRule type="cellIs" dxfId="1" priority="1" operator="equal">
      <formula>0</formula>
    </cfRule>
  </conditionalFormatting>
  <pageMargins left="0.70866141732283505" right="0.70866141732283505" top="0.74803149606299202" bottom="0.74803149606299202" header="0.31496062992126" footer="0.31496062992126"/>
  <pageSetup paperSize="9" scale="50" fitToHeight="0" orientation="portrait"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1"/>
  <sheetViews>
    <sheetView view="pageBreakPreview" zoomScale="70" zoomScaleNormal="67" zoomScaleSheetLayoutView="70" workbookViewId="0">
      <pane xSplit="4" ySplit="3" topLeftCell="E25" activePane="bottomRight" state="frozen"/>
      <selection activeCell="A42" sqref="A1:XFD1048576"/>
      <selection pane="topRight" activeCell="A42" sqref="A1:XFD1048576"/>
      <selection pane="bottomLeft" activeCell="A42" sqref="A1:XFD1048576"/>
      <selection pane="bottomRight" activeCell="H31" sqref="H31"/>
    </sheetView>
  </sheetViews>
  <sheetFormatPr defaultColWidth="9.08984375" defaultRowHeight="11.5"/>
  <cols>
    <col min="1" max="1" width="10" style="408" customWidth="1"/>
    <col min="2" max="2" width="15.90625" style="408" customWidth="1"/>
    <col min="3" max="3" width="52.08984375" style="407" customWidth="1"/>
    <col min="4" max="4" width="55.08984375" style="406" customWidth="1"/>
    <col min="5" max="5" width="6.6328125" style="49" customWidth="1"/>
    <col min="6" max="6" width="6" style="408" customWidth="1"/>
    <col min="7" max="7" width="11.08984375" style="49" bestFit="1" customWidth="1"/>
    <col min="8" max="8" width="22.453125" style="49" customWidth="1"/>
    <col min="9" max="9" width="39" style="405" customWidth="1"/>
    <col min="10" max="70" width="9.08984375" style="446"/>
    <col min="71" max="16384" width="9.08984375" style="404"/>
  </cols>
  <sheetData>
    <row r="1" spans="1:70" s="446" customFormat="1">
      <c r="A1" s="454" t="str">
        <f>+'[2] Summary'!A1</f>
        <v>PROJECT : AMD, CIP LOUNGE AT T1, AHEMDABAD AIRPORT</v>
      </c>
      <c r="B1" s="452"/>
      <c r="C1" s="453"/>
      <c r="D1" s="456"/>
      <c r="E1" s="457"/>
      <c r="F1" s="457"/>
      <c r="G1" s="457"/>
      <c r="H1" s="457"/>
      <c r="I1" s="450"/>
    </row>
    <row r="2" spans="1:70" s="446" customFormat="1">
      <c r="A2" s="445" t="s">
        <v>893</v>
      </c>
      <c r="B2" s="76"/>
      <c r="C2" s="75"/>
      <c r="D2" s="47"/>
      <c r="E2" s="48"/>
      <c r="F2" s="48"/>
      <c r="G2" s="48"/>
      <c r="H2" s="48"/>
      <c r="I2" s="444"/>
    </row>
    <row r="3" spans="1:70" s="443" customFormat="1">
      <c r="A3" s="449" t="s">
        <v>7</v>
      </c>
      <c r="B3" s="449"/>
      <c r="C3" s="449" t="s">
        <v>283</v>
      </c>
      <c r="D3" s="449" t="s">
        <v>895</v>
      </c>
      <c r="E3" s="449" t="s">
        <v>9</v>
      </c>
      <c r="F3" s="449" t="s">
        <v>284</v>
      </c>
      <c r="G3" s="449" t="s">
        <v>285</v>
      </c>
      <c r="H3" s="449" t="s">
        <v>286</v>
      </c>
      <c r="I3" s="448" t="s">
        <v>317</v>
      </c>
    </row>
    <row r="4" spans="1:70" s="436" customFormat="1">
      <c r="A4" s="442"/>
      <c r="B4" s="442"/>
      <c r="C4" s="441"/>
      <c r="D4" s="441"/>
      <c r="E4" s="440"/>
      <c r="F4" s="440"/>
      <c r="G4" s="439"/>
      <c r="H4" s="55"/>
      <c r="I4" s="438"/>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row>
    <row r="5" spans="1:70" s="429" customFormat="1">
      <c r="A5" s="435" t="s">
        <v>2</v>
      </c>
      <c r="B5" s="435"/>
      <c r="C5" s="434" t="s">
        <v>889</v>
      </c>
      <c r="D5" s="434"/>
      <c r="E5" s="433"/>
      <c r="F5" s="433"/>
      <c r="G5" s="432"/>
      <c r="H5" s="431"/>
      <c r="I5" s="430"/>
    </row>
    <row r="6" spans="1:70" s="436" customFormat="1" ht="69">
      <c r="A6" s="428"/>
      <c r="B6" s="428"/>
      <c r="C6" s="447" t="s">
        <v>913</v>
      </c>
      <c r="D6" s="427"/>
      <c r="E6" s="440"/>
      <c r="F6" s="440"/>
      <c r="G6" s="426"/>
      <c r="H6" s="426"/>
      <c r="I6" s="425"/>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37"/>
      <c r="BD6" s="437"/>
      <c r="BE6" s="437"/>
      <c r="BF6" s="437"/>
      <c r="BG6" s="437"/>
      <c r="BH6" s="437"/>
      <c r="BI6" s="437"/>
      <c r="BJ6" s="437"/>
      <c r="BK6" s="437"/>
      <c r="BL6" s="437"/>
      <c r="BM6" s="437"/>
      <c r="BN6" s="437"/>
      <c r="BO6" s="437"/>
      <c r="BP6" s="437"/>
      <c r="BQ6" s="437"/>
      <c r="BR6" s="437"/>
    </row>
    <row r="7" spans="1:70" s="429" customFormat="1">
      <c r="A7" s="423" t="s">
        <v>890</v>
      </c>
      <c r="B7" s="423"/>
      <c r="C7" s="424" t="s">
        <v>888</v>
      </c>
      <c r="D7" s="996" t="s">
        <v>1748</v>
      </c>
      <c r="E7" s="997"/>
      <c r="F7" s="997"/>
      <c r="G7" s="997"/>
      <c r="H7" s="997"/>
      <c r="I7" s="998"/>
    </row>
    <row r="8" spans="1:70" s="429" customFormat="1" ht="46">
      <c r="A8" s="422">
        <v>1</v>
      </c>
      <c r="B8" s="433" t="s">
        <v>894</v>
      </c>
      <c r="C8" s="421" t="s">
        <v>1647</v>
      </c>
      <c r="D8" s="421" t="s">
        <v>911</v>
      </c>
      <c r="E8" s="420" t="s">
        <v>735</v>
      </c>
      <c r="F8" s="420">
        <v>26</v>
      </c>
      <c r="G8" s="827">
        <v>5000</v>
      </c>
      <c r="H8" s="828">
        <f t="shared" ref="H8:H16" si="0">G8*F8</f>
        <v>130000</v>
      </c>
      <c r="I8" s="418"/>
    </row>
    <row r="9" spans="1:70" s="429" customFormat="1" ht="80.5">
      <c r="A9" s="417">
        <f t="shared" ref="A9:A16" si="1">+A8+1</f>
        <v>2</v>
      </c>
      <c r="B9" s="433" t="s">
        <v>894</v>
      </c>
      <c r="C9" s="421" t="s">
        <v>1066</v>
      </c>
      <c r="D9" s="447" t="s">
        <v>1065</v>
      </c>
      <c r="E9" s="420" t="s">
        <v>735</v>
      </c>
      <c r="F9" s="420">
        <v>82</v>
      </c>
      <c r="G9" s="827">
        <v>5000</v>
      </c>
      <c r="H9" s="828">
        <f t="shared" si="0"/>
        <v>410000</v>
      </c>
      <c r="I9" s="421"/>
    </row>
    <row r="10" spans="1:70" s="429" customFormat="1" ht="69">
      <c r="A10" s="417">
        <f t="shared" si="1"/>
        <v>3</v>
      </c>
      <c r="B10" s="417" t="s">
        <v>897</v>
      </c>
      <c r="C10" s="421" t="s">
        <v>898</v>
      </c>
      <c r="D10" s="421" t="s">
        <v>1768</v>
      </c>
      <c r="E10" s="420" t="s">
        <v>736</v>
      </c>
      <c r="F10" s="420">
        <v>60</v>
      </c>
      <c r="G10" s="827">
        <v>2500</v>
      </c>
      <c r="H10" s="828">
        <f t="shared" si="0"/>
        <v>150000</v>
      </c>
      <c r="I10" s="416"/>
    </row>
    <row r="11" spans="1:70" s="429" customFormat="1" ht="55.5" customHeight="1">
      <c r="A11" s="417">
        <f t="shared" si="1"/>
        <v>4</v>
      </c>
      <c r="B11" s="421" t="s">
        <v>1766</v>
      </c>
      <c r="C11" s="413" t="s">
        <v>1766</v>
      </c>
      <c r="D11" s="421" t="s">
        <v>1767</v>
      </c>
      <c r="E11" s="420" t="s">
        <v>735</v>
      </c>
      <c r="F11" s="420">
        <v>102</v>
      </c>
      <c r="G11" s="827">
        <v>1000</v>
      </c>
      <c r="H11" s="828">
        <f t="shared" si="0"/>
        <v>102000</v>
      </c>
      <c r="I11" s="416"/>
    </row>
    <row r="12" spans="1:70" s="429" customFormat="1" ht="69" customHeight="1">
      <c r="A12" s="417">
        <f t="shared" si="1"/>
        <v>5</v>
      </c>
      <c r="B12" s="433" t="s">
        <v>894</v>
      </c>
      <c r="C12" s="421" t="s">
        <v>1648</v>
      </c>
      <c r="D12" s="447" t="s">
        <v>1649</v>
      </c>
      <c r="E12" s="420" t="s">
        <v>735</v>
      </c>
      <c r="F12" s="420">
        <v>21</v>
      </c>
      <c r="G12" s="827">
        <v>4000</v>
      </c>
      <c r="H12" s="828">
        <f t="shared" si="0"/>
        <v>84000</v>
      </c>
      <c r="I12" s="416"/>
    </row>
    <row r="13" spans="1:70" s="429" customFormat="1" ht="80.5">
      <c r="A13" s="417">
        <f t="shared" si="1"/>
        <v>6</v>
      </c>
      <c r="B13" s="433" t="s">
        <v>894</v>
      </c>
      <c r="C13" s="421" t="s">
        <v>1650</v>
      </c>
      <c r="D13" s="447" t="s">
        <v>1651</v>
      </c>
      <c r="E13" s="420" t="s">
        <v>735</v>
      </c>
      <c r="F13" s="420">
        <v>37</v>
      </c>
      <c r="G13" s="827">
        <v>5000</v>
      </c>
      <c r="H13" s="828">
        <f t="shared" si="0"/>
        <v>185000</v>
      </c>
      <c r="I13" s="416"/>
      <c r="J13" s="415"/>
    </row>
    <row r="14" spans="1:70" s="429" customFormat="1" ht="57.5">
      <c r="A14" s="417">
        <f t="shared" si="1"/>
        <v>7</v>
      </c>
      <c r="B14" s="433" t="s">
        <v>894</v>
      </c>
      <c r="C14" s="421" t="s">
        <v>892</v>
      </c>
      <c r="D14" s="421" t="s">
        <v>912</v>
      </c>
      <c r="E14" s="420" t="s">
        <v>735</v>
      </c>
      <c r="F14" s="420">
        <v>23</v>
      </c>
      <c r="G14" s="827">
        <v>5000</v>
      </c>
      <c r="H14" s="828">
        <f t="shared" si="0"/>
        <v>115000</v>
      </c>
      <c r="I14" s="421"/>
    </row>
    <row r="15" spans="1:70" s="429" customFormat="1" ht="69">
      <c r="A15" s="417">
        <f t="shared" si="1"/>
        <v>8</v>
      </c>
      <c r="B15" s="417" t="s">
        <v>897</v>
      </c>
      <c r="C15" s="421" t="s">
        <v>1723</v>
      </c>
      <c r="D15" s="414" t="s">
        <v>1769</v>
      </c>
      <c r="E15" s="420" t="s">
        <v>736</v>
      </c>
      <c r="F15" s="420">
        <v>380</v>
      </c>
      <c r="G15" s="827">
        <v>1500</v>
      </c>
      <c r="H15" s="828">
        <f t="shared" si="0"/>
        <v>570000</v>
      </c>
      <c r="I15" s="421"/>
    </row>
    <row r="16" spans="1:70" s="429" customFormat="1" ht="57.5">
      <c r="A16" s="417">
        <f t="shared" si="1"/>
        <v>9</v>
      </c>
      <c r="B16" s="433" t="s">
        <v>896</v>
      </c>
      <c r="C16" s="413" t="s">
        <v>1724</v>
      </c>
      <c r="D16" s="421" t="s">
        <v>1725</v>
      </c>
      <c r="E16" s="420" t="s">
        <v>735</v>
      </c>
      <c r="F16" s="420">
        <v>25</v>
      </c>
      <c r="G16" s="827">
        <v>4000</v>
      </c>
      <c r="H16" s="828">
        <f t="shared" si="0"/>
        <v>100000</v>
      </c>
      <c r="I16" s="418"/>
    </row>
    <row r="17" spans="1:10" s="429" customFormat="1">
      <c r="A17" s="422"/>
      <c r="B17" s="422"/>
      <c r="C17" s="413" t="s">
        <v>1069</v>
      </c>
      <c r="D17" s="421"/>
      <c r="E17" s="420"/>
      <c r="F17" s="420"/>
      <c r="G17" s="412" t="s">
        <v>1070</v>
      </c>
      <c r="H17" s="431">
        <f>SUM(H8:H16)</f>
        <v>1846000</v>
      </c>
      <c r="I17" s="421"/>
    </row>
    <row r="18" spans="1:10" s="429" customFormat="1">
      <c r="A18" s="422"/>
      <c r="B18" s="422"/>
      <c r="C18" s="421"/>
      <c r="D18" s="421"/>
      <c r="E18" s="420"/>
      <c r="F18" s="420"/>
      <c r="G18" s="432"/>
      <c r="H18" s="419"/>
      <c r="I18" s="421"/>
    </row>
    <row r="19" spans="1:10" s="429" customFormat="1">
      <c r="A19" s="422"/>
      <c r="B19" s="422"/>
      <c r="C19" s="421"/>
      <c r="D19" s="421"/>
      <c r="E19" s="420"/>
      <c r="F19" s="420"/>
      <c r="G19" s="432"/>
      <c r="H19" s="419"/>
      <c r="I19" s="421"/>
    </row>
    <row r="20" spans="1:10" s="429" customFormat="1" ht="46">
      <c r="A20" s="423" t="s">
        <v>891</v>
      </c>
      <c r="B20" s="423"/>
      <c r="C20" s="424" t="s">
        <v>1071</v>
      </c>
      <c r="D20" s="996" t="s">
        <v>1064</v>
      </c>
      <c r="E20" s="997"/>
      <c r="F20" s="997"/>
      <c r="G20" s="997"/>
      <c r="H20" s="997"/>
      <c r="I20" s="998"/>
    </row>
    <row r="21" spans="1:10" s="429" customFormat="1" ht="241.5">
      <c r="A21" s="417">
        <v>1</v>
      </c>
      <c r="B21" s="417" t="s">
        <v>1765</v>
      </c>
      <c r="C21" s="421" t="s">
        <v>1764</v>
      </c>
      <c r="D21" s="421" t="s">
        <v>899</v>
      </c>
      <c r="E21" s="420" t="s">
        <v>735</v>
      </c>
      <c r="F21" s="420">
        <v>24</v>
      </c>
      <c r="G21" s="829">
        <v>30000</v>
      </c>
      <c r="H21" s="828">
        <f>+F21*G21</f>
        <v>720000</v>
      </c>
      <c r="I21" s="411"/>
      <c r="J21" s="410"/>
    </row>
    <row r="22" spans="1:10" s="429" customFormat="1" ht="276" customHeight="1">
      <c r="A22" s="417">
        <f>+A21+1</f>
        <v>2</v>
      </c>
      <c r="B22" s="417" t="s">
        <v>1765</v>
      </c>
      <c r="C22" s="421" t="s">
        <v>1763</v>
      </c>
      <c r="D22" s="421" t="s">
        <v>1762</v>
      </c>
      <c r="E22" s="420" t="s">
        <v>735</v>
      </c>
      <c r="F22" s="420">
        <v>2</v>
      </c>
      <c r="G22" s="829">
        <v>25000</v>
      </c>
      <c r="H22" s="828">
        <f t="shared" ref="H22:H28" si="2">+F22*G22</f>
        <v>50000</v>
      </c>
      <c r="I22" s="421"/>
    </row>
    <row r="23" spans="1:10" s="429" customFormat="1" ht="92">
      <c r="A23" s="417">
        <v>3</v>
      </c>
      <c r="B23" s="417" t="s">
        <v>1063</v>
      </c>
      <c r="C23" s="421" t="s">
        <v>1760</v>
      </c>
      <c r="D23" s="421" t="s">
        <v>1761</v>
      </c>
      <c r="E23" s="420" t="s">
        <v>735</v>
      </c>
      <c r="F23" s="420">
        <v>3</v>
      </c>
      <c r="G23" s="829">
        <v>150000</v>
      </c>
      <c r="H23" s="828">
        <f t="shared" si="2"/>
        <v>450000</v>
      </c>
      <c r="I23" s="409"/>
    </row>
    <row r="24" spans="1:10" s="429" customFormat="1" ht="92">
      <c r="A24" s="417">
        <f t="shared" ref="A24:A28" si="3">+A23+1</f>
        <v>4</v>
      </c>
      <c r="B24" s="417" t="s">
        <v>1063</v>
      </c>
      <c r="C24" s="421" t="s">
        <v>1758</v>
      </c>
      <c r="D24" s="421" t="s">
        <v>1759</v>
      </c>
      <c r="E24" s="420" t="s">
        <v>735</v>
      </c>
      <c r="F24" s="420">
        <v>4</v>
      </c>
      <c r="G24" s="829">
        <v>200000</v>
      </c>
      <c r="H24" s="828">
        <f t="shared" si="2"/>
        <v>800000</v>
      </c>
      <c r="I24" s="421"/>
    </row>
    <row r="25" spans="1:10" s="429" customFormat="1" ht="103.5">
      <c r="A25" s="417">
        <f t="shared" si="3"/>
        <v>5</v>
      </c>
      <c r="B25" s="417" t="s">
        <v>1063</v>
      </c>
      <c r="C25" s="421" t="s">
        <v>1756</v>
      </c>
      <c r="D25" s="421" t="s">
        <v>1757</v>
      </c>
      <c r="E25" s="420" t="s">
        <v>735</v>
      </c>
      <c r="F25" s="420">
        <v>8</v>
      </c>
      <c r="G25" s="829">
        <v>150000</v>
      </c>
      <c r="H25" s="828">
        <f t="shared" si="2"/>
        <v>1200000</v>
      </c>
      <c r="I25" s="421"/>
    </row>
    <row r="26" spans="1:10" s="429" customFormat="1" ht="160.5" customHeight="1">
      <c r="A26" s="417">
        <f t="shared" si="3"/>
        <v>6</v>
      </c>
      <c r="B26" s="417" t="s">
        <v>914</v>
      </c>
      <c r="C26" s="421" t="s">
        <v>1754</v>
      </c>
      <c r="D26" s="421" t="s">
        <v>1755</v>
      </c>
      <c r="E26" s="420" t="s">
        <v>735</v>
      </c>
      <c r="F26" s="420">
        <v>1</v>
      </c>
      <c r="G26" s="829">
        <v>270000</v>
      </c>
      <c r="H26" s="828">
        <f t="shared" si="2"/>
        <v>270000</v>
      </c>
      <c r="I26" s="421"/>
    </row>
    <row r="27" spans="1:10" s="429" customFormat="1" ht="143.4" customHeight="1">
      <c r="A27" s="417">
        <v>7</v>
      </c>
      <c r="B27" s="417" t="s">
        <v>1063</v>
      </c>
      <c r="C27" s="421" t="s">
        <v>1750</v>
      </c>
      <c r="D27" s="421" t="s">
        <v>1753</v>
      </c>
      <c r="E27" s="420" t="s">
        <v>735</v>
      </c>
      <c r="F27" s="420">
        <v>2</v>
      </c>
      <c r="G27" s="829">
        <v>190000</v>
      </c>
      <c r="H27" s="828">
        <f t="shared" si="2"/>
        <v>380000</v>
      </c>
      <c r="I27" s="421"/>
    </row>
    <row r="28" spans="1:10" s="429" customFormat="1" ht="147.75" customHeight="1">
      <c r="A28" s="417">
        <f t="shared" si="3"/>
        <v>8</v>
      </c>
      <c r="B28" s="417" t="s">
        <v>1063</v>
      </c>
      <c r="C28" s="421" t="s">
        <v>1751</v>
      </c>
      <c r="D28" s="421" t="s">
        <v>1752</v>
      </c>
      <c r="E28" s="420" t="s">
        <v>735</v>
      </c>
      <c r="F28" s="420">
        <v>14</v>
      </c>
      <c r="G28" s="829">
        <v>175000</v>
      </c>
      <c r="H28" s="828">
        <f t="shared" si="2"/>
        <v>2450000</v>
      </c>
      <c r="I28" s="421"/>
    </row>
    <row r="29" spans="1:10" s="429" customFormat="1">
      <c r="A29" s="422"/>
      <c r="B29" s="422"/>
      <c r="C29" s="413" t="s">
        <v>1069</v>
      </c>
      <c r="D29" s="421"/>
      <c r="E29" s="420"/>
      <c r="F29" s="420"/>
      <c r="G29" s="412" t="s">
        <v>1070</v>
      </c>
      <c r="H29" s="431">
        <f>SUM(H21:H28)</f>
        <v>6320000</v>
      </c>
      <c r="I29" s="421"/>
    </row>
    <row r="31" spans="1:10">
      <c r="A31" s="999" t="s">
        <v>1653</v>
      </c>
      <c r="B31" s="1000"/>
      <c r="C31" s="1000"/>
      <c r="D31" s="1001"/>
      <c r="E31" s="402"/>
      <c r="F31" s="403"/>
      <c r="G31" s="402"/>
      <c r="H31" s="401">
        <f>H17+H29</f>
        <v>8166000</v>
      </c>
      <c r="I31" s="400"/>
    </row>
  </sheetData>
  <mergeCells count="3">
    <mergeCell ref="D7:I7"/>
    <mergeCell ref="D20:I20"/>
    <mergeCell ref="A31:D31"/>
  </mergeCells>
  <conditionalFormatting sqref="F5:F6 F8:F19 F21:F29">
    <cfRule type="cellIs" dxfId="0" priority="1" operator="equal">
      <formula>0</formula>
    </cfRule>
  </conditionalFormatting>
  <pageMargins left="0.70866141732283505" right="0.70866141732283505" top="0.74803149606299202" bottom="0.74803149606299202" header="0.31496062992126" footer="0.31496062992126"/>
  <pageSetup paperSize="9" scale="40" fitToHeight="0" orientation="portrait" verticalDpi="0" r:id="rId1"/>
  <headerFooter>
    <oddHeader>&amp;L&amp;A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I89"/>
  <sheetViews>
    <sheetView view="pageBreakPreview" topLeftCell="A62" zoomScale="70" zoomScaleNormal="80" zoomScaleSheetLayoutView="70" workbookViewId="0">
      <selection activeCell="F86" sqref="F86"/>
    </sheetView>
  </sheetViews>
  <sheetFormatPr defaultColWidth="8.90625" defaultRowHeight="14" outlineLevelRow="1"/>
  <cols>
    <col min="1" max="1" width="9.90625" style="561" customWidth="1"/>
    <col min="2" max="2" width="108.453125" style="515" customWidth="1"/>
    <col min="3" max="3" width="9.08984375" style="562" customWidth="1"/>
    <col min="4" max="4" width="16.6328125" style="563" customWidth="1"/>
    <col min="5" max="5" width="16.08984375" style="565" bestFit="1" customWidth="1"/>
    <col min="6" max="6" width="25" style="565" bestFit="1" customWidth="1"/>
    <col min="7" max="7" width="9" style="514" bestFit="1" customWidth="1"/>
    <col min="8" max="16384" width="8.90625" style="514"/>
  </cols>
  <sheetData>
    <row r="1" spans="1:6">
      <c r="A1" s="571"/>
      <c r="B1" s="544"/>
      <c r="C1" s="572"/>
      <c r="D1" s="573"/>
      <c r="E1" s="574"/>
      <c r="F1" s="574"/>
    </row>
    <row r="2" spans="1:6">
      <c r="A2" s="1002" t="s">
        <v>1863</v>
      </c>
      <c r="B2" s="1002"/>
      <c r="C2" s="1002"/>
      <c r="D2" s="1002"/>
      <c r="E2" s="567" t="s">
        <v>1816</v>
      </c>
      <c r="F2" s="568" t="s">
        <v>1817</v>
      </c>
    </row>
    <row r="3" spans="1:6">
      <c r="A3" s="538"/>
      <c r="B3" s="518"/>
      <c r="C3" s="518"/>
      <c r="D3" s="519"/>
      <c r="E3" s="516"/>
      <c r="F3" s="517"/>
    </row>
    <row r="4" spans="1:6" s="520" customFormat="1">
      <c r="A4" s="585" t="s">
        <v>557</v>
      </c>
      <c r="B4" s="586" t="s">
        <v>558</v>
      </c>
      <c r="C4" s="585" t="s">
        <v>559</v>
      </c>
      <c r="D4" s="587" t="s">
        <v>1792</v>
      </c>
      <c r="E4" s="587" t="s">
        <v>303</v>
      </c>
      <c r="F4" s="587" t="s">
        <v>131</v>
      </c>
    </row>
    <row r="5" spans="1:6" s="525" customFormat="1">
      <c r="A5" s="521"/>
      <c r="B5" s="522" t="s">
        <v>560</v>
      </c>
      <c r="C5" s="521"/>
      <c r="D5" s="523"/>
      <c r="E5" s="524"/>
      <c r="F5" s="524"/>
    </row>
    <row r="6" spans="1:6" s="529" customFormat="1" outlineLevel="1">
      <c r="A6" s="521"/>
      <c r="B6" s="526"/>
      <c r="C6" s="521"/>
      <c r="D6" s="527"/>
      <c r="E6" s="528"/>
      <c r="F6" s="528"/>
    </row>
    <row r="7" spans="1:6" s="529" customFormat="1" outlineLevel="1">
      <c r="A7" s="521"/>
      <c r="B7" s="530" t="s">
        <v>561</v>
      </c>
      <c r="C7" s="521"/>
      <c r="D7" s="527"/>
      <c r="E7" s="528"/>
      <c r="F7" s="528"/>
    </row>
    <row r="8" spans="1:6" s="529" customFormat="1" outlineLevel="1">
      <c r="A8" s="521"/>
      <c r="B8" s="526"/>
      <c r="C8" s="521"/>
      <c r="D8" s="527"/>
      <c r="E8" s="528"/>
      <c r="F8" s="528"/>
    </row>
    <row r="9" spans="1:6" s="529" customFormat="1" ht="42" outlineLevel="1">
      <c r="A9" s="521" t="s">
        <v>4</v>
      </c>
      <c r="B9" s="531" t="s">
        <v>562</v>
      </c>
      <c r="C9" s="521" t="s">
        <v>563</v>
      </c>
      <c r="D9" s="527"/>
      <c r="E9" s="528"/>
      <c r="F9" s="528"/>
    </row>
    <row r="10" spans="1:6" s="529" customFormat="1" outlineLevel="1">
      <c r="A10" s="521"/>
      <c r="B10" s="526"/>
      <c r="C10" s="521"/>
      <c r="D10" s="527"/>
      <c r="E10" s="528"/>
      <c r="F10" s="528"/>
    </row>
    <row r="11" spans="1:6" s="529" customFormat="1" outlineLevel="1">
      <c r="A11" s="521"/>
      <c r="B11" s="530" t="s">
        <v>564</v>
      </c>
      <c r="C11" s="521"/>
      <c r="D11" s="527"/>
      <c r="E11" s="528"/>
      <c r="F11" s="528"/>
    </row>
    <row r="12" spans="1:6" s="529" customFormat="1" outlineLevel="1">
      <c r="A12" s="521"/>
      <c r="B12" s="526"/>
      <c r="C12" s="521"/>
      <c r="D12" s="527"/>
      <c r="E12" s="528"/>
      <c r="F12" s="528"/>
    </row>
    <row r="13" spans="1:6" s="529" customFormat="1" outlineLevel="1">
      <c r="A13" s="521" t="s">
        <v>5</v>
      </c>
      <c r="B13" s="531" t="s">
        <v>1793</v>
      </c>
      <c r="C13" s="521" t="s">
        <v>563</v>
      </c>
      <c r="D13" s="527"/>
      <c r="E13" s="528"/>
      <c r="F13" s="528"/>
    </row>
    <row r="14" spans="1:6" s="529" customFormat="1" outlineLevel="1">
      <c r="A14" s="521"/>
      <c r="B14" s="526"/>
      <c r="C14" s="521"/>
      <c r="D14" s="527"/>
      <c r="E14" s="528"/>
      <c r="F14" s="528"/>
    </row>
    <row r="15" spans="1:6" s="529" customFormat="1" ht="56" outlineLevel="1">
      <c r="A15" s="521" t="s">
        <v>132</v>
      </c>
      <c r="B15" s="531" t="s">
        <v>1794</v>
      </c>
      <c r="C15" s="521" t="s">
        <v>563</v>
      </c>
      <c r="D15" s="527"/>
      <c r="E15" s="528"/>
      <c r="F15" s="528"/>
    </row>
    <row r="16" spans="1:6" s="529" customFormat="1" outlineLevel="1">
      <c r="A16" s="521"/>
      <c r="B16" s="526"/>
      <c r="C16" s="521"/>
      <c r="D16" s="527"/>
      <c r="E16" s="528"/>
      <c r="F16" s="528"/>
    </row>
    <row r="17" spans="1:6" s="529" customFormat="1" outlineLevel="1">
      <c r="A17" s="521" t="s">
        <v>565</v>
      </c>
      <c r="B17" s="531" t="s">
        <v>566</v>
      </c>
      <c r="C17" s="521" t="s">
        <v>563</v>
      </c>
      <c r="D17" s="527"/>
      <c r="E17" s="528"/>
      <c r="F17" s="528"/>
    </row>
    <row r="18" spans="1:6" s="529" customFormat="1" outlineLevel="1">
      <c r="A18" s="521"/>
      <c r="B18" s="532"/>
      <c r="C18" s="521"/>
      <c r="D18" s="527"/>
      <c r="E18" s="528"/>
      <c r="F18" s="528"/>
    </row>
    <row r="19" spans="1:6" s="529" customFormat="1" outlineLevel="1">
      <c r="A19" s="521"/>
      <c r="B19" s="530" t="s">
        <v>567</v>
      </c>
      <c r="C19" s="521"/>
      <c r="D19" s="527"/>
      <c r="E19" s="528"/>
      <c r="F19" s="528"/>
    </row>
    <row r="20" spans="1:6" s="529" customFormat="1" outlineLevel="1">
      <c r="A20" s="521"/>
      <c r="B20" s="526"/>
      <c r="C20" s="521"/>
      <c r="D20" s="527"/>
      <c r="E20" s="528"/>
      <c r="F20" s="528"/>
    </row>
    <row r="21" spans="1:6" s="529" customFormat="1" outlineLevel="1">
      <c r="A21" s="521" t="s">
        <v>568</v>
      </c>
      <c r="B21" s="533" t="s">
        <v>1795</v>
      </c>
      <c r="C21" s="521" t="s">
        <v>563</v>
      </c>
      <c r="D21" s="527"/>
      <c r="E21" s="528"/>
      <c r="F21" s="528"/>
    </row>
    <row r="22" spans="1:6" s="529" customFormat="1" outlineLevel="1">
      <c r="A22" s="521"/>
      <c r="B22" s="526"/>
      <c r="C22" s="521"/>
      <c r="D22" s="527"/>
      <c r="E22" s="528"/>
      <c r="F22" s="528"/>
    </row>
    <row r="23" spans="1:6" s="529" customFormat="1" ht="28" outlineLevel="1">
      <c r="A23" s="521" t="s">
        <v>571</v>
      </c>
      <c r="B23" s="531" t="s">
        <v>569</v>
      </c>
      <c r="C23" s="521" t="s">
        <v>563</v>
      </c>
      <c r="D23" s="527"/>
      <c r="E23" s="528"/>
      <c r="F23" s="528"/>
    </row>
    <row r="24" spans="1:6" s="529" customFormat="1" outlineLevel="1">
      <c r="A24" s="521"/>
      <c r="B24" s="534"/>
      <c r="C24" s="535"/>
      <c r="D24" s="527"/>
      <c r="E24" s="528"/>
      <c r="F24" s="528"/>
    </row>
    <row r="25" spans="1:6" s="529" customFormat="1" outlineLevel="1">
      <c r="A25" s="521"/>
      <c r="B25" s="522" t="s">
        <v>570</v>
      </c>
      <c r="C25" s="521"/>
      <c r="D25" s="527"/>
      <c r="E25" s="528"/>
      <c r="F25" s="528"/>
    </row>
    <row r="26" spans="1:6" s="529" customFormat="1" ht="28" outlineLevel="1">
      <c r="A26" s="521" t="s">
        <v>572</v>
      </c>
      <c r="B26" s="526" t="s">
        <v>1796</v>
      </c>
      <c r="C26" s="521" t="s">
        <v>563</v>
      </c>
      <c r="D26" s="527"/>
      <c r="E26" s="528"/>
      <c r="F26" s="528"/>
    </row>
    <row r="27" spans="1:6" s="529" customFormat="1" outlineLevel="1">
      <c r="A27" s="521"/>
      <c r="B27" s="533"/>
      <c r="C27" s="521"/>
      <c r="D27" s="527"/>
      <c r="E27" s="528"/>
      <c r="F27" s="528"/>
    </row>
    <row r="28" spans="1:6" s="529" customFormat="1" ht="42" outlineLevel="1">
      <c r="A28" s="521" t="s">
        <v>573</v>
      </c>
      <c r="B28" s="531" t="s">
        <v>1797</v>
      </c>
      <c r="C28" s="521" t="s">
        <v>563</v>
      </c>
      <c r="D28" s="527"/>
      <c r="E28" s="528"/>
      <c r="F28" s="528"/>
    </row>
    <row r="29" spans="1:6" s="529" customFormat="1" outlineLevel="1">
      <c r="A29" s="521"/>
      <c r="B29" s="532"/>
      <c r="C29" s="521"/>
      <c r="D29" s="527"/>
      <c r="E29" s="528"/>
      <c r="F29" s="528"/>
    </row>
    <row r="30" spans="1:6" s="529" customFormat="1" ht="28" outlineLevel="1">
      <c r="A30" s="521" t="s">
        <v>575</v>
      </c>
      <c r="B30" s="536" t="s">
        <v>574</v>
      </c>
      <c r="C30" s="521" t="s">
        <v>563</v>
      </c>
      <c r="D30" s="527"/>
      <c r="E30" s="528"/>
      <c r="F30" s="528"/>
    </row>
    <row r="31" spans="1:6" s="529" customFormat="1" outlineLevel="1">
      <c r="A31" s="521"/>
      <c r="B31" s="532"/>
      <c r="C31" s="521"/>
      <c r="D31" s="527"/>
      <c r="E31" s="528"/>
      <c r="F31" s="528"/>
    </row>
    <row r="32" spans="1:6" s="529" customFormat="1" ht="28" outlineLevel="1">
      <c r="A32" s="521" t="s">
        <v>577</v>
      </c>
      <c r="B32" s="531" t="s">
        <v>576</v>
      </c>
      <c r="C32" s="521" t="s">
        <v>563</v>
      </c>
      <c r="D32" s="527"/>
      <c r="E32" s="528"/>
      <c r="F32" s="528"/>
    </row>
    <row r="33" spans="1:6" s="529" customFormat="1" outlineLevel="1">
      <c r="A33" s="521"/>
      <c r="B33" s="532"/>
      <c r="C33" s="521"/>
      <c r="D33" s="527"/>
      <c r="E33" s="528"/>
      <c r="F33" s="528"/>
    </row>
    <row r="34" spans="1:6" s="529" customFormat="1" ht="28" outlineLevel="1">
      <c r="A34" s="521" t="s">
        <v>578</v>
      </c>
      <c r="B34" s="531" t="s">
        <v>1798</v>
      </c>
      <c r="C34" s="521" t="s">
        <v>563</v>
      </c>
      <c r="D34" s="527"/>
      <c r="E34" s="528"/>
      <c r="F34" s="528"/>
    </row>
    <row r="35" spans="1:6" s="529" customFormat="1" outlineLevel="1">
      <c r="A35" s="521"/>
      <c r="B35" s="526"/>
      <c r="C35" s="521"/>
      <c r="D35" s="527"/>
      <c r="E35" s="528"/>
      <c r="F35" s="528"/>
    </row>
    <row r="36" spans="1:6" s="529" customFormat="1" outlineLevel="1">
      <c r="A36" s="521" t="s">
        <v>580</v>
      </c>
      <c r="B36" s="532" t="s">
        <v>579</v>
      </c>
      <c r="C36" s="521" t="s">
        <v>563</v>
      </c>
      <c r="D36" s="527"/>
      <c r="E36" s="528"/>
      <c r="F36" s="528"/>
    </row>
    <row r="37" spans="1:6" s="529" customFormat="1" outlineLevel="1">
      <c r="A37" s="521"/>
      <c r="B37" s="532"/>
      <c r="C37" s="521"/>
      <c r="D37" s="527"/>
      <c r="E37" s="528"/>
      <c r="F37" s="528"/>
    </row>
    <row r="38" spans="1:6" s="529" customFormat="1" outlineLevel="1">
      <c r="A38" s="521" t="s">
        <v>582</v>
      </c>
      <c r="B38" s="533" t="s">
        <v>581</v>
      </c>
      <c r="C38" s="521" t="s">
        <v>563</v>
      </c>
      <c r="D38" s="527"/>
      <c r="E38" s="528"/>
      <c r="F38" s="528"/>
    </row>
    <row r="39" spans="1:6" s="529" customFormat="1" outlineLevel="1">
      <c r="A39" s="521"/>
      <c r="B39" s="532"/>
      <c r="C39" s="521"/>
      <c r="D39" s="527"/>
      <c r="E39" s="528"/>
      <c r="F39" s="528"/>
    </row>
    <row r="40" spans="1:6" s="529" customFormat="1" ht="28" outlineLevel="1">
      <c r="A40" s="521" t="s">
        <v>584</v>
      </c>
      <c r="B40" s="533" t="s">
        <v>1799</v>
      </c>
      <c r="C40" s="521" t="s">
        <v>563</v>
      </c>
      <c r="D40" s="527"/>
      <c r="E40" s="528"/>
      <c r="F40" s="528"/>
    </row>
    <row r="41" spans="1:6" s="529" customFormat="1" outlineLevel="1">
      <c r="A41" s="521"/>
      <c r="B41" s="535"/>
      <c r="C41" s="521"/>
      <c r="D41" s="527"/>
      <c r="E41" s="528"/>
      <c r="F41" s="528"/>
    </row>
    <row r="42" spans="1:6" s="529" customFormat="1" outlineLevel="1">
      <c r="A42" s="521" t="s">
        <v>586</v>
      </c>
      <c r="B42" s="537" t="s">
        <v>583</v>
      </c>
      <c r="C42" s="521" t="s">
        <v>563</v>
      </c>
      <c r="D42" s="527"/>
      <c r="E42" s="528"/>
      <c r="F42" s="528"/>
    </row>
    <row r="43" spans="1:6" s="529" customFormat="1" outlineLevel="1">
      <c r="A43" s="521"/>
      <c r="B43" s="537"/>
      <c r="C43" s="521"/>
      <c r="D43" s="527"/>
      <c r="E43" s="528"/>
      <c r="F43" s="528"/>
    </row>
    <row r="44" spans="1:6" s="529" customFormat="1" outlineLevel="1">
      <c r="A44" s="521" t="s">
        <v>587</v>
      </c>
      <c r="B44" s="536" t="s">
        <v>585</v>
      </c>
      <c r="C44" s="521" t="s">
        <v>563</v>
      </c>
      <c r="D44" s="527"/>
      <c r="E44" s="528"/>
      <c r="F44" s="528"/>
    </row>
    <row r="45" spans="1:6" s="529" customFormat="1" outlineLevel="1">
      <c r="A45" s="521"/>
      <c r="B45" s="532"/>
      <c r="C45" s="521"/>
      <c r="D45" s="527"/>
      <c r="E45" s="528"/>
      <c r="F45" s="528"/>
    </row>
    <row r="46" spans="1:6" s="529" customFormat="1" ht="28" outlineLevel="1">
      <c r="A46" s="521" t="s">
        <v>589</v>
      </c>
      <c r="B46" s="532" t="s">
        <v>1800</v>
      </c>
      <c r="C46" s="521" t="s">
        <v>563</v>
      </c>
      <c r="D46" s="527"/>
      <c r="E46" s="528"/>
      <c r="F46" s="528"/>
    </row>
    <row r="47" spans="1:6" s="529" customFormat="1" outlineLevel="1">
      <c r="A47" s="521"/>
      <c r="B47" s="532"/>
      <c r="C47" s="521"/>
      <c r="D47" s="527"/>
      <c r="E47" s="528"/>
      <c r="F47" s="528"/>
    </row>
    <row r="48" spans="1:6" s="529" customFormat="1" ht="28" outlineLevel="1">
      <c r="A48" s="521" t="s">
        <v>591</v>
      </c>
      <c r="B48" s="536" t="s">
        <v>588</v>
      </c>
      <c r="C48" s="521" t="s">
        <v>563</v>
      </c>
      <c r="D48" s="527"/>
      <c r="E48" s="528"/>
      <c r="F48" s="528"/>
    </row>
    <row r="49" spans="1:6" s="529" customFormat="1" outlineLevel="1">
      <c r="A49" s="521"/>
      <c r="B49" s="532"/>
      <c r="C49" s="521"/>
      <c r="D49" s="527"/>
      <c r="E49" s="528"/>
      <c r="F49" s="528"/>
    </row>
    <row r="50" spans="1:6" s="529" customFormat="1" outlineLevel="1">
      <c r="A50" s="521" t="s">
        <v>593</v>
      </c>
      <c r="B50" s="526" t="s">
        <v>590</v>
      </c>
      <c r="C50" s="521" t="s">
        <v>563</v>
      </c>
      <c r="D50" s="527"/>
      <c r="E50" s="528"/>
      <c r="F50" s="528"/>
    </row>
    <row r="51" spans="1:6" s="529" customFormat="1" outlineLevel="1">
      <c r="A51" s="521"/>
      <c r="B51" s="533"/>
      <c r="C51" s="521"/>
      <c r="D51" s="527"/>
      <c r="E51" s="528"/>
      <c r="F51" s="528"/>
    </row>
    <row r="52" spans="1:6" s="529" customFormat="1" outlineLevel="1">
      <c r="A52" s="521" t="s">
        <v>1801</v>
      </c>
      <c r="B52" s="532" t="s">
        <v>592</v>
      </c>
      <c r="C52" s="521" t="s">
        <v>563</v>
      </c>
      <c r="D52" s="527"/>
      <c r="E52" s="528"/>
      <c r="F52" s="528"/>
    </row>
    <row r="53" spans="1:6" s="529" customFormat="1" outlineLevel="1">
      <c r="A53" s="521"/>
      <c r="B53" s="532"/>
      <c r="C53" s="521"/>
      <c r="D53" s="527"/>
      <c r="E53" s="528"/>
      <c r="F53" s="528"/>
    </row>
    <row r="54" spans="1:6" s="529" customFormat="1" outlineLevel="1">
      <c r="A54" s="521" t="s">
        <v>1802</v>
      </c>
      <c r="B54" s="526" t="s">
        <v>594</v>
      </c>
      <c r="C54" s="521" t="s">
        <v>563</v>
      </c>
      <c r="D54" s="527"/>
      <c r="E54" s="528"/>
      <c r="F54" s="528"/>
    </row>
    <row r="55" spans="1:6" s="529" customFormat="1" outlineLevel="1">
      <c r="A55" s="521"/>
      <c r="B55" s="532"/>
      <c r="C55" s="521"/>
      <c r="D55" s="527"/>
      <c r="E55" s="528"/>
      <c r="F55" s="528"/>
    </row>
    <row r="56" spans="1:6" s="529" customFormat="1" outlineLevel="1">
      <c r="A56" s="521" t="s">
        <v>1803</v>
      </c>
      <c r="B56" s="532" t="s">
        <v>1804</v>
      </c>
      <c r="C56" s="521" t="s">
        <v>563</v>
      </c>
      <c r="D56" s="527"/>
      <c r="E56" s="528"/>
      <c r="F56" s="528"/>
    </row>
    <row r="57" spans="1:6" s="529" customFormat="1" outlineLevel="1">
      <c r="A57" s="521"/>
      <c r="B57" s="536"/>
      <c r="C57" s="521"/>
      <c r="D57" s="527"/>
      <c r="E57" s="528"/>
      <c r="F57" s="528"/>
    </row>
    <row r="58" spans="1:6" s="529" customFormat="1" ht="28" outlineLevel="1">
      <c r="A58" s="521" t="s">
        <v>1805</v>
      </c>
      <c r="B58" s="536" t="s">
        <v>1806</v>
      </c>
      <c r="C58" s="521" t="s">
        <v>1807</v>
      </c>
      <c r="D58" s="527"/>
      <c r="E58" s="528"/>
      <c r="F58" s="528"/>
    </row>
    <row r="59" spans="1:6" s="529" customFormat="1">
      <c r="A59" s="521"/>
      <c r="B59" s="536"/>
      <c r="C59" s="521"/>
      <c r="D59" s="527"/>
      <c r="E59" s="528"/>
      <c r="F59" s="528"/>
    </row>
    <row r="60" spans="1:6">
      <c r="A60" s="538">
        <v>1</v>
      </c>
      <c r="B60" s="539" t="s">
        <v>595</v>
      </c>
      <c r="C60" s="540"/>
      <c r="D60" s="541"/>
      <c r="E60" s="542"/>
      <c r="F60" s="542"/>
    </row>
    <row r="61" spans="1:6" ht="28" outlineLevel="1">
      <c r="A61" s="569" t="s">
        <v>4</v>
      </c>
      <c r="B61" s="533" t="s">
        <v>596</v>
      </c>
      <c r="C61" s="540"/>
      <c r="D61" s="541"/>
      <c r="E61" s="543"/>
      <c r="F61" s="543"/>
    </row>
    <row r="62" spans="1:6" outlineLevel="1">
      <c r="A62" s="569" t="s">
        <v>5</v>
      </c>
      <c r="B62" s="533" t="s">
        <v>1808</v>
      </c>
      <c r="C62" s="540"/>
      <c r="D62" s="541"/>
      <c r="E62" s="543"/>
      <c r="F62" s="543"/>
    </row>
    <row r="63" spans="1:6" outlineLevel="1">
      <c r="A63" s="569" t="s">
        <v>132</v>
      </c>
      <c r="B63" s="533" t="s">
        <v>1809</v>
      </c>
      <c r="C63" s="540"/>
      <c r="D63" s="541"/>
      <c r="E63" s="543"/>
      <c r="F63" s="543"/>
    </row>
    <row r="64" spans="1:6" ht="28" outlineLevel="1">
      <c r="A64" s="569" t="s">
        <v>565</v>
      </c>
      <c r="B64" s="533" t="s">
        <v>597</v>
      </c>
      <c r="C64" s="540"/>
      <c r="D64" s="541"/>
      <c r="E64" s="543"/>
      <c r="F64" s="543"/>
    </row>
    <row r="65" spans="1:9" ht="28" outlineLevel="1">
      <c r="A65" s="569" t="s">
        <v>568</v>
      </c>
      <c r="B65" s="533" t="s">
        <v>598</v>
      </c>
      <c r="C65" s="540"/>
      <c r="D65" s="541"/>
      <c r="E65" s="543"/>
      <c r="F65" s="543"/>
    </row>
    <row r="66" spans="1:9" outlineLevel="1">
      <c r="A66" s="569" t="s">
        <v>571</v>
      </c>
      <c r="B66" s="533" t="s">
        <v>599</v>
      </c>
      <c r="C66" s="540"/>
      <c r="D66" s="541"/>
      <c r="E66" s="543"/>
      <c r="F66" s="543"/>
    </row>
    <row r="67" spans="1:9" ht="28" outlineLevel="1">
      <c r="A67" s="569" t="s">
        <v>572</v>
      </c>
      <c r="B67" s="533" t="s">
        <v>600</v>
      </c>
      <c r="C67" s="540"/>
      <c r="D67" s="541"/>
      <c r="E67" s="543"/>
      <c r="F67" s="543"/>
    </row>
    <row r="68" spans="1:9" ht="28" outlineLevel="1">
      <c r="A68" s="569" t="s">
        <v>573</v>
      </c>
      <c r="B68" s="533" t="s">
        <v>601</v>
      </c>
      <c r="C68" s="540"/>
      <c r="D68" s="541"/>
      <c r="E68" s="543"/>
      <c r="F68" s="543"/>
    </row>
    <row r="69" spans="1:9" ht="28" outlineLevel="1">
      <c r="A69" s="569" t="s">
        <v>575</v>
      </c>
      <c r="B69" s="544" t="s">
        <v>1810</v>
      </c>
      <c r="C69" s="540"/>
      <c r="D69" s="541"/>
      <c r="E69" s="543"/>
      <c r="F69" s="543"/>
    </row>
    <row r="70" spans="1:9" ht="42" outlineLevel="1">
      <c r="A70" s="569" t="s">
        <v>577</v>
      </c>
      <c r="B70" s="544" t="s">
        <v>602</v>
      </c>
      <c r="C70" s="540"/>
      <c r="D70" s="541"/>
      <c r="E70" s="543"/>
      <c r="F70" s="543"/>
    </row>
    <row r="71" spans="1:9" outlineLevel="1">
      <c r="A71" s="569" t="s">
        <v>578</v>
      </c>
      <c r="B71" s="544" t="s">
        <v>1811</v>
      </c>
      <c r="C71" s="540"/>
      <c r="D71" s="541"/>
      <c r="E71" s="545"/>
      <c r="F71" s="545"/>
    </row>
    <row r="72" spans="1:9" outlineLevel="1">
      <c r="A72" s="569" t="s">
        <v>580</v>
      </c>
      <c r="B72" s="544" t="s">
        <v>1812</v>
      </c>
      <c r="C72" s="540"/>
      <c r="D72" s="541"/>
      <c r="E72" s="545"/>
      <c r="F72" s="545"/>
    </row>
    <row r="73" spans="1:9" outlineLevel="1">
      <c r="A73" s="569" t="s">
        <v>582</v>
      </c>
      <c r="B73" s="544" t="s">
        <v>603</v>
      </c>
      <c r="C73" s="540"/>
      <c r="D73" s="541"/>
      <c r="E73" s="545"/>
      <c r="F73" s="545"/>
    </row>
    <row r="74" spans="1:9" outlineLevel="1">
      <c r="A74" s="569" t="s">
        <v>584</v>
      </c>
      <c r="B74" s="544" t="s">
        <v>1813</v>
      </c>
      <c r="C74" s="540"/>
      <c r="D74" s="541"/>
      <c r="E74" s="545"/>
      <c r="F74" s="545"/>
    </row>
    <row r="75" spans="1:9" ht="140">
      <c r="A75" s="570">
        <v>1.1000000000000001</v>
      </c>
      <c r="B75" s="544" t="s">
        <v>1814</v>
      </c>
      <c r="C75" s="540"/>
      <c r="D75" s="546"/>
      <c r="E75" s="547"/>
      <c r="F75" s="548"/>
    </row>
    <row r="76" spans="1:9">
      <c r="A76" s="569"/>
      <c r="B76" s="544"/>
      <c r="C76" s="540"/>
      <c r="D76" s="546"/>
      <c r="E76" s="549"/>
      <c r="F76" s="548"/>
    </row>
    <row r="77" spans="1:9" s="550" customFormat="1">
      <c r="A77" s="570" t="s">
        <v>4</v>
      </c>
      <c r="B77" s="575" t="s">
        <v>634</v>
      </c>
      <c r="C77" s="540" t="s">
        <v>604</v>
      </c>
      <c r="D77" s="576">
        <v>7.9169999999999998</v>
      </c>
      <c r="E77" s="577">
        <v>165000</v>
      </c>
      <c r="F77" s="548">
        <f>+E77*D77</f>
        <v>1306305</v>
      </c>
      <c r="G77" s="551"/>
    </row>
    <row r="78" spans="1:9" s="550" customFormat="1">
      <c r="A78" s="570"/>
      <c r="B78" s="575"/>
      <c r="C78" s="540"/>
      <c r="D78" s="576"/>
      <c r="E78" s="578"/>
      <c r="F78" s="548">
        <f t="shared" ref="F78" si="0">+E78*D78</f>
        <v>0</v>
      </c>
      <c r="G78" s="551"/>
    </row>
    <row r="79" spans="1:9" s="552" customFormat="1">
      <c r="A79" s="570"/>
      <c r="B79" s="575" t="s">
        <v>1815</v>
      </c>
      <c r="C79" s="540" t="s">
        <v>604</v>
      </c>
      <c r="D79" s="576">
        <v>2.6</v>
      </c>
      <c r="E79" s="577">
        <v>165000</v>
      </c>
      <c r="F79" s="548">
        <f>+E79*D79</f>
        <v>429000</v>
      </c>
      <c r="H79" s="553"/>
      <c r="I79" s="553"/>
    </row>
    <row r="80" spans="1:9" s="554" customFormat="1">
      <c r="A80" s="570"/>
      <c r="B80" s="575"/>
      <c r="C80" s="540"/>
      <c r="D80" s="546"/>
      <c r="E80" s="547"/>
      <c r="F80" s="548"/>
    </row>
    <row r="81" spans="1:6" s="555" customFormat="1">
      <c r="A81" s="538">
        <v>2</v>
      </c>
      <c r="B81" s="539" t="s">
        <v>605</v>
      </c>
      <c r="C81" s="570"/>
      <c r="D81" s="579"/>
      <c r="E81" s="578"/>
      <c r="F81" s="548"/>
    </row>
    <row r="82" spans="1:6" s="555" customFormat="1" ht="42">
      <c r="A82" s="580"/>
      <c r="B82" s="581" t="s">
        <v>606</v>
      </c>
      <c r="C82" s="578"/>
      <c r="D82" s="582"/>
      <c r="E82" s="578"/>
      <c r="F82" s="578"/>
    </row>
    <row r="83" spans="1:6" s="555" customFormat="1">
      <c r="A83" s="580" t="s">
        <v>4</v>
      </c>
      <c r="B83" s="583" t="s">
        <v>635</v>
      </c>
      <c r="C83" s="570" t="s">
        <v>125</v>
      </c>
      <c r="D83" s="584">
        <v>402</v>
      </c>
      <c r="E83" s="830">
        <v>1000</v>
      </c>
      <c r="F83" s="548">
        <f>D83*E83</f>
        <v>402000</v>
      </c>
    </row>
    <row r="84" spans="1:6" s="555" customFormat="1">
      <c r="A84" s="580"/>
      <c r="B84" s="583"/>
      <c r="C84" s="570"/>
      <c r="D84" s="584"/>
      <c r="E84" s="578"/>
      <c r="F84" s="548"/>
    </row>
    <row r="85" spans="1:6" s="555" customFormat="1">
      <c r="A85" s="580"/>
      <c r="B85" s="583"/>
      <c r="C85" s="578"/>
      <c r="D85" s="582"/>
      <c r="E85" s="578"/>
      <c r="F85" s="578"/>
    </row>
    <row r="86" spans="1:6">
      <c r="A86" s="556"/>
      <c r="B86" s="557" t="s">
        <v>607</v>
      </c>
      <c r="C86" s="556"/>
      <c r="D86" s="558"/>
      <c r="E86" s="559"/>
      <c r="F86" s="560">
        <f>SUM(F62:F85)</f>
        <v>2137305</v>
      </c>
    </row>
    <row r="87" spans="1:6">
      <c r="E87" s="564"/>
    </row>
    <row r="88" spans="1:6">
      <c r="B88" s="566" t="s">
        <v>636</v>
      </c>
    </row>
    <row r="89" spans="1:6">
      <c r="B89" s="566" t="s">
        <v>673</v>
      </c>
      <c r="E89" s="564"/>
    </row>
  </sheetData>
  <autoFilter ref="A4:F80"/>
  <mergeCells count="1">
    <mergeCell ref="A2:D2"/>
  </mergeCells>
  <pageMargins left="0.39370078740157499" right="0.28000000000000003" top="0.59055118110236204" bottom="0.39370078740157499" header="0.31496062992126" footer="0"/>
  <pageSetup paperSize="9" scale="53" fitToHeight="0" orientation="portrait" r:id="rId1"/>
  <headerFooter>
    <oddFooter>&amp;RPage &amp;P of &amp;N</oddFooter>
  </headerFooter>
  <rowBreaks count="1" manualBreakCount="1">
    <brk id="59"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H249"/>
  <sheetViews>
    <sheetView showGridLines="0" showZeros="0" view="pageBreakPreview" topLeftCell="A227" zoomScaleNormal="83" zoomScaleSheetLayoutView="100" workbookViewId="0">
      <selection activeCell="B214" sqref="B214"/>
    </sheetView>
  </sheetViews>
  <sheetFormatPr defaultColWidth="9.08984375" defaultRowHeight="11.5"/>
  <cols>
    <col min="1" max="1" width="10" style="617" customWidth="1"/>
    <col min="2" max="2" width="77.453125" style="618" customWidth="1"/>
    <col min="3" max="3" width="8" style="150" customWidth="1"/>
    <col min="4" max="4" width="8.453125" style="591" customWidth="1"/>
    <col min="5" max="5" width="13.453125" style="151" bestFit="1" customWidth="1"/>
    <col min="6" max="6" width="16.36328125" style="152" bestFit="1" customWidth="1"/>
    <col min="7" max="7" width="8.6328125" style="619" hidden="1" customWidth="1"/>
    <col min="8" max="8" width="0" style="620" hidden="1" customWidth="1"/>
    <col min="9" max="16384" width="9.08984375" style="619"/>
  </cols>
  <sheetData>
    <row r="1" spans="1:8" s="588" customFormat="1" ht="36" customHeight="1">
      <c r="A1" s="1003"/>
      <c r="B1" s="1003"/>
      <c r="C1" s="1003"/>
      <c r="D1" s="1003"/>
      <c r="E1" s="1003"/>
      <c r="F1" s="1003"/>
      <c r="H1" s="589"/>
    </row>
    <row r="2" spans="1:8" s="590" customFormat="1" ht="15.75" customHeight="1">
      <c r="A2" s="775"/>
      <c r="B2" s="726" t="s">
        <v>1300</v>
      </c>
      <c r="C2" s="1004" t="s">
        <v>1301</v>
      </c>
      <c r="D2" s="1004"/>
      <c r="E2" s="1004"/>
      <c r="F2" s="1004"/>
      <c r="H2" s="591"/>
    </row>
    <row r="3" spans="1:8" s="590" customFormat="1" ht="15.75" customHeight="1">
      <c r="A3" s="775"/>
      <c r="B3" s="726" t="s">
        <v>282</v>
      </c>
      <c r="C3" s="1005" t="s">
        <v>1824</v>
      </c>
      <c r="D3" s="1004"/>
      <c r="E3" s="1004"/>
      <c r="F3" s="1004"/>
      <c r="H3" s="591"/>
    </row>
    <row r="4" spans="1:8" s="592" customFormat="1" ht="23">
      <c r="A4" s="725" t="s">
        <v>7</v>
      </c>
      <c r="B4" s="726" t="s">
        <v>283</v>
      </c>
      <c r="C4" s="725" t="s">
        <v>9</v>
      </c>
      <c r="D4" s="725" t="s">
        <v>284</v>
      </c>
      <c r="E4" s="727" t="s">
        <v>285</v>
      </c>
      <c r="F4" s="728" t="s">
        <v>286</v>
      </c>
      <c r="H4" s="593"/>
    </row>
    <row r="5" spans="1:8" s="590" customFormat="1" ht="23.25" customHeight="1">
      <c r="A5" s="776" t="s">
        <v>682</v>
      </c>
      <c r="B5" s="777" t="s">
        <v>683</v>
      </c>
      <c r="C5" s="778"/>
      <c r="D5" s="778"/>
      <c r="E5" s="776"/>
      <c r="F5" s="779"/>
      <c r="H5" s="591"/>
    </row>
    <row r="6" spans="1:8" s="590" customFormat="1" ht="15.75" customHeight="1">
      <c r="A6" s="780">
        <v>1</v>
      </c>
      <c r="B6" s="781" t="s">
        <v>134</v>
      </c>
      <c r="C6" s="782"/>
      <c r="D6" s="780"/>
      <c r="E6" s="783"/>
      <c r="F6" s="784"/>
      <c r="G6" s="594" t="s">
        <v>27</v>
      </c>
      <c r="H6" s="594" t="s">
        <v>1310</v>
      </c>
    </row>
    <row r="7" spans="1:8" s="597" customFormat="1" ht="107.4" customHeight="1">
      <c r="A7" s="785">
        <v>1.1000000000000001</v>
      </c>
      <c r="B7" s="786" t="s">
        <v>915</v>
      </c>
      <c r="C7" s="787" t="s">
        <v>140</v>
      </c>
      <c r="D7" s="788">
        <f>16+9+10</f>
        <v>35</v>
      </c>
      <c r="E7" s="789">
        <v>6000</v>
      </c>
      <c r="F7" s="790">
        <f t="shared" ref="F7:F24" si="0">E7*D7</f>
        <v>210000</v>
      </c>
      <c r="G7" s="596">
        <v>9</v>
      </c>
      <c r="H7" s="596">
        <f>7+9</f>
        <v>16</v>
      </c>
    </row>
    <row r="8" spans="1:8" s="597" customFormat="1" ht="80.5">
      <c r="A8" s="785">
        <v>1.2</v>
      </c>
      <c r="B8" s="786" t="s">
        <v>1311</v>
      </c>
      <c r="C8" s="787" t="s">
        <v>140</v>
      </c>
      <c r="D8" s="788">
        <f>43+7</f>
        <v>50</v>
      </c>
      <c r="E8" s="789">
        <v>3000</v>
      </c>
      <c r="F8" s="790">
        <f t="shared" si="0"/>
        <v>150000</v>
      </c>
      <c r="H8" s="596">
        <v>43</v>
      </c>
    </row>
    <row r="9" spans="1:8" s="597" customFormat="1" ht="80.5">
      <c r="A9" s="785">
        <v>1.3</v>
      </c>
      <c r="B9" s="786" t="s">
        <v>1312</v>
      </c>
      <c r="C9" s="787" t="s">
        <v>140</v>
      </c>
      <c r="D9" s="788">
        <f>12+8</f>
        <v>20</v>
      </c>
      <c r="E9" s="789">
        <v>3500</v>
      </c>
      <c r="F9" s="790">
        <f t="shared" si="0"/>
        <v>70000</v>
      </c>
      <c r="G9" s="596">
        <v>12</v>
      </c>
    </row>
    <row r="10" spans="1:8" s="597" customFormat="1" ht="80.5">
      <c r="A10" s="785">
        <v>1.4</v>
      </c>
      <c r="B10" s="786" t="s">
        <v>1313</v>
      </c>
      <c r="C10" s="787" t="s">
        <v>140</v>
      </c>
      <c r="D10" s="788">
        <f>70+147</f>
        <v>217</v>
      </c>
      <c r="E10" s="789">
        <v>5000</v>
      </c>
      <c r="F10" s="790">
        <f t="shared" si="0"/>
        <v>1085000</v>
      </c>
      <c r="H10" s="596">
        <v>52</v>
      </c>
    </row>
    <row r="11" spans="1:8" s="597" customFormat="1" ht="80.5">
      <c r="A11" s="785">
        <v>1.5</v>
      </c>
      <c r="B11" s="786" t="s">
        <v>1311</v>
      </c>
      <c r="C11" s="787" t="s">
        <v>140</v>
      </c>
      <c r="D11" s="788">
        <f>265+400</f>
        <v>665</v>
      </c>
      <c r="E11" s="921">
        <v>2000</v>
      </c>
      <c r="F11" s="790">
        <f t="shared" si="0"/>
        <v>1330000</v>
      </c>
      <c r="H11" s="596">
        <f>(303-H10-H8)+43</f>
        <v>251</v>
      </c>
    </row>
    <row r="12" spans="1:8" s="597" customFormat="1" ht="80.5">
      <c r="A12" s="785">
        <v>1.6</v>
      </c>
      <c r="B12" s="786" t="s">
        <v>1314</v>
      </c>
      <c r="C12" s="787" t="s">
        <v>140</v>
      </c>
      <c r="D12" s="788">
        <v>12</v>
      </c>
      <c r="E12" s="789">
        <v>6000</v>
      </c>
      <c r="F12" s="790">
        <f t="shared" si="0"/>
        <v>72000</v>
      </c>
      <c r="G12" s="596">
        <v>9</v>
      </c>
    </row>
    <row r="13" spans="1:8" s="597" customFormat="1" ht="80.5">
      <c r="A13" s="785">
        <v>1.7</v>
      </c>
      <c r="B13" s="786" t="s">
        <v>1312</v>
      </c>
      <c r="C13" s="787" t="s">
        <v>140</v>
      </c>
      <c r="D13" s="788">
        <v>50</v>
      </c>
      <c r="E13" s="789">
        <v>3500</v>
      </c>
      <c r="F13" s="790">
        <f t="shared" si="0"/>
        <v>175000</v>
      </c>
      <c r="G13" s="596">
        <f>62-G12-G7</f>
        <v>44</v>
      </c>
    </row>
    <row r="14" spans="1:8" s="597" customFormat="1" ht="126.5">
      <c r="A14" s="785">
        <v>1.8</v>
      </c>
      <c r="B14" s="786" t="s">
        <v>1315</v>
      </c>
      <c r="C14" s="787" t="s">
        <v>140</v>
      </c>
      <c r="D14" s="788">
        <v>4</v>
      </c>
      <c r="E14" s="789">
        <v>6000</v>
      </c>
      <c r="F14" s="790">
        <f t="shared" si="0"/>
        <v>24000</v>
      </c>
      <c r="H14" s="598"/>
    </row>
    <row r="15" spans="1:8" s="597" customFormat="1" ht="126.5">
      <c r="A15" s="785">
        <v>1.9</v>
      </c>
      <c r="B15" s="786" t="s">
        <v>916</v>
      </c>
      <c r="C15" s="787" t="s">
        <v>140</v>
      </c>
      <c r="D15" s="788">
        <v>10</v>
      </c>
      <c r="E15" s="789">
        <v>6000</v>
      </c>
      <c r="F15" s="790">
        <f t="shared" si="0"/>
        <v>60000</v>
      </c>
      <c r="H15" s="598"/>
    </row>
    <row r="16" spans="1:8" s="597" customFormat="1" ht="69">
      <c r="A16" s="791">
        <v>1.1000000000000001</v>
      </c>
      <c r="B16" s="786" t="s">
        <v>1316</v>
      </c>
      <c r="C16" s="787" t="s">
        <v>140</v>
      </c>
      <c r="D16" s="788">
        <v>15</v>
      </c>
      <c r="E16" s="789">
        <v>3000</v>
      </c>
      <c r="F16" s="790">
        <f t="shared" si="0"/>
        <v>45000</v>
      </c>
      <c r="H16" s="598"/>
    </row>
    <row r="17" spans="1:8" s="597" customFormat="1" ht="126.5">
      <c r="A17" s="785">
        <v>1.1100000000000001</v>
      </c>
      <c r="B17" s="786" t="s">
        <v>917</v>
      </c>
      <c r="C17" s="787" t="s">
        <v>140</v>
      </c>
      <c r="D17" s="788">
        <v>75</v>
      </c>
      <c r="E17" s="789">
        <v>6000</v>
      </c>
      <c r="F17" s="790">
        <f t="shared" si="0"/>
        <v>450000</v>
      </c>
      <c r="H17" s="598"/>
    </row>
    <row r="18" spans="1:8" s="597" customFormat="1" ht="76.5" customHeight="1">
      <c r="A18" s="785">
        <v>1.1200000000000001</v>
      </c>
      <c r="B18" s="786" t="s">
        <v>1317</v>
      </c>
      <c r="C18" s="787" t="s">
        <v>140</v>
      </c>
      <c r="D18" s="788">
        <v>65</v>
      </c>
      <c r="E18" s="789">
        <v>3000</v>
      </c>
      <c r="F18" s="790">
        <f t="shared" si="0"/>
        <v>195000</v>
      </c>
      <c r="H18" s="598"/>
    </row>
    <row r="19" spans="1:8" s="597" customFormat="1" ht="126.5">
      <c r="A19" s="791">
        <v>1.1300000000000001</v>
      </c>
      <c r="B19" s="786" t="s">
        <v>918</v>
      </c>
      <c r="C19" s="787" t="s">
        <v>140</v>
      </c>
      <c r="D19" s="788">
        <v>17</v>
      </c>
      <c r="E19" s="789">
        <v>6000</v>
      </c>
      <c r="F19" s="790">
        <f t="shared" si="0"/>
        <v>102000</v>
      </c>
      <c r="H19" s="598"/>
    </row>
    <row r="20" spans="1:8" s="597" customFormat="1" ht="77.25" customHeight="1">
      <c r="A20" s="791">
        <v>1.1400000000000001</v>
      </c>
      <c r="B20" s="786" t="s">
        <v>1318</v>
      </c>
      <c r="C20" s="787" t="s">
        <v>140</v>
      </c>
      <c r="D20" s="788">
        <v>13</v>
      </c>
      <c r="E20" s="789">
        <v>3500</v>
      </c>
      <c r="F20" s="790">
        <f t="shared" si="0"/>
        <v>45500</v>
      </c>
      <c r="H20" s="598"/>
    </row>
    <row r="21" spans="1:8" s="597" customFormat="1" ht="134.4" customHeight="1">
      <c r="A21" s="791">
        <v>1.1500000000000001</v>
      </c>
      <c r="B21" s="786" t="s">
        <v>1319</v>
      </c>
      <c r="C21" s="787" t="s">
        <v>140</v>
      </c>
      <c r="D21" s="788" t="s">
        <v>919</v>
      </c>
      <c r="E21" s="789">
        <v>90000</v>
      </c>
      <c r="F21" s="790" t="s">
        <v>920</v>
      </c>
      <c r="H21" s="598"/>
    </row>
    <row r="22" spans="1:8" s="597" customFormat="1" ht="137.25" customHeight="1">
      <c r="A22" s="791">
        <v>1.1600000000000001</v>
      </c>
      <c r="B22" s="786" t="s">
        <v>1320</v>
      </c>
      <c r="C22" s="787" t="s">
        <v>140</v>
      </c>
      <c r="D22" s="788">
        <v>5</v>
      </c>
      <c r="E22" s="789">
        <v>15000</v>
      </c>
      <c r="F22" s="790">
        <f t="shared" si="0"/>
        <v>75000</v>
      </c>
      <c r="H22" s="598"/>
    </row>
    <row r="23" spans="1:8" s="597" customFormat="1" ht="149.25" customHeight="1">
      <c r="A23" s="791">
        <v>1.1700000000000002</v>
      </c>
      <c r="B23" s="786" t="s">
        <v>1321</v>
      </c>
      <c r="C23" s="787" t="s">
        <v>140</v>
      </c>
      <c r="D23" s="788">
        <v>45</v>
      </c>
      <c r="E23" s="789">
        <v>9000</v>
      </c>
      <c r="F23" s="790">
        <f t="shared" si="0"/>
        <v>405000</v>
      </c>
      <c r="H23" s="598"/>
    </row>
    <row r="24" spans="1:8" s="597" customFormat="1" ht="128.25" customHeight="1">
      <c r="A24" s="792">
        <v>1.1800000000000002</v>
      </c>
      <c r="B24" s="786" t="s">
        <v>921</v>
      </c>
      <c r="C24" s="787" t="s">
        <v>140</v>
      </c>
      <c r="D24" s="788">
        <v>6</v>
      </c>
      <c r="E24" s="789">
        <v>7000</v>
      </c>
      <c r="F24" s="790">
        <f t="shared" si="0"/>
        <v>42000</v>
      </c>
      <c r="H24" s="598"/>
    </row>
    <row r="25" spans="1:8" s="597" customFormat="1" ht="46.5" customHeight="1">
      <c r="A25" s="785">
        <v>1.19</v>
      </c>
      <c r="B25" s="786" t="s">
        <v>922</v>
      </c>
      <c r="C25" s="787" t="s">
        <v>140</v>
      </c>
      <c r="D25" s="788">
        <v>18</v>
      </c>
      <c r="E25" s="789">
        <v>4500</v>
      </c>
      <c r="F25" s="790">
        <f t="shared" ref="F25:F28" si="1">E25*D25</f>
        <v>81000</v>
      </c>
      <c r="H25" s="598"/>
    </row>
    <row r="26" spans="1:8" s="597" customFormat="1" ht="44.4" customHeight="1">
      <c r="A26" s="791">
        <v>1.2</v>
      </c>
      <c r="B26" s="786" t="s">
        <v>923</v>
      </c>
      <c r="C26" s="787" t="s">
        <v>140</v>
      </c>
      <c r="D26" s="788">
        <v>30</v>
      </c>
      <c r="E26" s="789">
        <v>3500</v>
      </c>
      <c r="F26" s="790">
        <f t="shared" si="1"/>
        <v>105000</v>
      </c>
      <c r="H26" s="598"/>
    </row>
    <row r="27" spans="1:8" s="597" customFormat="1" ht="38.25" customHeight="1">
      <c r="A27" s="785">
        <v>1.21</v>
      </c>
      <c r="B27" s="786" t="s">
        <v>1322</v>
      </c>
      <c r="C27" s="787" t="s">
        <v>140</v>
      </c>
      <c r="D27" s="788">
        <v>10</v>
      </c>
      <c r="E27" s="789">
        <v>3500</v>
      </c>
      <c r="F27" s="790">
        <f t="shared" si="1"/>
        <v>35000</v>
      </c>
      <c r="H27" s="598"/>
    </row>
    <row r="28" spans="1:8" s="597" customFormat="1" ht="51.75" customHeight="1">
      <c r="A28" s="785">
        <v>1.22</v>
      </c>
      <c r="B28" s="786" t="s">
        <v>1323</v>
      </c>
      <c r="C28" s="787" t="s">
        <v>684</v>
      </c>
      <c r="D28" s="788">
        <v>3000</v>
      </c>
      <c r="E28" s="789">
        <v>175</v>
      </c>
      <c r="F28" s="790">
        <f t="shared" si="1"/>
        <v>525000</v>
      </c>
      <c r="H28" s="598"/>
    </row>
    <row r="29" spans="1:8" s="597" customFormat="1" ht="45" customHeight="1">
      <c r="A29" s="785">
        <v>1.23</v>
      </c>
      <c r="B29" s="786" t="s">
        <v>1324</v>
      </c>
      <c r="C29" s="787" t="s">
        <v>684</v>
      </c>
      <c r="D29" s="788" t="s">
        <v>919</v>
      </c>
      <c r="E29" s="789">
        <v>250</v>
      </c>
      <c r="F29" s="790"/>
      <c r="H29" s="598"/>
    </row>
    <row r="30" spans="1:8" s="597" customFormat="1" ht="49.65" customHeight="1">
      <c r="A30" s="785">
        <v>1.24</v>
      </c>
      <c r="B30" s="786" t="s">
        <v>1325</v>
      </c>
      <c r="C30" s="787" t="s">
        <v>780</v>
      </c>
      <c r="D30" s="788">
        <v>1</v>
      </c>
      <c r="E30" s="789">
        <v>10000</v>
      </c>
      <c r="F30" s="790">
        <f t="shared" ref="F30:F31" si="2">E30*D30</f>
        <v>10000</v>
      </c>
      <c r="H30" s="598"/>
    </row>
    <row r="31" spans="1:8" s="597" customFormat="1" ht="42" customHeight="1">
      <c r="A31" s="785">
        <v>1.25</v>
      </c>
      <c r="B31" s="786" t="s">
        <v>924</v>
      </c>
      <c r="C31" s="787" t="s">
        <v>140</v>
      </c>
      <c r="D31" s="788">
        <v>12</v>
      </c>
      <c r="E31" s="789">
        <v>7000</v>
      </c>
      <c r="F31" s="790">
        <f t="shared" si="2"/>
        <v>84000</v>
      </c>
      <c r="H31" s="598"/>
    </row>
    <row r="32" spans="1:8" s="597" customFormat="1" ht="130.65" customHeight="1">
      <c r="A32" s="785">
        <v>1.26</v>
      </c>
      <c r="B32" s="786" t="s">
        <v>1326</v>
      </c>
      <c r="C32" s="787" t="s">
        <v>685</v>
      </c>
      <c r="D32" s="788">
        <v>22</v>
      </c>
      <c r="E32" s="789">
        <v>7000</v>
      </c>
      <c r="F32" s="790">
        <f>E32*D32</f>
        <v>154000</v>
      </c>
      <c r="H32" s="598"/>
    </row>
    <row r="33" spans="1:8" s="597" customFormat="1" ht="135.75" customHeight="1">
      <c r="A33" s="785">
        <v>1.27</v>
      </c>
      <c r="B33" s="786" t="s">
        <v>1327</v>
      </c>
      <c r="C33" s="787" t="s">
        <v>685</v>
      </c>
      <c r="D33" s="788">
        <v>1</v>
      </c>
      <c r="E33" s="789">
        <v>6000</v>
      </c>
      <c r="F33" s="790">
        <f t="shared" ref="F33" si="3">E33*D33</f>
        <v>6000</v>
      </c>
      <c r="H33" s="598"/>
    </row>
    <row r="34" spans="1:8" s="597" customFormat="1" ht="126" customHeight="1">
      <c r="A34" s="785">
        <v>1.28</v>
      </c>
      <c r="B34" s="786" t="s">
        <v>1328</v>
      </c>
      <c r="C34" s="787" t="s">
        <v>685</v>
      </c>
      <c r="D34" s="788">
        <v>10</v>
      </c>
      <c r="E34" s="789">
        <v>7000</v>
      </c>
      <c r="F34" s="790">
        <f>E34*D34</f>
        <v>70000</v>
      </c>
      <c r="H34" s="598"/>
    </row>
    <row r="35" spans="1:8" s="597" customFormat="1" ht="69">
      <c r="A35" s="785">
        <v>1.29</v>
      </c>
      <c r="B35" s="786" t="s">
        <v>925</v>
      </c>
      <c r="C35" s="787"/>
      <c r="D35" s="788"/>
      <c r="E35" s="788"/>
      <c r="F35" s="793"/>
      <c r="H35" s="598"/>
    </row>
    <row r="36" spans="1:8" s="597" customFormat="1">
      <c r="A36" s="785" t="s">
        <v>686</v>
      </c>
      <c r="B36" s="786" t="s">
        <v>687</v>
      </c>
      <c r="C36" s="787" t="s">
        <v>684</v>
      </c>
      <c r="D36" s="788">
        <v>120</v>
      </c>
      <c r="E36" s="789">
        <v>400</v>
      </c>
      <c r="F36" s="790">
        <f>E36*D36</f>
        <v>48000</v>
      </c>
      <c r="H36" s="598"/>
    </row>
    <row r="37" spans="1:8" s="597" customFormat="1">
      <c r="A37" s="792" t="s">
        <v>287</v>
      </c>
      <c r="B37" s="786" t="s">
        <v>688</v>
      </c>
      <c r="C37" s="794" t="s">
        <v>684</v>
      </c>
      <c r="D37" s="788">
        <v>90</v>
      </c>
      <c r="E37" s="789">
        <v>500</v>
      </c>
      <c r="F37" s="790">
        <f t="shared" ref="F37:F43" si="4">E37*D37</f>
        <v>45000</v>
      </c>
      <c r="H37" s="598"/>
    </row>
    <row r="38" spans="1:8" s="597" customFormat="1">
      <c r="A38" s="740" t="s">
        <v>288</v>
      </c>
      <c r="B38" s="786" t="s">
        <v>689</v>
      </c>
      <c r="C38" s="785" t="s">
        <v>684</v>
      </c>
      <c r="D38" s="788">
        <v>1500</v>
      </c>
      <c r="E38" s="921">
        <v>400</v>
      </c>
      <c r="F38" s="790">
        <f t="shared" si="4"/>
        <v>600000</v>
      </c>
      <c r="H38" s="598"/>
    </row>
    <row r="39" spans="1:8" s="597" customFormat="1">
      <c r="A39" s="740" t="s">
        <v>289</v>
      </c>
      <c r="B39" s="786" t="s">
        <v>690</v>
      </c>
      <c r="C39" s="785" t="s">
        <v>684</v>
      </c>
      <c r="D39" s="788">
        <v>100</v>
      </c>
      <c r="E39" s="789">
        <v>800</v>
      </c>
      <c r="F39" s="790">
        <f t="shared" si="4"/>
        <v>80000</v>
      </c>
      <c r="H39" s="598"/>
    </row>
    <row r="40" spans="1:8" s="597" customFormat="1">
      <c r="A40" s="740" t="s">
        <v>290</v>
      </c>
      <c r="B40" s="786" t="s">
        <v>691</v>
      </c>
      <c r="C40" s="785" t="s">
        <v>684</v>
      </c>
      <c r="D40" s="788" t="s">
        <v>919</v>
      </c>
      <c r="E40" s="789">
        <v>900</v>
      </c>
      <c r="F40" s="790"/>
      <c r="H40" s="598"/>
    </row>
    <row r="41" spans="1:8" s="597" customFormat="1">
      <c r="A41" s="740" t="s">
        <v>291</v>
      </c>
      <c r="B41" s="786" t="s">
        <v>692</v>
      </c>
      <c r="C41" s="785" t="s">
        <v>684</v>
      </c>
      <c r="D41" s="788" t="s">
        <v>919</v>
      </c>
      <c r="E41" s="789">
        <v>950</v>
      </c>
      <c r="F41" s="790"/>
      <c r="H41" s="598"/>
    </row>
    <row r="42" spans="1:8" s="597" customFormat="1">
      <c r="A42" s="792" t="s">
        <v>292</v>
      </c>
      <c r="B42" s="786" t="s">
        <v>693</v>
      </c>
      <c r="C42" s="794" t="s">
        <v>684</v>
      </c>
      <c r="D42" s="788">
        <v>150</v>
      </c>
      <c r="E42" s="789">
        <v>1050</v>
      </c>
      <c r="F42" s="790">
        <f t="shared" si="4"/>
        <v>157500</v>
      </c>
      <c r="H42" s="598"/>
    </row>
    <row r="43" spans="1:8" s="597" customFormat="1">
      <c r="A43" s="740" t="s">
        <v>293</v>
      </c>
      <c r="B43" s="786" t="s">
        <v>694</v>
      </c>
      <c r="C43" s="785" t="s">
        <v>684</v>
      </c>
      <c r="D43" s="788">
        <v>300</v>
      </c>
      <c r="E43" s="789">
        <v>1200</v>
      </c>
      <c r="F43" s="790">
        <f t="shared" si="4"/>
        <v>360000</v>
      </c>
      <c r="H43" s="598"/>
    </row>
    <row r="44" spans="1:8" s="597" customFormat="1">
      <c r="A44" s="740" t="s">
        <v>294</v>
      </c>
      <c r="B44" s="786" t="s">
        <v>695</v>
      </c>
      <c r="C44" s="785" t="s">
        <v>684</v>
      </c>
      <c r="D44" s="788" t="s">
        <v>919</v>
      </c>
      <c r="E44" s="789">
        <v>1500</v>
      </c>
      <c r="F44" s="790"/>
      <c r="H44" s="598"/>
    </row>
    <row r="45" spans="1:8" s="597" customFormat="1">
      <c r="A45" s="785" t="s">
        <v>304</v>
      </c>
      <c r="B45" s="786" t="s">
        <v>696</v>
      </c>
      <c r="C45" s="785" t="s">
        <v>684</v>
      </c>
      <c r="D45" s="788" t="s">
        <v>919</v>
      </c>
      <c r="E45" s="789">
        <v>2500</v>
      </c>
      <c r="F45" s="790"/>
      <c r="H45" s="598"/>
    </row>
    <row r="46" spans="1:8" s="597" customFormat="1">
      <c r="A46" s="785"/>
      <c r="B46" s="786"/>
      <c r="C46" s="785"/>
      <c r="D46" s="788"/>
      <c r="E46" s="788"/>
      <c r="F46" s="793"/>
      <c r="H46" s="598"/>
    </row>
    <row r="47" spans="1:8" s="597" customFormat="1" ht="46">
      <c r="A47" s="791">
        <v>1.3</v>
      </c>
      <c r="B47" s="786" t="s">
        <v>1329</v>
      </c>
      <c r="C47" s="785"/>
      <c r="D47" s="788"/>
      <c r="E47" s="788"/>
      <c r="F47" s="793"/>
      <c r="H47" s="598"/>
    </row>
    <row r="48" spans="1:8" s="597" customFormat="1">
      <c r="A48" s="785" t="s">
        <v>686</v>
      </c>
      <c r="B48" s="786" t="s">
        <v>697</v>
      </c>
      <c r="C48" s="787" t="s">
        <v>684</v>
      </c>
      <c r="D48" s="788">
        <v>1000</v>
      </c>
      <c r="E48" s="789">
        <v>250</v>
      </c>
      <c r="F48" s="790">
        <f t="shared" ref="F48:F51" si="5">E48*D48</f>
        <v>250000</v>
      </c>
      <c r="H48" s="598"/>
    </row>
    <row r="49" spans="1:8" s="597" customFormat="1">
      <c r="A49" s="795" t="s">
        <v>287</v>
      </c>
      <c r="B49" s="796" t="s">
        <v>698</v>
      </c>
      <c r="C49" s="795" t="s">
        <v>684</v>
      </c>
      <c r="D49" s="788">
        <v>400</v>
      </c>
      <c r="E49" s="789">
        <v>500</v>
      </c>
      <c r="F49" s="790">
        <f t="shared" si="5"/>
        <v>200000</v>
      </c>
      <c r="H49" s="598"/>
    </row>
    <row r="50" spans="1:8" s="597" customFormat="1">
      <c r="A50" s="785" t="s">
        <v>288</v>
      </c>
      <c r="B50" s="786" t="s">
        <v>699</v>
      </c>
      <c r="C50" s="787" t="s">
        <v>684</v>
      </c>
      <c r="D50" s="788">
        <v>400</v>
      </c>
      <c r="E50" s="789">
        <v>800</v>
      </c>
      <c r="F50" s="790">
        <f t="shared" si="5"/>
        <v>320000</v>
      </c>
      <c r="H50" s="598"/>
    </row>
    <row r="51" spans="1:8" s="597" customFormat="1">
      <c r="A51" s="785" t="s">
        <v>289</v>
      </c>
      <c r="B51" s="782" t="s">
        <v>700</v>
      </c>
      <c r="C51" s="787" t="s">
        <v>684</v>
      </c>
      <c r="D51" s="788">
        <v>50</v>
      </c>
      <c r="E51" s="789">
        <v>1200</v>
      </c>
      <c r="F51" s="790">
        <f t="shared" si="5"/>
        <v>60000</v>
      </c>
      <c r="H51" s="598"/>
    </row>
    <row r="52" spans="1:8" s="597" customFormat="1">
      <c r="A52" s="785">
        <v>1.31</v>
      </c>
      <c r="B52" s="786" t="s">
        <v>701</v>
      </c>
      <c r="C52" s="740"/>
      <c r="D52" s="788"/>
      <c r="E52" s="788"/>
      <c r="F52" s="790"/>
      <c r="H52" s="598"/>
    </row>
    <row r="53" spans="1:8" s="597" customFormat="1" ht="12.75" customHeight="1">
      <c r="A53" s="785" t="s">
        <v>686</v>
      </c>
      <c r="B53" s="786" t="s">
        <v>702</v>
      </c>
      <c r="C53" s="740" t="s">
        <v>684</v>
      </c>
      <c r="D53" s="788">
        <v>50</v>
      </c>
      <c r="E53" s="789">
        <v>200</v>
      </c>
      <c r="F53" s="790">
        <f t="shared" ref="F53:F56" si="6">E53*D53</f>
        <v>10000</v>
      </c>
      <c r="H53" s="598"/>
    </row>
    <row r="54" spans="1:8" s="597" customFormat="1">
      <c r="A54" s="785" t="s">
        <v>287</v>
      </c>
      <c r="B54" s="786" t="s">
        <v>697</v>
      </c>
      <c r="C54" s="740" t="s">
        <v>684</v>
      </c>
      <c r="D54" s="788">
        <v>200</v>
      </c>
      <c r="E54" s="789">
        <v>250</v>
      </c>
      <c r="F54" s="790">
        <f t="shared" si="6"/>
        <v>50000</v>
      </c>
      <c r="H54" s="598"/>
    </row>
    <row r="55" spans="1:8" s="600" customFormat="1">
      <c r="A55" s="785" t="s">
        <v>288</v>
      </c>
      <c r="B55" s="786" t="s">
        <v>698</v>
      </c>
      <c r="C55" s="740" t="s">
        <v>684</v>
      </c>
      <c r="D55" s="788">
        <v>50</v>
      </c>
      <c r="E55" s="789">
        <v>300</v>
      </c>
      <c r="F55" s="790">
        <f t="shared" si="6"/>
        <v>15000</v>
      </c>
      <c r="H55" s="596"/>
    </row>
    <row r="56" spans="1:8" s="600" customFormat="1">
      <c r="A56" s="785" t="s">
        <v>289</v>
      </c>
      <c r="B56" s="786" t="s">
        <v>699</v>
      </c>
      <c r="C56" s="740" t="s">
        <v>684</v>
      </c>
      <c r="D56" s="788">
        <v>40</v>
      </c>
      <c r="E56" s="789">
        <v>350</v>
      </c>
      <c r="F56" s="790">
        <f t="shared" si="6"/>
        <v>14000</v>
      </c>
      <c r="H56" s="596"/>
    </row>
    <row r="57" spans="1:8" s="600" customFormat="1">
      <c r="A57" s="785" t="s">
        <v>290</v>
      </c>
      <c r="B57" s="786" t="s">
        <v>700</v>
      </c>
      <c r="C57" s="740" t="s">
        <v>684</v>
      </c>
      <c r="D57" s="788" t="s">
        <v>919</v>
      </c>
      <c r="E57" s="789">
        <v>400</v>
      </c>
      <c r="F57" s="793"/>
      <c r="H57" s="596"/>
    </row>
    <row r="58" spans="1:8" s="600" customFormat="1" ht="46">
      <c r="A58" s="785">
        <v>1.32</v>
      </c>
      <c r="B58" s="786" t="s">
        <v>926</v>
      </c>
      <c r="C58" s="740"/>
      <c r="D58" s="788"/>
      <c r="E58" s="788"/>
      <c r="F58" s="793"/>
      <c r="H58" s="596"/>
    </row>
    <row r="59" spans="1:8" s="600" customFormat="1">
      <c r="A59" s="740" t="s">
        <v>686</v>
      </c>
      <c r="B59" s="797" t="s">
        <v>697</v>
      </c>
      <c r="C59" s="740" t="s">
        <v>684</v>
      </c>
      <c r="D59" s="788">
        <v>250</v>
      </c>
      <c r="E59" s="789">
        <v>200</v>
      </c>
      <c r="F59" s="790">
        <f t="shared" ref="F59:F61" si="7">E59*D59</f>
        <v>50000</v>
      </c>
      <c r="H59" s="596"/>
    </row>
    <row r="60" spans="1:8" s="600" customFormat="1">
      <c r="A60" s="740" t="s">
        <v>287</v>
      </c>
      <c r="B60" s="797" t="s">
        <v>703</v>
      </c>
      <c r="C60" s="740" t="s">
        <v>684</v>
      </c>
      <c r="D60" s="788">
        <v>50</v>
      </c>
      <c r="E60" s="789">
        <v>300</v>
      </c>
      <c r="F60" s="790">
        <f t="shared" si="7"/>
        <v>15000</v>
      </c>
      <c r="H60" s="596"/>
    </row>
    <row r="61" spans="1:8" s="600" customFormat="1">
      <c r="A61" s="740" t="s">
        <v>288</v>
      </c>
      <c r="B61" s="797" t="s">
        <v>699</v>
      </c>
      <c r="C61" s="740" t="s">
        <v>684</v>
      </c>
      <c r="D61" s="788">
        <v>5</v>
      </c>
      <c r="E61" s="789">
        <v>350</v>
      </c>
      <c r="F61" s="790">
        <f t="shared" si="7"/>
        <v>1750</v>
      </c>
      <c r="H61" s="596"/>
    </row>
    <row r="62" spans="1:8" s="600" customFormat="1">
      <c r="A62" s="740"/>
      <c r="B62" s="797"/>
      <c r="C62" s="794"/>
      <c r="D62" s="788"/>
      <c r="E62" s="788"/>
      <c r="F62" s="790"/>
      <c r="H62" s="596"/>
    </row>
    <row r="63" spans="1:8" s="597" customFormat="1" ht="69">
      <c r="A63" s="740">
        <v>1.33</v>
      </c>
      <c r="B63" s="797" t="s">
        <v>1330</v>
      </c>
      <c r="C63" s="740" t="s">
        <v>140</v>
      </c>
      <c r="D63" s="788">
        <v>22</v>
      </c>
      <c r="E63" s="789">
        <v>7000</v>
      </c>
      <c r="F63" s="790">
        <f>E63*D63</f>
        <v>154000</v>
      </c>
      <c r="H63" s="598"/>
    </row>
    <row r="64" spans="1:8" s="602" customFormat="1">
      <c r="A64" s="798"/>
      <c r="B64" s="799" t="s">
        <v>927</v>
      </c>
      <c r="C64" s="798"/>
      <c r="D64" s="798"/>
      <c r="E64" s="800"/>
      <c r="F64" s="801">
        <f>SUM(F7:F63)</f>
        <v>8035750</v>
      </c>
      <c r="H64" s="603"/>
    </row>
    <row r="65" spans="1:8" s="597" customFormat="1">
      <c r="A65" s="740"/>
      <c r="B65" s="797"/>
      <c r="C65" s="740"/>
      <c r="D65" s="740"/>
      <c r="E65" s="802"/>
      <c r="F65" s="790"/>
      <c r="H65" s="598"/>
    </row>
    <row r="66" spans="1:8" s="600" customFormat="1">
      <c r="A66" s="798" t="s">
        <v>19</v>
      </c>
      <c r="B66" s="799" t="s">
        <v>135</v>
      </c>
      <c r="C66" s="740"/>
      <c r="D66" s="740"/>
      <c r="E66" s="802"/>
      <c r="F66" s="790"/>
      <c r="H66" s="596"/>
    </row>
    <row r="67" spans="1:8" s="600" customFormat="1" ht="80.5">
      <c r="A67" s="740">
        <v>2</v>
      </c>
      <c r="B67" s="797" t="s">
        <v>929</v>
      </c>
      <c r="C67" s="740"/>
      <c r="D67" s="788"/>
      <c r="E67" s="788"/>
      <c r="F67" s="790"/>
      <c r="H67" s="596"/>
    </row>
    <row r="68" spans="1:8" s="600" customFormat="1">
      <c r="A68" s="740" t="s">
        <v>686</v>
      </c>
      <c r="B68" s="797" t="s">
        <v>930</v>
      </c>
      <c r="C68" s="740" t="s">
        <v>684</v>
      </c>
      <c r="D68" s="788" t="s">
        <v>919</v>
      </c>
      <c r="E68" s="789">
        <v>2500</v>
      </c>
      <c r="F68" s="790"/>
      <c r="H68" s="596"/>
    </row>
    <row r="69" spans="1:8" s="600" customFormat="1">
      <c r="A69" s="740" t="s">
        <v>287</v>
      </c>
      <c r="B69" s="797" t="s">
        <v>705</v>
      </c>
      <c r="C69" s="740" t="s">
        <v>684</v>
      </c>
      <c r="D69" s="788" t="s">
        <v>919</v>
      </c>
      <c r="E69" s="789">
        <v>1500</v>
      </c>
      <c r="F69" s="790"/>
      <c r="H69" s="596"/>
    </row>
    <row r="70" spans="1:8" s="597" customFormat="1">
      <c r="A70" s="740" t="s">
        <v>288</v>
      </c>
      <c r="B70" s="797" t="s">
        <v>706</v>
      </c>
      <c r="C70" s="740" t="s">
        <v>684</v>
      </c>
      <c r="D70" s="788">
        <v>40</v>
      </c>
      <c r="E70" s="789">
        <v>950</v>
      </c>
      <c r="F70" s="790">
        <f>E70*D70</f>
        <v>38000</v>
      </c>
      <c r="H70" s="598"/>
    </row>
    <row r="71" spans="1:8" s="597" customFormat="1">
      <c r="A71" s="740" t="s">
        <v>289</v>
      </c>
      <c r="B71" s="797" t="s">
        <v>707</v>
      </c>
      <c r="C71" s="740" t="s">
        <v>684</v>
      </c>
      <c r="D71" s="788" t="s">
        <v>919</v>
      </c>
      <c r="E71" s="789">
        <v>550</v>
      </c>
      <c r="F71" s="790"/>
      <c r="H71" s="598"/>
    </row>
    <row r="72" spans="1:8" s="597" customFormat="1">
      <c r="A72" s="740" t="s">
        <v>290</v>
      </c>
      <c r="B72" s="797" t="s">
        <v>708</v>
      </c>
      <c r="C72" s="740" t="s">
        <v>684</v>
      </c>
      <c r="D72" s="788" t="s">
        <v>919</v>
      </c>
      <c r="E72" s="789">
        <v>420</v>
      </c>
      <c r="F72" s="790"/>
      <c r="H72" s="598"/>
    </row>
    <row r="73" spans="1:8" s="597" customFormat="1">
      <c r="A73" s="740" t="s">
        <v>291</v>
      </c>
      <c r="B73" s="797" t="s">
        <v>709</v>
      </c>
      <c r="C73" s="740" t="s">
        <v>684</v>
      </c>
      <c r="D73" s="788">
        <v>30</v>
      </c>
      <c r="E73" s="789">
        <v>1800</v>
      </c>
      <c r="F73" s="790">
        <f t="shared" ref="F73:F75" si="8">E73*D73</f>
        <v>54000</v>
      </c>
      <c r="H73" s="598"/>
    </row>
    <row r="74" spans="1:8" s="597" customFormat="1">
      <c r="A74" s="740" t="s">
        <v>292</v>
      </c>
      <c r="B74" s="797" t="s">
        <v>710</v>
      </c>
      <c r="C74" s="740" t="s">
        <v>684</v>
      </c>
      <c r="D74" s="788">
        <v>50</v>
      </c>
      <c r="E74" s="789">
        <v>1050</v>
      </c>
      <c r="F74" s="790">
        <f t="shared" si="8"/>
        <v>52500</v>
      </c>
      <c r="H74" s="598"/>
    </row>
    <row r="75" spans="1:8" s="597" customFormat="1">
      <c r="A75" s="740" t="s">
        <v>293</v>
      </c>
      <c r="B75" s="797" t="s">
        <v>711</v>
      </c>
      <c r="C75" s="740" t="s">
        <v>684</v>
      </c>
      <c r="D75" s="788">
        <v>100</v>
      </c>
      <c r="E75" s="789">
        <v>650</v>
      </c>
      <c r="F75" s="790">
        <f t="shared" si="8"/>
        <v>65000</v>
      </c>
      <c r="H75" s="598"/>
    </row>
    <row r="76" spans="1:8" s="597" customFormat="1" ht="13.65" customHeight="1">
      <c r="A76" s="740" t="s">
        <v>294</v>
      </c>
      <c r="B76" s="797" t="s">
        <v>712</v>
      </c>
      <c r="C76" s="740" t="s">
        <v>684</v>
      </c>
      <c r="D76" s="788" t="s">
        <v>919</v>
      </c>
      <c r="E76" s="789">
        <v>500</v>
      </c>
      <c r="F76" s="790"/>
      <c r="H76" s="598"/>
    </row>
    <row r="77" spans="1:8" s="597" customFormat="1">
      <c r="A77" s="740" t="s">
        <v>304</v>
      </c>
      <c r="B77" s="797" t="s">
        <v>713</v>
      </c>
      <c r="C77" s="740" t="s">
        <v>684</v>
      </c>
      <c r="D77" s="788" t="s">
        <v>919</v>
      </c>
      <c r="E77" s="789">
        <v>850</v>
      </c>
      <c r="F77" s="790"/>
      <c r="H77" s="598"/>
    </row>
    <row r="78" spans="1:8" s="597" customFormat="1" ht="80.5">
      <c r="A78" s="740">
        <v>2.1</v>
      </c>
      <c r="B78" s="797" t="s">
        <v>928</v>
      </c>
      <c r="C78" s="740"/>
      <c r="D78" s="788"/>
      <c r="E78" s="788"/>
      <c r="F78" s="790"/>
      <c r="H78" s="598"/>
    </row>
    <row r="79" spans="1:8" s="597" customFormat="1">
      <c r="A79" s="740" t="s">
        <v>686</v>
      </c>
      <c r="B79" s="797" t="s">
        <v>714</v>
      </c>
      <c r="C79" s="740" t="s">
        <v>684</v>
      </c>
      <c r="D79" s="788" t="s">
        <v>919</v>
      </c>
      <c r="E79" s="789">
        <v>2000</v>
      </c>
      <c r="F79" s="790"/>
      <c r="H79" s="598"/>
    </row>
    <row r="80" spans="1:8" s="597" customFormat="1" ht="46">
      <c r="A80" s="740">
        <v>2.2000000000000002</v>
      </c>
      <c r="B80" s="797" t="s">
        <v>931</v>
      </c>
      <c r="C80" s="740"/>
      <c r="D80" s="788"/>
      <c r="E80" s="788"/>
      <c r="F80" s="790"/>
      <c r="H80" s="598"/>
    </row>
    <row r="81" spans="1:8" s="597" customFormat="1">
      <c r="A81" s="740" t="s">
        <v>686</v>
      </c>
      <c r="B81" s="797" t="s">
        <v>715</v>
      </c>
      <c r="C81" s="740" t="s">
        <v>685</v>
      </c>
      <c r="D81" s="788" t="s">
        <v>919</v>
      </c>
      <c r="E81" s="789">
        <v>2500</v>
      </c>
      <c r="F81" s="790"/>
      <c r="H81" s="598"/>
    </row>
    <row r="82" spans="1:8" s="597" customFormat="1">
      <c r="A82" s="740" t="s">
        <v>287</v>
      </c>
      <c r="B82" s="797" t="s">
        <v>705</v>
      </c>
      <c r="C82" s="740" t="s">
        <v>685</v>
      </c>
      <c r="D82" s="788" t="s">
        <v>919</v>
      </c>
      <c r="E82" s="789">
        <v>1500</v>
      </c>
      <c r="F82" s="790"/>
      <c r="H82" s="598"/>
    </row>
    <row r="83" spans="1:8" s="597" customFormat="1">
      <c r="A83" s="803" t="s">
        <v>288</v>
      </c>
      <c r="B83" s="804" t="s">
        <v>706</v>
      </c>
      <c r="C83" s="788" t="s">
        <v>685</v>
      </c>
      <c r="D83" s="788">
        <v>4</v>
      </c>
      <c r="E83" s="789">
        <v>950</v>
      </c>
      <c r="F83" s="790">
        <f>E83*D83</f>
        <v>3800</v>
      </c>
      <c r="H83" s="598"/>
    </row>
    <row r="84" spans="1:8" s="597" customFormat="1">
      <c r="A84" s="740" t="s">
        <v>289</v>
      </c>
      <c r="B84" s="797" t="s">
        <v>707</v>
      </c>
      <c r="C84" s="740" t="s">
        <v>685</v>
      </c>
      <c r="D84" s="788" t="s">
        <v>919</v>
      </c>
      <c r="E84" s="789">
        <v>550</v>
      </c>
      <c r="F84" s="790"/>
      <c r="H84" s="598"/>
    </row>
    <row r="85" spans="1:8" s="597" customFormat="1">
      <c r="A85" s="740" t="s">
        <v>290</v>
      </c>
      <c r="B85" s="805" t="s">
        <v>708</v>
      </c>
      <c r="C85" s="740" t="s">
        <v>685</v>
      </c>
      <c r="D85" s="788"/>
      <c r="E85" s="789">
        <v>420</v>
      </c>
      <c r="F85" s="801"/>
      <c r="H85" s="598"/>
    </row>
    <row r="86" spans="1:8" s="597" customFormat="1" ht="46">
      <c r="A86" s="740">
        <v>2.2999999999999998</v>
      </c>
      <c r="B86" s="797" t="s">
        <v>932</v>
      </c>
      <c r="C86" s="740"/>
      <c r="D86" s="788"/>
      <c r="E86" s="788"/>
      <c r="F86" s="801"/>
      <c r="H86" s="598"/>
    </row>
    <row r="87" spans="1:8" s="597" customFormat="1">
      <c r="A87" s="740" t="s">
        <v>686</v>
      </c>
      <c r="B87" s="797" t="s">
        <v>709</v>
      </c>
      <c r="C87" s="740" t="s">
        <v>685</v>
      </c>
      <c r="D87" s="788">
        <v>4</v>
      </c>
      <c r="E87" s="789">
        <v>1600</v>
      </c>
      <c r="F87" s="790">
        <f t="shared" ref="F87:F89" si="9">E87*D87</f>
        <v>6400</v>
      </c>
      <c r="H87" s="598"/>
    </row>
    <row r="88" spans="1:8" s="597" customFormat="1">
      <c r="A88" s="740" t="s">
        <v>287</v>
      </c>
      <c r="B88" s="797" t="s">
        <v>710</v>
      </c>
      <c r="C88" s="740" t="s">
        <v>685</v>
      </c>
      <c r="D88" s="788">
        <v>4</v>
      </c>
      <c r="E88" s="789">
        <v>650</v>
      </c>
      <c r="F88" s="790">
        <f t="shared" si="9"/>
        <v>2600</v>
      </c>
      <c r="H88" s="598"/>
    </row>
    <row r="89" spans="1:8" s="600" customFormat="1">
      <c r="A89" s="740" t="s">
        <v>288</v>
      </c>
      <c r="B89" s="797" t="s">
        <v>711</v>
      </c>
      <c r="C89" s="740" t="s">
        <v>685</v>
      </c>
      <c r="D89" s="788">
        <v>10</v>
      </c>
      <c r="E89" s="789">
        <v>400</v>
      </c>
      <c r="F89" s="790">
        <f t="shared" si="9"/>
        <v>4000</v>
      </c>
      <c r="G89" s="597"/>
      <c r="H89" s="598"/>
    </row>
    <row r="90" spans="1:8" s="597" customFormat="1">
      <c r="A90" s="740" t="s">
        <v>289</v>
      </c>
      <c r="B90" s="797" t="s">
        <v>712</v>
      </c>
      <c r="C90" s="740" t="s">
        <v>685</v>
      </c>
      <c r="D90" s="788" t="s">
        <v>919</v>
      </c>
      <c r="E90" s="789">
        <v>300</v>
      </c>
      <c r="F90" s="806"/>
      <c r="H90" s="598"/>
    </row>
    <row r="91" spans="1:8" s="597" customFormat="1">
      <c r="A91" s="740" t="s">
        <v>304</v>
      </c>
      <c r="B91" s="797" t="s">
        <v>713</v>
      </c>
      <c r="C91" s="740" t="s">
        <v>685</v>
      </c>
      <c r="D91" s="788" t="s">
        <v>919</v>
      </c>
      <c r="E91" s="789">
        <v>500</v>
      </c>
      <c r="F91" s="790"/>
      <c r="H91" s="598"/>
    </row>
    <row r="92" spans="1:8" s="597" customFormat="1" ht="46">
      <c r="A92" s="740">
        <v>2.4</v>
      </c>
      <c r="B92" s="797" t="s">
        <v>933</v>
      </c>
      <c r="C92" s="740"/>
      <c r="D92" s="788"/>
      <c r="E92" s="788"/>
      <c r="F92" s="790"/>
      <c r="H92" s="598"/>
    </row>
    <row r="93" spans="1:8" s="597" customFormat="1">
      <c r="A93" s="740" t="s">
        <v>686</v>
      </c>
      <c r="B93" s="797" t="s">
        <v>1825</v>
      </c>
      <c r="C93" s="740" t="s">
        <v>684</v>
      </c>
      <c r="D93" s="788" t="s">
        <v>919</v>
      </c>
      <c r="E93" s="789">
        <v>3500</v>
      </c>
      <c r="F93" s="790"/>
      <c r="H93" s="598"/>
    </row>
    <row r="94" spans="1:8" s="597" customFormat="1">
      <c r="A94" s="740" t="s">
        <v>287</v>
      </c>
      <c r="B94" s="797" t="s">
        <v>1826</v>
      </c>
      <c r="C94" s="740" t="s">
        <v>684</v>
      </c>
      <c r="D94" s="788">
        <v>85</v>
      </c>
      <c r="E94" s="789">
        <v>1700</v>
      </c>
      <c r="F94" s="790">
        <f>E94*D94</f>
        <v>144500</v>
      </c>
      <c r="H94" s="598"/>
    </row>
    <row r="95" spans="1:8" s="597" customFormat="1">
      <c r="A95" s="740" t="s">
        <v>288</v>
      </c>
      <c r="B95" s="797" t="s">
        <v>716</v>
      </c>
      <c r="C95" s="740" t="s">
        <v>684</v>
      </c>
      <c r="D95" s="788">
        <v>20</v>
      </c>
      <c r="E95" s="789">
        <v>1300</v>
      </c>
      <c r="F95" s="790">
        <f t="shared" ref="F95:F96" si="10">E95*D95</f>
        <v>26000</v>
      </c>
      <c r="H95" s="598"/>
    </row>
    <row r="96" spans="1:8" s="597" customFormat="1">
      <c r="A96" s="740" t="s">
        <v>289</v>
      </c>
      <c r="B96" s="797" t="s">
        <v>717</v>
      </c>
      <c r="C96" s="740" t="s">
        <v>684</v>
      </c>
      <c r="D96" s="788">
        <v>15</v>
      </c>
      <c r="E96" s="789">
        <v>1000</v>
      </c>
      <c r="F96" s="790">
        <f t="shared" si="10"/>
        <v>15000</v>
      </c>
      <c r="H96" s="598"/>
    </row>
    <row r="97" spans="1:8" s="597" customFormat="1">
      <c r="A97" s="740"/>
      <c r="B97" s="797" t="s">
        <v>718</v>
      </c>
      <c r="C97" s="740"/>
      <c r="D97" s="788"/>
      <c r="E97" s="788"/>
      <c r="F97" s="790"/>
      <c r="H97" s="598"/>
    </row>
    <row r="98" spans="1:8" s="597" customFormat="1" ht="91.5" customHeight="1">
      <c r="A98" s="740">
        <v>2.5</v>
      </c>
      <c r="B98" s="797" t="s">
        <v>1331</v>
      </c>
      <c r="C98" s="740"/>
      <c r="D98" s="788"/>
      <c r="E98" s="788"/>
      <c r="F98" s="790"/>
      <c r="H98" s="598"/>
    </row>
    <row r="99" spans="1:8" s="597" customFormat="1">
      <c r="A99" s="740" t="s">
        <v>686</v>
      </c>
      <c r="B99" s="797" t="s">
        <v>1827</v>
      </c>
      <c r="C99" s="740" t="s">
        <v>684</v>
      </c>
      <c r="D99" s="788">
        <v>60</v>
      </c>
      <c r="E99" s="789">
        <v>6000</v>
      </c>
      <c r="F99" s="790">
        <f t="shared" ref="F99:F110" si="11">E99*D99</f>
        <v>360000</v>
      </c>
      <c r="H99" s="598"/>
    </row>
    <row r="100" spans="1:8" s="597" customFormat="1">
      <c r="A100" s="740" t="s">
        <v>287</v>
      </c>
      <c r="B100" s="797" t="s">
        <v>1828</v>
      </c>
      <c r="C100" s="740" t="s">
        <v>684</v>
      </c>
      <c r="D100" s="788">
        <v>15</v>
      </c>
      <c r="E100" s="789">
        <v>3500</v>
      </c>
      <c r="F100" s="790">
        <f t="shared" si="11"/>
        <v>52500</v>
      </c>
      <c r="H100" s="598"/>
    </row>
    <row r="101" spans="1:8" s="597" customFormat="1">
      <c r="A101" s="740" t="s">
        <v>288</v>
      </c>
      <c r="B101" s="797" t="s">
        <v>1829</v>
      </c>
      <c r="C101" s="740" t="s">
        <v>684</v>
      </c>
      <c r="D101" s="788">
        <v>20</v>
      </c>
      <c r="E101" s="789">
        <v>4000</v>
      </c>
      <c r="F101" s="790">
        <f t="shared" si="11"/>
        <v>80000</v>
      </c>
      <c r="H101" s="598"/>
    </row>
    <row r="102" spans="1:8" s="597" customFormat="1">
      <c r="A102" s="740" t="s">
        <v>289</v>
      </c>
      <c r="B102" s="797" t="s">
        <v>1830</v>
      </c>
      <c r="C102" s="740" t="s">
        <v>684</v>
      </c>
      <c r="D102" s="788">
        <v>70</v>
      </c>
      <c r="E102" s="789">
        <v>3500</v>
      </c>
      <c r="F102" s="790">
        <f t="shared" si="11"/>
        <v>245000</v>
      </c>
      <c r="H102" s="598"/>
    </row>
    <row r="103" spans="1:8" s="597" customFormat="1">
      <c r="A103" s="740" t="s">
        <v>290</v>
      </c>
      <c r="B103" s="797" t="s">
        <v>934</v>
      </c>
      <c r="C103" s="740" t="s">
        <v>684</v>
      </c>
      <c r="D103" s="788">
        <v>25</v>
      </c>
      <c r="E103" s="789">
        <v>3000</v>
      </c>
      <c r="F103" s="790">
        <f t="shared" si="11"/>
        <v>75000</v>
      </c>
      <c r="H103" s="598"/>
    </row>
    <row r="104" spans="1:8" s="597" customFormat="1">
      <c r="A104" s="740" t="s">
        <v>292</v>
      </c>
      <c r="B104" s="797" t="s">
        <v>719</v>
      </c>
      <c r="C104" s="740" t="s">
        <v>684</v>
      </c>
      <c r="D104" s="788">
        <v>10</v>
      </c>
      <c r="E104" s="789">
        <v>2000</v>
      </c>
      <c r="F104" s="790">
        <f t="shared" si="11"/>
        <v>20000</v>
      </c>
      <c r="H104" s="598"/>
    </row>
    <row r="105" spans="1:8" s="597" customFormat="1">
      <c r="A105" s="740" t="s">
        <v>293</v>
      </c>
      <c r="B105" s="797" t="s">
        <v>1332</v>
      </c>
      <c r="C105" s="740" t="s">
        <v>125</v>
      </c>
      <c r="D105" s="788">
        <v>5</v>
      </c>
      <c r="E105" s="789">
        <v>8000</v>
      </c>
      <c r="F105" s="790">
        <f t="shared" si="11"/>
        <v>40000</v>
      </c>
      <c r="H105" s="598"/>
    </row>
    <row r="106" spans="1:8" s="597" customFormat="1">
      <c r="A106" s="740" t="s">
        <v>294</v>
      </c>
      <c r="B106" s="797" t="s">
        <v>1831</v>
      </c>
      <c r="C106" s="740" t="s">
        <v>125</v>
      </c>
      <c r="D106" s="788">
        <v>10</v>
      </c>
      <c r="E106" s="789">
        <v>7500</v>
      </c>
      <c r="F106" s="790">
        <f t="shared" si="11"/>
        <v>75000</v>
      </c>
      <c r="H106" s="598"/>
    </row>
    <row r="107" spans="1:8" s="597" customFormat="1">
      <c r="A107" s="740" t="s">
        <v>304</v>
      </c>
      <c r="B107" s="797" t="s">
        <v>1832</v>
      </c>
      <c r="C107" s="740" t="s">
        <v>125</v>
      </c>
      <c r="D107" s="788">
        <v>26</v>
      </c>
      <c r="E107" s="789">
        <v>6000</v>
      </c>
      <c r="F107" s="790">
        <f t="shared" si="11"/>
        <v>156000</v>
      </c>
      <c r="H107" s="598"/>
    </row>
    <row r="108" spans="1:8" s="597" customFormat="1">
      <c r="A108" s="740" t="s">
        <v>1833</v>
      </c>
      <c r="B108" s="797" t="s">
        <v>1333</v>
      </c>
      <c r="C108" s="740" t="s">
        <v>125</v>
      </c>
      <c r="D108" s="788">
        <v>6</v>
      </c>
      <c r="E108" s="789">
        <v>4500</v>
      </c>
      <c r="F108" s="790">
        <f t="shared" si="11"/>
        <v>27000</v>
      </c>
      <c r="H108" s="598"/>
    </row>
    <row r="109" spans="1:8" s="597" customFormat="1">
      <c r="A109" s="740" t="s">
        <v>1834</v>
      </c>
      <c r="B109" s="797" t="s">
        <v>1835</v>
      </c>
      <c r="C109" s="740" t="s">
        <v>125</v>
      </c>
      <c r="D109" s="788">
        <v>2</v>
      </c>
      <c r="E109" s="789">
        <v>4500</v>
      </c>
      <c r="F109" s="790">
        <f t="shared" si="11"/>
        <v>9000</v>
      </c>
      <c r="H109" s="598"/>
    </row>
    <row r="110" spans="1:8" s="597" customFormat="1">
      <c r="A110" s="740" t="s">
        <v>1836</v>
      </c>
      <c r="B110" s="797" t="s">
        <v>1334</v>
      </c>
      <c r="C110" s="740" t="s">
        <v>125</v>
      </c>
      <c r="D110" s="788">
        <v>2</v>
      </c>
      <c r="E110" s="789">
        <v>12000</v>
      </c>
      <c r="F110" s="790">
        <f t="shared" si="11"/>
        <v>24000</v>
      </c>
      <c r="H110" s="598"/>
    </row>
    <row r="111" spans="1:8" s="597" customFormat="1">
      <c r="A111" s="740"/>
      <c r="B111" s="797"/>
      <c r="C111" s="740"/>
      <c r="D111" s="740"/>
      <c r="E111" s="802"/>
      <c r="F111" s="790"/>
      <c r="H111" s="598"/>
    </row>
    <row r="112" spans="1:8" s="602" customFormat="1">
      <c r="A112" s="798"/>
      <c r="B112" s="799" t="s">
        <v>935</v>
      </c>
      <c r="C112" s="798"/>
      <c r="D112" s="798"/>
      <c r="E112" s="800"/>
      <c r="F112" s="801">
        <f>SUM(F67:F110)</f>
        <v>1575300</v>
      </c>
      <c r="H112" s="603"/>
    </row>
    <row r="113" spans="1:8" s="597" customFormat="1">
      <c r="A113" s="740"/>
      <c r="B113" s="799"/>
      <c r="C113" s="740"/>
      <c r="D113" s="740"/>
      <c r="E113" s="802"/>
      <c r="F113" s="790"/>
      <c r="H113" s="598"/>
    </row>
    <row r="114" spans="1:8" s="597" customFormat="1">
      <c r="A114" s="798" t="s">
        <v>21</v>
      </c>
      <c r="B114" s="799" t="s">
        <v>936</v>
      </c>
      <c r="C114" s="798"/>
      <c r="D114" s="798"/>
      <c r="E114" s="800"/>
      <c r="F114" s="801"/>
      <c r="H114" s="598"/>
    </row>
    <row r="115" spans="1:8" s="597" customFormat="1">
      <c r="A115" s="798"/>
      <c r="B115" s="799"/>
      <c r="C115" s="740"/>
      <c r="D115" s="740"/>
      <c r="E115" s="802"/>
      <c r="F115" s="790"/>
      <c r="H115" s="598"/>
    </row>
    <row r="116" spans="1:8" s="597" customFormat="1" ht="80.5">
      <c r="A116" s="740">
        <v>3.1</v>
      </c>
      <c r="B116" s="797" t="s">
        <v>1335</v>
      </c>
      <c r="C116" s="740"/>
      <c r="D116" s="788"/>
      <c r="E116" s="788"/>
      <c r="F116" s="790"/>
      <c r="H116" s="598"/>
    </row>
    <row r="117" spans="1:8" s="597" customFormat="1">
      <c r="A117" s="740" t="s">
        <v>686</v>
      </c>
      <c r="B117" s="797" t="s">
        <v>720</v>
      </c>
      <c r="C117" s="740" t="s">
        <v>140</v>
      </c>
      <c r="D117" s="788" t="s">
        <v>919</v>
      </c>
      <c r="E117" s="789">
        <v>25000</v>
      </c>
      <c r="F117" s="790"/>
      <c r="H117" s="598"/>
    </row>
    <row r="118" spans="1:8" s="597" customFormat="1" ht="34.5">
      <c r="A118" s="798"/>
      <c r="B118" s="797" t="s">
        <v>937</v>
      </c>
      <c r="C118" s="740"/>
      <c r="D118" s="788"/>
      <c r="E118" s="788"/>
      <c r="F118" s="790"/>
      <c r="H118" s="598"/>
    </row>
    <row r="119" spans="1:8" s="597" customFormat="1">
      <c r="A119" s="740" t="s">
        <v>287</v>
      </c>
      <c r="B119" s="797" t="s">
        <v>721</v>
      </c>
      <c r="C119" s="740" t="s">
        <v>140</v>
      </c>
      <c r="D119" s="788" t="s">
        <v>919</v>
      </c>
      <c r="E119" s="789">
        <v>50000</v>
      </c>
      <c r="F119" s="790"/>
      <c r="H119" s="598"/>
    </row>
    <row r="120" spans="1:8" s="597" customFormat="1" ht="34.5">
      <c r="A120" s="740"/>
      <c r="B120" s="797" t="s">
        <v>938</v>
      </c>
      <c r="C120" s="740"/>
      <c r="D120" s="788"/>
      <c r="E120" s="788"/>
      <c r="F120" s="790"/>
      <c r="H120" s="598"/>
    </row>
    <row r="121" spans="1:8" s="597" customFormat="1">
      <c r="A121" s="740" t="s">
        <v>288</v>
      </c>
      <c r="B121" s="797" t="s">
        <v>722</v>
      </c>
      <c r="C121" s="740" t="s">
        <v>140</v>
      </c>
      <c r="D121" s="788">
        <v>2</v>
      </c>
      <c r="E121" s="789">
        <v>35000</v>
      </c>
      <c r="F121" s="790">
        <f t="shared" ref="F121" si="12">E121*D121</f>
        <v>70000</v>
      </c>
      <c r="H121" s="598"/>
    </row>
    <row r="122" spans="1:8" s="597" customFormat="1" ht="34.5">
      <c r="A122" s="740"/>
      <c r="B122" s="797" t="s">
        <v>1336</v>
      </c>
      <c r="C122" s="740"/>
      <c r="D122" s="788"/>
      <c r="E122" s="788"/>
      <c r="F122" s="790"/>
      <c r="H122" s="598"/>
    </row>
    <row r="123" spans="1:8" s="597" customFormat="1">
      <c r="A123" s="740" t="s">
        <v>289</v>
      </c>
      <c r="B123" s="797" t="s">
        <v>722</v>
      </c>
      <c r="C123" s="740" t="s">
        <v>140</v>
      </c>
      <c r="D123" s="788">
        <v>3</v>
      </c>
      <c r="E123" s="789">
        <v>35000</v>
      </c>
      <c r="F123" s="790">
        <f t="shared" ref="F123" si="13">E123*D123</f>
        <v>105000</v>
      </c>
      <c r="H123" s="598"/>
    </row>
    <row r="124" spans="1:8" s="597" customFormat="1" ht="34.5">
      <c r="A124" s="740"/>
      <c r="B124" s="797" t="s">
        <v>1837</v>
      </c>
      <c r="C124" s="740"/>
      <c r="D124" s="788"/>
      <c r="E124" s="788"/>
      <c r="F124" s="790"/>
      <c r="H124" s="598"/>
    </row>
    <row r="125" spans="1:8" s="597" customFormat="1">
      <c r="A125" s="740" t="s">
        <v>290</v>
      </c>
      <c r="B125" s="797" t="s">
        <v>722</v>
      </c>
      <c r="C125" s="740" t="s">
        <v>140</v>
      </c>
      <c r="D125" s="788">
        <v>1</v>
      </c>
      <c r="E125" s="789">
        <v>35000</v>
      </c>
      <c r="F125" s="790">
        <f t="shared" ref="F125" si="14">E125*D125</f>
        <v>35000</v>
      </c>
      <c r="H125" s="598"/>
    </row>
    <row r="126" spans="1:8" s="597" customFormat="1" ht="34.5">
      <c r="A126" s="740"/>
      <c r="B126" s="797" t="s">
        <v>1838</v>
      </c>
      <c r="C126" s="740"/>
      <c r="D126" s="788"/>
      <c r="E126" s="788"/>
      <c r="F126" s="790"/>
      <c r="H126" s="598"/>
    </row>
    <row r="127" spans="1:8" s="597" customFormat="1" ht="34.5">
      <c r="A127" s="740">
        <v>3.2</v>
      </c>
      <c r="B127" s="797" t="s">
        <v>1337</v>
      </c>
      <c r="C127" s="740"/>
      <c r="D127" s="788"/>
      <c r="E127" s="788"/>
      <c r="F127" s="790"/>
      <c r="H127" s="598"/>
    </row>
    <row r="128" spans="1:8" s="597" customFormat="1">
      <c r="A128" s="740" t="s">
        <v>792</v>
      </c>
      <c r="B128" s="797" t="s">
        <v>1338</v>
      </c>
      <c r="C128" s="740" t="s">
        <v>140</v>
      </c>
      <c r="D128" s="788">
        <v>2</v>
      </c>
      <c r="E128" s="789">
        <v>3000</v>
      </c>
      <c r="F128" s="790">
        <f t="shared" ref="F128" si="15">E128*D128</f>
        <v>6000</v>
      </c>
      <c r="H128" s="598"/>
    </row>
    <row r="129" spans="1:8" s="597" customFormat="1">
      <c r="A129" s="740" t="s">
        <v>795</v>
      </c>
      <c r="B129" s="797" t="s">
        <v>1339</v>
      </c>
      <c r="C129" s="740" t="s">
        <v>140</v>
      </c>
      <c r="D129" s="788" t="s">
        <v>919</v>
      </c>
      <c r="E129" s="789">
        <v>2000</v>
      </c>
      <c r="F129" s="790"/>
      <c r="H129" s="598"/>
    </row>
    <row r="130" spans="1:8" s="597" customFormat="1">
      <c r="A130" s="740" t="s">
        <v>797</v>
      </c>
      <c r="B130" s="797" t="s">
        <v>1340</v>
      </c>
      <c r="C130" s="740" t="s">
        <v>140</v>
      </c>
      <c r="D130" s="788">
        <v>8</v>
      </c>
      <c r="E130" s="789">
        <v>1500</v>
      </c>
      <c r="F130" s="790">
        <f t="shared" ref="F130:F135" si="16">E130*D130</f>
        <v>12000</v>
      </c>
      <c r="H130" s="598"/>
    </row>
    <row r="131" spans="1:8" s="597" customFormat="1" ht="23">
      <c r="A131" s="740" t="s">
        <v>799</v>
      </c>
      <c r="B131" s="797" t="s">
        <v>1341</v>
      </c>
      <c r="C131" s="740" t="s">
        <v>140</v>
      </c>
      <c r="D131" s="788">
        <v>6</v>
      </c>
      <c r="E131" s="789">
        <v>7000</v>
      </c>
      <c r="F131" s="790">
        <f t="shared" si="16"/>
        <v>42000</v>
      </c>
      <c r="H131" s="598"/>
    </row>
    <row r="132" spans="1:8" s="597" customFormat="1" ht="23">
      <c r="A132" s="740" t="s">
        <v>801</v>
      </c>
      <c r="B132" s="797" t="s">
        <v>1342</v>
      </c>
      <c r="C132" s="740" t="s">
        <v>140</v>
      </c>
      <c r="D132" s="788">
        <v>2</v>
      </c>
      <c r="E132" s="789">
        <v>7000</v>
      </c>
      <c r="F132" s="790">
        <f t="shared" si="16"/>
        <v>14000</v>
      </c>
      <c r="H132" s="598"/>
    </row>
    <row r="133" spans="1:8" s="597" customFormat="1" ht="23">
      <c r="A133" s="740" t="s">
        <v>1343</v>
      </c>
      <c r="B133" s="797" t="s">
        <v>1344</v>
      </c>
      <c r="C133" s="740" t="s">
        <v>140</v>
      </c>
      <c r="D133" s="788">
        <v>3</v>
      </c>
      <c r="E133" s="789">
        <v>6000</v>
      </c>
      <c r="F133" s="790">
        <f>E133*D133</f>
        <v>18000</v>
      </c>
      <c r="H133" s="598"/>
    </row>
    <row r="134" spans="1:8" s="597" customFormat="1">
      <c r="A134" s="740" t="s">
        <v>1345</v>
      </c>
      <c r="B134" s="797" t="s">
        <v>1346</v>
      </c>
      <c r="C134" s="740" t="s">
        <v>140</v>
      </c>
      <c r="D134" s="788">
        <v>1</v>
      </c>
      <c r="E134" s="789">
        <v>3500</v>
      </c>
      <c r="F134" s="790">
        <f>E134*D134</f>
        <v>3500</v>
      </c>
      <c r="H134" s="598"/>
    </row>
    <row r="135" spans="1:8" s="597" customFormat="1" ht="15" customHeight="1">
      <c r="A135" s="740" t="s">
        <v>1347</v>
      </c>
      <c r="B135" s="797" t="s">
        <v>1348</v>
      </c>
      <c r="C135" s="740" t="s">
        <v>140</v>
      </c>
      <c r="D135" s="788">
        <v>2</v>
      </c>
      <c r="E135" s="789">
        <v>3000</v>
      </c>
      <c r="F135" s="790">
        <f t="shared" si="16"/>
        <v>6000</v>
      </c>
      <c r="H135" s="598"/>
    </row>
    <row r="136" spans="1:8" s="597" customFormat="1" ht="80.5">
      <c r="A136" s="740">
        <v>3.3</v>
      </c>
      <c r="B136" s="797" t="s">
        <v>939</v>
      </c>
      <c r="C136" s="740"/>
      <c r="D136" s="788"/>
      <c r="E136" s="788"/>
      <c r="F136" s="790"/>
      <c r="H136" s="598"/>
    </row>
    <row r="137" spans="1:8" s="597" customFormat="1" ht="23">
      <c r="A137" s="740"/>
      <c r="B137" s="797" t="s">
        <v>1349</v>
      </c>
      <c r="C137" s="740"/>
      <c r="D137" s="788"/>
      <c r="E137" s="788"/>
      <c r="F137" s="790"/>
      <c r="H137" s="598"/>
    </row>
    <row r="138" spans="1:8" s="597" customFormat="1" ht="46">
      <c r="A138" s="740"/>
      <c r="B138" s="797" t="s">
        <v>940</v>
      </c>
      <c r="C138" s="740"/>
      <c r="D138" s="788"/>
      <c r="E138" s="788"/>
      <c r="F138" s="790"/>
      <c r="H138" s="598"/>
    </row>
    <row r="139" spans="1:8" s="597" customFormat="1">
      <c r="A139" s="740"/>
      <c r="B139" s="797" t="s">
        <v>723</v>
      </c>
      <c r="C139" s="740"/>
      <c r="D139" s="788"/>
      <c r="E139" s="788"/>
      <c r="F139" s="790"/>
      <c r="H139" s="598"/>
    </row>
    <row r="140" spans="1:8" s="597" customFormat="1" ht="23">
      <c r="A140" s="740"/>
      <c r="B140" s="797" t="s">
        <v>941</v>
      </c>
      <c r="C140" s="740"/>
      <c r="D140" s="788"/>
      <c r="E140" s="788"/>
      <c r="F140" s="790"/>
      <c r="H140" s="598"/>
    </row>
    <row r="141" spans="1:8" s="597" customFormat="1" ht="23">
      <c r="A141" s="740"/>
      <c r="B141" s="797" t="s">
        <v>942</v>
      </c>
      <c r="C141" s="740"/>
      <c r="D141" s="788"/>
      <c r="E141" s="788"/>
      <c r="F141" s="790"/>
      <c r="H141" s="598"/>
    </row>
    <row r="142" spans="1:8" s="597" customFormat="1" ht="23">
      <c r="A142" s="740"/>
      <c r="B142" s="797" t="s">
        <v>943</v>
      </c>
      <c r="C142" s="740"/>
      <c r="D142" s="788"/>
      <c r="E142" s="788"/>
      <c r="F142" s="790"/>
      <c r="H142" s="598"/>
    </row>
    <row r="143" spans="1:8" s="597" customFormat="1" ht="46">
      <c r="A143" s="740"/>
      <c r="B143" s="797" t="s">
        <v>944</v>
      </c>
      <c r="C143" s="740"/>
      <c r="D143" s="788"/>
      <c r="E143" s="788"/>
      <c r="F143" s="790"/>
      <c r="H143" s="598"/>
    </row>
    <row r="144" spans="1:8" s="597" customFormat="1" ht="23">
      <c r="A144" s="740"/>
      <c r="B144" s="797" t="s">
        <v>945</v>
      </c>
      <c r="C144" s="740"/>
      <c r="D144" s="788"/>
      <c r="E144" s="788"/>
      <c r="F144" s="790"/>
      <c r="H144" s="598"/>
    </row>
    <row r="145" spans="1:8" s="597" customFormat="1" ht="14.25" customHeight="1">
      <c r="A145" s="798"/>
      <c r="B145" s="605" t="s">
        <v>724</v>
      </c>
      <c r="C145" s="798"/>
      <c r="D145" s="788"/>
      <c r="E145" s="788"/>
      <c r="F145" s="801"/>
      <c r="H145" s="598"/>
    </row>
    <row r="146" spans="1:8" s="597" customFormat="1">
      <c r="A146" s="740"/>
      <c r="B146" s="807" t="s">
        <v>1350</v>
      </c>
      <c r="C146" s="740"/>
      <c r="D146" s="788"/>
      <c r="E146" s="788"/>
      <c r="F146" s="790"/>
      <c r="H146" s="598"/>
    </row>
    <row r="147" spans="1:8" s="597" customFormat="1" ht="23">
      <c r="A147" s="740" t="s">
        <v>1351</v>
      </c>
      <c r="B147" s="807" t="s">
        <v>1352</v>
      </c>
      <c r="C147" s="740"/>
      <c r="D147" s="788"/>
      <c r="E147" s="788"/>
      <c r="F147" s="790"/>
      <c r="H147" s="598"/>
    </row>
    <row r="148" spans="1:8" s="597" customFormat="1" ht="24" customHeight="1">
      <c r="A148" s="803"/>
      <c r="B148" s="808" t="s">
        <v>1353</v>
      </c>
      <c r="C148" s="803"/>
      <c r="D148" s="788"/>
      <c r="E148" s="788"/>
      <c r="F148" s="809"/>
      <c r="H148" s="598"/>
    </row>
    <row r="149" spans="1:8" s="597" customFormat="1" ht="23">
      <c r="A149" s="740"/>
      <c r="B149" s="810" t="s">
        <v>1839</v>
      </c>
      <c r="C149" s="740"/>
      <c r="D149" s="788"/>
      <c r="E149" s="788"/>
      <c r="F149" s="790"/>
      <c r="H149" s="598"/>
    </row>
    <row r="150" spans="1:8" s="597" customFormat="1">
      <c r="A150" s="740"/>
      <c r="B150" s="805" t="s">
        <v>1354</v>
      </c>
      <c r="C150" s="740"/>
      <c r="D150" s="788"/>
      <c r="E150" s="788"/>
      <c r="F150" s="801"/>
      <c r="H150" s="598"/>
    </row>
    <row r="151" spans="1:8" s="597" customFormat="1" ht="23">
      <c r="A151" s="811"/>
      <c r="B151" s="797" t="s">
        <v>1840</v>
      </c>
      <c r="C151" s="740"/>
      <c r="D151" s="788"/>
      <c r="E151" s="788"/>
      <c r="F151" s="801"/>
      <c r="H151" s="598"/>
    </row>
    <row r="152" spans="1:8" s="597" customFormat="1">
      <c r="A152" s="798"/>
      <c r="B152" s="812" t="s">
        <v>1355</v>
      </c>
      <c r="C152" s="740"/>
      <c r="D152" s="788"/>
      <c r="E152" s="788"/>
      <c r="F152" s="790"/>
      <c r="H152" s="598"/>
    </row>
    <row r="153" spans="1:8" s="597" customFormat="1">
      <c r="A153" s="740" t="s">
        <v>686</v>
      </c>
      <c r="B153" s="797" t="s">
        <v>1841</v>
      </c>
      <c r="C153" s="740"/>
      <c r="D153" s="788"/>
      <c r="E153" s="788"/>
      <c r="F153" s="790"/>
      <c r="H153" s="598"/>
    </row>
    <row r="154" spans="1:8" s="597" customFormat="1" ht="13.65" customHeight="1">
      <c r="A154" s="811" t="s">
        <v>287</v>
      </c>
      <c r="B154" s="797" t="s">
        <v>1842</v>
      </c>
      <c r="C154" s="740"/>
      <c r="D154" s="788"/>
      <c r="E154" s="788"/>
      <c r="F154" s="790"/>
      <c r="H154" s="598"/>
    </row>
    <row r="155" spans="1:8" s="597" customFormat="1">
      <c r="A155" s="811" t="s">
        <v>725</v>
      </c>
      <c r="B155" s="797" t="s">
        <v>1843</v>
      </c>
      <c r="C155" s="740"/>
      <c r="D155" s="788"/>
      <c r="E155" s="788"/>
      <c r="F155" s="790"/>
      <c r="H155" s="598"/>
    </row>
    <row r="156" spans="1:8" s="597" customFormat="1">
      <c r="A156" s="811"/>
      <c r="B156" s="797" t="s">
        <v>1356</v>
      </c>
      <c r="C156" s="740" t="s">
        <v>1179</v>
      </c>
      <c r="D156" s="788">
        <v>1</v>
      </c>
      <c r="E156" s="789">
        <v>300000</v>
      </c>
      <c r="F156" s="790">
        <f t="shared" ref="F156" si="17">E156*D156</f>
        <v>300000</v>
      </c>
      <c r="H156" s="598"/>
    </row>
    <row r="157" spans="1:8" s="597" customFormat="1">
      <c r="A157" s="811"/>
      <c r="B157" s="797"/>
      <c r="C157" s="740"/>
      <c r="D157" s="788"/>
      <c r="E157" s="788"/>
      <c r="F157" s="790"/>
      <c r="H157" s="598"/>
    </row>
    <row r="158" spans="1:8" s="597" customFormat="1">
      <c r="A158" s="813">
        <v>3.4</v>
      </c>
      <c r="B158" s="799" t="s">
        <v>946</v>
      </c>
      <c r="C158" s="798"/>
      <c r="D158" s="788"/>
      <c r="E158" s="788"/>
      <c r="F158" s="801"/>
      <c r="H158" s="598"/>
    </row>
    <row r="159" spans="1:8" s="597" customFormat="1" ht="107.4" customHeight="1">
      <c r="A159" s="811" t="s">
        <v>803</v>
      </c>
      <c r="B159" s="797" t="s">
        <v>947</v>
      </c>
      <c r="C159" s="740" t="s">
        <v>140</v>
      </c>
      <c r="D159" s="788">
        <v>1</v>
      </c>
      <c r="E159" s="789">
        <v>500000</v>
      </c>
      <c r="F159" s="790">
        <f t="shared" ref="F159:F160" si="18">E159*D159</f>
        <v>500000</v>
      </c>
      <c r="H159" s="598"/>
    </row>
    <row r="160" spans="1:8" s="597" customFormat="1" ht="129" customHeight="1">
      <c r="A160" s="811" t="s">
        <v>1357</v>
      </c>
      <c r="B160" s="797" t="s">
        <v>1358</v>
      </c>
      <c r="C160" s="740" t="s">
        <v>140</v>
      </c>
      <c r="D160" s="788">
        <v>2</v>
      </c>
      <c r="E160" s="789">
        <v>50000</v>
      </c>
      <c r="F160" s="790">
        <f t="shared" si="18"/>
        <v>100000</v>
      </c>
      <c r="H160" s="598"/>
    </row>
    <row r="161" spans="1:8" s="597" customFormat="1" ht="46">
      <c r="A161" s="811" t="s">
        <v>1359</v>
      </c>
      <c r="B161" s="797" t="s">
        <v>1360</v>
      </c>
      <c r="C161" s="740"/>
      <c r="D161" s="788"/>
      <c r="E161" s="788"/>
      <c r="F161" s="790"/>
      <c r="H161" s="598"/>
    </row>
    <row r="162" spans="1:8" s="597" customFormat="1">
      <c r="A162" s="811" t="s">
        <v>686</v>
      </c>
      <c r="B162" s="797" t="s">
        <v>1844</v>
      </c>
      <c r="C162" s="740" t="s">
        <v>684</v>
      </c>
      <c r="D162" s="788">
        <v>100</v>
      </c>
      <c r="E162" s="789">
        <v>350</v>
      </c>
      <c r="F162" s="790">
        <f t="shared" ref="F162:F169" si="19">E162*D162</f>
        <v>35000</v>
      </c>
      <c r="H162" s="598"/>
    </row>
    <row r="163" spans="1:8" s="597" customFormat="1">
      <c r="A163" s="811" t="s">
        <v>287</v>
      </c>
      <c r="B163" s="797" t="s">
        <v>1361</v>
      </c>
      <c r="C163" s="740" t="s">
        <v>684</v>
      </c>
      <c r="D163" s="788">
        <v>50</v>
      </c>
      <c r="E163" s="789">
        <v>600</v>
      </c>
      <c r="F163" s="790">
        <f t="shared" si="19"/>
        <v>30000</v>
      </c>
      <c r="H163" s="598"/>
    </row>
    <row r="164" spans="1:8" s="597" customFormat="1">
      <c r="A164" s="811" t="s">
        <v>725</v>
      </c>
      <c r="B164" s="797" t="s">
        <v>1362</v>
      </c>
      <c r="C164" s="740" t="s">
        <v>684</v>
      </c>
      <c r="D164" s="788">
        <v>100</v>
      </c>
      <c r="E164" s="789">
        <v>200</v>
      </c>
      <c r="F164" s="790">
        <f t="shared" si="19"/>
        <v>20000</v>
      </c>
      <c r="H164" s="598"/>
    </row>
    <row r="165" spans="1:8" s="597" customFormat="1">
      <c r="A165" s="811" t="s">
        <v>727</v>
      </c>
      <c r="B165" s="797" t="s">
        <v>726</v>
      </c>
      <c r="C165" s="740" t="s">
        <v>684</v>
      </c>
      <c r="D165" s="788">
        <v>30</v>
      </c>
      <c r="E165" s="789">
        <v>100</v>
      </c>
      <c r="F165" s="790">
        <f t="shared" si="19"/>
        <v>3000</v>
      </c>
      <c r="H165" s="598"/>
    </row>
    <row r="166" spans="1:8" s="597" customFormat="1">
      <c r="A166" s="811" t="s">
        <v>290</v>
      </c>
      <c r="B166" s="797" t="s">
        <v>1363</v>
      </c>
      <c r="C166" s="740" t="s">
        <v>684</v>
      </c>
      <c r="D166" s="788">
        <v>50</v>
      </c>
      <c r="E166" s="789">
        <v>100</v>
      </c>
      <c r="F166" s="790">
        <f t="shared" si="19"/>
        <v>5000</v>
      </c>
      <c r="H166" s="598"/>
    </row>
    <row r="167" spans="1:8" s="597" customFormat="1">
      <c r="A167" s="811" t="s">
        <v>291</v>
      </c>
      <c r="B167" s="797" t="s">
        <v>1364</v>
      </c>
      <c r="C167" s="740" t="s">
        <v>684</v>
      </c>
      <c r="D167" s="788">
        <v>40</v>
      </c>
      <c r="E167" s="789">
        <v>250</v>
      </c>
      <c r="F167" s="790">
        <f t="shared" si="19"/>
        <v>10000</v>
      </c>
      <c r="H167" s="598"/>
    </row>
    <row r="168" spans="1:8" s="597" customFormat="1">
      <c r="A168" s="811" t="s">
        <v>292</v>
      </c>
      <c r="B168" s="810" t="s">
        <v>948</v>
      </c>
      <c r="C168" s="740" t="s">
        <v>684</v>
      </c>
      <c r="D168" s="788">
        <v>80</v>
      </c>
      <c r="E168" s="789">
        <v>200</v>
      </c>
      <c r="F168" s="790">
        <f t="shared" si="19"/>
        <v>16000</v>
      </c>
      <c r="H168" s="598"/>
    </row>
    <row r="169" spans="1:8" s="597" customFormat="1" ht="23">
      <c r="A169" s="811" t="s">
        <v>1365</v>
      </c>
      <c r="B169" s="810" t="s">
        <v>1366</v>
      </c>
      <c r="C169" s="740" t="s">
        <v>140</v>
      </c>
      <c r="D169" s="788">
        <v>1</v>
      </c>
      <c r="E169" s="789">
        <v>6000</v>
      </c>
      <c r="F169" s="790">
        <f t="shared" si="19"/>
        <v>6000</v>
      </c>
      <c r="H169" s="598"/>
    </row>
    <row r="170" spans="1:8" s="597" customFormat="1">
      <c r="A170" s="811"/>
      <c r="B170" s="797"/>
      <c r="C170" s="740"/>
      <c r="D170" s="740"/>
      <c r="E170" s="802"/>
      <c r="F170" s="790"/>
      <c r="H170" s="598"/>
    </row>
    <row r="171" spans="1:8" s="602" customFormat="1">
      <c r="A171" s="813"/>
      <c r="B171" s="799" t="s">
        <v>949</v>
      </c>
      <c r="C171" s="798"/>
      <c r="D171" s="798"/>
      <c r="E171" s="800" t="s">
        <v>704</v>
      </c>
      <c r="F171" s="801">
        <f>SUM(F116:F169)</f>
        <v>1336500</v>
      </c>
      <c r="H171" s="603"/>
    </row>
    <row r="172" spans="1:8" s="597" customFormat="1">
      <c r="A172" s="811"/>
      <c r="B172" s="797"/>
      <c r="C172" s="740"/>
      <c r="D172" s="740"/>
      <c r="E172" s="802"/>
      <c r="F172" s="790"/>
      <c r="H172" s="598"/>
    </row>
    <row r="173" spans="1:8" s="597" customFormat="1">
      <c r="A173" s="813" t="s">
        <v>26</v>
      </c>
      <c r="B173" s="799" t="s">
        <v>136</v>
      </c>
      <c r="C173" s="798"/>
      <c r="D173" s="798"/>
      <c r="E173" s="800"/>
      <c r="F173" s="801"/>
      <c r="H173" s="598"/>
    </row>
    <row r="174" spans="1:8" s="597" customFormat="1">
      <c r="A174" s="811"/>
      <c r="B174" s="797"/>
      <c r="C174" s="740"/>
      <c r="D174" s="740"/>
      <c r="E174" s="802"/>
      <c r="F174" s="790"/>
      <c r="H174" s="598"/>
    </row>
    <row r="175" spans="1:8" s="597" customFormat="1">
      <c r="A175" s="813">
        <v>4</v>
      </c>
      <c r="B175" s="799" t="s">
        <v>728</v>
      </c>
      <c r="C175" s="740"/>
      <c r="D175" s="740"/>
      <c r="E175" s="802"/>
      <c r="F175" s="790"/>
      <c r="H175" s="598"/>
    </row>
    <row r="176" spans="1:8" s="597" customFormat="1" ht="115">
      <c r="A176" s="811">
        <v>4.0999999999999996</v>
      </c>
      <c r="B176" s="797" t="s">
        <v>950</v>
      </c>
      <c r="C176" s="740"/>
      <c r="D176" s="788"/>
      <c r="E176" s="788"/>
      <c r="F176" s="790"/>
      <c r="H176" s="598"/>
    </row>
    <row r="177" spans="1:8" s="597" customFormat="1" ht="46">
      <c r="A177" s="803"/>
      <c r="B177" s="808" t="s">
        <v>951</v>
      </c>
      <c r="C177" s="803"/>
      <c r="D177" s="788"/>
      <c r="E177" s="788"/>
      <c r="F177" s="809"/>
      <c r="H177" s="598"/>
    </row>
    <row r="178" spans="1:8" s="597" customFormat="1">
      <c r="A178" s="811" t="s">
        <v>686</v>
      </c>
      <c r="B178" s="797" t="s">
        <v>729</v>
      </c>
      <c r="C178" s="811" t="s">
        <v>140</v>
      </c>
      <c r="D178" s="788">
        <v>1</v>
      </c>
      <c r="E178" s="789">
        <v>44858</v>
      </c>
      <c r="F178" s="790">
        <f t="shared" ref="F178:F188" si="20">E178*D178</f>
        <v>44858</v>
      </c>
      <c r="H178" s="598"/>
    </row>
    <row r="179" spans="1:8" s="597" customFormat="1" ht="46">
      <c r="A179" s="740">
        <v>4.2</v>
      </c>
      <c r="B179" s="814" t="s">
        <v>952</v>
      </c>
      <c r="C179" s="740" t="s">
        <v>140</v>
      </c>
      <c r="D179" s="788">
        <v>90</v>
      </c>
      <c r="E179" s="789">
        <v>5500</v>
      </c>
      <c r="F179" s="790">
        <f t="shared" si="20"/>
        <v>495000</v>
      </c>
      <c r="H179" s="598"/>
    </row>
    <row r="180" spans="1:8" s="597" customFormat="1" ht="46">
      <c r="A180" s="811">
        <v>4.3</v>
      </c>
      <c r="B180" s="810" t="s">
        <v>953</v>
      </c>
      <c r="C180" s="811" t="s">
        <v>140</v>
      </c>
      <c r="D180" s="788">
        <v>18</v>
      </c>
      <c r="E180" s="789">
        <v>5000</v>
      </c>
      <c r="F180" s="790">
        <f t="shared" si="20"/>
        <v>90000</v>
      </c>
      <c r="H180" s="598"/>
    </row>
    <row r="181" spans="1:8" s="597" customFormat="1" ht="34.5">
      <c r="A181" s="811">
        <v>4.4000000000000004</v>
      </c>
      <c r="B181" s="810" t="s">
        <v>730</v>
      </c>
      <c r="C181" s="740" t="s">
        <v>140</v>
      </c>
      <c r="D181" s="788">
        <v>12</v>
      </c>
      <c r="E181" s="789">
        <v>6000</v>
      </c>
      <c r="F181" s="790">
        <f t="shared" si="20"/>
        <v>72000</v>
      </c>
      <c r="H181" s="598"/>
    </row>
    <row r="182" spans="1:8" s="597" customFormat="1">
      <c r="A182" s="811">
        <v>4.5</v>
      </c>
      <c r="B182" s="810" t="s">
        <v>731</v>
      </c>
      <c r="C182" s="740" t="s">
        <v>140</v>
      </c>
      <c r="D182" s="788">
        <v>45</v>
      </c>
      <c r="E182" s="789">
        <v>500</v>
      </c>
      <c r="F182" s="790">
        <f t="shared" si="20"/>
        <v>22500</v>
      </c>
      <c r="H182" s="598"/>
    </row>
    <row r="183" spans="1:8" s="597" customFormat="1">
      <c r="A183" s="811">
        <v>4.5999999999999996</v>
      </c>
      <c r="B183" s="810" t="s">
        <v>732</v>
      </c>
      <c r="C183" s="740" t="s">
        <v>140</v>
      </c>
      <c r="D183" s="788">
        <v>4</v>
      </c>
      <c r="E183" s="789">
        <v>8000</v>
      </c>
      <c r="F183" s="790">
        <f t="shared" si="20"/>
        <v>32000</v>
      </c>
      <c r="H183" s="598"/>
    </row>
    <row r="184" spans="1:8" s="597" customFormat="1" ht="34.5">
      <c r="A184" s="811">
        <v>4.7</v>
      </c>
      <c r="B184" s="810" t="s">
        <v>954</v>
      </c>
      <c r="C184" s="740" t="s">
        <v>140</v>
      </c>
      <c r="D184" s="788">
        <v>7</v>
      </c>
      <c r="E184" s="789">
        <v>7500</v>
      </c>
      <c r="F184" s="790">
        <f t="shared" si="20"/>
        <v>52500</v>
      </c>
      <c r="H184" s="598"/>
    </row>
    <row r="185" spans="1:8" s="597" customFormat="1" ht="34.5">
      <c r="A185" s="788">
        <v>4.8</v>
      </c>
      <c r="B185" s="808" t="s">
        <v>733</v>
      </c>
      <c r="C185" s="788" t="s">
        <v>140</v>
      </c>
      <c r="D185" s="788">
        <v>3</v>
      </c>
      <c r="E185" s="789">
        <v>6000</v>
      </c>
      <c r="F185" s="790">
        <f t="shared" si="20"/>
        <v>18000</v>
      </c>
      <c r="H185" s="598"/>
    </row>
    <row r="186" spans="1:8" s="597" customFormat="1" ht="46">
      <c r="A186" s="788">
        <v>4.9000000000000004</v>
      </c>
      <c r="B186" s="815" t="s">
        <v>955</v>
      </c>
      <c r="C186" s="788" t="s">
        <v>140</v>
      </c>
      <c r="D186" s="788">
        <v>3</v>
      </c>
      <c r="E186" s="789">
        <v>5500</v>
      </c>
      <c r="F186" s="790">
        <f t="shared" si="20"/>
        <v>16500</v>
      </c>
      <c r="H186" s="598"/>
    </row>
    <row r="187" spans="1:8" s="597" customFormat="1" ht="23">
      <c r="A187" s="816">
        <v>4.0999999999999996</v>
      </c>
      <c r="B187" s="797" t="s">
        <v>956</v>
      </c>
      <c r="C187" s="816" t="s">
        <v>140</v>
      </c>
      <c r="D187" s="788">
        <v>3</v>
      </c>
      <c r="E187" s="789">
        <v>5000</v>
      </c>
      <c r="F187" s="790">
        <f t="shared" si="20"/>
        <v>15000</v>
      </c>
      <c r="H187" s="598"/>
    </row>
    <row r="188" spans="1:8" s="597" customFormat="1" ht="57.5">
      <c r="A188" s="816">
        <v>4.1100000000000003</v>
      </c>
      <c r="B188" s="797" t="s">
        <v>1367</v>
      </c>
      <c r="C188" s="816" t="s">
        <v>684</v>
      </c>
      <c r="D188" s="788">
        <v>1300</v>
      </c>
      <c r="E188" s="789">
        <v>225</v>
      </c>
      <c r="F188" s="790">
        <f t="shared" si="20"/>
        <v>292500</v>
      </c>
      <c r="H188" s="598"/>
    </row>
    <row r="189" spans="1:8" s="597" customFormat="1" ht="46">
      <c r="A189" s="788">
        <v>4.12</v>
      </c>
      <c r="B189" s="815" t="s">
        <v>957</v>
      </c>
      <c r="C189" s="788"/>
      <c r="D189" s="788"/>
      <c r="E189" s="788"/>
      <c r="F189" s="817"/>
      <c r="H189" s="598"/>
    </row>
    <row r="190" spans="1:8" s="597" customFormat="1" ht="14.25" customHeight="1">
      <c r="A190" s="788" t="s">
        <v>686</v>
      </c>
      <c r="B190" s="815" t="s">
        <v>697</v>
      </c>
      <c r="C190" s="788" t="s">
        <v>684</v>
      </c>
      <c r="D190" s="788" t="s">
        <v>919</v>
      </c>
      <c r="E190" s="789">
        <v>250</v>
      </c>
      <c r="F190" s="817"/>
      <c r="H190" s="598"/>
    </row>
    <row r="191" spans="1:8" s="597" customFormat="1" ht="46">
      <c r="A191" s="816">
        <v>4.13</v>
      </c>
      <c r="B191" s="797" t="s">
        <v>958</v>
      </c>
      <c r="C191" s="816"/>
      <c r="D191" s="788"/>
      <c r="E191" s="788"/>
      <c r="F191" s="818"/>
      <c r="H191" s="598"/>
    </row>
    <row r="192" spans="1:8" s="597" customFormat="1" ht="12.75" customHeight="1">
      <c r="A192" s="816" t="s">
        <v>686</v>
      </c>
      <c r="B192" s="797" t="s">
        <v>697</v>
      </c>
      <c r="C192" s="816" t="s">
        <v>684</v>
      </c>
      <c r="D192" s="788">
        <v>450</v>
      </c>
      <c r="E192" s="789">
        <v>250</v>
      </c>
      <c r="F192" s="790">
        <f t="shared" ref="F192" si="21">E192*D192</f>
        <v>112500</v>
      </c>
      <c r="H192" s="598"/>
    </row>
    <row r="193" spans="1:8" s="597" customFormat="1">
      <c r="A193" s="732"/>
      <c r="B193" s="797"/>
      <c r="C193" s="816"/>
      <c r="D193" s="788"/>
      <c r="E193" s="788"/>
      <c r="F193" s="818"/>
      <c r="H193" s="598"/>
    </row>
    <row r="194" spans="1:8" s="597" customFormat="1">
      <c r="A194" s="729"/>
      <c r="B194" s="799" t="s">
        <v>734</v>
      </c>
      <c r="C194" s="816"/>
      <c r="D194" s="788"/>
      <c r="E194" s="788"/>
      <c r="F194" s="818"/>
      <c r="H194" s="598"/>
    </row>
    <row r="195" spans="1:8" s="597" customFormat="1" ht="34.5">
      <c r="A195" s="732">
        <v>4.1399999999999997</v>
      </c>
      <c r="B195" s="797" t="s">
        <v>959</v>
      </c>
      <c r="C195" s="816" t="s">
        <v>140</v>
      </c>
      <c r="D195" s="788">
        <v>40</v>
      </c>
      <c r="E195" s="789">
        <v>7000</v>
      </c>
      <c r="F195" s="790">
        <f t="shared" ref="F195:F200" si="22">E195*D195</f>
        <v>280000</v>
      </c>
      <c r="H195" s="598"/>
    </row>
    <row r="196" spans="1:8" s="597" customFormat="1" ht="44.25" customHeight="1">
      <c r="A196" s="732">
        <v>4.1500000000000004</v>
      </c>
      <c r="B196" s="797" t="s">
        <v>960</v>
      </c>
      <c r="C196" s="816" t="s">
        <v>140</v>
      </c>
      <c r="D196" s="788">
        <v>11</v>
      </c>
      <c r="E196" s="789">
        <v>4000</v>
      </c>
      <c r="F196" s="790">
        <f t="shared" si="22"/>
        <v>44000</v>
      </c>
      <c r="H196" s="598"/>
    </row>
    <row r="197" spans="1:8" s="597" customFormat="1" ht="81" customHeight="1">
      <c r="A197" s="732">
        <v>4.16</v>
      </c>
      <c r="B197" s="797" t="s">
        <v>1368</v>
      </c>
      <c r="C197" s="816" t="s">
        <v>140</v>
      </c>
      <c r="D197" s="788">
        <v>1</v>
      </c>
      <c r="E197" s="789">
        <v>125000</v>
      </c>
      <c r="F197" s="790">
        <f t="shared" si="22"/>
        <v>125000</v>
      </c>
      <c r="H197" s="598"/>
    </row>
    <row r="198" spans="1:8" s="597" customFormat="1" ht="43.5" customHeight="1">
      <c r="A198" s="732">
        <v>4.17</v>
      </c>
      <c r="B198" s="797" t="s">
        <v>961</v>
      </c>
      <c r="C198" s="816" t="s">
        <v>140</v>
      </c>
      <c r="D198" s="788">
        <v>1</v>
      </c>
      <c r="E198" s="789">
        <v>15000</v>
      </c>
      <c r="F198" s="790">
        <f t="shared" si="22"/>
        <v>15000</v>
      </c>
      <c r="H198" s="598"/>
    </row>
    <row r="199" spans="1:8" s="597" customFormat="1" ht="28.5" customHeight="1">
      <c r="A199" s="732">
        <v>4.18</v>
      </c>
      <c r="B199" s="797" t="s">
        <v>962</v>
      </c>
      <c r="C199" s="816" t="s">
        <v>140</v>
      </c>
      <c r="D199" s="788">
        <v>1</v>
      </c>
      <c r="E199" s="789">
        <v>15000</v>
      </c>
      <c r="F199" s="790">
        <f t="shared" si="22"/>
        <v>15000</v>
      </c>
      <c r="H199" s="598"/>
    </row>
    <row r="200" spans="1:8" s="597" customFormat="1" ht="18.75" customHeight="1">
      <c r="A200" s="732">
        <v>4.1900000000000004</v>
      </c>
      <c r="B200" s="797" t="s">
        <v>963</v>
      </c>
      <c r="C200" s="816" t="s">
        <v>140</v>
      </c>
      <c r="D200" s="788">
        <v>1</v>
      </c>
      <c r="E200" s="789">
        <v>12000</v>
      </c>
      <c r="F200" s="790">
        <f t="shared" si="22"/>
        <v>12000</v>
      </c>
      <c r="H200" s="598"/>
    </row>
    <row r="201" spans="1:8" s="597" customFormat="1">
      <c r="A201" s="732"/>
      <c r="B201" s="797"/>
      <c r="C201" s="816"/>
      <c r="D201" s="788"/>
      <c r="E201" s="788"/>
      <c r="F201" s="818"/>
      <c r="H201" s="598"/>
    </row>
    <row r="202" spans="1:8" s="602" customFormat="1" ht="14.25" customHeight="1">
      <c r="A202" s="729"/>
      <c r="B202" s="799" t="s">
        <v>964</v>
      </c>
      <c r="C202" s="819"/>
      <c r="D202" s="803"/>
      <c r="E202" s="803"/>
      <c r="F202" s="801">
        <f>SUM(F176:F200)</f>
        <v>1754358</v>
      </c>
      <c r="H202" s="603"/>
    </row>
    <row r="203" spans="1:8" s="597" customFormat="1">
      <c r="A203" s="816"/>
      <c r="B203" s="797"/>
      <c r="C203" s="816"/>
      <c r="D203" s="788"/>
      <c r="E203" s="788"/>
      <c r="F203" s="818"/>
      <c r="H203" s="598"/>
    </row>
    <row r="204" spans="1:8" s="597" customFormat="1">
      <c r="A204" s="819" t="s">
        <v>27</v>
      </c>
      <c r="B204" s="799" t="s">
        <v>137</v>
      </c>
      <c r="C204" s="816"/>
      <c r="D204" s="788"/>
      <c r="E204" s="788"/>
      <c r="F204" s="818"/>
      <c r="H204" s="598"/>
    </row>
    <row r="205" spans="1:8" s="597" customFormat="1" ht="57.5">
      <c r="A205" s="816">
        <v>5.0999999999999996</v>
      </c>
      <c r="B205" s="797" t="s">
        <v>965</v>
      </c>
      <c r="C205" s="816" t="s">
        <v>140</v>
      </c>
      <c r="D205" s="788">
        <v>32</v>
      </c>
      <c r="E205" s="789">
        <v>8500</v>
      </c>
      <c r="F205" s="790">
        <f t="shared" ref="F205:F210" si="23">E205*D205</f>
        <v>272000</v>
      </c>
      <c r="H205" s="598"/>
    </row>
    <row r="206" spans="1:8" s="597" customFormat="1" ht="34.5">
      <c r="A206" s="816">
        <v>5.2</v>
      </c>
      <c r="B206" s="797" t="s">
        <v>966</v>
      </c>
      <c r="C206" s="816" t="s">
        <v>140</v>
      </c>
      <c r="D206" s="788">
        <v>1</v>
      </c>
      <c r="E206" s="789">
        <v>43750</v>
      </c>
      <c r="F206" s="790">
        <f t="shared" si="23"/>
        <v>43750</v>
      </c>
      <c r="H206" s="598"/>
    </row>
    <row r="207" spans="1:8" s="597" customFormat="1" ht="34.5">
      <c r="A207" s="816">
        <v>5.3</v>
      </c>
      <c r="B207" s="797" t="s">
        <v>1369</v>
      </c>
      <c r="C207" s="816" t="s">
        <v>140</v>
      </c>
      <c r="D207" s="788">
        <v>1</v>
      </c>
      <c r="E207" s="789">
        <v>20000</v>
      </c>
      <c r="F207" s="790">
        <f t="shared" si="23"/>
        <v>20000</v>
      </c>
      <c r="H207" s="598"/>
    </row>
    <row r="208" spans="1:8" s="597" customFormat="1" ht="34.5">
      <c r="A208" s="816">
        <v>5.4</v>
      </c>
      <c r="B208" s="797" t="s">
        <v>967</v>
      </c>
      <c r="C208" s="816" t="s">
        <v>684</v>
      </c>
      <c r="D208" s="788">
        <v>1450</v>
      </c>
      <c r="E208" s="789">
        <v>150</v>
      </c>
      <c r="F208" s="790">
        <f t="shared" si="23"/>
        <v>217500</v>
      </c>
      <c r="H208" s="598"/>
    </row>
    <row r="209" spans="1:8" s="597" customFormat="1" ht="46">
      <c r="A209" s="816">
        <v>5.5</v>
      </c>
      <c r="B209" s="797" t="s">
        <v>926</v>
      </c>
      <c r="C209" s="816"/>
      <c r="D209" s="788"/>
      <c r="E209" s="788"/>
      <c r="F209" s="818"/>
      <c r="H209" s="598"/>
    </row>
    <row r="210" spans="1:8" s="597" customFormat="1">
      <c r="A210" s="816" t="s">
        <v>686</v>
      </c>
      <c r="B210" s="797" t="s">
        <v>697</v>
      </c>
      <c r="C210" s="816" t="s">
        <v>684</v>
      </c>
      <c r="D210" s="788">
        <v>400</v>
      </c>
      <c r="E210" s="789">
        <v>100</v>
      </c>
      <c r="F210" s="790">
        <f t="shared" si="23"/>
        <v>40000</v>
      </c>
      <c r="H210" s="598"/>
    </row>
    <row r="211" spans="1:8" s="597" customFormat="1">
      <c r="A211" s="816"/>
      <c r="B211" s="797"/>
      <c r="C211" s="816"/>
      <c r="D211" s="816"/>
      <c r="E211" s="820"/>
      <c r="F211" s="790"/>
      <c r="H211" s="598"/>
    </row>
    <row r="212" spans="1:8" s="602" customFormat="1">
      <c r="A212" s="819"/>
      <c r="B212" s="799" t="s">
        <v>968</v>
      </c>
      <c r="C212" s="819"/>
      <c r="D212" s="819"/>
      <c r="E212" s="821"/>
      <c r="F212" s="822">
        <f>SUM(F205:F210)</f>
        <v>593250</v>
      </c>
      <c r="H212" s="603"/>
    </row>
    <row r="213" spans="1:8" s="602" customFormat="1">
      <c r="A213" s="819"/>
      <c r="B213" s="799"/>
      <c r="C213" s="819"/>
      <c r="D213" s="819"/>
      <c r="E213" s="821"/>
      <c r="F213" s="822"/>
      <c r="H213" s="603"/>
    </row>
    <row r="214" spans="1:8" s="602" customFormat="1">
      <c r="A214" s="819" t="s">
        <v>969</v>
      </c>
      <c r="B214" s="799" t="s">
        <v>1845</v>
      </c>
      <c r="C214" s="819"/>
      <c r="D214" s="819"/>
      <c r="E214" s="821"/>
      <c r="F214" s="822"/>
      <c r="H214" s="603"/>
    </row>
    <row r="215" spans="1:8" s="602" customFormat="1" ht="46">
      <c r="A215" s="816">
        <v>6.1</v>
      </c>
      <c r="B215" s="797" t="s">
        <v>1846</v>
      </c>
      <c r="C215" s="816" t="s">
        <v>140</v>
      </c>
      <c r="D215" s="788">
        <v>1</v>
      </c>
      <c r="E215" s="789">
        <v>50000</v>
      </c>
      <c r="F215" s="790">
        <f t="shared" ref="F215:F222" si="24">E215*D215</f>
        <v>50000</v>
      </c>
      <c r="H215" s="603"/>
    </row>
    <row r="216" spans="1:8" s="602" customFormat="1" ht="23">
      <c r="A216" s="816">
        <v>6.2</v>
      </c>
      <c r="B216" s="797" t="s">
        <v>1847</v>
      </c>
      <c r="C216" s="816" t="s">
        <v>140</v>
      </c>
      <c r="D216" s="788">
        <v>1</v>
      </c>
      <c r="E216" s="789">
        <v>4000</v>
      </c>
      <c r="F216" s="790">
        <f t="shared" si="24"/>
        <v>4000</v>
      </c>
      <c r="H216" s="603"/>
    </row>
    <row r="217" spans="1:8" s="602" customFormat="1" ht="23">
      <c r="A217" s="816">
        <v>6.3</v>
      </c>
      <c r="B217" s="797" t="s">
        <v>1848</v>
      </c>
      <c r="C217" s="816" t="s">
        <v>140</v>
      </c>
      <c r="D217" s="788">
        <v>1</v>
      </c>
      <c r="E217" s="789">
        <v>3500</v>
      </c>
      <c r="F217" s="790">
        <f t="shared" si="24"/>
        <v>3500</v>
      </c>
      <c r="H217" s="603"/>
    </row>
    <row r="218" spans="1:8" s="602" customFormat="1" ht="23">
      <c r="A218" s="816">
        <v>6.4</v>
      </c>
      <c r="B218" s="797" t="s">
        <v>1849</v>
      </c>
      <c r="C218" s="816" t="s">
        <v>140</v>
      </c>
      <c r="D218" s="788">
        <v>1</v>
      </c>
      <c r="E218" s="789">
        <v>7500</v>
      </c>
      <c r="F218" s="790">
        <f t="shared" si="24"/>
        <v>7500</v>
      </c>
      <c r="H218" s="603"/>
    </row>
    <row r="219" spans="1:8" s="602" customFormat="1">
      <c r="A219" s="816" t="s">
        <v>1850</v>
      </c>
      <c r="B219" s="797" t="s">
        <v>1851</v>
      </c>
      <c r="C219" s="816" t="s">
        <v>140</v>
      </c>
      <c r="D219" s="788">
        <v>1</v>
      </c>
      <c r="E219" s="789">
        <v>5000</v>
      </c>
      <c r="F219" s="790">
        <f t="shared" si="24"/>
        <v>5000</v>
      </c>
      <c r="H219" s="603"/>
    </row>
    <row r="220" spans="1:8" s="602" customFormat="1">
      <c r="A220" s="816" t="s">
        <v>1852</v>
      </c>
      <c r="B220" s="797" t="s">
        <v>1853</v>
      </c>
      <c r="C220" s="816" t="s">
        <v>140</v>
      </c>
      <c r="D220" s="788" t="s">
        <v>919</v>
      </c>
      <c r="E220" s="789">
        <v>10000</v>
      </c>
      <c r="F220" s="790"/>
      <c r="H220" s="603"/>
    </row>
    <row r="221" spans="1:8" s="602" customFormat="1" ht="23">
      <c r="A221" s="816">
        <v>6.5</v>
      </c>
      <c r="B221" s="797" t="s">
        <v>1854</v>
      </c>
      <c r="C221" s="816" t="s">
        <v>140</v>
      </c>
      <c r="D221" s="788">
        <v>1</v>
      </c>
      <c r="E221" s="789">
        <v>5000</v>
      </c>
      <c r="F221" s="790">
        <f t="shared" si="24"/>
        <v>5000</v>
      </c>
      <c r="H221" s="603"/>
    </row>
    <row r="222" spans="1:8" s="602" customFormat="1" ht="23">
      <c r="A222" s="816">
        <v>6.6</v>
      </c>
      <c r="B222" s="797" t="s">
        <v>1855</v>
      </c>
      <c r="C222" s="816" t="s">
        <v>140</v>
      </c>
      <c r="D222" s="788">
        <v>1</v>
      </c>
      <c r="E222" s="789">
        <v>25000</v>
      </c>
      <c r="F222" s="790">
        <f t="shared" si="24"/>
        <v>25000</v>
      </c>
      <c r="H222" s="603"/>
    </row>
    <row r="223" spans="1:8" s="602" customFormat="1">
      <c r="A223" s="819"/>
      <c r="C223" s="819"/>
      <c r="D223" s="819"/>
      <c r="E223" s="821"/>
      <c r="F223" s="822"/>
      <c r="H223" s="603"/>
    </row>
    <row r="224" spans="1:8" s="602" customFormat="1">
      <c r="A224" s="819"/>
      <c r="B224" s="799" t="s">
        <v>990</v>
      </c>
      <c r="C224" s="819"/>
      <c r="D224" s="819"/>
      <c r="E224" s="821"/>
      <c r="F224" s="822">
        <f>SUM(F215:F222)</f>
        <v>100000</v>
      </c>
      <c r="H224" s="603"/>
    </row>
    <row r="225" spans="1:8" s="597" customFormat="1">
      <c r="A225" s="816"/>
      <c r="B225" s="823"/>
      <c r="C225" s="816"/>
      <c r="D225" s="816"/>
      <c r="E225" s="820"/>
      <c r="F225" s="818"/>
      <c r="H225" s="598"/>
    </row>
    <row r="226" spans="1:8" s="597" customFormat="1">
      <c r="A226" s="819" t="s">
        <v>1856</v>
      </c>
      <c r="B226" s="824" t="s">
        <v>1857</v>
      </c>
      <c r="C226" s="816"/>
      <c r="D226" s="816"/>
      <c r="E226" s="820"/>
      <c r="F226" s="818"/>
      <c r="H226" s="598"/>
    </row>
    <row r="227" spans="1:8" s="597" customFormat="1" ht="69">
      <c r="A227" s="816"/>
      <c r="B227" s="807" t="s">
        <v>970</v>
      </c>
      <c r="C227" s="816"/>
      <c r="D227" s="788"/>
      <c r="E227" s="788"/>
      <c r="F227" s="818"/>
      <c r="H227" s="598"/>
    </row>
    <row r="228" spans="1:8" s="597" customFormat="1" ht="38.25" customHeight="1">
      <c r="A228" s="816"/>
      <c r="B228" s="807" t="s">
        <v>971</v>
      </c>
      <c r="C228" s="816"/>
      <c r="D228" s="788"/>
      <c r="E228" s="788"/>
      <c r="F228" s="818"/>
      <c r="H228" s="598"/>
    </row>
    <row r="229" spans="1:8" s="597" customFormat="1">
      <c r="A229" s="816">
        <v>7.1</v>
      </c>
      <c r="B229" s="825" t="s">
        <v>972</v>
      </c>
      <c r="C229" s="816" t="s">
        <v>735</v>
      </c>
      <c r="D229" s="788">
        <v>30</v>
      </c>
      <c r="E229" s="789">
        <v>500</v>
      </c>
      <c r="F229" s="790">
        <f t="shared" ref="F229:F247" si="25">E229*D229</f>
        <v>15000</v>
      </c>
      <c r="H229" s="598"/>
    </row>
    <row r="230" spans="1:8" s="597" customFormat="1">
      <c r="A230" s="816">
        <v>7.2</v>
      </c>
      <c r="B230" s="797" t="s">
        <v>973</v>
      </c>
      <c r="C230" s="816" t="s">
        <v>735</v>
      </c>
      <c r="D230" s="788">
        <v>30</v>
      </c>
      <c r="E230" s="789">
        <v>500</v>
      </c>
      <c r="F230" s="790">
        <f t="shared" si="25"/>
        <v>15000</v>
      </c>
      <c r="H230" s="598"/>
    </row>
    <row r="231" spans="1:8" s="597" customFormat="1">
      <c r="A231" s="816">
        <v>7.3</v>
      </c>
      <c r="B231" s="797" t="s">
        <v>974</v>
      </c>
      <c r="C231" s="816" t="s">
        <v>735</v>
      </c>
      <c r="D231" s="788">
        <v>4</v>
      </c>
      <c r="E231" s="789">
        <v>600</v>
      </c>
      <c r="F231" s="790">
        <f t="shared" si="25"/>
        <v>2400</v>
      </c>
      <c r="H231" s="598"/>
    </row>
    <row r="232" spans="1:8" s="597" customFormat="1">
      <c r="A232" s="816">
        <v>7.4</v>
      </c>
      <c r="B232" s="797" t="s">
        <v>975</v>
      </c>
      <c r="C232" s="816" t="s">
        <v>735</v>
      </c>
      <c r="D232" s="788">
        <v>40</v>
      </c>
      <c r="E232" s="789">
        <v>500</v>
      </c>
      <c r="F232" s="790">
        <f t="shared" si="25"/>
        <v>20000</v>
      </c>
      <c r="H232" s="598"/>
    </row>
    <row r="233" spans="1:8" s="597" customFormat="1">
      <c r="A233" s="816">
        <v>7.5</v>
      </c>
      <c r="B233" s="797" t="s">
        <v>976</v>
      </c>
      <c r="C233" s="816" t="s">
        <v>735</v>
      </c>
      <c r="D233" s="788">
        <v>90</v>
      </c>
      <c r="E233" s="789">
        <v>500</v>
      </c>
      <c r="F233" s="790">
        <f t="shared" si="25"/>
        <v>45000</v>
      </c>
      <c r="H233" s="598"/>
    </row>
    <row r="234" spans="1:8" s="597" customFormat="1">
      <c r="A234" s="816">
        <v>7.6</v>
      </c>
      <c r="B234" s="797" t="s">
        <v>977</v>
      </c>
      <c r="C234" s="816" t="s">
        <v>735</v>
      </c>
      <c r="D234" s="788">
        <v>23</v>
      </c>
      <c r="E234" s="789">
        <v>500</v>
      </c>
      <c r="F234" s="790">
        <f t="shared" si="25"/>
        <v>11500</v>
      </c>
      <c r="H234" s="598"/>
    </row>
    <row r="235" spans="1:8" s="597" customFormat="1">
      <c r="A235" s="816">
        <v>7.7</v>
      </c>
      <c r="B235" s="797" t="s">
        <v>978</v>
      </c>
      <c r="C235" s="816" t="s">
        <v>735</v>
      </c>
      <c r="D235" s="788">
        <v>30</v>
      </c>
      <c r="E235" s="789">
        <v>500</v>
      </c>
      <c r="F235" s="790">
        <f t="shared" si="25"/>
        <v>15000</v>
      </c>
      <c r="H235" s="598"/>
    </row>
    <row r="236" spans="1:8" s="597" customFormat="1">
      <c r="A236" s="816">
        <v>7.8</v>
      </c>
      <c r="B236" s="797" t="s">
        <v>979</v>
      </c>
      <c r="C236" s="816" t="s">
        <v>735</v>
      </c>
      <c r="D236" s="788">
        <v>25</v>
      </c>
      <c r="E236" s="789">
        <v>500</v>
      </c>
      <c r="F236" s="790">
        <f t="shared" si="25"/>
        <v>12500</v>
      </c>
      <c r="H236" s="598"/>
    </row>
    <row r="237" spans="1:8" s="597" customFormat="1">
      <c r="A237" s="816">
        <v>7.9</v>
      </c>
      <c r="B237" s="797" t="s">
        <v>980</v>
      </c>
      <c r="C237" s="816" t="s">
        <v>736</v>
      </c>
      <c r="D237" s="788">
        <v>450</v>
      </c>
      <c r="E237" s="789">
        <v>200</v>
      </c>
      <c r="F237" s="790">
        <f t="shared" si="25"/>
        <v>90000</v>
      </c>
      <c r="H237" s="598"/>
    </row>
    <row r="238" spans="1:8" s="597" customFormat="1">
      <c r="A238" s="826">
        <v>7.1</v>
      </c>
      <c r="B238" s="797" t="s">
        <v>1370</v>
      </c>
      <c r="C238" s="816" t="s">
        <v>736</v>
      </c>
      <c r="D238" s="788">
        <v>25</v>
      </c>
      <c r="E238" s="789">
        <v>500</v>
      </c>
      <c r="F238" s="790">
        <f t="shared" si="25"/>
        <v>12500</v>
      </c>
      <c r="H238" s="598"/>
    </row>
    <row r="239" spans="1:8" s="597" customFormat="1">
      <c r="A239" s="826">
        <v>7.11</v>
      </c>
      <c r="B239" s="797" t="s">
        <v>981</v>
      </c>
      <c r="C239" s="816" t="s">
        <v>735</v>
      </c>
      <c r="D239" s="788">
        <v>30</v>
      </c>
      <c r="E239" s="789">
        <v>3000</v>
      </c>
      <c r="F239" s="790">
        <f t="shared" si="25"/>
        <v>90000</v>
      </c>
      <c r="H239" s="598"/>
    </row>
    <row r="240" spans="1:8" s="597" customFormat="1">
      <c r="A240" s="826">
        <v>7.12</v>
      </c>
      <c r="B240" s="797" t="s">
        <v>982</v>
      </c>
      <c r="C240" s="816" t="s">
        <v>736</v>
      </c>
      <c r="D240" s="788">
        <v>385</v>
      </c>
      <c r="E240" s="789">
        <v>500</v>
      </c>
      <c r="F240" s="790">
        <f t="shared" si="25"/>
        <v>192500</v>
      </c>
      <c r="H240" s="598"/>
    </row>
    <row r="241" spans="1:8" s="597" customFormat="1">
      <c r="A241" s="826">
        <v>7.13</v>
      </c>
      <c r="B241" s="797" t="s">
        <v>983</v>
      </c>
      <c r="C241" s="816" t="s">
        <v>735</v>
      </c>
      <c r="D241" s="788">
        <v>12</v>
      </c>
      <c r="E241" s="789">
        <v>4000</v>
      </c>
      <c r="F241" s="790">
        <f t="shared" si="25"/>
        <v>48000</v>
      </c>
      <c r="H241" s="598"/>
    </row>
    <row r="242" spans="1:8" s="597" customFormat="1">
      <c r="A242" s="826">
        <v>7.14</v>
      </c>
      <c r="B242" s="797" t="s">
        <v>984</v>
      </c>
      <c r="C242" s="816" t="s">
        <v>735</v>
      </c>
      <c r="D242" s="788">
        <v>5</v>
      </c>
      <c r="E242" s="789">
        <v>250</v>
      </c>
      <c r="F242" s="790">
        <f t="shared" si="25"/>
        <v>1250</v>
      </c>
      <c r="H242" s="598"/>
    </row>
    <row r="243" spans="1:8" s="597" customFormat="1">
      <c r="A243" s="826">
        <v>7.15</v>
      </c>
      <c r="B243" s="797" t="s">
        <v>985</v>
      </c>
      <c r="C243" s="816" t="s">
        <v>735</v>
      </c>
      <c r="D243" s="788">
        <v>2</v>
      </c>
      <c r="E243" s="789">
        <v>3000</v>
      </c>
      <c r="F243" s="790">
        <f t="shared" si="25"/>
        <v>6000</v>
      </c>
      <c r="H243" s="598"/>
    </row>
    <row r="244" spans="1:8" s="597" customFormat="1">
      <c r="A244" s="826">
        <v>7.16</v>
      </c>
      <c r="B244" s="797" t="s">
        <v>986</v>
      </c>
      <c r="C244" s="816" t="s">
        <v>735</v>
      </c>
      <c r="D244" s="788">
        <v>2</v>
      </c>
      <c r="E244" s="789">
        <v>3000</v>
      </c>
      <c r="F244" s="790">
        <f t="shared" si="25"/>
        <v>6000</v>
      </c>
      <c r="H244" s="598"/>
    </row>
    <row r="245" spans="1:8" s="597" customFormat="1">
      <c r="A245" s="826">
        <v>7.17</v>
      </c>
      <c r="B245" s="797" t="s">
        <v>987</v>
      </c>
      <c r="C245" s="816" t="s">
        <v>735</v>
      </c>
      <c r="D245" s="788">
        <v>4</v>
      </c>
      <c r="E245" s="789">
        <v>2500</v>
      </c>
      <c r="F245" s="790">
        <f t="shared" si="25"/>
        <v>10000</v>
      </c>
      <c r="H245" s="598"/>
    </row>
    <row r="246" spans="1:8" s="597" customFormat="1">
      <c r="A246" s="826">
        <v>7.18</v>
      </c>
      <c r="B246" s="797" t="s">
        <v>988</v>
      </c>
      <c r="C246" s="816" t="s">
        <v>735</v>
      </c>
      <c r="D246" s="788">
        <v>3</v>
      </c>
      <c r="E246" s="789">
        <v>2500</v>
      </c>
      <c r="F246" s="790">
        <f t="shared" si="25"/>
        <v>7500</v>
      </c>
      <c r="H246" s="598"/>
    </row>
    <row r="247" spans="1:8" s="597" customFormat="1">
      <c r="A247" s="826">
        <v>7.19</v>
      </c>
      <c r="B247" s="797" t="s">
        <v>989</v>
      </c>
      <c r="C247" s="816" t="s">
        <v>735</v>
      </c>
      <c r="D247" s="788">
        <v>3</v>
      </c>
      <c r="E247" s="789">
        <v>2500</v>
      </c>
      <c r="F247" s="790">
        <f t="shared" si="25"/>
        <v>7500</v>
      </c>
      <c r="H247" s="598"/>
    </row>
    <row r="248" spans="1:8" s="597" customFormat="1">
      <c r="A248" s="816"/>
      <c r="B248" s="613"/>
      <c r="E248" s="598"/>
      <c r="F248" s="614"/>
      <c r="H248" s="598"/>
    </row>
    <row r="249" spans="1:8" s="615" customFormat="1">
      <c r="A249" s="803"/>
      <c r="B249" s="799" t="s">
        <v>1858</v>
      </c>
      <c r="C249" s="819"/>
      <c r="D249" s="819"/>
      <c r="E249" s="821" t="s">
        <v>704</v>
      </c>
      <c r="F249" s="822">
        <f>SUM(F227:F248)</f>
        <v>607650</v>
      </c>
      <c r="H249" s="616"/>
    </row>
  </sheetData>
  <mergeCells count="3">
    <mergeCell ref="A1:F1"/>
    <mergeCell ref="C2:F2"/>
    <mergeCell ref="C3:F3"/>
  </mergeCells>
  <pageMargins left="0.62992125984252001" right="0.62992125984252001" top="1.0629921259842501" bottom="0.74803149606299202" header="0.196850393700787" footer="0.196850393700787"/>
  <pageSetup paperSize="9" scale="68" firstPageNumber="2" fitToHeight="0" orientation="portrait" r:id="rId1"/>
  <headerFooter scaleWithDoc="0" alignWithMargins="0">
    <oddFooter>&amp;CPage &amp;P_x000D_&amp;1#&amp;"Verdana"&amp;7&amp;K000000 Confidential</oddFooter>
  </headerFooter>
  <rowBreaks count="4" manualBreakCount="4">
    <brk id="15" max="5" man="1"/>
    <brk id="45" max="5" man="1"/>
    <brk id="113" max="5" man="1"/>
    <brk id="171" max="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d65749ae-5df9-42d7-b8bf-2e139fba552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2F7F18D00037143B137DA0330F1BA20" ma:contentTypeVersion="14" ma:contentTypeDescription="Create a new document." ma:contentTypeScope="" ma:versionID="ec5eabe7494ba453d263f053abc71deb">
  <xsd:schema xmlns:xsd="http://www.w3.org/2001/XMLSchema" xmlns:xs="http://www.w3.org/2001/XMLSchema" xmlns:p="http://schemas.microsoft.com/office/2006/metadata/properties" xmlns:ns3="d65749ae-5df9-42d7-b8bf-2e139fba5522" xmlns:ns4="3c87e165-6b5f-4bcc-83c1-28bd8f6a8581" targetNamespace="http://schemas.microsoft.com/office/2006/metadata/properties" ma:root="true" ma:fieldsID="6ade183a20add4b943455021edce6394" ns3:_="" ns4:_="">
    <xsd:import namespace="d65749ae-5df9-42d7-b8bf-2e139fba5522"/>
    <xsd:import namespace="3c87e165-6b5f-4bcc-83c1-28bd8f6a8581"/>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_activity"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5749ae-5df9-42d7-b8bf-2e139fba55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ystemTags" ma:index="12" nillable="true" ma:displayName="MediaServiceSystemTags" ma:hidden="true" ma:internalName="MediaServiceSystemTags"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87e165-6b5f-4bcc-83c1-28bd8f6a8581"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EBF41F-15CB-409D-B05C-2EC16B12B195}">
  <ds:schemaRefs>
    <ds:schemaRef ds:uri="http://schemas.microsoft.com/sharepoint/v3/contenttype/forms"/>
  </ds:schemaRefs>
</ds:datastoreItem>
</file>

<file path=customXml/itemProps2.xml><?xml version="1.0" encoding="utf-8"?>
<ds:datastoreItem xmlns:ds="http://schemas.openxmlformats.org/officeDocument/2006/customXml" ds:itemID="{9A58D9A0-19B1-4689-A30E-8603D585A5F9}">
  <ds:schemaRefs>
    <ds:schemaRef ds:uri="http://schemas.openxmlformats.org/package/2006/metadata/core-properties"/>
    <ds:schemaRef ds:uri="d65749ae-5df9-42d7-b8bf-2e139fba5522"/>
    <ds:schemaRef ds:uri="http://schemas.microsoft.com/office/2006/metadata/properties"/>
    <ds:schemaRef ds:uri="http://purl.org/dc/elements/1.1/"/>
    <ds:schemaRef ds:uri="http://schemas.microsoft.com/office/2006/documentManagement/types"/>
    <ds:schemaRef ds:uri="http://www.w3.org/XML/1998/namespace"/>
    <ds:schemaRef ds:uri="http://purl.org/dc/terms/"/>
    <ds:schemaRef ds:uri="http://schemas.microsoft.com/office/infopath/2007/PartnerControls"/>
    <ds:schemaRef ds:uri="3c87e165-6b5f-4bcc-83c1-28bd8f6a8581"/>
    <ds:schemaRef ds:uri="http://purl.org/dc/dcmitype/"/>
  </ds:schemaRefs>
</ds:datastoreItem>
</file>

<file path=customXml/itemProps3.xml><?xml version="1.0" encoding="utf-8"?>
<ds:datastoreItem xmlns:ds="http://schemas.openxmlformats.org/officeDocument/2006/customXml" ds:itemID="{489C5597-A7FE-4376-B9C0-7949CF8663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5749ae-5df9-42d7-b8bf-2e139fba5522"/>
    <ds:schemaRef ds:uri="3c87e165-6b5f-4bcc-83c1-28bd8f6a85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Cover Page </vt:lpstr>
      <vt:lpstr>Summary</vt:lpstr>
      <vt:lpstr>Abstract-C&amp;I</vt:lpstr>
      <vt:lpstr>Take off_C&amp;I_Toilet &amp; Kitchen</vt:lpstr>
      <vt:lpstr>Take off_C&amp;I_Lounge</vt:lpstr>
      <vt:lpstr>Furniture</vt:lpstr>
      <vt:lpstr>Lights</vt:lpstr>
      <vt:lpstr>Structure</vt:lpstr>
      <vt:lpstr>ELE.</vt:lpstr>
      <vt:lpstr>HVAC</vt:lpstr>
      <vt:lpstr>PL &amp; FF</vt:lpstr>
      <vt:lpstr>LOM-MEP</vt:lpstr>
      <vt:lpstr>LOM-C&amp;I</vt:lpstr>
      <vt:lpstr>'Abstract-C&amp;I'!Print_Area</vt:lpstr>
      <vt:lpstr>ELE.!Print_Area</vt:lpstr>
      <vt:lpstr>HVAC!Print_Area</vt:lpstr>
      <vt:lpstr>Lights!Print_Area</vt:lpstr>
      <vt:lpstr>'LOM-C&amp;I'!Print_Area</vt:lpstr>
      <vt:lpstr>'PL &amp; FF'!Print_Area</vt:lpstr>
      <vt:lpstr>Structure!Print_Area</vt:lpstr>
      <vt:lpstr>Summary!Print_Area</vt:lpstr>
      <vt:lpstr>'Take off_C&amp;I_Lounge'!Print_Area</vt:lpstr>
      <vt:lpstr>'Take off_C&amp;I_Toilet &amp; Kitchen'!Print_Area</vt:lpstr>
      <vt:lpstr>'Abstract-C&amp;I'!Print_Titles</vt:lpstr>
      <vt:lpstr>Furniture!Print_Titles</vt:lpstr>
      <vt:lpstr>Lights!Print_Titles</vt:lpstr>
      <vt:lpstr>Structure!Print_Titles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Vajid</dc:creator>
  <cp:lastModifiedBy>Mrunal Joshi</cp:lastModifiedBy>
  <cp:lastPrinted>2024-11-26T10:01:06Z</cp:lastPrinted>
  <dcterms:created xsi:type="dcterms:W3CDTF">1996-10-14T23:33:28Z</dcterms:created>
  <dcterms:modified xsi:type="dcterms:W3CDTF">2024-12-02T12:53:46Z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0x01010052F7F18D00037143B137DA0330F1BA20</vt:lpwstr>
  </property>
  <property fmtid="{D5CDD505-2E9C-101B-9397-08002B2CF9AE}" pid="3" name="MediaServiceImageTags">
    <vt:lpwstr/>
  </property>
</Properties>
</file>