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1"/>
  </bookViews>
  <sheets>
    <sheet name="Summery (Fire)" sheetId="13" r:id="rId1"/>
    <sheet name="Summery (AC)" sheetId="12" r:id="rId2"/>
    <sheet name="Summery (Ventilation)" sheetId="8" r:id="rId3"/>
    <sheet name="Fire" sheetId="11" r:id="rId4"/>
    <sheet name="Air Condition" sheetId="10" r:id="rId5"/>
    <sheet name="Ventilation" sheetId="9" r:id="rId6"/>
  </sheets>
  <definedNames>
    <definedName name="_xlnm._FilterDatabase" localSheetId="3" hidden="1">Fire!$B$11:$R$11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2" l="1"/>
  <c r="G15" i="12"/>
  <c r="F15" i="12"/>
  <c r="XFD15" i="12"/>
  <c r="E15" i="12"/>
  <c r="E14" i="12"/>
  <c r="G12" i="12"/>
  <c r="F12" i="12"/>
  <c r="H13" i="12"/>
  <c r="H14" i="12" s="1"/>
  <c r="G13" i="12"/>
  <c r="G14" i="12" s="1"/>
  <c r="F13" i="12"/>
  <c r="F14" i="12" s="1"/>
  <c r="E13" i="12"/>
  <c r="H11" i="12"/>
  <c r="H12" i="12" s="1"/>
  <c r="G11" i="12"/>
  <c r="F11" i="12"/>
  <c r="E11" i="12"/>
  <c r="E12" i="12" s="1"/>
  <c r="I11" i="13"/>
  <c r="H11" i="13"/>
  <c r="G11" i="13"/>
  <c r="F11" i="13"/>
  <c r="I10" i="13"/>
  <c r="E10" i="13"/>
  <c r="E11" i="13" s="1"/>
  <c r="F10" i="13"/>
  <c r="G10" i="13"/>
  <c r="H10" i="13"/>
  <c r="E9" i="13"/>
  <c r="I9" i="13"/>
  <c r="H9" i="13"/>
  <c r="G9" i="13"/>
  <c r="F9" i="13"/>
  <c r="I8" i="13"/>
  <c r="E8" i="13"/>
  <c r="F8" i="13"/>
  <c r="G8" i="13"/>
  <c r="H8" i="13"/>
  <c r="H9" i="12" l="1"/>
  <c r="G9" i="12"/>
  <c r="F9" i="12"/>
  <c r="E9" i="12"/>
  <c r="G8" i="12"/>
  <c r="H8" i="12"/>
  <c r="E8" i="12"/>
  <c r="H11" i="8"/>
  <c r="I10" i="8"/>
  <c r="I11" i="8" s="1"/>
  <c r="H10" i="8"/>
  <c r="G10" i="8"/>
  <c r="G11" i="8" s="1"/>
  <c r="F10" i="8"/>
  <c r="F11" i="8" s="1"/>
  <c r="E10" i="8"/>
  <c r="E11" i="8" s="1"/>
  <c r="I9" i="8"/>
  <c r="H9" i="8"/>
  <c r="F9" i="8"/>
  <c r="E9" i="8"/>
  <c r="I8" i="8"/>
  <c r="H8" i="8"/>
  <c r="F8" i="8"/>
  <c r="E8" i="8"/>
  <c r="L48" i="11"/>
  <c r="L47" i="11"/>
  <c r="L46" i="11"/>
  <c r="L45" i="11"/>
  <c r="L44" i="11"/>
  <c r="L43" i="11"/>
  <c r="L42" i="11"/>
  <c r="L41" i="11"/>
  <c r="L40" i="11"/>
  <c r="L39" i="11"/>
  <c r="L38" i="11"/>
  <c r="L37" i="11"/>
  <c r="L36" i="11"/>
  <c r="L35" i="11"/>
  <c r="L34" i="11"/>
  <c r="L33" i="11"/>
  <c r="L32" i="11"/>
  <c r="L31" i="11"/>
  <c r="L30" i="11"/>
  <c r="L29" i="11"/>
  <c r="L28" i="11"/>
  <c r="L27" i="11"/>
  <c r="L25" i="11"/>
  <c r="J25" i="11"/>
  <c r="L24" i="11"/>
  <c r="J24" i="11"/>
  <c r="L23" i="11"/>
  <c r="J23" i="11"/>
  <c r="L22" i="11"/>
  <c r="J22" i="11"/>
  <c r="L21" i="11"/>
  <c r="J21" i="11"/>
  <c r="L20" i="11"/>
  <c r="J20" i="11"/>
  <c r="L19" i="11"/>
  <c r="J19" i="11"/>
  <c r="L18" i="11"/>
  <c r="J18" i="11"/>
  <c r="L17" i="11"/>
  <c r="J17" i="11"/>
  <c r="L16" i="11"/>
  <c r="J16" i="11"/>
  <c r="L15" i="11"/>
  <c r="J15" i="11"/>
  <c r="L14" i="11"/>
  <c r="J14" i="11"/>
  <c r="N31" i="10"/>
  <c r="L31" i="10"/>
  <c r="J31" i="10"/>
  <c r="N30" i="10"/>
  <c r="L30" i="10"/>
  <c r="J30" i="10"/>
  <c r="N29" i="10"/>
  <c r="L29" i="10"/>
  <c r="J29" i="10"/>
  <c r="N28" i="10"/>
  <c r="L28" i="10"/>
  <c r="J28" i="10"/>
  <c r="N27" i="10"/>
  <c r="L27" i="10"/>
  <c r="J27" i="10"/>
  <c r="N26" i="10"/>
  <c r="L26" i="10"/>
  <c r="J26" i="10"/>
  <c r="N25" i="10"/>
  <c r="L25" i="10"/>
  <c r="J25" i="10"/>
  <c r="N24" i="10"/>
  <c r="L24" i="10"/>
  <c r="J24" i="10"/>
  <c r="N23" i="10"/>
  <c r="L23" i="10"/>
  <c r="J23" i="10"/>
  <c r="N22" i="10"/>
  <c r="L22" i="10"/>
  <c r="J22" i="10"/>
  <c r="N21" i="10"/>
  <c r="L21" i="10"/>
  <c r="J21" i="10"/>
  <c r="N20" i="10"/>
  <c r="L20" i="10"/>
  <c r="J20" i="10"/>
  <c r="N19" i="10"/>
  <c r="L19" i="10"/>
  <c r="J19" i="10"/>
  <c r="N18" i="10"/>
  <c r="L18" i="10"/>
  <c r="J18" i="10"/>
  <c r="N17" i="10"/>
  <c r="L17" i="10"/>
  <c r="J17" i="10"/>
  <c r="N16" i="10"/>
  <c r="L16" i="10"/>
  <c r="J16" i="10"/>
  <c r="N15" i="10"/>
  <c r="L15" i="10"/>
  <c r="J15" i="10"/>
  <c r="N14" i="10"/>
  <c r="L14" i="10"/>
  <c r="J14" i="10"/>
  <c r="P13" i="10"/>
  <c r="P12" i="10" s="1"/>
  <c r="N13" i="10"/>
  <c r="N12" i="10" s="1"/>
  <c r="L13" i="10"/>
  <c r="L12" i="10" s="1"/>
  <c r="G10" i="12" s="1"/>
  <c r="J13" i="10"/>
  <c r="F10" i="12" l="1"/>
  <c r="H10" i="12"/>
  <c r="J12" i="10"/>
  <c r="E10" i="12" s="1"/>
</calcChain>
</file>

<file path=xl/sharedStrings.xml><?xml version="1.0" encoding="utf-8"?>
<sst xmlns="http://schemas.openxmlformats.org/spreadsheetml/2006/main" count="829" uniqueCount="176">
  <si>
    <t>Item Name</t>
  </si>
  <si>
    <t>Amount</t>
  </si>
  <si>
    <t>Crystal Aircool</t>
  </si>
  <si>
    <t>Mahamaya Engineering</t>
  </si>
  <si>
    <t>Anjle MEP</t>
  </si>
  <si>
    <t>Kitchen Ventilation</t>
  </si>
  <si>
    <t>RFQ No: R1973
 COST COMPARISON REPORT</t>
  </si>
  <si>
    <t>Comp. Date : 18/10/2024</t>
  </si>
  <si>
    <t>Vendor Name : APC Air Control</t>
  </si>
  <si>
    <t>Vendor Name : CRYSTAL AIRCOOL</t>
  </si>
  <si>
    <t>Vendor Name : PIONEER PROJECT SOLUTION</t>
  </si>
  <si>
    <t>Vendor Name : ANJLE MEP PROJECT PVT LTD</t>
  </si>
  <si>
    <t>Vendor Name : Mahamaya Engineering</t>
  </si>
  <si>
    <t>RFQ #: R1973</t>
  </si>
  <si>
    <t>Contact Name : Rajvinder</t>
  </si>
  <si>
    <t>Contact Name : John</t>
  </si>
  <si>
    <t>Contact Name : Asraf</t>
  </si>
  <si>
    <t>Contact Name : PREMKANT</t>
  </si>
  <si>
    <t>Contact Name : Yash Katoch</t>
  </si>
  <si>
    <t>RFQ Date : 17/10/2024 18:39:16</t>
  </si>
  <si>
    <t xml:space="preserve">Vendor City : </t>
  </si>
  <si>
    <t>Vendor City : DELHI</t>
  </si>
  <si>
    <t>Vendor City : Delhi</t>
  </si>
  <si>
    <t>BCD Date : 18/10/2024 18:39:00</t>
  </si>
  <si>
    <t xml:space="preserve">Telephone # : </t>
  </si>
  <si>
    <t>Telephone # : 9810634901</t>
  </si>
  <si>
    <t>Mobile # : 7837249094</t>
  </si>
  <si>
    <t>Mobile # : 9004000048</t>
  </si>
  <si>
    <t>Mobile # : 9810634901</t>
  </si>
  <si>
    <t xml:space="preserve">Mobile # : </t>
  </si>
  <si>
    <t>Mobile # : 9205300857</t>
  </si>
  <si>
    <t>PR Number : DCPL-2425-00167</t>
  </si>
  <si>
    <t>Email : apcmumbai@gmail.com</t>
  </si>
  <si>
    <t>Email : crystalaircool@gmail.com</t>
  </si>
  <si>
    <t>Email : projectspioneer@gmail.com</t>
  </si>
  <si>
    <t>Email : anjlemepprojects@gmail.com</t>
  </si>
  <si>
    <t>Email : mahamaya.engineering1@gmail.com</t>
  </si>
  <si>
    <t>Package / RFQ Name : Ventilation works- CC Prestige Park BLR</t>
  </si>
  <si>
    <t>Round # : 8 (RFQ)</t>
  </si>
  <si>
    <t>Buyer : Mrunal Joshi</t>
  </si>
  <si>
    <t xml:space="preserve">Techanical Score : </t>
  </si>
  <si>
    <t>Comp. # : 8</t>
  </si>
  <si>
    <t>Currency :INR</t>
  </si>
  <si>
    <t xml:space="preserve">Quotation Date : </t>
  </si>
  <si>
    <t>BUDGET PRICE :1,000,000.00</t>
  </si>
  <si>
    <t xml:space="preserve">Quotation Validity Date : </t>
  </si>
  <si>
    <t>Sr No.</t>
  </si>
  <si>
    <t>Item Code</t>
  </si>
  <si>
    <t>Item Description</t>
  </si>
  <si>
    <t>UOM</t>
  </si>
  <si>
    <t>Qty</t>
  </si>
  <si>
    <t>Minimum Amount</t>
  </si>
  <si>
    <t>Unit Price</t>
  </si>
  <si>
    <t/>
  </si>
  <si>
    <t>Ventilation Work</t>
  </si>
  <si>
    <t>Ventilation Works</t>
  </si>
  <si>
    <t>EA</t>
  </si>
  <si>
    <t>Electrostatic Precipitator Filter for Kitchen Exhaust Air Treatment (Scrubber), Exhaust Air Qty - 5500CFM  (Approved make - APC-DS-2) -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t>
  </si>
  <si>
    <t>Nos</t>
  </si>
  <si>
    <t>0.80 mm (22 SWG) GSS ducting (751mm-1500mm) - Supply, fabrication, installation and testing of MS SS metal ducts as per IS-277 (120 GSM both sides, LFQ   confirming to Class VIII) for MS 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</si>
  <si>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Sqmt</t>
  </si>
  <si>
    <t>Insulation of duct 13 mm thick - Supplying and fixing of following thickness duly laminated aluminum foil of mat finish. (Make - K Flex Technologies)</t>
  </si>
  <si>
    <t>Volume Control Damper In Ducting - 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</si>
  <si>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 xml:space="preserve">Supplying   fixing of black mat finish extruded  aluminium  opposed  blade volume  control dampers  in  supply air duct collars as  per  approved shop drawings and specifications </t>
  </si>
  <si>
    <t>Grilles 300mmX300mm - Extruded Aluminum Powder Coated  Grilles Of Required Airflow Angles Without V.C.D- EP -00 15 30 with four side flanges as following sizes.</t>
  </si>
  <si>
    <t>Air Conditioning</t>
  </si>
  <si>
    <t>RFQ No: R1994
 COST COMPARISON REPORT</t>
  </si>
  <si>
    <t>RFQ #: R1994</t>
  </si>
  <si>
    <t>RFQ Date : 17/10/2024 16:45:23</t>
  </si>
  <si>
    <t>BCD Date : 18/10/2024 16:45:00</t>
  </si>
  <si>
    <t>PR Number : DCPL-2425-00168</t>
  </si>
  <si>
    <t>Package / RFQ Name : Air Condition Work- CC Prestige Park BLR</t>
  </si>
  <si>
    <t>Air Conditioning Work</t>
  </si>
  <si>
    <t>CHILLED WATER TYPE CSU AHU UNITS 11.0TR - (4400CFM)     static-50mm - Supply, installation, testing   commissioning of Double skin construction draw thru type AIR HANDELING  UNIT. Direct Driven Backward Curved Plug Fans with VFD, with Squirrel cage IE2 induction motor, GSS frame supporting frame work, Plug type fan, vibration isolators,  base frame, Motor shall be suitable for operation of Variable Frequency Drive operation with 415±10% volts, 3 phase AC supply.cost included for  VFD. Coils  shall have 12.5 to 15  mm  dia  (O.D )tubes  minimum  0.35 mm thick  with sine wave   aluminium  fins  firmly bonded to copper tubes assembled in zinc coated steel  frame.  Face  and  surface  areas shall be such as  to  ensure  rated capacity  from  each unit  and  such  that the  air  velocity across  the coil shall not exceed 150 meters per minute.  The coil shall be pitched in the unit casing for proper drainage. The coil shall have suitable size header with Chilled water COIL   supply   return connections protruding out of AHU casing by minimum 150 mm. Each coil shall be factory-tested at 21 kg per sq. m air pressure   under   water. Tube shall   be    mechanically expanded for minimum thermal contact resistance with fins. Fin spacing shall be 8 - 12 fins per cm.   Water pressure drop in coil shall not exceed 10 PSIG. (Including THERMOSTAT WITH REMOTE CONTROL   cable)</t>
  </si>
  <si>
    <t xml:space="preserve">65 mm dia - CHILLED WATER PIPING - Supply, delivery, installation, testing of MS  C  class piping complete with fittings (bends, Tees, reducers, flanges etc.)of class  O  elastomeric 13mm Nitrile Rubber with 2 coats – one on  the insulated surface along with Glass Cloth </t>
  </si>
  <si>
    <t>Rmt</t>
  </si>
  <si>
    <t xml:space="preserve">40 mm dia - CHILLED WATER PIPING - Supply, delivery, installation, testing of MS  C  class piping complete with fittings (bends, Tees, reducers, flanges etc.)of class  O  elastomeric 13mm Nitrile Rubber with 2 coats – one on  the insulated surface along with Glass Cloth </t>
  </si>
  <si>
    <t>65 mm dia - Butterfly Valves with steel shaft and cast iron body (PN 10) - Supply, delivery, Installation   testing of Valves with insulation as per specifications.Approved Make - Zoloto</t>
  </si>
  <si>
    <t>40 mm dia - Butterfly Valves with steel shaft and cast iron body (PN 10) - Supply, delivery, Installation   testing of Valves with insulation as per specifications.Approved Make - Zoloto</t>
  </si>
  <si>
    <t>40 mm dia - Y Strainers with cast iron   fabricated steel body (PN 10) - Butterfly Valves with steel shaft and cast iron body (PN 10) - Supply, delivery, Installation   testing of Valves with insulation as per specifications.Approved Make - Zoloto</t>
  </si>
  <si>
    <t xml:space="preserve"> 40 mm dia 2 way Control valve - Supply, installation, testing and commissioning of  complete set of  control valve kit comprising of Two Way Control Valve of C.I body of PN16 ratings,  motorized modulating actuators with linear stroke of minimum 15 mm, AHU room,one thermowell,one power supply unit of 230Vac 24Vac.Tranparent IP55 Control box for mounting Digital controller and power supply unit.The valve size shall be suitable for pipe size coil capacity</t>
  </si>
  <si>
    <t>Supply and Installation of Auto Air Vents with ball valve - 25 mm dia.</t>
  </si>
  <si>
    <t>Supply and Installation of  Purge valve - 25 mm dia.</t>
  </si>
  <si>
    <t>Pressure gauges as per specification for mounting on chilled water pipe (Range 0 - 10 kg cm2) with cock and U pipe with ball valve.</t>
  </si>
  <si>
    <t>Temperature gauges as per specification for mounting on pipe. (Range 0 - 50°C) with brass thermowells for mounting temperature gauges on chilled water line.</t>
  </si>
  <si>
    <t>drain pipe PVC complete with fitting, U trap, Support, receiving funnel   preformed 3mm insulation. 32 mm</t>
  </si>
  <si>
    <t>0.63 mm (24 SWG) GSS ducting (601mm-750mm)   - OVAL Ducting in Galvanised Steel  - Supply, fabrication, installation and testing of GSS metal ducts as per IS-277 (120 GSM both sides, LFQ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</si>
  <si>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13 mm thick  - Insulation of Duct - Supplying and fixing of following thickness under deck Nitrie Rubber  (Class O type of fire retadancy). (Make - Hira Technologies)</t>
  </si>
  <si>
    <t>1.09 mm (18 MSG) MS ducting (PLENUM) - Rectangular Ducting in Galvanised Steel  Supply, fabrication, installation and testing of MS SS metal ducts as per IS-277 (120 GSM both sides, LFQ   confirming to Class VIII) for MS 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</si>
  <si>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Sqm</t>
  </si>
  <si>
    <t xml:space="preserve">VOLUME CONTROL DAMPER IN DUCTING -= Supply,  installation  and  testing of  GI construction louver  dampers within  ducts to be  provided  with suitable links, levers and quadrants for manual control of volume of air flow and for proper balancing of the air distribution system </t>
  </si>
  <si>
    <t>450 x 150mm - Extruded Aluminum Powder Coated  Grilles Of Required Airflow Angles With Coller Damper- EP -00 15 30 with four side flanges as following sizes.</t>
  </si>
  <si>
    <t>Nos.</t>
  </si>
  <si>
    <t xml:space="preserve">150mm Width - Extruded Aluminum Powder Coated Continuous Linear Grilles Of Required Airflow Angles Without V.C.D- EP -00 15 30 with four side flanges as per requirements. </t>
  </si>
  <si>
    <t>RFQ No: R1984
 COST COMPARISON REPORT</t>
  </si>
  <si>
    <t>Vendor Name : ZENCO FIRE</t>
  </si>
  <si>
    <t>RFQ #: R1984</t>
  </si>
  <si>
    <t>Contact Name : AURANGZEB</t>
  </si>
  <si>
    <t>RFQ Date : 16/10/2024 23:21:41</t>
  </si>
  <si>
    <t>BCD Date : 17/10/2024 23:24:00</t>
  </si>
  <si>
    <t>Mobile # : 9930619943</t>
  </si>
  <si>
    <t>PR Number : DCPL-2425-00166</t>
  </si>
  <si>
    <t>Email : zencofire@yahoo.com</t>
  </si>
  <si>
    <t>Package / RFQ Name : FAS &amp; Fire Sprinkler work- CC Prestige Park BLR...</t>
  </si>
  <si>
    <t>BUDGET PRICE :550,000.00</t>
  </si>
  <si>
    <t>Fire Sprinkler</t>
  </si>
  <si>
    <t>Fire Sprinkler works</t>
  </si>
  <si>
    <t>Supply and Installation of GI PIPE C CLASS (MAKE - TATA  JINDAL)</t>
  </si>
  <si>
    <t>25 mm dia - Supply and Installation of GI PIPE C CLASS (MAKE - TATA  JINDAL)</t>
  </si>
  <si>
    <t>32 mm dia - Supply and Installation of GI PIPE C CLASS (MAKE - TATA  JINDAL)</t>
  </si>
  <si>
    <t>40 mm dia - Supply and Installation of GI PIPE C CLASS (MAKE - TATA  JINDAL)</t>
  </si>
  <si>
    <t>50 mm dia - Supply and Installation of GI PIPE C CLASS (MAKE - TATA  JINDAL)</t>
  </si>
  <si>
    <t>65 mm dia - Supply and Installation of GI PIPE C CLASS (MAKE - TATA  JINDAL)</t>
  </si>
  <si>
    <t>Flow Switch 80mm - Supply and Installation of FHC - UL Listed FM Approved</t>
  </si>
  <si>
    <t>No.</t>
  </si>
  <si>
    <t>Temper Switch 80mm - Supply and Installation of FHC - UL Listed FM Approved</t>
  </si>
  <si>
    <t>Pressure Guage 25MM (0-18KG   GLYCERIN Filled) - Supply and Installation of FHC - UL Listed FM Approved</t>
  </si>
  <si>
    <t>P fixing C.P.brass Quartzoid bulb sprinklers (Make - TYCO)UL FM Approved</t>
  </si>
  <si>
    <t>no</t>
  </si>
  <si>
    <t>Pendant type Sprinkler 79 Degree (for Kitchen) - P fixing C.P.brass Quartzoid bulb sprinklers (Make - TYCO)UL FM Approved</t>
  </si>
  <si>
    <t>Pendant type Sprinkler 90 Degree (for Live Kitchen) - P fixing C.P.brass Quartzoid bulb sprinklers (Make - TYCO)UL FM Approved</t>
  </si>
  <si>
    <t>P fixing FLEXIBALE DROPS - 1 Mtr LONG UL Listed and FM APPROVED</t>
  </si>
  <si>
    <t>Fire Detection System</t>
  </si>
  <si>
    <t>Fire Detection System Works</t>
  </si>
  <si>
    <t>S I T C of 2c X 1.5mm2, 1100V copper conductor, MS insulated and sheilded armoured and overall FRLS PVC sheathed cable for  fire Alarm system.Cable shall be cleated to wall, ceiling as per mall. Make - Polycab</t>
  </si>
  <si>
    <t>Mts.</t>
  </si>
  <si>
    <t>Supply   Installation of  Smoke Detector. Smoke Detector should be UL listed and FM Approved (MAKE - Agni   Honeywell)</t>
  </si>
  <si>
    <t>Supply   Installation of  Smoke Detector. Smoke Detector should be UL listed and FM Approved  (MAKE - Agni   Honeywell)</t>
  </si>
  <si>
    <t>Supply   Installation of Heat Detector. Heat Detector should be UL listed and FM Approved  (MAKE - Agni   Honeywell)</t>
  </si>
  <si>
    <t>Supply   Installation of Multi Detector. Multi Detector should be UL listed and FM Approved  (MAKE - Agni   Honeywell)</t>
  </si>
  <si>
    <t xml:space="preserve">Supply   Installation of Manual Breakglass Unit (MAKE - Agni   Honeywell). MCP should be UL listed and FM Approved </t>
  </si>
  <si>
    <t>Supply   Installation of Response Indicator and should be UL listed and FM approved</t>
  </si>
  <si>
    <t>Supply   Installation of Addresable Fire Alarm Panel with Auto Dialing Facility .Fire alarm system to be on 02 hrs. battery backup.(MAKE - Agni   Honeywell). Fire Alarm Panel should be UL listed and FM approved</t>
  </si>
  <si>
    <t>Supply   Installation of integration Module of Exhaust   Fresh air Blower (Suitable as per approved shop drawing)</t>
  </si>
  <si>
    <t>Supply   Installation of integration Module of Hood Suppression System</t>
  </si>
  <si>
    <t>Supply   Installation of integration Module of Gas leaked Detector</t>
  </si>
  <si>
    <t>Supply   Installation of integration Module of Fire Sprinkler Temper Switch</t>
  </si>
  <si>
    <t>Supply   Installation of integration Module of Solenoid Valve</t>
  </si>
  <si>
    <t>Supply   Installation of integration Module of AHU UNIT (Suitable as per approved shop drawing)</t>
  </si>
  <si>
    <t xml:space="preserve">Supply   Installation of integration Module of Mall main fire alarm system panel </t>
  </si>
  <si>
    <t>No</t>
  </si>
  <si>
    <t xml:space="preserve">Supply   Installation of integration Module for Flow switch, Temper Switch and commissioning with Fire Alarm Panel </t>
  </si>
  <si>
    <t>Supply   Installation CEILING MOUNTED AUOMATIC FIRE EXITINGUISHER  - CEILING MOUNTED AUTOMATIC FIRE EXTINGUISHER (CAPACITY - 4KG) with 3 years refilling warranty</t>
  </si>
  <si>
    <t>ABC - AUTO GLOW Signage type                                 Fire Extinguisher size  100mm X 100mm</t>
  </si>
  <si>
    <t>CO2 - AUTO GLOW Signage type                                    Fire Extinguisher size  100mm X 100mm</t>
  </si>
  <si>
    <t>K type - AUTO GLOW Signage type                               Fire Extinguisher size  100mm X 100mm</t>
  </si>
  <si>
    <t>(THIS PREMISES IS FIRE SAFETY COMPLIANT) with Local Language - Mentioning AUTO GLOW Signage type  300mmX150Mmm</t>
  </si>
  <si>
    <t>Metal Rectangular Emergency Exit Signage, For Indoor, Board Thickness  5mm</t>
  </si>
  <si>
    <t>L1</t>
  </si>
  <si>
    <t>Round</t>
  </si>
  <si>
    <t>Description</t>
  </si>
  <si>
    <t>Event</t>
  </si>
  <si>
    <t>RFQ 1</t>
  </si>
  <si>
    <t>Grand Total ( with GST)</t>
  </si>
  <si>
    <t>Rank</t>
  </si>
  <si>
    <t>L2</t>
  </si>
  <si>
    <t>L3</t>
  </si>
  <si>
    <t>L4</t>
  </si>
  <si>
    <t>Timeline</t>
  </si>
  <si>
    <t>Copper Chimney, Prestige Park BLR</t>
  </si>
  <si>
    <t>55 Days</t>
  </si>
  <si>
    <t>PR Budget</t>
  </si>
  <si>
    <t>APC Air Control</t>
  </si>
  <si>
    <t xml:space="preserve">Pioneer Projects </t>
  </si>
  <si>
    <t>Auction</t>
  </si>
  <si>
    <t>Final RFQ</t>
  </si>
  <si>
    <t>No Quote</t>
  </si>
  <si>
    <t>L5</t>
  </si>
  <si>
    <t>FAS &amp; Fire Sprinkler</t>
  </si>
  <si>
    <t>Zenco Fire</t>
  </si>
  <si>
    <t>Air Condition (Low &amp; High Side)</t>
  </si>
  <si>
    <t>Total (Low side)</t>
  </si>
  <si>
    <t>Total (Hi side)</t>
  </si>
  <si>
    <t>Total with 18% GST(Low side)</t>
  </si>
  <si>
    <t>Total with 28% GST(Low side)</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</si>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</sst>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3" x14ac:knownFonts="1">
    <font>
      <sz val="11"/>
      <color theme="1"/>
      <name val="Calibri"/>
      <family val="2"/>
      <scheme val="minor"/>
    </font>
    <font>
      <sz val="11"/>
      <name val="Calibri"/>
      <family val="2"/>
    </font>
    <font>
      <b/>
      <sz val="14"/>
      <name val="Cambria"/>
      <family val="1"/>
    </font>
    <font>
      <sz val="11"/>
      <color theme="1"/>
      <name val="Calibri"/>
      <family val="2"/>
      <scheme val="minor"/>
    </font>
    <font>
      <b/>
      <sz val="11"/>
      <color theme="1"/>
      <name val="Calibri"/>
      <family val="2"/>
      <scheme val="minor"/>
    </font>
    <font>
      <sz val="14"/>
      <name val="Cambria"/>
      <family val="1"/>
    </font>
    <font>
      <b/>
      <sz val="14"/>
      <color rgb="FF000000"/>
      <name val="Cambria"/>
      <family val="1"/>
    </font>
    <font>
      <sz val="11"/>
      <name val="Cambria"/>
      <family val="1"/>
    </font>
    <font>
      <b/>
      <sz val="11"/>
      <name val="Cambria"/>
      <family val="1"/>
    </font>
    <font>
      <sz val="14"/>
      <color rgb="FF000000"/>
      <name val="Cambria"/>
      <family val="1"/>
    </font>
    <font>
      <b/>
      <sz val="11"/>
      <color rgb="FF000000"/>
      <name val="Cambria"/>
      <family val="1"/>
    </font>
    <font>
      <sz val="11"/>
      <color rgb="FF000000"/>
      <name val="Cambria"/>
      <family val="1"/>
    </font>
    <font>
      <b/>
      <sz val="11"/>
      <name val="Calibri"/>
      <family val="2"/>
    </font>
  </fonts>
  <fills count="8">
    <fill>
      <patternFill patternType="none"/>
    </fill>
    <fill>
      <patternFill patternType="gray125"/>
    </fill>
    <fill>
      <patternFill patternType="solid">
        <fgColor theme="0"/>
        <bgColor indexed="64"/>
      </patternFill>
    </fill>
    <fill>
      <patternFill patternType="solid">
        <fgColor rgb="FFD3D3D3"/>
      </patternFill>
    </fill>
    <fill>
      <patternFill patternType="solid">
        <fgColor rgb="FFADD8E6"/>
      </patternFill>
    </fill>
    <fill>
      <patternFill patternType="solid">
        <fgColor rgb="FF90EE90"/>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bottom style="dotted">
        <color auto="1"/>
      </bottom>
      <diagonal/>
    </border>
    <border>
      <left style="medium">
        <color auto="1"/>
      </left>
      <right style="medium">
        <color auto="1"/>
      </right>
      <top/>
      <bottom style="dotted">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diagonal/>
    </border>
  </borders>
  <cellStyleXfs count="3">
    <xf numFmtId="0" fontId="0" fillId="0" borderId="0"/>
    <xf numFmtId="0" fontId="1" fillId="0" borderId="0"/>
    <xf numFmtId="43" fontId="1"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7" fillId="0" borderId="0" xfId="1" applyNumberFormat="1" applyFont="1" applyProtection="1"/>
    <xf numFmtId="0" fontId="2" fillId="3" borderId="2" xfId="1" applyNumberFormat="1" applyFont="1" applyFill="1" applyBorder="1" applyProtection="1"/>
    <xf numFmtId="0" fontId="2" fillId="3" borderId="2" xfId="1" applyNumberFormat="1" applyFont="1" applyFill="1" applyBorder="1" applyAlignment="1" applyProtection="1">
      <alignment wrapText="1"/>
    </xf>
    <xf numFmtId="0" fontId="7" fillId="0" borderId="2" xfId="1" applyNumberFormat="1" applyFont="1" applyBorder="1" applyProtection="1"/>
    <xf numFmtId="0" fontId="2" fillId="4" borderId="2" xfId="1" applyNumberFormat="1" applyFont="1" applyFill="1" applyBorder="1" applyProtection="1"/>
    <xf numFmtId="0" fontId="2" fillId="4" borderId="2" xfId="1" applyNumberFormat="1" applyFont="1" applyFill="1" applyBorder="1" applyAlignment="1" applyProtection="1">
      <alignment wrapText="1"/>
    </xf>
    <xf numFmtId="0" fontId="2" fillId="4" borderId="2" xfId="1" applyNumberFormat="1" applyFont="1" applyFill="1" applyBorder="1" applyAlignment="1" applyProtection="1">
      <alignment horizontal="right"/>
    </xf>
    <xf numFmtId="4" fontId="2" fillId="4" borderId="2" xfId="1" applyNumberFormat="1" applyFont="1" applyFill="1" applyBorder="1" applyAlignment="1" applyProtection="1">
      <alignment horizontal="right"/>
    </xf>
    <xf numFmtId="0" fontId="8" fillId="0" borderId="2" xfId="1" applyNumberFormat="1" applyFont="1" applyBorder="1" applyProtection="1"/>
    <xf numFmtId="0" fontId="8" fillId="0" borderId="0" xfId="1" applyNumberFormat="1" applyFont="1" applyProtection="1"/>
    <xf numFmtId="0" fontId="5" fillId="0" borderId="2" xfId="1" applyNumberFormat="1" applyFont="1" applyBorder="1" applyProtection="1"/>
    <xf numFmtId="0" fontId="5" fillId="0" borderId="2" xfId="1" applyNumberFormat="1" applyFont="1" applyBorder="1" applyAlignment="1" applyProtection="1">
      <alignment wrapText="1"/>
    </xf>
    <xf numFmtId="4" fontId="5" fillId="0" borderId="2" xfId="1" applyNumberFormat="1" applyFont="1" applyBorder="1" applyAlignment="1" applyProtection="1">
      <alignment wrapText="1"/>
    </xf>
    <xf numFmtId="0" fontId="5" fillId="0" borderId="2" xfId="1" applyNumberFormat="1" applyFont="1" applyBorder="1" applyAlignment="1" applyProtection="1">
      <alignment horizontal="right"/>
    </xf>
    <xf numFmtId="4" fontId="5" fillId="0" borderId="2" xfId="1" applyNumberFormat="1" applyFont="1" applyBorder="1" applyAlignment="1" applyProtection="1">
      <alignment horizontal="right"/>
    </xf>
    <xf numFmtId="4" fontId="9" fillId="5" borderId="2" xfId="1" applyNumberFormat="1" applyFont="1" applyFill="1" applyBorder="1" applyAlignment="1" applyProtection="1">
      <alignment horizontal="right"/>
    </xf>
    <xf numFmtId="0" fontId="7" fillId="0" borderId="2" xfId="1" applyNumberFormat="1" applyFont="1" applyBorder="1" applyAlignment="1" applyProtection="1">
      <alignment wrapText="1"/>
    </xf>
    <xf numFmtId="0" fontId="7" fillId="0" borderId="0" xfId="1" applyNumberFormat="1" applyFont="1" applyAlignment="1" applyProtection="1">
      <alignment wrapText="1"/>
    </xf>
    <xf numFmtId="0" fontId="8" fillId="3" borderId="2" xfId="1" applyNumberFormat="1" applyFont="1" applyFill="1" applyBorder="1" applyProtection="1"/>
    <xf numFmtId="0" fontId="8" fillId="3" borderId="2" xfId="1" applyNumberFormat="1" applyFont="1" applyFill="1" applyBorder="1" applyAlignment="1" applyProtection="1">
      <alignment wrapText="1"/>
    </xf>
    <xf numFmtId="0" fontId="8" fillId="4" borderId="2" xfId="1" applyNumberFormat="1" applyFont="1" applyFill="1" applyBorder="1" applyProtection="1"/>
    <xf numFmtId="0" fontId="8" fillId="4" borderId="2" xfId="1" applyNumberFormat="1" applyFont="1" applyFill="1" applyBorder="1" applyAlignment="1" applyProtection="1">
      <alignment wrapText="1"/>
    </xf>
    <xf numFmtId="0" fontId="8" fillId="4" borderId="2" xfId="1" applyNumberFormat="1" applyFont="1" applyFill="1" applyBorder="1" applyAlignment="1" applyProtection="1">
      <alignment horizontal="right"/>
    </xf>
    <xf numFmtId="4" fontId="8" fillId="4" borderId="2" xfId="1" applyNumberFormat="1" applyFont="1" applyFill="1" applyBorder="1" applyAlignment="1" applyProtection="1">
      <alignment horizontal="right"/>
    </xf>
    <xf numFmtId="4" fontId="7" fillId="0" borderId="2" xfId="1" applyNumberFormat="1" applyFont="1" applyBorder="1" applyAlignment="1" applyProtection="1">
      <alignment wrapText="1"/>
    </xf>
    <xf numFmtId="0" fontId="7" fillId="0" borderId="2" xfId="1" applyNumberFormat="1" applyFont="1" applyBorder="1" applyAlignment="1" applyProtection="1">
      <alignment horizontal="right"/>
    </xf>
    <xf numFmtId="4" fontId="11" fillId="5" borderId="2" xfId="1" applyNumberFormat="1" applyFont="1" applyFill="1" applyBorder="1" applyAlignment="1" applyProtection="1">
      <alignment horizontal="right"/>
    </xf>
    <xf numFmtId="4" fontId="7" fillId="0" borderId="2" xfId="1" applyNumberFormat="1" applyFont="1" applyBorder="1" applyAlignment="1" applyProtection="1">
      <alignment horizontal="right"/>
    </xf>
    <xf numFmtId="0" fontId="9" fillId="5" borderId="2" xfId="1" applyNumberFormat="1" applyFont="1" applyFill="1" applyBorder="1" applyAlignment="1" applyProtection="1">
      <alignment horizontal="right"/>
    </xf>
    <xf numFmtId="0" fontId="7" fillId="7" borderId="2" xfId="1" applyNumberFormat="1" applyFont="1" applyFill="1" applyBorder="1" applyProtection="1"/>
    <xf numFmtId="0" fontId="7" fillId="7" borderId="2" xfId="1" applyNumberFormat="1" applyFont="1" applyFill="1" applyBorder="1" applyAlignment="1" applyProtection="1">
      <alignment wrapText="1"/>
    </xf>
    <xf numFmtId="4" fontId="7" fillId="7" borderId="2" xfId="1" applyNumberFormat="1" applyFont="1" applyFill="1" applyBorder="1" applyAlignment="1" applyProtection="1">
      <alignment wrapText="1"/>
    </xf>
    <xf numFmtId="0" fontId="7" fillId="7" borderId="2" xfId="1" applyNumberFormat="1" applyFont="1" applyFill="1" applyBorder="1" applyAlignment="1" applyProtection="1">
      <alignment horizontal="right"/>
    </xf>
    <xf numFmtId="4" fontId="11" fillId="7" borderId="2" xfId="1" applyNumberFormat="1" applyFont="1" applyFill="1" applyBorder="1" applyAlignment="1" applyProtection="1">
      <alignment horizontal="right"/>
    </xf>
    <xf numFmtId="4" fontId="7" fillId="7" borderId="2" xfId="1" applyNumberFormat="1" applyFont="1" applyFill="1" applyBorder="1" applyAlignment="1" applyProtection="1">
      <alignment horizontal="right"/>
    </xf>
    <xf numFmtId="0" fontId="1" fillId="0" borderId="0" xfId="1" applyNumberFormat="1" applyFont="1" applyProtection="1"/>
    <xf numFmtId="0" fontId="4" fillId="0" borderId="9" xfId="1" applyFont="1" applyBorder="1" applyAlignment="1">
      <alignment horizontal="left" vertical="center" wrapText="1"/>
    </xf>
    <xf numFmtId="0" fontId="1" fillId="2" borderId="10" xfId="1" applyFill="1" applyBorder="1" applyAlignment="1">
      <alignment horizontal="center"/>
    </xf>
    <xf numFmtId="0" fontId="1" fillId="2" borderId="9" xfId="1" applyFill="1" applyBorder="1"/>
    <xf numFmtId="164" fontId="4" fillId="2" borderId="9" xfId="2" applyNumberFormat="1" applyFont="1" applyFill="1" applyBorder="1"/>
    <xf numFmtId="164" fontId="3" fillId="2" borderId="9" xfId="2" applyNumberFormat="1" applyFont="1" applyFill="1" applyBorder="1"/>
    <xf numFmtId="0" fontId="1" fillId="2" borderId="9" xfId="1" applyFill="1" applyBorder="1" applyAlignment="1">
      <alignment horizont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9" xfId="1" applyFont="1" applyFill="1" applyBorder="1" applyAlignment="1">
      <alignment horizontal="center" vertical="center"/>
    </xf>
    <xf numFmtId="0" fontId="4" fillId="6" borderId="9" xfId="1" applyFont="1" applyFill="1" applyBorder="1" applyAlignment="1">
      <alignment horizontal="center"/>
    </xf>
    <xf numFmtId="3" fontId="4" fillId="2" borderId="9" xfId="1" applyNumberFormat="1" applyFont="1" applyFill="1" applyBorder="1" applyAlignment="1">
      <alignment horizontal="center" vertical="center"/>
    </xf>
    <xf numFmtId="0" fontId="4" fillId="2" borderId="11" xfId="1" applyFont="1" applyFill="1" applyBorder="1" applyAlignment="1">
      <alignment horizontal="center" vertical="center" wrapText="1"/>
    </xf>
    <xf numFmtId="0" fontId="4" fillId="2" borderId="11" xfId="1" applyFont="1" applyFill="1" applyBorder="1" applyAlignment="1">
      <alignment horizontal="left" vertical="center" wrapText="1"/>
    </xf>
    <xf numFmtId="0" fontId="4" fillId="2" borderId="0" xfId="1" applyFont="1" applyFill="1" applyBorder="1" applyAlignment="1">
      <alignment horizontal="center" vertical="center"/>
    </xf>
    <xf numFmtId="0" fontId="1" fillId="2" borderId="9" xfId="1" applyFont="1" applyFill="1" applyBorder="1" applyAlignment="1">
      <alignment horizontal="center"/>
    </xf>
    <xf numFmtId="0" fontId="0" fillId="0" borderId="0" xfId="0" applyAlignment="1">
      <alignment horizontal="center"/>
    </xf>
    <xf numFmtId="164" fontId="0" fillId="2" borderId="9" xfId="2" applyNumberFormat="1" applyFont="1" applyFill="1" applyBorder="1" applyAlignment="1">
      <alignment horizontal="right"/>
    </xf>
    <xf numFmtId="0" fontId="4" fillId="2" borderId="9" xfId="1" applyFont="1" applyFill="1" applyBorder="1" applyAlignment="1">
      <alignment horizontal="center"/>
    </xf>
    <xf numFmtId="0" fontId="3" fillId="2" borderId="12" xfId="1" applyFont="1" applyFill="1" applyBorder="1" applyAlignment="1">
      <alignment horizontal="center" vertical="center"/>
    </xf>
    <xf numFmtId="0" fontId="12" fillId="0" borderId="3" xfId="1" applyNumberFormat="1" applyFont="1" applyBorder="1" applyAlignment="1" applyProtection="1">
      <alignment horizontal="center"/>
    </xf>
    <xf numFmtId="0" fontId="12" fillId="0" borderId="4" xfId="1" applyNumberFormat="1" applyFont="1" applyBorder="1" applyAlignment="1" applyProtection="1">
      <alignment horizontal="center"/>
    </xf>
    <xf numFmtId="0" fontId="12" fillId="0" borderId="5" xfId="1" applyNumberFormat="1" applyFont="1" applyBorder="1" applyAlignment="1" applyProtection="1">
      <alignment horizontal="center"/>
    </xf>
    <xf numFmtId="0" fontId="4" fillId="2" borderId="10"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1" xfId="1" applyFont="1" applyFill="1" applyBorder="1" applyAlignment="1">
      <alignment horizontal="center" vertical="center"/>
    </xf>
    <xf numFmtId="0" fontId="5" fillId="0" borderId="1" xfId="1" applyNumberFormat="1" applyFont="1" applyBorder="1" applyProtection="1"/>
    <xf numFmtId="0" fontId="5" fillId="0" borderId="1" xfId="1" applyNumberFormat="1" applyFont="1" applyBorder="1" applyAlignment="1" applyProtection="1">
      <alignment vertical="top"/>
    </xf>
    <xf numFmtId="0" fontId="5" fillId="0" borderId="2" xfId="1" applyNumberFormat="1" applyFont="1" applyBorder="1" applyProtection="1"/>
    <xf numFmtId="0" fontId="5" fillId="0" borderId="0" xfId="1" applyNumberFormat="1" applyFont="1" applyProtection="1"/>
    <xf numFmtId="0" fontId="5" fillId="0" borderId="8" xfId="1" applyNumberFormat="1" applyFont="1" applyBorder="1" applyProtection="1"/>
    <xf numFmtId="0" fontId="5" fillId="0" borderId="7" xfId="1" applyNumberFormat="1" applyFont="1" applyBorder="1" applyProtection="1"/>
    <xf numFmtId="0" fontId="5" fillId="3" borderId="1" xfId="1" applyNumberFormat="1" applyFont="1" applyFill="1" applyBorder="1" applyProtection="1"/>
    <xf numFmtId="0" fontId="6" fillId="3" borderId="6" xfId="1" applyNumberFormat="1" applyFont="1" applyFill="1" applyBorder="1" applyAlignment="1" applyProtection="1">
      <alignment vertical="center"/>
    </xf>
    <xf numFmtId="0" fontId="7" fillId="0" borderId="1" xfId="1" applyNumberFormat="1" applyFont="1" applyBorder="1" applyProtection="1"/>
    <xf numFmtId="0" fontId="7" fillId="0" borderId="1" xfId="1" applyNumberFormat="1" applyFont="1" applyBorder="1" applyAlignment="1" applyProtection="1">
      <alignment vertical="top"/>
    </xf>
    <xf numFmtId="0" fontId="7" fillId="0" borderId="0" xfId="1" applyNumberFormat="1" applyFont="1" applyProtection="1"/>
    <xf numFmtId="0" fontId="7" fillId="0" borderId="8" xfId="1" applyNumberFormat="1" applyFont="1" applyBorder="1" applyProtection="1"/>
    <xf numFmtId="0" fontId="7" fillId="0" borderId="2" xfId="1" applyNumberFormat="1" applyFont="1" applyBorder="1" applyProtection="1"/>
    <xf numFmtId="0" fontId="7" fillId="0" borderId="7" xfId="1" applyNumberFormat="1" applyFont="1" applyBorder="1" applyProtection="1"/>
    <xf numFmtId="0" fontId="7" fillId="3" borderId="1" xfId="1" applyNumberFormat="1" applyFont="1" applyFill="1" applyBorder="1" applyProtection="1"/>
    <xf numFmtId="0" fontId="10" fillId="3" borderId="6" xfId="1" applyNumberFormat="1" applyFont="1" applyFill="1" applyBorder="1" applyAlignment="1" applyProtection="1">
      <alignment vertical="center"/>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xdr:colOff>
      <xdr:row>1</xdr:row>
      <xdr:rowOff>0</xdr:rowOff>
    </xdr:from>
    <xdr:ext cx="1212273" cy="714375"/>
    <xdr:pic>
      <xdr:nvPicPr>
        <xdr:cNvPr id="2" name="1"/>
        <xdr:cNvPicPr>
          <a:picLocks noChangeAspect="1"/>
        </xdr:cNvPicPr>
      </xdr:nvPicPr>
      <xdr:blipFill>
        <a:blip xmlns:r="http://schemas.openxmlformats.org/officeDocument/2006/relationships" r:embed="rId1" cstate="print"/>
        <a:stretch>
          <a:fillRect/>
        </a:stretch>
      </xdr:blipFill>
      <xdr:spPr>
        <a:xfrm>
          <a:off x="641349" y="222250"/>
          <a:ext cx="1212273" cy="714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177800"/>
          <a:ext cx="952500" cy="71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222250"/>
          <a:ext cx="952500" cy="7143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showGridLines="0" zoomScale="90" workbookViewId="0">
      <selection activeCell="F13" sqref="F13"/>
    </sheetView>
  </sheetViews>
  <sheetFormatPr defaultRowHeight="14.5" x14ac:dyDescent="0.35"/>
  <cols>
    <col min="2" max="2" width="9.6328125" customWidth="1"/>
    <col min="3" max="3" width="28.36328125" bestFit="1" customWidth="1"/>
    <col min="4" max="4" width="13.54296875" style="53" customWidth="1"/>
    <col min="5" max="5" width="13.81640625" customWidth="1"/>
    <col min="6" max="6" width="13.1796875" style="1" bestFit="1" customWidth="1"/>
    <col min="7" max="7" width="14.81640625" customWidth="1"/>
    <col min="8" max="9" width="10.7265625" customWidth="1"/>
  </cols>
  <sheetData>
    <row r="2" spans="2:9" x14ac:dyDescent="0.35">
      <c r="C2" s="46" t="s">
        <v>161</v>
      </c>
      <c r="D2" s="48">
        <v>550000</v>
      </c>
    </row>
    <row r="3" spans="2:9" x14ac:dyDescent="0.35">
      <c r="C3" s="46" t="s">
        <v>158</v>
      </c>
      <c r="D3" s="46" t="s">
        <v>160</v>
      </c>
    </row>
    <row r="4" spans="2:9" ht="15" thickBot="1" x14ac:dyDescent="0.4">
      <c r="C4" s="51"/>
      <c r="D4" s="51"/>
    </row>
    <row r="5" spans="2:9" ht="15" thickBot="1" x14ac:dyDescent="0.4">
      <c r="B5" s="57" t="s">
        <v>159</v>
      </c>
      <c r="C5" s="58"/>
      <c r="D5" s="59"/>
      <c r="E5" s="37"/>
      <c r="F5" s="37"/>
      <c r="G5" s="37"/>
      <c r="H5" s="37"/>
      <c r="I5" s="37"/>
    </row>
    <row r="6" spans="2:9" ht="29" x14ac:dyDescent="0.35">
      <c r="B6" s="49" t="s">
        <v>149</v>
      </c>
      <c r="C6" s="50" t="s">
        <v>150</v>
      </c>
      <c r="D6" s="49" t="s">
        <v>151</v>
      </c>
      <c r="E6" s="38" t="s">
        <v>3</v>
      </c>
      <c r="F6" s="38" t="s">
        <v>2</v>
      </c>
      <c r="G6" s="38" t="s">
        <v>163</v>
      </c>
      <c r="H6" s="38" t="s">
        <v>4</v>
      </c>
      <c r="I6" s="38" t="s">
        <v>169</v>
      </c>
    </row>
    <row r="7" spans="2:9" x14ac:dyDescent="0.35">
      <c r="B7" s="39"/>
      <c r="C7" s="40"/>
      <c r="D7" s="43"/>
      <c r="E7" s="41"/>
      <c r="F7" s="41"/>
      <c r="G7" s="41"/>
      <c r="H7" s="41"/>
      <c r="I7" s="41"/>
    </row>
    <row r="8" spans="2:9" x14ac:dyDescent="0.35">
      <c r="B8" s="39">
        <v>1</v>
      </c>
      <c r="C8" s="60" t="s">
        <v>168</v>
      </c>
      <c r="D8" s="52" t="s">
        <v>152</v>
      </c>
      <c r="E8" s="42">
        <f>857246.4/1.18</f>
        <v>726480</v>
      </c>
      <c r="F8" s="54">
        <f>690091.14/1.18</f>
        <v>584823</v>
      </c>
      <c r="G8" s="42">
        <f>638498/1.18</f>
        <v>541100</v>
      </c>
      <c r="H8" s="42">
        <f>628232/1.18</f>
        <v>532400</v>
      </c>
      <c r="I8" s="42">
        <f>753179.84/1.18</f>
        <v>638288</v>
      </c>
    </row>
    <row r="9" spans="2:9" x14ac:dyDescent="0.35">
      <c r="B9" s="39">
        <v>2</v>
      </c>
      <c r="C9" s="61"/>
      <c r="D9" s="52" t="s">
        <v>164</v>
      </c>
      <c r="E9" s="42">
        <f>726480</f>
        <v>726480</v>
      </c>
      <c r="F9" s="42">
        <f>465000</f>
        <v>465000</v>
      </c>
      <c r="G9" s="42">
        <f>488150</f>
        <v>488150</v>
      </c>
      <c r="H9" s="42">
        <f>512400</f>
        <v>512400</v>
      </c>
      <c r="I9" s="42">
        <f>638288</f>
        <v>638288</v>
      </c>
    </row>
    <row r="10" spans="2:9" x14ac:dyDescent="0.35">
      <c r="B10" s="39">
        <v>3</v>
      </c>
      <c r="C10" s="62"/>
      <c r="D10" s="52" t="s">
        <v>165</v>
      </c>
      <c r="E10" s="42">
        <f>(Fire!R12+Fire!R26)</f>
        <v>465000</v>
      </c>
      <c r="F10" s="42">
        <f>(Fire!N12+Fire!N26)</f>
        <v>465000</v>
      </c>
      <c r="G10" s="42">
        <f>(Fire!L12+Fire!L26)</f>
        <v>488150</v>
      </c>
      <c r="H10" s="42">
        <f>(Fire!J12+Fire!J26)</f>
        <v>512400</v>
      </c>
      <c r="I10" s="42">
        <f>Fire!P12+Fire!P26</f>
        <v>638288</v>
      </c>
    </row>
    <row r="11" spans="2:9" x14ac:dyDescent="0.35">
      <c r="B11" s="43"/>
      <c r="C11" s="44" t="s">
        <v>153</v>
      </c>
      <c r="D11" s="45"/>
      <c r="E11" s="41">
        <f>E10*1.18</f>
        <v>548700</v>
      </c>
      <c r="F11" s="41">
        <f>F10*1.18</f>
        <v>548700</v>
      </c>
      <c r="G11" s="41">
        <f>G10*1.18</f>
        <v>576017</v>
      </c>
      <c r="H11" s="41">
        <f>H10*1.18</f>
        <v>604632</v>
      </c>
      <c r="I11" s="41">
        <f>I10*1.18</f>
        <v>753179.84</v>
      </c>
    </row>
    <row r="12" spans="2:9" x14ac:dyDescent="0.35">
      <c r="B12" s="43"/>
      <c r="C12" s="46"/>
      <c r="D12" s="43" t="s">
        <v>154</v>
      </c>
      <c r="E12" s="47" t="s">
        <v>148</v>
      </c>
      <c r="F12" s="47" t="s">
        <v>148</v>
      </c>
      <c r="G12" s="55" t="s">
        <v>155</v>
      </c>
      <c r="H12" s="55" t="s">
        <v>156</v>
      </c>
      <c r="I12" s="55" t="s">
        <v>157</v>
      </c>
    </row>
  </sheetData>
  <mergeCells count="2">
    <mergeCell ref="B5:D5"/>
    <mergeCell ref="C8: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FD16"/>
  <sheetViews>
    <sheetView showGridLines="0" tabSelected="1" zoomScale="90" workbookViewId="0">
      <selection activeCell="C21" sqref="C21"/>
    </sheetView>
  </sheetViews>
  <sheetFormatPr defaultRowHeight="14.5" x14ac:dyDescent="0.35"/>
  <cols>
    <col min="2" max="2" width="9.6328125" customWidth="1"/>
    <col min="3" max="3" width="28.36328125" bestFit="1" customWidth="1"/>
    <col min="4" max="4" width="13.54296875" style="53" customWidth="1"/>
    <col min="5" max="5" width="13.81640625" customWidth="1"/>
    <col min="6" max="6" width="13.1796875" style="1" bestFit="1" customWidth="1"/>
    <col min="7" max="7" width="14.81640625" customWidth="1"/>
    <col min="8" max="8" width="10.7265625" customWidth="1"/>
    <col min="9" max="9" width="44.08984375" bestFit="1" customWidth="1"/>
  </cols>
  <sheetData>
    <row r="2" spans="2:8 16384:16384" x14ac:dyDescent="0.35">
      <c r="C2" s="46" t="s">
        <v>161</v>
      </c>
      <c r="D2" s="48">
        <v>1000000</v>
      </c>
    </row>
    <row r="3" spans="2:8 16384:16384" x14ac:dyDescent="0.35">
      <c r="C3" s="46" t="s">
        <v>158</v>
      </c>
      <c r="D3" s="46" t="s">
        <v>160</v>
      </c>
    </row>
    <row r="4" spans="2:8 16384:16384" ht="15" thickBot="1" x14ac:dyDescent="0.4">
      <c r="C4" s="51"/>
      <c r="D4" s="51"/>
    </row>
    <row r="5" spans="2:8 16384:16384" ht="15" thickBot="1" x14ac:dyDescent="0.4">
      <c r="B5" s="57" t="s">
        <v>159</v>
      </c>
      <c r="C5" s="58"/>
      <c r="D5" s="59"/>
      <c r="E5" s="37"/>
      <c r="F5" s="37"/>
      <c r="G5" s="37"/>
      <c r="H5" s="37"/>
    </row>
    <row r="6" spans="2:8 16384:16384" ht="29" x14ac:dyDescent="0.35">
      <c r="B6" s="49" t="s">
        <v>149</v>
      </c>
      <c r="C6" s="50" t="s">
        <v>150</v>
      </c>
      <c r="D6" s="49" t="s">
        <v>151</v>
      </c>
      <c r="E6" s="38" t="s">
        <v>3</v>
      </c>
      <c r="F6" s="38" t="s">
        <v>2</v>
      </c>
      <c r="G6" s="38" t="s">
        <v>163</v>
      </c>
      <c r="H6" s="38" t="s">
        <v>4</v>
      </c>
    </row>
    <row r="7" spans="2:8 16384:16384" x14ac:dyDescent="0.35">
      <c r="B7" s="39"/>
      <c r="C7" s="40"/>
      <c r="D7" s="43"/>
      <c r="E7" s="41"/>
      <c r="F7" s="41"/>
      <c r="G7" s="41"/>
      <c r="H7" s="41"/>
    </row>
    <row r="8" spans="2:8 16384:16384" x14ac:dyDescent="0.35">
      <c r="B8" s="39">
        <v>1</v>
      </c>
      <c r="C8" s="60" t="s">
        <v>170</v>
      </c>
      <c r="D8" s="52" t="s">
        <v>152</v>
      </c>
      <c r="E8" s="42">
        <f>1187493/1.18</f>
        <v>1006350</v>
      </c>
      <c r="F8" s="54" t="s">
        <v>166</v>
      </c>
      <c r="G8" s="42">
        <f>1294784/1.18</f>
        <v>1097274.5762711866</v>
      </c>
      <c r="H8" s="42">
        <f>1332792/1.18</f>
        <v>1129484.7457627119</v>
      </c>
    </row>
    <row r="9" spans="2:8 16384:16384" x14ac:dyDescent="0.35">
      <c r="B9" s="39">
        <v>2</v>
      </c>
      <c r="C9" s="61"/>
      <c r="D9" s="52" t="s">
        <v>164</v>
      </c>
      <c r="E9" s="42">
        <f>720000</f>
        <v>720000</v>
      </c>
      <c r="F9" s="42">
        <f>740000</f>
        <v>740000</v>
      </c>
      <c r="G9" s="42">
        <f>950000</f>
        <v>950000</v>
      </c>
      <c r="H9" s="42">
        <f>1129485</f>
        <v>1129485</v>
      </c>
    </row>
    <row r="10" spans="2:8 16384:16384" x14ac:dyDescent="0.35">
      <c r="B10" s="39">
        <v>3</v>
      </c>
      <c r="C10" s="62"/>
      <c r="D10" s="52" t="s">
        <v>165</v>
      </c>
      <c r="E10" s="42">
        <f>'Air Condition'!J12</f>
        <v>720000</v>
      </c>
      <c r="F10" s="42">
        <f>'Air Condition'!P12</f>
        <v>700000</v>
      </c>
      <c r="G10" s="42">
        <f>'Air Condition'!L12</f>
        <v>1011550</v>
      </c>
      <c r="H10" s="42">
        <f>'Air Condition'!N12</f>
        <v>1129485</v>
      </c>
    </row>
    <row r="11" spans="2:8 16384:16384" x14ac:dyDescent="0.35">
      <c r="B11" s="43"/>
      <c r="C11" s="56" t="s">
        <v>171</v>
      </c>
      <c r="D11" s="45"/>
      <c r="E11" s="42">
        <f>'Air Condition'!J12-'Air Condition'!J13</f>
        <v>479600</v>
      </c>
      <c r="F11" s="42">
        <f>'Air Condition'!P12-'Air Condition'!P13</f>
        <v>330000</v>
      </c>
      <c r="G11" s="42">
        <f>'Air Condition'!L12-'Air Condition'!L13</f>
        <v>481550</v>
      </c>
      <c r="H11" s="42">
        <f>'Air Condition'!N12-'Air Condition'!N13</f>
        <v>618685</v>
      </c>
    </row>
    <row r="12" spans="2:8 16384:16384" x14ac:dyDescent="0.35">
      <c r="B12" s="43"/>
      <c r="C12" s="44" t="s">
        <v>173</v>
      </c>
      <c r="D12" s="45"/>
      <c r="E12" s="41">
        <f>E11*1.18</f>
        <v>565928</v>
      </c>
      <c r="F12" s="41">
        <f>F11*1.18</f>
        <v>389400</v>
      </c>
      <c r="G12" s="41">
        <f>G11*1.18</f>
        <v>568229</v>
      </c>
      <c r="H12" s="41">
        <f>H11*1.18</f>
        <v>730048.29999999993</v>
      </c>
    </row>
    <row r="13" spans="2:8 16384:16384" x14ac:dyDescent="0.35">
      <c r="B13" s="43"/>
      <c r="C13" s="56" t="s">
        <v>172</v>
      </c>
      <c r="D13" s="45"/>
      <c r="E13" s="42">
        <f>'Air Condition'!J13</f>
        <v>240400</v>
      </c>
      <c r="F13" s="42">
        <f>'Air Condition'!P13</f>
        <v>370000</v>
      </c>
      <c r="G13" s="42">
        <f>'Air Condition'!L13</f>
        <v>530000</v>
      </c>
      <c r="H13" s="42">
        <f>'Air Condition'!N13</f>
        <v>510800</v>
      </c>
    </row>
    <row r="14" spans="2:8 16384:16384" x14ac:dyDescent="0.35">
      <c r="B14" s="43"/>
      <c r="C14" s="44" t="s">
        <v>174</v>
      </c>
      <c r="D14" s="45"/>
      <c r="E14" s="41">
        <f>E13*1.28</f>
        <v>307712</v>
      </c>
      <c r="F14" s="41">
        <f>F13*1.28</f>
        <v>473600</v>
      </c>
      <c r="G14" s="41">
        <f>G13*1.28</f>
        <v>678400</v>
      </c>
      <c r="H14" s="41">
        <f>H13*1.28</f>
        <v>653824</v>
      </c>
    </row>
    <row r="15" spans="2:8 16384:16384" x14ac:dyDescent="0.35">
      <c r="B15" s="43"/>
      <c r="C15" s="44" t="s">
        <v>175</v>
      </c>
      <c r="D15" s="45"/>
      <c r="E15" s="41">
        <f>E12+E14</f>
        <v>873640</v>
      </c>
      <c r="F15" s="41">
        <f>F12+F14</f>
        <v>863000</v>
      </c>
      <c r="G15" s="41">
        <f>G12+G14</f>
        <v>1246629</v>
      </c>
      <c r="H15" s="41">
        <f>H12+H14</f>
        <v>1383872.2999999998</v>
      </c>
      <c r="XFD15" s="41">
        <f>XFD12+XFD14</f>
        <v>0</v>
      </c>
    </row>
    <row r="16" spans="2:8 16384:16384" x14ac:dyDescent="0.35">
      <c r="B16" s="43"/>
      <c r="C16" s="46"/>
      <c r="D16" s="43" t="s">
        <v>154</v>
      </c>
      <c r="E16" s="55" t="s">
        <v>155</v>
      </c>
      <c r="F16" s="47" t="s">
        <v>148</v>
      </c>
      <c r="G16" s="55" t="s">
        <v>156</v>
      </c>
      <c r="H16" s="55" t="s">
        <v>157</v>
      </c>
    </row>
  </sheetData>
  <mergeCells count="2">
    <mergeCell ref="B5:D5"/>
    <mergeCell ref="C8:C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showGridLines="0" zoomScale="90" workbookViewId="0">
      <selection activeCell="G18" sqref="G18"/>
    </sheetView>
  </sheetViews>
  <sheetFormatPr defaultRowHeight="14.5" x14ac:dyDescent="0.35"/>
  <cols>
    <col min="2" max="2" width="9.6328125" customWidth="1"/>
    <col min="3" max="3" width="28.36328125" bestFit="1" customWidth="1"/>
    <col min="4" max="4" width="13.54296875" style="53" customWidth="1"/>
    <col min="5" max="5" width="12.81640625" customWidth="1"/>
    <col min="6" max="6" width="11.81640625" customWidth="1"/>
    <col min="7" max="7" width="13.1796875" style="1" bestFit="1" customWidth="1"/>
    <col min="8" max="8" width="14.81640625" customWidth="1"/>
    <col min="9" max="9" width="10.7265625" customWidth="1"/>
  </cols>
  <sheetData>
    <row r="2" spans="2:9" x14ac:dyDescent="0.35">
      <c r="C2" s="46" t="s">
        <v>161</v>
      </c>
      <c r="D2" s="48">
        <v>1000000</v>
      </c>
    </row>
    <row r="3" spans="2:9" x14ac:dyDescent="0.35">
      <c r="C3" s="46" t="s">
        <v>158</v>
      </c>
      <c r="D3" s="46" t="s">
        <v>160</v>
      </c>
    </row>
    <row r="4" spans="2:9" ht="15" thickBot="1" x14ac:dyDescent="0.4">
      <c r="C4" s="51"/>
      <c r="D4" s="51"/>
    </row>
    <row r="5" spans="2:9" ht="15" thickBot="1" x14ac:dyDescent="0.4">
      <c r="B5" s="57" t="s">
        <v>159</v>
      </c>
      <c r="C5" s="58"/>
      <c r="D5" s="59"/>
      <c r="E5" s="37"/>
      <c r="F5" s="37"/>
      <c r="G5" s="37"/>
      <c r="H5" s="37"/>
      <c r="I5" s="37"/>
    </row>
    <row r="6" spans="2:9" ht="29" x14ac:dyDescent="0.35">
      <c r="B6" s="49" t="s">
        <v>149</v>
      </c>
      <c r="C6" s="50" t="s">
        <v>150</v>
      </c>
      <c r="D6" s="49" t="s">
        <v>151</v>
      </c>
      <c r="E6" s="38" t="s">
        <v>162</v>
      </c>
      <c r="F6" s="38" t="s">
        <v>3</v>
      </c>
      <c r="G6" s="38" t="s">
        <v>2</v>
      </c>
      <c r="H6" s="38" t="s">
        <v>163</v>
      </c>
      <c r="I6" s="38" t="s">
        <v>4</v>
      </c>
    </row>
    <row r="7" spans="2:9" x14ac:dyDescent="0.35">
      <c r="B7" s="39"/>
      <c r="C7" s="40"/>
      <c r="D7" s="43"/>
      <c r="E7" s="40"/>
      <c r="F7" s="41"/>
      <c r="G7" s="41"/>
      <c r="H7" s="41"/>
      <c r="I7" s="41"/>
    </row>
    <row r="8" spans="2:9" x14ac:dyDescent="0.35">
      <c r="B8" s="39">
        <v>1</v>
      </c>
      <c r="C8" s="60" t="s">
        <v>5</v>
      </c>
      <c r="D8" s="52" t="s">
        <v>152</v>
      </c>
      <c r="E8" s="42">
        <f>877035/1.18</f>
        <v>743250</v>
      </c>
      <c r="F8" s="42">
        <f>1584704/1.18</f>
        <v>1342969.4915254237</v>
      </c>
      <c r="G8" s="54" t="s">
        <v>166</v>
      </c>
      <c r="H8" s="42">
        <f>904765/1.18</f>
        <v>766750</v>
      </c>
      <c r="I8" s="42">
        <f>1154040/1.18</f>
        <v>978000</v>
      </c>
    </row>
    <row r="9" spans="2:9" x14ac:dyDescent="0.35">
      <c r="B9" s="39">
        <v>2</v>
      </c>
      <c r="C9" s="61"/>
      <c r="D9" s="52" t="s">
        <v>164</v>
      </c>
      <c r="E9" s="42">
        <f>877035/1.18</f>
        <v>743250</v>
      </c>
      <c r="F9" s="42">
        <f>589000</f>
        <v>589000</v>
      </c>
      <c r="G9" s="42">
        <v>580000</v>
      </c>
      <c r="H9" s="42">
        <f>700000</f>
        <v>700000</v>
      </c>
      <c r="I9" s="42">
        <f>978000</f>
        <v>978000</v>
      </c>
    </row>
    <row r="10" spans="2:9" x14ac:dyDescent="0.35">
      <c r="B10" s="39">
        <v>3</v>
      </c>
      <c r="C10" s="62"/>
      <c r="D10" s="52" t="s">
        <v>165</v>
      </c>
      <c r="E10" s="42">
        <f>Ventilation!J12</f>
        <v>743250</v>
      </c>
      <c r="F10" s="42">
        <f>Ventilation!R12</f>
        <v>589000</v>
      </c>
      <c r="G10" s="42">
        <f>Ventilation!L12</f>
        <v>580000</v>
      </c>
      <c r="H10" s="42">
        <f>Ventilation!N12</f>
        <v>700000</v>
      </c>
      <c r="I10" s="42">
        <f>Ventilation!P12</f>
        <v>978000</v>
      </c>
    </row>
    <row r="11" spans="2:9" x14ac:dyDescent="0.35">
      <c r="B11" s="43"/>
      <c r="C11" s="44" t="s">
        <v>153</v>
      </c>
      <c r="D11" s="45"/>
      <c r="E11" s="41">
        <f>E10*1.18</f>
        <v>877035</v>
      </c>
      <c r="F11" s="41">
        <f>F10*1.18</f>
        <v>695020</v>
      </c>
      <c r="G11" s="41">
        <f>G10*1.18</f>
        <v>684400</v>
      </c>
      <c r="H11" s="41">
        <f>H10*1.18</f>
        <v>826000</v>
      </c>
      <c r="I11" s="41">
        <f>I10*1.18</f>
        <v>1154040</v>
      </c>
    </row>
    <row r="12" spans="2:9" x14ac:dyDescent="0.35">
      <c r="B12" s="43"/>
      <c r="C12" s="46"/>
      <c r="D12" s="43" t="s">
        <v>154</v>
      </c>
      <c r="E12" s="55" t="s">
        <v>157</v>
      </c>
      <c r="F12" s="55" t="s">
        <v>155</v>
      </c>
      <c r="G12" s="47" t="s">
        <v>148</v>
      </c>
      <c r="H12" s="55" t="s">
        <v>156</v>
      </c>
      <c r="I12" s="55" t="s">
        <v>167</v>
      </c>
    </row>
  </sheetData>
  <mergeCells count="2">
    <mergeCell ref="B5:D5"/>
    <mergeCell ref="C8: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zoomScale="41" workbookViewId="0">
      <selection activeCell="D27" sqref="D27"/>
    </sheetView>
  </sheetViews>
  <sheetFormatPr defaultColWidth="9.1796875" defaultRowHeight="14" x14ac:dyDescent="0.3"/>
  <cols>
    <col min="1" max="2" width="9.1796875" style="2" customWidth="1"/>
    <col min="3" max="3" width="10.453125" style="2" bestFit="1" customWidth="1"/>
    <col min="4" max="4" width="74.7265625" style="19" customWidth="1"/>
    <col min="5" max="5" width="20.7265625" style="2" hidden="1" customWidth="1"/>
    <col min="6" max="7" width="9.1796875" style="2" customWidth="1"/>
    <col min="8" max="8" width="18.1796875" style="2" bestFit="1" customWidth="1"/>
    <col min="9" max="18" width="22.7265625" style="2" customWidth="1"/>
    <col min="19" max="19" width="9.1796875" style="2" customWidth="1"/>
    <col min="20" max="16384" width="9.1796875" style="2"/>
  </cols>
  <sheetData>
    <row r="1" spans="2:19" ht="18" thickBot="1" x14ac:dyDescent="0.4">
      <c r="B1" s="66"/>
      <c r="C1" s="66"/>
      <c r="D1" s="70" t="s">
        <v>94</v>
      </c>
      <c r="E1" s="70" t="s">
        <v>94</v>
      </c>
      <c r="F1" s="68" t="s">
        <v>7</v>
      </c>
      <c r="G1" s="68" t="s">
        <v>7</v>
      </c>
      <c r="H1" s="68" t="s">
        <v>7</v>
      </c>
      <c r="I1" s="69" t="s">
        <v>11</v>
      </c>
      <c r="J1" s="69" t="s">
        <v>11</v>
      </c>
      <c r="K1" s="69" t="s">
        <v>10</v>
      </c>
      <c r="L1" s="69" t="s">
        <v>10</v>
      </c>
      <c r="M1" s="69" t="s">
        <v>9</v>
      </c>
      <c r="N1" s="69" t="s">
        <v>9</v>
      </c>
      <c r="O1" s="69" t="s">
        <v>95</v>
      </c>
      <c r="P1" s="69" t="s">
        <v>95</v>
      </c>
      <c r="Q1" s="69" t="s">
        <v>12</v>
      </c>
      <c r="R1" s="69" t="s">
        <v>12</v>
      </c>
    </row>
    <row r="2" spans="2:19" ht="17.5" x14ac:dyDescent="0.35">
      <c r="B2" s="66"/>
      <c r="C2" s="66"/>
      <c r="D2" s="70" t="s">
        <v>94</v>
      </c>
      <c r="E2" s="70" t="s">
        <v>94</v>
      </c>
      <c r="F2" s="68" t="s">
        <v>96</v>
      </c>
      <c r="G2" s="68" t="s">
        <v>96</v>
      </c>
      <c r="H2" s="68" t="s">
        <v>96</v>
      </c>
      <c r="I2" s="67" t="s">
        <v>17</v>
      </c>
      <c r="J2" s="67" t="s">
        <v>17</v>
      </c>
      <c r="K2" s="67" t="s">
        <v>16</v>
      </c>
      <c r="L2" s="67" t="s">
        <v>16</v>
      </c>
      <c r="M2" s="67" t="s">
        <v>15</v>
      </c>
      <c r="N2" s="67" t="s">
        <v>15</v>
      </c>
      <c r="O2" s="67" t="s">
        <v>97</v>
      </c>
      <c r="P2" s="67" t="s">
        <v>97</v>
      </c>
      <c r="Q2" s="67" t="s">
        <v>18</v>
      </c>
      <c r="R2" s="67" t="s">
        <v>18</v>
      </c>
    </row>
    <row r="3" spans="2:19" ht="17.5" x14ac:dyDescent="0.35">
      <c r="B3" s="66"/>
      <c r="C3" s="66"/>
      <c r="D3" s="70" t="s">
        <v>94</v>
      </c>
      <c r="E3" s="70" t="s">
        <v>94</v>
      </c>
      <c r="F3" s="68" t="s">
        <v>98</v>
      </c>
      <c r="G3" s="68" t="s">
        <v>98</v>
      </c>
      <c r="H3" s="68" t="s">
        <v>98</v>
      </c>
      <c r="I3" s="67" t="s">
        <v>20</v>
      </c>
      <c r="J3" s="67" t="s">
        <v>20</v>
      </c>
      <c r="K3" s="67" t="s">
        <v>21</v>
      </c>
      <c r="L3" s="67" t="s">
        <v>21</v>
      </c>
      <c r="M3" s="67" t="s">
        <v>20</v>
      </c>
      <c r="N3" s="67" t="s">
        <v>20</v>
      </c>
      <c r="O3" s="67" t="s">
        <v>20</v>
      </c>
      <c r="P3" s="67" t="s">
        <v>20</v>
      </c>
      <c r="Q3" s="67" t="s">
        <v>22</v>
      </c>
      <c r="R3" s="67" t="s">
        <v>22</v>
      </c>
    </row>
    <row r="4" spans="2:19" ht="17.5" x14ac:dyDescent="0.35">
      <c r="B4" s="66"/>
      <c r="C4" s="66"/>
      <c r="D4" s="70" t="s">
        <v>94</v>
      </c>
      <c r="E4" s="70" t="s">
        <v>94</v>
      </c>
      <c r="F4" s="68" t="s">
        <v>99</v>
      </c>
      <c r="G4" s="68" t="s">
        <v>99</v>
      </c>
      <c r="H4" s="68" t="s">
        <v>99</v>
      </c>
      <c r="I4" s="67" t="s">
        <v>24</v>
      </c>
      <c r="J4" s="67" t="s">
        <v>24</v>
      </c>
      <c r="K4" s="67" t="s">
        <v>25</v>
      </c>
      <c r="L4" s="67" t="s">
        <v>25</v>
      </c>
      <c r="M4" s="67" t="s">
        <v>24</v>
      </c>
      <c r="N4" s="67" t="s">
        <v>24</v>
      </c>
      <c r="O4" s="67" t="s">
        <v>24</v>
      </c>
      <c r="P4" s="67" t="s">
        <v>24</v>
      </c>
      <c r="Q4" s="67" t="s">
        <v>24</v>
      </c>
      <c r="R4" s="67" t="s">
        <v>24</v>
      </c>
    </row>
    <row r="5" spans="2:19" ht="18" thickBot="1" x14ac:dyDescent="0.4">
      <c r="B5" s="66"/>
      <c r="C5" s="66"/>
      <c r="D5" s="70" t="s">
        <v>94</v>
      </c>
      <c r="E5" s="70" t="s">
        <v>94</v>
      </c>
      <c r="F5" s="66"/>
      <c r="G5" s="66"/>
      <c r="H5" s="66"/>
      <c r="I5" s="67" t="s">
        <v>29</v>
      </c>
      <c r="J5" s="67" t="s">
        <v>29</v>
      </c>
      <c r="K5" s="67" t="s">
        <v>28</v>
      </c>
      <c r="L5" s="67" t="s">
        <v>28</v>
      </c>
      <c r="M5" s="67" t="s">
        <v>27</v>
      </c>
      <c r="N5" s="67" t="s">
        <v>27</v>
      </c>
      <c r="O5" s="67" t="s">
        <v>100</v>
      </c>
      <c r="P5" s="67" t="s">
        <v>100</v>
      </c>
      <c r="Q5" s="67" t="s">
        <v>30</v>
      </c>
      <c r="R5" s="67" t="s">
        <v>30</v>
      </c>
    </row>
    <row r="6" spans="2:19" ht="18" thickBot="1" x14ac:dyDescent="0.4">
      <c r="B6" s="65" t="s">
        <v>101</v>
      </c>
      <c r="C6" s="65" t="s">
        <v>101</v>
      </c>
      <c r="D6" s="65" t="s">
        <v>101</v>
      </c>
      <c r="E6" s="65" t="s">
        <v>101</v>
      </c>
      <c r="F6" s="65" t="s">
        <v>101</v>
      </c>
      <c r="G6" s="65" t="s">
        <v>101</v>
      </c>
      <c r="H6" s="65" t="s">
        <v>101</v>
      </c>
      <c r="I6" s="63" t="s">
        <v>35</v>
      </c>
      <c r="J6" s="63" t="s">
        <v>35</v>
      </c>
      <c r="K6" s="63" t="s">
        <v>34</v>
      </c>
      <c r="L6" s="63" t="s">
        <v>34</v>
      </c>
      <c r="M6" s="63" t="s">
        <v>33</v>
      </c>
      <c r="N6" s="63" t="s">
        <v>33</v>
      </c>
      <c r="O6" s="63" t="s">
        <v>102</v>
      </c>
      <c r="P6" s="63" t="s">
        <v>102</v>
      </c>
      <c r="Q6" s="63" t="s">
        <v>36</v>
      </c>
      <c r="R6" s="63" t="s">
        <v>36</v>
      </c>
    </row>
    <row r="7" spans="2:19" ht="18" thickBot="1" x14ac:dyDescent="0.4">
      <c r="B7" s="63" t="s">
        <v>103</v>
      </c>
      <c r="C7" s="63" t="s">
        <v>103</v>
      </c>
      <c r="D7" s="63" t="s">
        <v>103</v>
      </c>
      <c r="E7" s="63" t="s">
        <v>103</v>
      </c>
      <c r="F7" s="63" t="s">
        <v>103</v>
      </c>
      <c r="G7" s="63" t="s">
        <v>103</v>
      </c>
      <c r="H7" s="63" t="s">
        <v>103</v>
      </c>
      <c r="I7" s="63" t="s">
        <v>38</v>
      </c>
      <c r="J7" s="63" t="s">
        <v>38</v>
      </c>
      <c r="K7" s="63" t="s">
        <v>38</v>
      </c>
      <c r="L7" s="63" t="s">
        <v>38</v>
      </c>
      <c r="M7" s="63" t="s">
        <v>38</v>
      </c>
      <c r="N7" s="63" t="s">
        <v>38</v>
      </c>
      <c r="O7" s="63" t="s">
        <v>38</v>
      </c>
      <c r="P7" s="63" t="s">
        <v>38</v>
      </c>
      <c r="Q7" s="63" t="s">
        <v>38</v>
      </c>
      <c r="R7" s="63" t="s">
        <v>38</v>
      </c>
    </row>
    <row r="8" spans="2:19" ht="18" thickBot="1" x14ac:dyDescent="0.4">
      <c r="B8" s="63" t="s">
        <v>39</v>
      </c>
      <c r="C8" s="63" t="s">
        <v>39</v>
      </c>
      <c r="D8" s="63" t="s">
        <v>39</v>
      </c>
      <c r="E8" s="63" t="s">
        <v>39</v>
      </c>
      <c r="F8" s="63" t="s">
        <v>39</v>
      </c>
      <c r="G8" s="63" t="s">
        <v>39</v>
      </c>
      <c r="H8" s="63" t="s">
        <v>39</v>
      </c>
      <c r="I8" s="63" t="s">
        <v>40</v>
      </c>
      <c r="J8" s="63" t="s">
        <v>40</v>
      </c>
      <c r="K8" s="63" t="s">
        <v>40</v>
      </c>
      <c r="L8" s="63" t="s">
        <v>40</v>
      </c>
      <c r="M8" s="63" t="s">
        <v>40</v>
      </c>
      <c r="N8" s="63" t="s">
        <v>40</v>
      </c>
      <c r="O8" s="63" t="s">
        <v>40</v>
      </c>
      <c r="P8" s="63" t="s">
        <v>40</v>
      </c>
      <c r="Q8" s="63" t="s">
        <v>40</v>
      </c>
      <c r="R8" s="63" t="s">
        <v>40</v>
      </c>
    </row>
    <row r="9" spans="2:19" ht="18" thickBot="1" x14ac:dyDescent="0.4">
      <c r="B9" s="64" t="s">
        <v>41</v>
      </c>
      <c r="C9" s="64" t="s">
        <v>41</v>
      </c>
      <c r="D9" s="64" t="s">
        <v>41</v>
      </c>
      <c r="E9" s="64" t="s">
        <v>41</v>
      </c>
      <c r="F9" s="63" t="s">
        <v>42</v>
      </c>
      <c r="G9" s="63" t="s">
        <v>42</v>
      </c>
      <c r="H9" s="63" t="s">
        <v>42</v>
      </c>
      <c r="I9" s="63" t="s">
        <v>43</v>
      </c>
      <c r="J9" s="63" t="s">
        <v>43</v>
      </c>
      <c r="K9" s="63" t="s">
        <v>43</v>
      </c>
      <c r="L9" s="63" t="s">
        <v>43</v>
      </c>
      <c r="M9" s="63" t="s">
        <v>43</v>
      </c>
      <c r="N9" s="63" t="s">
        <v>43</v>
      </c>
      <c r="O9" s="63" t="s">
        <v>43</v>
      </c>
      <c r="P9" s="63" t="s">
        <v>43</v>
      </c>
      <c r="Q9" s="63" t="s">
        <v>43</v>
      </c>
      <c r="R9" s="63" t="s">
        <v>43</v>
      </c>
    </row>
    <row r="10" spans="2:19" ht="18" thickBot="1" x14ac:dyDescent="0.4">
      <c r="B10" s="64" t="s">
        <v>41</v>
      </c>
      <c r="C10" s="64" t="s">
        <v>41</v>
      </c>
      <c r="D10" s="64" t="s">
        <v>41</v>
      </c>
      <c r="E10" s="64" t="s">
        <v>41</v>
      </c>
      <c r="F10" s="63" t="s">
        <v>104</v>
      </c>
      <c r="G10" s="63" t="s">
        <v>104</v>
      </c>
      <c r="H10" s="63" t="s">
        <v>104</v>
      </c>
      <c r="I10" s="63" t="s">
        <v>45</v>
      </c>
      <c r="J10" s="63" t="s">
        <v>45</v>
      </c>
      <c r="K10" s="63" t="s">
        <v>45</v>
      </c>
      <c r="L10" s="63" t="s">
        <v>45</v>
      </c>
      <c r="M10" s="63" t="s">
        <v>45</v>
      </c>
      <c r="N10" s="63" t="s">
        <v>45</v>
      </c>
      <c r="O10" s="63" t="s">
        <v>45</v>
      </c>
      <c r="P10" s="63" t="s">
        <v>45</v>
      </c>
      <c r="Q10" s="63" t="s">
        <v>45</v>
      </c>
      <c r="R10" s="63" t="s">
        <v>45</v>
      </c>
    </row>
    <row r="11" spans="2:19" ht="18" thickBot="1" x14ac:dyDescent="0.4">
      <c r="B11" s="3" t="s">
        <v>46</v>
      </c>
      <c r="C11" s="3" t="s">
        <v>47</v>
      </c>
      <c r="D11" s="4" t="s">
        <v>0</v>
      </c>
      <c r="E11" s="3" t="s">
        <v>48</v>
      </c>
      <c r="F11" s="3" t="s">
        <v>49</v>
      </c>
      <c r="G11" s="3" t="s">
        <v>50</v>
      </c>
      <c r="H11" s="3" t="s">
        <v>51</v>
      </c>
      <c r="I11" s="3" t="s">
        <v>52</v>
      </c>
      <c r="J11" s="3" t="s">
        <v>1</v>
      </c>
      <c r="K11" s="3" t="s">
        <v>52</v>
      </c>
      <c r="L11" s="3" t="s">
        <v>1</v>
      </c>
      <c r="M11" s="3" t="s">
        <v>52</v>
      </c>
      <c r="N11" s="3" t="s">
        <v>1</v>
      </c>
      <c r="O11" s="3" t="s">
        <v>52</v>
      </c>
      <c r="P11" s="3" t="s">
        <v>1</v>
      </c>
      <c r="Q11" s="3" t="s">
        <v>52</v>
      </c>
      <c r="R11" s="3" t="s">
        <v>1</v>
      </c>
      <c r="S11" s="5"/>
    </row>
    <row r="12" spans="2:19" s="11" customFormat="1" ht="18" thickBot="1" x14ac:dyDescent="0.4">
      <c r="B12" s="6">
        <v>1</v>
      </c>
      <c r="C12" s="6" t="s">
        <v>53</v>
      </c>
      <c r="D12" s="7" t="s">
        <v>105</v>
      </c>
      <c r="E12" s="6" t="s">
        <v>106</v>
      </c>
      <c r="F12" s="6" t="s">
        <v>56</v>
      </c>
      <c r="G12" s="6">
        <v>1</v>
      </c>
      <c r="H12" s="6"/>
      <c r="I12" s="8"/>
      <c r="J12" s="9">
        <v>101900</v>
      </c>
      <c r="K12" s="8"/>
      <c r="L12" s="9">
        <v>113150</v>
      </c>
      <c r="M12" s="8"/>
      <c r="N12" s="9">
        <v>100000</v>
      </c>
      <c r="O12" s="8"/>
      <c r="P12" s="9">
        <v>107018</v>
      </c>
      <c r="Q12" s="8"/>
      <c r="R12" s="9">
        <v>100000</v>
      </c>
      <c r="S12" s="10"/>
    </row>
    <row r="13" spans="2:19" ht="35.5" thickBot="1" x14ac:dyDescent="0.4">
      <c r="B13" s="12">
        <v>1</v>
      </c>
      <c r="C13" s="12" t="s">
        <v>53</v>
      </c>
      <c r="D13" s="13" t="s">
        <v>107</v>
      </c>
      <c r="E13" s="12" t="s">
        <v>107</v>
      </c>
      <c r="F13" s="12" t="s">
        <v>58</v>
      </c>
      <c r="G13" s="12">
        <v>0</v>
      </c>
      <c r="H13" s="13">
        <v>0</v>
      </c>
      <c r="I13" s="15">
        <v>0</v>
      </c>
      <c r="J13" s="30">
        <v>0</v>
      </c>
      <c r="K13" s="15">
        <v>0</v>
      </c>
      <c r="L13" s="30">
        <v>0</v>
      </c>
      <c r="M13" s="15">
        <v>0</v>
      </c>
      <c r="N13" s="30">
        <v>0</v>
      </c>
      <c r="O13" s="15">
        <v>0</v>
      </c>
      <c r="P13" s="30">
        <v>0</v>
      </c>
      <c r="Q13" s="15">
        <v>0</v>
      </c>
      <c r="R13" s="30">
        <v>0</v>
      </c>
      <c r="S13" s="5"/>
    </row>
    <row r="14" spans="2:19" ht="35.5" thickBot="1" x14ac:dyDescent="0.4">
      <c r="B14" s="12">
        <v>2</v>
      </c>
      <c r="C14" s="12" t="s">
        <v>53</v>
      </c>
      <c r="D14" s="13" t="s">
        <v>108</v>
      </c>
      <c r="E14" s="12" t="s">
        <v>108</v>
      </c>
      <c r="F14" s="12" t="s">
        <v>75</v>
      </c>
      <c r="G14" s="12">
        <v>20</v>
      </c>
      <c r="H14" s="14">
        <v>15000</v>
      </c>
      <c r="I14" s="15">
        <v>750</v>
      </c>
      <c r="J14" s="17">
        <f t="shared" ref="J14:J25" si="0">I14*$G14</f>
        <v>15000</v>
      </c>
      <c r="K14" s="15">
        <v>750</v>
      </c>
      <c r="L14" s="17">
        <f t="shared" ref="L14:L25" si="1">K14*$G14</f>
        <v>15000</v>
      </c>
      <c r="M14" s="15">
        <v>1000</v>
      </c>
      <c r="N14" s="16">
        <v>20000</v>
      </c>
      <c r="O14" s="15">
        <v>775</v>
      </c>
      <c r="P14" s="16">
        <v>15500</v>
      </c>
      <c r="Q14" s="15">
        <v>1000</v>
      </c>
      <c r="R14" s="16">
        <v>20000</v>
      </c>
      <c r="S14" s="5"/>
    </row>
    <row r="15" spans="2:19" ht="35.5" thickBot="1" x14ac:dyDescent="0.4">
      <c r="B15" s="12">
        <v>3</v>
      </c>
      <c r="C15" s="12" t="s">
        <v>53</v>
      </c>
      <c r="D15" s="13" t="s">
        <v>109</v>
      </c>
      <c r="E15" s="12" t="s">
        <v>109</v>
      </c>
      <c r="F15" s="12" t="s">
        <v>75</v>
      </c>
      <c r="G15" s="12">
        <v>4</v>
      </c>
      <c r="H15" s="14">
        <v>3800</v>
      </c>
      <c r="I15" s="15">
        <v>950</v>
      </c>
      <c r="J15" s="17">
        <f t="shared" si="0"/>
        <v>3800</v>
      </c>
      <c r="K15" s="15">
        <v>950</v>
      </c>
      <c r="L15" s="17">
        <f t="shared" si="1"/>
        <v>3800</v>
      </c>
      <c r="M15" s="15">
        <v>1063</v>
      </c>
      <c r="N15" s="16">
        <v>4252</v>
      </c>
      <c r="O15" s="15">
        <v>968</v>
      </c>
      <c r="P15" s="16">
        <v>3872</v>
      </c>
      <c r="Q15" s="15">
        <v>1063</v>
      </c>
      <c r="R15" s="16">
        <v>4252</v>
      </c>
      <c r="S15" s="5"/>
    </row>
    <row r="16" spans="2:19" ht="35.5" thickBot="1" x14ac:dyDescent="0.4">
      <c r="B16" s="12">
        <v>4</v>
      </c>
      <c r="C16" s="12" t="s">
        <v>53</v>
      </c>
      <c r="D16" s="13" t="s">
        <v>110</v>
      </c>
      <c r="E16" s="12" t="s">
        <v>110</v>
      </c>
      <c r="F16" s="12" t="s">
        <v>75</v>
      </c>
      <c r="G16" s="12">
        <v>5</v>
      </c>
      <c r="H16" s="14">
        <v>5250</v>
      </c>
      <c r="I16" s="15">
        <v>1050</v>
      </c>
      <c r="J16" s="17">
        <f t="shared" si="0"/>
        <v>5250</v>
      </c>
      <c r="K16" s="15">
        <v>1050</v>
      </c>
      <c r="L16" s="17">
        <f t="shared" si="1"/>
        <v>5250</v>
      </c>
      <c r="M16" s="15">
        <v>1313</v>
      </c>
      <c r="N16" s="16">
        <v>6565</v>
      </c>
      <c r="O16" s="15">
        <v>1162</v>
      </c>
      <c r="P16" s="16">
        <v>5810</v>
      </c>
      <c r="Q16" s="15">
        <v>1313</v>
      </c>
      <c r="R16" s="16">
        <v>6565</v>
      </c>
      <c r="S16" s="5"/>
    </row>
    <row r="17" spans="2:19" ht="35.5" thickBot="1" x14ac:dyDescent="0.4">
      <c r="B17" s="12">
        <v>5</v>
      </c>
      <c r="C17" s="12" t="s">
        <v>53</v>
      </c>
      <c r="D17" s="13" t="s">
        <v>111</v>
      </c>
      <c r="E17" s="12" t="s">
        <v>111</v>
      </c>
      <c r="F17" s="12" t="s">
        <v>75</v>
      </c>
      <c r="G17" s="12">
        <v>3</v>
      </c>
      <c r="H17" s="14">
        <v>3750</v>
      </c>
      <c r="I17" s="15">
        <v>1250</v>
      </c>
      <c r="J17" s="17">
        <f t="shared" si="0"/>
        <v>3750</v>
      </c>
      <c r="K17" s="15">
        <v>1250</v>
      </c>
      <c r="L17" s="17">
        <f t="shared" si="1"/>
        <v>3750</v>
      </c>
      <c r="M17" s="15">
        <v>1500</v>
      </c>
      <c r="N17" s="16">
        <v>4500</v>
      </c>
      <c r="O17" s="15">
        <v>1550</v>
      </c>
      <c r="P17" s="16">
        <v>4650</v>
      </c>
      <c r="Q17" s="15">
        <v>1500</v>
      </c>
      <c r="R17" s="16">
        <v>4500</v>
      </c>
      <c r="S17" s="5"/>
    </row>
    <row r="18" spans="2:19" ht="35.5" thickBot="1" x14ac:dyDescent="0.4">
      <c r="B18" s="12">
        <v>6</v>
      </c>
      <c r="C18" s="12" t="s">
        <v>53</v>
      </c>
      <c r="D18" s="13" t="s">
        <v>112</v>
      </c>
      <c r="E18" s="12" t="s">
        <v>112</v>
      </c>
      <c r="F18" s="12" t="s">
        <v>75</v>
      </c>
      <c r="G18" s="12">
        <v>3</v>
      </c>
      <c r="H18" s="14">
        <v>4350</v>
      </c>
      <c r="I18" s="15">
        <v>1450</v>
      </c>
      <c r="J18" s="17">
        <f t="shared" si="0"/>
        <v>4350</v>
      </c>
      <c r="K18" s="15">
        <v>1450</v>
      </c>
      <c r="L18" s="17">
        <f t="shared" si="1"/>
        <v>4350</v>
      </c>
      <c r="M18" s="15">
        <v>1750</v>
      </c>
      <c r="N18" s="16">
        <v>5250</v>
      </c>
      <c r="O18" s="15">
        <v>1937</v>
      </c>
      <c r="P18" s="16">
        <v>5811</v>
      </c>
      <c r="Q18" s="15">
        <v>1750</v>
      </c>
      <c r="R18" s="16">
        <v>5250</v>
      </c>
      <c r="S18" s="5"/>
    </row>
    <row r="19" spans="2:19" ht="35.5" thickBot="1" x14ac:dyDescent="0.4">
      <c r="B19" s="12">
        <v>7</v>
      </c>
      <c r="C19" s="12" t="s">
        <v>53</v>
      </c>
      <c r="D19" s="13" t="s">
        <v>113</v>
      </c>
      <c r="E19" s="12" t="s">
        <v>113</v>
      </c>
      <c r="F19" s="12" t="s">
        <v>114</v>
      </c>
      <c r="G19" s="12">
        <v>1</v>
      </c>
      <c r="H19" s="14">
        <v>6500</v>
      </c>
      <c r="I19" s="15">
        <v>8500</v>
      </c>
      <c r="J19" s="16">
        <f t="shared" si="0"/>
        <v>8500</v>
      </c>
      <c r="K19" s="15">
        <v>6500</v>
      </c>
      <c r="L19" s="17">
        <f t="shared" si="1"/>
        <v>6500</v>
      </c>
      <c r="M19" s="15">
        <v>9375</v>
      </c>
      <c r="N19" s="16">
        <v>9375</v>
      </c>
      <c r="O19" s="15">
        <v>8700</v>
      </c>
      <c r="P19" s="16">
        <v>8700</v>
      </c>
      <c r="Q19" s="15">
        <v>9375</v>
      </c>
      <c r="R19" s="16">
        <v>9375</v>
      </c>
      <c r="S19" s="5"/>
    </row>
    <row r="20" spans="2:19" ht="35.5" thickBot="1" x14ac:dyDescent="0.4">
      <c r="B20" s="12">
        <v>8</v>
      </c>
      <c r="C20" s="12" t="s">
        <v>53</v>
      </c>
      <c r="D20" s="13" t="s">
        <v>115</v>
      </c>
      <c r="E20" s="12" t="s">
        <v>115</v>
      </c>
      <c r="F20" s="12" t="s">
        <v>114</v>
      </c>
      <c r="G20" s="12">
        <v>1</v>
      </c>
      <c r="H20" s="14">
        <v>4500</v>
      </c>
      <c r="I20" s="15">
        <v>4500</v>
      </c>
      <c r="J20" s="17">
        <f t="shared" si="0"/>
        <v>4500</v>
      </c>
      <c r="K20" s="15">
        <v>6500</v>
      </c>
      <c r="L20" s="16">
        <f t="shared" si="1"/>
        <v>6500</v>
      </c>
      <c r="M20" s="15">
        <v>9500</v>
      </c>
      <c r="N20" s="16">
        <v>9500</v>
      </c>
      <c r="O20" s="15">
        <v>7500</v>
      </c>
      <c r="P20" s="16">
        <v>7500</v>
      </c>
      <c r="Q20" s="15">
        <v>9500</v>
      </c>
      <c r="R20" s="16">
        <v>9500</v>
      </c>
      <c r="S20" s="5"/>
    </row>
    <row r="21" spans="2:19" ht="35.5" thickBot="1" x14ac:dyDescent="0.4">
      <c r="B21" s="12">
        <v>9</v>
      </c>
      <c r="C21" s="12" t="s">
        <v>53</v>
      </c>
      <c r="D21" s="13" t="s">
        <v>116</v>
      </c>
      <c r="E21" s="12" t="s">
        <v>116</v>
      </c>
      <c r="F21" s="12" t="s">
        <v>114</v>
      </c>
      <c r="G21" s="12">
        <v>1</v>
      </c>
      <c r="H21" s="14">
        <v>1850</v>
      </c>
      <c r="I21" s="15">
        <v>3600</v>
      </c>
      <c r="J21" s="16">
        <f t="shared" si="0"/>
        <v>3600</v>
      </c>
      <c r="K21" s="15">
        <v>1850</v>
      </c>
      <c r="L21" s="17">
        <f t="shared" si="1"/>
        <v>1850</v>
      </c>
      <c r="M21" s="15">
        <v>4369</v>
      </c>
      <c r="N21" s="16">
        <v>4369</v>
      </c>
      <c r="O21" s="15">
        <v>2850</v>
      </c>
      <c r="P21" s="16">
        <v>2850</v>
      </c>
      <c r="Q21" s="15">
        <v>4369</v>
      </c>
      <c r="R21" s="16">
        <v>4369</v>
      </c>
      <c r="S21" s="5"/>
    </row>
    <row r="22" spans="2:19" ht="35.5" thickBot="1" x14ac:dyDescent="0.4">
      <c r="B22" s="12">
        <v>10</v>
      </c>
      <c r="C22" s="12" t="s">
        <v>53</v>
      </c>
      <c r="D22" s="13" t="s">
        <v>117</v>
      </c>
      <c r="E22" s="12" t="s">
        <v>117</v>
      </c>
      <c r="F22" s="12" t="s">
        <v>118</v>
      </c>
      <c r="G22" s="12">
        <v>0</v>
      </c>
      <c r="H22" s="13">
        <v>0</v>
      </c>
      <c r="I22" s="15">
        <v>950</v>
      </c>
      <c r="J22" s="15">
        <f t="shared" si="0"/>
        <v>0</v>
      </c>
      <c r="K22" s="15">
        <v>0</v>
      </c>
      <c r="L22" s="30">
        <f t="shared" si="1"/>
        <v>0</v>
      </c>
      <c r="M22" s="15">
        <v>0</v>
      </c>
      <c r="N22" s="30">
        <v>0</v>
      </c>
      <c r="O22" s="15">
        <v>0</v>
      </c>
      <c r="P22" s="30">
        <v>0</v>
      </c>
      <c r="Q22" s="15">
        <v>0</v>
      </c>
      <c r="R22" s="30">
        <v>0</v>
      </c>
      <c r="S22" s="5"/>
    </row>
    <row r="23" spans="2:19" ht="53" thickBot="1" x14ac:dyDescent="0.4">
      <c r="B23" s="12">
        <v>11</v>
      </c>
      <c r="C23" s="12" t="s">
        <v>53</v>
      </c>
      <c r="D23" s="13" t="s">
        <v>119</v>
      </c>
      <c r="E23" s="12" t="s">
        <v>119</v>
      </c>
      <c r="F23" s="12" t="s">
        <v>114</v>
      </c>
      <c r="G23" s="12">
        <v>3</v>
      </c>
      <c r="H23" s="14">
        <v>2325</v>
      </c>
      <c r="I23" s="15">
        <v>1050</v>
      </c>
      <c r="J23" s="16">
        <f t="shared" si="0"/>
        <v>3150</v>
      </c>
      <c r="K23" s="15">
        <v>1450</v>
      </c>
      <c r="L23" s="16">
        <f t="shared" si="1"/>
        <v>4350</v>
      </c>
      <c r="M23" s="15">
        <v>1188</v>
      </c>
      <c r="N23" s="16">
        <v>3564</v>
      </c>
      <c r="O23" s="15">
        <v>775</v>
      </c>
      <c r="P23" s="17">
        <v>2325</v>
      </c>
      <c r="Q23" s="15">
        <v>1188</v>
      </c>
      <c r="R23" s="16">
        <v>3564</v>
      </c>
      <c r="S23" s="5"/>
    </row>
    <row r="24" spans="2:19" ht="53" thickBot="1" x14ac:dyDescent="0.4">
      <c r="B24" s="12">
        <v>12</v>
      </c>
      <c r="C24" s="12" t="s">
        <v>53</v>
      </c>
      <c r="D24" s="13" t="s">
        <v>120</v>
      </c>
      <c r="E24" s="12" t="s">
        <v>120</v>
      </c>
      <c r="F24" s="12" t="s">
        <v>114</v>
      </c>
      <c r="G24" s="12">
        <v>3</v>
      </c>
      <c r="H24" s="14">
        <v>3750</v>
      </c>
      <c r="I24" s="15">
        <v>1250</v>
      </c>
      <c r="J24" s="17">
        <f t="shared" si="0"/>
        <v>3750</v>
      </c>
      <c r="K24" s="15">
        <v>1850</v>
      </c>
      <c r="L24" s="16">
        <f t="shared" si="1"/>
        <v>5550</v>
      </c>
      <c r="M24" s="15">
        <v>1500</v>
      </c>
      <c r="N24" s="16">
        <v>4500</v>
      </c>
      <c r="O24" s="15">
        <v>1250</v>
      </c>
      <c r="P24" s="17">
        <v>3750</v>
      </c>
      <c r="Q24" s="15">
        <v>1500</v>
      </c>
      <c r="R24" s="16">
        <v>4500</v>
      </c>
      <c r="S24" s="5"/>
    </row>
    <row r="25" spans="2:19" ht="35.5" thickBot="1" x14ac:dyDescent="0.4">
      <c r="B25" s="12">
        <v>13</v>
      </c>
      <c r="C25" s="12" t="s">
        <v>53</v>
      </c>
      <c r="D25" s="13" t="s">
        <v>121</v>
      </c>
      <c r="E25" s="12" t="s">
        <v>121</v>
      </c>
      <c r="F25" s="12" t="s">
        <v>114</v>
      </c>
      <c r="G25" s="12">
        <v>25</v>
      </c>
      <c r="H25" s="14">
        <v>28125</v>
      </c>
      <c r="I25" s="15">
        <v>1850</v>
      </c>
      <c r="J25" s="16">
        <f t="shared" si="0"/>
        <v>46250</v>
      </c>
      <c r="K25" s="15">
        <v>2250</v>
      </c>
      <c r="L25" s="16">
        <f t="shared" si="1"/>
        <v>56250</v>
      </c>
      <c r="M25" s="15">
        <v>1125</v>
      </c>
      <c r="N25" s="17">
        <v>28125</v>
      </c>
      <c r="O25" s="15">
        <v>1850</v>
      </c>
      <c r="P25" s="16">
        <v>46250</v>
      </c>
      <c r="Q25" s="15">
        <v>1125</v>
      </c>
      <c r="R25" s="17">
        <v>28125</v>
      </c>
      <c r="S25" s="5"/>
    </row>
    <row r="26" spans="2:19" s="11" customFormat="1" ht="18" thickBot="1" x14ac:dyDescent="0.4">
      <c r="B26" s="6">
        <v>2</v>
      </c>
      <c r="C26" s="6" t="s">
        <v>53</v>
      </c>
      <c r="D26" s="7" t="s">
        <v>122</v>
      </c>
      <c r="E26" s="6" t="s">
        <v>123</v>
      </c>
      <c r="F26" s="6" t="s">
        <v>56</v>
      </c>
      <c r="G26" s="6">
        <v>1</v>
      </c>
      <c r="H26" s="6"/>
      <c r="I26" s="8"/>
      <c r="J26" s="9">
        <v>410500</v>
      </c>
      <c r="K26" s="8"/>
      <c r="L26" s="9">
        <v>375000</v>
      </c>
      <c r="M26" s="8"/>
      <c r="N26" s="9">
        <v>365000</v>
      </c>
      <c r="O26" s="8"/>
      <c r="P26" s="9">
        <v>531270</v>
      </c>
      <c r="Q26" s="8"/>
      <c r="R26" s="9">
        <v>365000</v>
      </c>
      <c r="S26" s="10"/>
    </row>
    <row r="27" spans="2:19" ht="70.5" thickBot="1" x14ac:dyDescent="0.4">
      <c r="B27" s="12">
        <v>14</v>
      </c>
      <c r="C27" s="12" t="s">
        <v>53</v>
      </c>
      <c r="D27" s="13" t="s">
        <v>124</v>
      </c>
      <c r="E27" s="12" t="s">
        <v>124</v>
      </c>
      <c r="F27" s="12" t="s">
        <v>125</v>
      </c>
      <c r="G27" s="12">
        <v>250</v>
      </c>
      <c r="H27" s="14">
        <v>36250</v>
      </c>
      <c r="I27" s="15">
        <v>145</v>
      </c>
      <c r="J27" s="17">
        <v>36250</v>
      </c>
      <c r="K27" s="15">
        <v>150</v>
      </c>
      <c r="L27" s="16">
        <f t="shared" ref="L27:L48" si="2">K27*$G27</f>
        <v>37500</v>
      </c>
      <c r="M27" s="15">
        <v>175</v>
      </c>
      <c r="N27" s="16">
        <v>43750</v>
      </c>
      <c r="O27" s="15">
        <v>175</v>
      </c>
      <c r="P27" s="16">
        <v>43750</v>
      </c>
      <c r="Q27" s="15">
        <v>175</v>
      </c>
      <c r="R27" s="16">
        <v>43750</v>
      </c>
      <c r="S27" s="5"/>
    </row>
    <row r="28" spans="2:19" ht="35.5" thickBot="1" x14ac:dyDescent="0.4">
      <c r="B28" s="12">
        <v>15</v>
      </c>
      <c r="C28" s="12" t="s">
        <v>53</v>
      </c>
      <c r="D28" s="13" t="s">
        <v>126</v>
      </c>
      <c r="E28" s="12" t="s">
        <v>126</v>
      </c>
      <c r="F28" s="12" t="s">
        <v>58</v>
      </c>
      <c r="G28" s="12">
        <v>7</v>
      </c>
      <c r="H28" s="14">
        <v>24850</v>
      </c>
      <c r="I28" s="15">
        <v>4650</v>
      </c>
      <c r="J28" s="16">
        <v>32550</v>
      </c>
      <c r="K28" s="15">
        <v>3550</v>
      </c>
      <c r="L28" s="17">
        <f t="shared" si="2"/>
        <v>24850</v>
      </c>
      <c r="M28" s="15">
        <v>3700</v>
      </c>
      <c r="N28" s="16">
        <v>25900</v>
      </c>
      <c r="O28" s="15">
        <v>4800</v>
      </c>
      <c r="P28" s="16">
        <v>33600</v>
      </c>
      <c r="Q28" s="15">
        <v>3700</v>
      </c>
      <c r="R28" s="16">
        <v>25900</v>
      </c>
      <c r="S28" s="5"/>
    </row>
    <row r="29" spans="2:19" ht="35.5" thickBot="1" x14ac:dyDescent="0.4">
      <c r="B29" s="12">
        <v>16</v>
      </c>
      <c r="C29" s="12" t="s">
        <v>53</v>
      </c>
      <c r="D29" s="13" t="s">
        <v>127</v>
      </c>
      <c r="E29" s="12" t="s">
        <v>127</v>
      </c>
      <c r="F29" s="12" t="s">
        <v>58</v>
      </c>
      <c r="G29" s="12">
        <v>6</v>
      </c>
      <c r="H29" s="14">
        <v>21300</v>
      </c>
      <c r="I29" s="15">
        <v>4650</v>
      </c>
      <c r="J29" s="16">
        <v>27900</v>
      </c>
      <c r="K29" s="15">
        <v>3550</v>
      </c>
      <c r="L29" s="17">
        <f t="shared" si="2"/>
        <v>21300</v>
      </c>
      <c r="M29" s="15">
        <v>3700</v>
      </c>
      <c r="N29" s="16">
        <v>22200</v>
      </c>
      <c r="O29" s="15">
        <v>4800</v>
      </c>
      <c r="P29" s="16">
        <v>28800</v>
      </c>
      <c r="Q29" s="15">
        <v>3700</v>
      </c>
      <c r="R29" s="16">
        <v>22200</v>
      </c>
      <c r="S29" s="5"/>
    </row>
    <row r="30" spans="2:19" ht="35.5" thickBot="1" x14ac:dyDescent="0.4">
      <c r="B30" s="12">
        <v>17</v>
      </c>
      <c r="C30" s="12" t="s">
        <v>53</v>
      </c>
      <c r="D30" s="13" t="s">
        <v>128</v>
      </c>
      <c r="E30" s="12" t="s">
        <v>128</v>
      </c>
      <c r="F30" s="12" t="s">
        <v>58</v>
      </c>
      <c r="G30" s="12">
        <v>3</v>
      </c>
      <c r="H30" s="14">
        <v>12150</v>
      </c>
      <c r="I30" s="15">
        <v>4850</v>
      </c>
      <c r="J30" s="16">
        <v>14550</v>
      </c>
      <c r="K30" s="15">
        <v>4050</v>
      </c>
      <c r="L30" s="17">
        <f t="shared" si="2"/>
        <v>12150</v>
      </c>
      <c r="M30" s="15">
        <v>4100</v>
      </c>
      <c r="N30" s="16">
        <v>12300</v>
      </c>
      <c r="O30" s="15">
        <v>6500</v>
      </c>
      <c r="P30" s="16">
        <v>19500</v>
      </c>
      <c r="Q30" s="15">
        <v>4100</v>
      </c>
      <c r="R30" s="16">
        <v>12300</v>
      </c>
      <c r="S30" s="5"/>
    </row>
    <row r="31" spans="2:19" ht="35.5" thickBot="1" x14ac:dyDescent="0.4">
      <c r="B31" s="12">
        <v>18</v>
      </c>
      <c r="C31" s="12" t="s">
        <v>53</v>
      </c>
      <c r="D31" s="13" t="s">
        <v>129</v>
      </c>
      <c r="E31" s="12" t="s">
        <v>129</v>
      </c>
      <c r="F31" s="12" t="s">
        <v>58</v>
      </c>
      <c r="G31" s="12">
        <v>3</v>
      </c>
      <c r="H31" s="14">
        <v>13650</v>
      </c>
      <c r="I31" s="15">
        <v>5050</v>
      </c>
      <c r="J31" s="16">
        <v>15150</v>
      </c>
      <c r="K31" s="15">
        <v>4550</v>
      </c>
      <c r="L31" s="17">
        <f t="shared" si="2"/>
        <v>13650</v>
      </c>
      <c r="M31" s="15">
        <v>4800</v>
      </c>
      <c r="N31" s="16">
        <v>14400</v>
      </c>
      <c r="O31" s="15">
        <v>5900</v>
      </c>
      <c r="P31" s="16">
        <v>17700</v>
      </c>
      <c r="Q31" s="15">
        <v>4800</v>
      </c>
      <c r="R31" s="16">
        <v>14400</v>
      </c>
      <c r="S31" s="5"/>
    </row>
    <row r="32" spans="2:19" ht="35.5" thickBot="1" x14ac:dyDescent="0.4">
      <c r="B32" s="12">
        <v>19</v>
      </c>
      <c r="C32" s="12" t="s">
        <v>53</v>
      </c>
      <c r="D32" s="13" t="s">
        <v>130</v>
      </c>
      <c r="E32" s="12" t="s">
        <v>130</v>
      </c>
      <c r="F32" s="12" t="s">
        <v>58</v>
      </c>
      <c r="G32" s="12">
        <v>3</v>
      </c>
      <c r="H32" s="14">
        <v>7200</v>
      </c>
      <c r="I32" s="15">
        <v>5650</v>
      </c>
      <c r="J32" s="16">
        <v>16950</v>
      </c>
      <c r="K32" s="15">
        <v>3500</v>
      </c>
      <c r="L32" s="16">
        <f t="shared" si="2"/>
        <v>10500</v>
      </c>
      <c r="M32" s="15">
        <v>2400</v>
      </c>
      <c r="N32" s="17">
        <v>7200</v>
      </c>
      <c r="O32" s="15">
        <v>6700</v>
      </c>
      <c r="P32" s="16">
        <v>20100</v>
      </c>
      <c r="Q32" s="15">
        <v>2400</v>
      </c>
      <c r="R32" s="17">
        <v>7200</v>
      </c>
      <c r="S32" s="5"/>
    </row>
    <row r="33" spans="2:19" ht="35.5" thickBot="1" x14ac:dyDescent="0.4">
      <c r="B33" s="12">
        <v>20</v>
      </c>
      <c r="C33" s="12" t="s">
        <v>53</v>
      </c>
      <c r="D33" s="13" t="s">
        <v>131</v>
      </c>
      <c r="E33" s="12" t="s">
        <v>131</v>
      </c>
      <c r="F33" s="12" t="s">
        <v>114</v>
      </c>
      <c r="G33" s="12">
        <v>6</v>
      </c>
      <c r="H33" s="14">
        <v>1500</v>
      </c>
      <c r="I33" s="15">
        <v>250</v>
      </c>
      <c r="J33" s="17">
        <v>1500</v>
      </c>
      <c r="K33" s="15">
        <v>450</v>
      </c>
      <c r="L33" s="16">
        <f t="shared" si="2"/>
        <v>2700</v>
      </c>
      <c r="M33" s="15">
        <v>4300</v>
      </c>
      <c r="N33" s="16">
        <v>25800</v>
      </c>
      <c r="O33" s="15">
        <v>475</v>
      </c>
      <c r="P33" s="16">
        <v>2850</v>
      </c>
      <c r="Q33" s="15">
        <v>4300</v>
      </c>
      <c r="R33" s="16">
        <v>25800</v>
      </c>
      <c r="S33" s="5"/>
    </row>
    <row r="34" spans="2:19" ht="70.5" thickBot="1" x14ac:dyDescent="0.4">
      <c r="B34" s="12">
        <v>21</v>
      </c>
      <c r="C34" s="12" t="s">
        <v>53</v>
      </c>
      <c r="D34" s="13" t="s">
        <v>132</v>
      </c>
      <c r="E34" s="12" t="s">
        <v>132</v>
      </c>
      <c r="F34" s="12" t="s">
        <v>114</v>
      </c>
      <c r="G34" s="12">
        <v>1</v>
      </c>
      <c r="H34" s="14">
        <v>81000</v>
      </c>
      <c r="I34" s="15">
        <v>125000</v>
      </c>
      <c r="J34" s="16">
        <v>125000</v>
      </c>
      <c r="K34" s="15">
        <v>115000</v>
      </c>
      <c r="L34" s="16">
        <f t="shared" si="2"/>
        <v>115000</v>
      </c>
      <c r="M34" s="15">
        <v>81000</v>
      </c>
      <c r="N34" s="17">
        <v>81000</v>
      </c>
      <c r="O34" s="15">
        <v>145000</v>
      </c>
      <c r="P34" s="16">
        <v>145000</v>
      </c>
      <c r="Q34" s="15">
        <v>81000</v>
      </c>
      <c r="R34" s="17">
        <v>81000</v>
      </c>
      <c r="S34" s="5"/>
    </row>
    <row r="35" spans="2:19" ht="35.5" thickBot="1" x14ac:dyDescent="0.4">
      <c r="B35" s="12">
        <v>22</v>
      </c>
      <c r="C35" s="12" t="s">
        <v>53</v>
      </c>
      <c r="D35" s="13" t="s">
        <v>133</v>
      </c>
      <c r="E35" s="12" t="s">
        <v>133</v>
      </c>
      <c r="F35" s="12" t="s">
        <v>58</v>
      </c>
      <c r="G35" s="12">
        <v>3</v>
      </c>
      <c r="H35" s="14">
        <v>12600</v>
      </c>
      <c r="I35" s="15">
        <v>7250</v>
      </c>
      <c r="J35" s="16">
        <v>21750</v>
      </c>
      <c r="K35" s="15">
        <v>4200</v>
      </c>
      <c r="L35" s="17">
        <f t="shared" si="2"/>
        <v>12600</v>
      </c>
      <c r="M35" s="15">
        <v>4800</v>
      </c>
      <c r="N35" s="16">
        <v>14400</v>
      </c>
      <c r="O35" s="15">
        <v>6700</v>
      </c>
      <c r="P35" s="16">
        <v>20100</v>
      </c>
      <c r="Q35" s="15">
        <v>4800</v>
      </c>
      <c r="R35" s="16">
        <v>14400</v>
      </c>
      <c r="S35" s="5"/>
    </row>
    <row r="36" spans="2:19" ht="35.5" thickBot="1" x14ac:dyDescent="0.4">
      <c r="B36" s="12">
        <v>23</v>
      </c>
      <c r="C36" s="12" t="s">
        <v>53</v>
      </c>
      <c r="D36" s="13" t="s">
        <v>134</v>
      </c>
      <c r="E36" s="12" t="s">
        <v>134</v>
      </c>
      <c r="F36" s="12" t="s">
        <v>58</v>
      </c>
      <c r="G36" s="12">
        <v>2</v>
      </c>
      <c r="H36" s="14">
        <v>8400</v>
      </c>
      <c r="I36" s="15">
        <v>7250</v>
      </c>
      <c r="J36" s="16">
        <v>14500</v>
      </c>
      <c r="K36" s="15">
        <v>4200</v>
      </c>
      <c r="L36" s="17">
        <f t="shared" si="2"/>
        <v>8400</v>
      </c>
      <c r="M36" s="15">
        <v>5300</v>
      </c>
      <c r="N36" s="16">
        <v>10600</v>
      </c>
      <c r="O36" s="15">
        <v>8800</v>
      </c>
      <c r="P36" s="16">
        <v>17600</v>
      </c>
      <c r="Q36" s="15">
        <v>5300</v>
      </c>
      <c r="R36" s="16">
        <v>10600</v>
      </c>
      <c r="S36" s="5"/>
    </row>
    <row r="37" spans="2:19" ht="18" thickBot="1" x14ac:dyDescent="0.4">
      <c r="B37" s="12">
        <v>24</v>
      </c>
      <c r="C37" s="12" t="s">
        <v>53</v>
      </c>
      <c r="D37" s="13" t="s">
        <v>135</v>
      </c>
      <c r="E37" s="12" t="s">
        <v>135</v>
      </c>
      <c r="F37" s="12" t="s">
        <v>58</v>
      </c>
      <c r="G37" s="12">
        <v>2</v>
      </c>
      <c r="H37" s="14">
        <v>8400</v>
      </c>
      <c r="I37" s="15">
        <v>7250</v>
      </c>
      <c r="J37" s="16">
        <v>14500</v>
      </c>
      <c r="K37" s="15">
        <v>4200</v>
      </c>
      <c r="L37" s="17">
        <f t="shared" si="2"/>
        <v>8400</v>
      </c>
      <c r="M37" s="15">
        <v>5500</v>
      </c>
      <c r="N37" s="16">
        <v>11000</v>
      </c>
      <c r="O37" s="15">
        <v>6500</v>
      </c>
      <c r="P37" s="16">
        <v>13000</v>
      </c>
      <c r="Q37" s="15">
        <v>5500</v>
      </c>
      <c r="R37" s="16">
        <v>11000</v>
      </c>
      <c r="S37" s="5"/>
    </row>
    <row r="38" spans="2:19" ht="35.5" thickBot="1" x14ac:dyDescent="0.4">
      <c r="B38" s="12">
        <v>25</v>
      </c>
      <c r="C38" s="12" t="s">
        <v>53</v>
      </c>
      <c r="D38" s="13" t="s">
        <v>136</v>
      </c>
      <c r="E38" s="12" t="s">
        <v>136</v>
      </c>
      <c r="F38" s="12" t="s">
        <v>58</v>
      </c>
      <c r="G38" s="12">
        <v>1</v>
      </c>
      <c r="H38" s="14">
        <v>4200</v>
      </c>
      <c r="I38" s="15">
        <v>7250</v>
      </c>
      <c r="J38" s="16">
        <v>7250</v>
      </c>
      <c r="K38" s="15">
        <v>4200</v>
      </c>
      <c r="L38" s="17">
        <f t="shared" si="2"/>
        <v>4200</v>
      </c>
      <c r="M38" s="15">
        <v>8000</v>
      </c>
      <c r="N38" s="16">
        <v>8000</v>
      </c>
      <c r="O38" s="15">
        <v>6490</v>
      </c>
      <c r="P38" s="16">
        <v>6490</v>
      </c>
      <c r="Q38" s="15">
        <v>8000</v>
      </c>
      <c r="R38" s="16">
        <v>8000</v>
      </c>
      <c r="S38" s="5"/>
    </row>
    <row r="39" spans="2:19" ht="18" thickBot="1" x14ac:dyDescent="0.4">
      <c r="B39" s="12">
        <v>26</v>
      </c>
      <c r="C39" s="12" t="s">
        <v>53</v>
      </c>
      <c r="D39" s="13" t="s">
        <v>137</v>
      </c>
      <c r="E39" s="12" t="s">
        <v>137</v>
      </c>
      <c r="F39" s="12" t="s">
        <v>58</v>
      </c>
      <c r="G39" s="12">
        <v>1</v>
      </c>
      <c r="H39" s="14">
        <v>4200</v>
      </c>
      <c r="I39" s="15">
        <v>7250</v>
      </c>
      <c r="J39" s="16">
        <v>7250</v>
      </c>
      <c r="K39" s="15">
        <v>4200</v>
      </c>
      <c r="L39" s="17">
        <f t="shared" si="2"/>
        <v>4200</v>
      </c>
      <c r="M39" s="15">
        <v>5300</v>
      </c>
      <c r="N39" s="16">
        <v>5300</v>
      </c>
      <c r="O39" s="15">
        <v>7350</v>
      </c>
      <c r="P39" s="16">
        <v>7350</v>
      </c>
      <c r="Q39" s="15">
        <v>5300</v>
      </c>
      <c r="R39" s="16">
        <v>5300</v>
      </c>
      <c r="S39" s="5"/>
    </row>
    <row r="40" spans="2:19" ht="35.5" thickBot="1" x14ac:dyDescent="0.4">
      <c r="B40" s="12">
        <v>27</v>
      </c>
      <c r="C40" s="12" t="s">
        <v>53</v>
      </c>
      <c r="D40" s="13" t="s">
        <v>138</v>
      </c>
      <c r="E40" s="12" t="s">
        <v>138</v>
      </c>
      <c r="F40" s="12" t="s">
        <v>58</v>
      </c>
      <c r="G40" s="12">
        <v>2</v>
      </c>
      <c r="H40" s="14">
        <v>8400</v>
      </c>
      <c r="I40" s="15">
        <v>7250</v>
      </c>
      <c r="J40" s="16">
        <v>14500</v>
      </c>
      <c r="K40" s="15">
        <v>4200</v>
      </c>
      <c r="L40" s="17">
        <f t="shared" si="2"/>
        <v>8400</v>
      </c>
      <c r="M40" s="15">
        <v>6300</v>
      </c>
      <c r="N40" s="16">
        <v>12600</v>
      </c>
      <c r="O40" s="15">
        <v>6900</v>
      </c>
      <c r="P40" s="16">
        <v>13800</v>
      </c>
      <c r="Q40" s="15">
        <v>6300</v>
      </c>
      <c r="R40" s="16">
        <v>12600</v>
      </c>
      <c r="S40" s="5"/>
    </row>
    <row r="41" spans="2:19" ht="35.5" thickBot="1" x14ac:dyDescent="0.4">
      <c r="B41" s="12">
        <v>28</v>
      </c>
      <c r="C41" s="12" t="s">
        <v>53</v>
      </c>
      <c r="D41" s="13" t="s">
        <v>139</v>
      </c>
      <c r="E41" s="12" t="s">
        <v>139</v>
      </c>
      <c r="F41" s="12" t="s">
        <v>140</v>
      </c>
      <c r="G41" s="12">
        <v>1</v>
      </c>
      <c r="H41" s="14">
        <v>4200</v>
      </c>
      <c r="I41" s="15">
        <v>8250</v>
      </c>
      <c r="J41" s="16">
        <v>8250</v>
      </c>
      <c r="K41" s="15">
        <v>4200</v>
      </c>
      <c r="L41" s="17">
        <f t="shared" si="2"/>
        <v>4200</v>
      </c>
      <c r="M41" s="15">
        <v>10600</v>
      </c>
      <c r="N41" s="16">
        <v>10600</v>
      </c>
      <c r="O41" s="15">
        <v>6900</v>
      </c>
      <c r="P41" s="16">
        <v>6900</v>
      </c>
      <c r="Q41" s="15">
        <v>10600</v>
      </c>
      <c r="R41" s="16">
        <v>10600</v>
      </c>
      <c r="S41" s="5"/>
    </row>
    <row r="42" spans="2:19" ht="35.5" thickBot="1" x14ac:dyDescent="0.4">
      <c r="B42" s="12">
        <v>29</v>
      </c>
      <c r="C42" s="12" t="s">
        <v>53</v>
      </c>
      <c r="D42" s="13" t="s">
        <v>141</v>
      </c>
      <c r="E42" s="12" t="s">
        <v>141</v>
      </c>
      <c r="F42" s="12" t="s">
        <v>140</v>
      </c>
      <c r="G42" s="12">
        <v>2</v>
      </c>
      <c r="H42" s="14">
        <v>8400</v>
      </c>
      <c r="I42" s="15">
        <v>7250</v>
      </c>
      <c r="J42" s="16">
        <v>14500</v>
      </c>
      <c r="K42" s="15">
        <v>4200</v>
      </c>
      <c r="L42" s="17">
        <f t="shared" si="2"/>
        <v>8400</v>
      </c>
      <c r="M42" s="15">
        <v>9700</v>
      </c>
      <c r="N42" s="16">
        <v>19400</v>
      </c>
      <c r="O42" s="15">
        <v>7700</v>
      </c>
      <c r="P42" s="16">
        <v>15400</v>
      </c>
      <c r="Q42" s="15">
        <v>9700</v>
      </c>
      <c r="R42" s="16">
        <v>19400</v>
      </c>
      <c r="S42" s="5"/>
    </row>
    <row r="43" spans="2:19" ht="53" thickBot="1" x14ac:dyDescent="0.4">
      <c r="B43" s="12">
        <v>30</v>
      </c>
      <c r="C43" s="12" t="s">
        <v>53</v>
      </c>
      <c r="D43" s="13" t="s">
        <v>142</v>
      </c>
      <c r="E43" s="12" t="s">
        <v>142</v>
      </c>
      <c r="F43" s="12" t="s">
        <v>140</v>
      </c>
      <c r="G43" s="12">
        <v>3</v>
      </c>
      <c r="H43" s="14">
        <v>29100</v>
      </c>
      <c r="I43" s="15">
        <v>14500</v>
      </c>
      <c r="J43" s="16">
        <v>43500</v>
      </c>
      <c r="K43" s="15">
        <v>14500</v>
      </c>
      <c r="L43" s="16">
        <f t="shared" si="2"/>
        <v>43500</v>
      </c>
      <c r="M43" s="15">
        <v>9700</v>
      </c>
      <c r="N43" s="17">
        <v>29100</v>
      </c>
      <c r="O43" s="15">
        <v>28500</v>
      </c>
      <c r="P43" s="16">
        <v>85500</v>
      </c>
      <c r="Q43" s="15">
        <v>9700</v>
      </c>
      <c r="R43" s="17">
        <v>29100</v>
      </c>
      <c r="S43" s="5"/>
    </row>
    <row r="44" spans="2:19" ht="35.5" thickBot="1" x14ac:dyDescent="0.4">
      <c r="B44" s="12">
        <v>31</v>
      </c>
      <c r="C44" s="12" t="s">
        <v>53</v>
      </c>
      <c r="D44" s="13" t="s">
        <v>143</v>
      </c>
      <c r="E44" s="12" t="s">
        <v>143</v>
      </c>
      <c r="F44" s="12" t="s">
        <v>140</v>
      </c>
      <c r="G44" s="12">
        <v>3</v>
      </c>
      <c r="H44" s="14">
        <v>1950</v>
      </c>
      <c r="I44" s="15">
        <v>950</v>
      </c>
      <c r="J44" s="16">
        <v>2850</v>
      </c>
      <c r="K44" s="15">
        <v>6000</v>
      </c>
      <c r="L44" s="16">
        <f t="shared" si="2"/>
        <v>18000</v>
      </c>
      <c r="M44" s="15">
        <v>650</v>
      </c>
      <c r="N44" s="17">
        <v>1950</v>
      </c>
      <c r="O44" s="15">
        <v>1850</v>
      </c>
      <c r="P44" s="16">
        <v>5550</v>
      </c>
      <c r="Q44" s="15">
        <v>650</v>
      </c>
      <c r="R44" s="17">
        <v>1950</v>
      </c>
      <c r="S44" s="5"/>
    </row>
    <row r="45" spans="2:19" ht="35.5" thickBot="1" x14ac:dyDescent="0.4">
      <c r="B45" s="12">
        <v>32</v>
      </c>
      <c r="C45" s="12" t="s">
        <v>53</v>
      </c>
      <c r="D45" s="13" t="s">
        <v>144</v>
      </c>
      <c r="E45" s="12" t="s">
        <v>144</v>
      </c>
      <c r="F45" s="12" t="s">
        <v>140</v>
      </c>
      <c r="G45" s="12">
        <v>3</v>
      </c>
      <c r="H45" s="14">
        <v>1950</v>
      </c>
      <c r="I45" s="15">
        <v>950</v>
      </c>
      <c r="J45" s="16">
        <v>2850</v>
      </c>
      <c r="K45" s="15">
        <v>8500</v>
      </c>
      <c r="L45" s="16">
        <f t="shared" si="2"/>
        <v>25500</v>
      </c>
      <c r="M45" s="15">
        <v>650</v>
      </c>
      <c r="N45" s="17">
        <v>1950</v>
      </c>
      <c r="O45" s="15">
        <v>1850</v>
      </c>
      <c r="P45" s="16">
        <v>5550</v>
      </c>
      <c r="Q45" s="15">
        <v>650</v>
      </c>
      <c r="R45" s="17">
        <v>1950</v>
      </c>
      <c r="S45" s="5"/>
    </row>
    <row r="46" spans="2:19" ht="35.5" thickBot="1" x14ac:dyDescent="0.4">
      <c r="B46" s="12">
        <v>33</v>
      </c>
      <c r="C46" s="12" t="s">
        <v>53</v>
      </c>
      <c r="D46" s="13" t="s">
        <v>145</v>
      </c>
      <c r="E46" s="12" t="s">
        <v>145</v>
      </c>
      <c r="F46" s="12" t="s">
        <v>140</v>
      </c>
      <c r="G46" s="12">
        <v>3</v>
      </c>
      <c r="H46" s="14">
        <v>2250</v>
      </c>
      <c r="I46" s="15">
        <v>950</v>
      </c>
      <c r="J46" s="16">
        <v>2850</v>
      </c>
      <c r="K46" s="15">
        <v>10500</v>
      </c>
      <c r="L46" s="16">
        <f t="shared" si="2"/>
        <v>31500</v>
      </c>
      <c r="M46" s="15">
        <v>750</v>
      </c>
      <c r="N46" s="17">
        <v>2250</v>
      </c>
      <c r="O46" s="15">
        <v>1850</v>
      </c>
      <c r="P46" s="16">
        <v>5550</v>
      </c>
      <c r="Q46" s="15">
        <v>750</v>
      </c>
      <c r="R46" s="17">
        <v>2250</v>
      </c>
      <c r="S46" s="5"/>
    </row>
    <row r="47" spans="2:19" ht="53" thickBot="1" x14ac:dyDescent="0.4">
      <c r="B47" s="12">
        <v>34</v>
      </c>
      <c r="C47" s="12" t="s">
        <v>53</v>
      </c>
      <c r="D47" s="13" t="s">
        <v>146</v>
      </c>
      <c r="E47" s="12" t="s">
        <v>146</v>
      </c>
      <c r="F47" s="12" t="s">
        <v>140</v>
      </c>
      <c r="G47" s="12">
        <v>2</v>
      </c>
      <c r="H47" s="14">
        <v>1500</v>
      </c>
      <c r="I47" s="15">
        <v>950</v>
      </c>
      <c r="J47" s="16">
        <v>1900</v>
      </c>
      <c r="K47" s="15">
        <v>1500</v>
      </c>
      <c r="L47" s="16">
        <f t="shared" si="2"/>
        <v>3000</v>
      </c>
      <c r="M47" s="15">
        <v>750</v>
      </c>
      <c r="N47" s="17">
        <v>1500</v>
      </c>
      <c r="O47" s="15">
        <v>2990</v>
      </c>
      <c r="P47" s="16">
        <v>5980</v>
      </c>
      <c r="Q47" s="15">
        <v>750</v>
      </c>
      <c r="R47" s="17">
        <v>1500</v>
      </c>
      <c r="S47" s="5"/>
    </row>
    <row r="48" spans="2:19" ht="35.5" thickBot="1" x14ac:dyDescent="0.4">
      <c r="B48" s="12">
        <v>35</v>
      </c>
      <c r="C48" s="12" t="s">
        <v>53</v>
      </c>
      <c r="D48" s="13" t="s">
        <v>147</v>
      </c>
      <c r="E48" s="12" t="s">
        <v>147</v>
      </c>
      <c r="F48" s="12" t="s">
        <v>140</v>
      </c>
      <c r="G48" s="12">
        <v>4</v>
      </c>
      <c r="H48" s="14">
        <v>3800</v>
      </c>
      <c r="I48" s="15">
        <v>1050</v>
      </c>
      <c r="J48" s="16">
        <v>4200</v>
      </c>
      <c r="K48" s="15">
        <v>2500</v>
      </c>
      <c r="L48" s="16">
        <f t="shared" si="2"/>
        <v>10000</v>
      </c>
      <c r="M48" s="15">
        <v>950</v>
      </c>
      <c r="N48" s="17">
        <v>3800</v>
      </c>
      <c r="O48" s="15">
        <v>2800</v>
      </c>
      <c r="P48" s="16">
        <v>11200</v>
      </c>
      <c r="Q48" s="15">
        <v>950</v>
      </c>
      <c r="R48" s="17">
        <v>3800</v>
      </c>
      <c r="S48" s="5"/>
    </row>
    <row r="49" spans="2:19" ht="14.5" thickBot="1" x14ac:dyDescent="0.35">
      <c r="B49" s="5"/>
      <c r="C49" s="5"/>
      <c r="D49" s="18"/>
      <c r="E49" s="5"/>
      <c r="F49" s="5"/>
      <c r="G49" s="5"/>
      <c r="H49" s="5"/>
      <c r="I49" s="5"/>
      <c r="J49" s="5"/>
      <c r="K49" s="5"/>
      <c r="L49" s="5"/>
      <c r="M49" s="5"/>
      <c r="N49" s="5"/>
      <c r="O49" s="5"/>
      <c r="P49" s="5"/>
      <c r="Q49" s="5"/>
      <c r="R49" s="5"/>
      <c r="S49" s="5"/>
    </row>
  </sheetData>
  <autoFilter ref="B11:R11"/>
  <mergeCells count="63">
    <mergeCell ref="B1:C5"/>
    <mergeCell ref="D1:E5"/>
    <mergeCell ref="F1:H1"/>
    <mergeCell ref="I1:J1"/>
    <mergeCell ref="K1:L1"/>
    <mergeCell ref="F3:H3"/>
    <mergeCell ref="I3:J3"/>
    <mergeCell ref="K3:L3"/>
    <mergeCell ref="O1:P1"/>
    <mergeCell ref="Q1:R1"/>
    <mergeCell ref="F2:H2"/>
    <mergeCell ref="I2:J2"/>
    <mergeCell ref="K2:L2"/>
    <mergeCell ref="M2:N2"/>
    <mergeCell ref="O2:P2"/>
    <mergeCell ref="Q2:R2"/>
    <mergeCell ref="M1:N1"/>
    <mergeCell ref="O3:P3"/>
    <mergeCell ref="Q3:R3"/>
    <mergeCell ref="F4:H4"/>
    <mergeCell ref="I4:J4"/>
    <mergeCell ref="K4:L4"/>
    <mergeCell ref="M4:N4"/>
    <mergeCell ref="O4:P4"/>
    <mergeCell ref="Q4:R4"/>
    <mergeCell ref="M3:N3"/>
    <mergeCell ref="Q6:R6"/>
    <mergeCell ref="F5:H5"/>
    <mergeCell ref="I5:J5"/>
    <mergeCell ref="K5:L5"/>
    <mergeCell ref="M5:N5"/>
    <mergeCell ref="O5:P5"/>
    <mergeCell ref="Q5:R5"/>
    <mergeCell ref="B6:H6"/>
    <mergeCell ref="I6:J6"/>
    <mergeCell ref="K6:L6"/>
    <mergeCell ref="M6:N6"/>
    <mergeCell ref="O6:P6"/>
    <mergeCell ref="Q8:R8"/>
    <mergeCell ref="B7:H7"/>
    <mergeCell ref="I7:J7"/>
    <mergeCell ref="K7:L7"/>
    <mergeCell ref="M7:N7"/>
    <mergeCell ref="O7:P7"/>
    <mergeCell ref="Q7:R7"/>
    <mergeCell ref="B8:H8"/>
    <mergeCell ref="I8:J8"/>
    <mergeCell ref="K8:L8"/>
    <mergeCell ref="M8:N8"/>
    <mergeCell ref="O8:P8"/>
    <mergeCell ref="B9:E10"/>
    <mergeCell ref="F9:H9"/>
    <mergeCell ref="I9:J9"/>
    <mergeCell ref="K9:L9"/>
    <mergeCell ref="M9:N9"/>
    <mergeCell ref="Q9:R9"/>
    <mergeCell ref="F10:H10"/>
    <mergeCell ref="I10:J10"/>
    <mergeCell ref="K10:L10"/>
    <mergeCell ref="M10:N10"/>
    <mergeCell ref="O10:P10"/>
    <mergeCell ref="Q10:R10"/>
    <mergeCell ref="O9:P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
  <sheetViews>
    <sheetView zoomScale="37" workbookViewId="0">
      <selection activeCell="G14" sqref="G14"/>
    </sheetView>
  </sheetViews>
  <sheetFormatPr defaultColWidth="9.1796875" defaultRowHeight="14" x14ac:dyDescent="0.3"/>
  <cols>
    <col min="1" max="2" width="9.1796875" style="2" customWidth="1"/>
    <col min="3" max="3" width="10.453125" style="2" bestFit="1" customWidth="1"/>
    <col min="4" max="4" width="96.08984375" style="19" customWidth="1"/>
    <col min="5" max="5" width="20.7265625" style="2" hidden="1" customWidth="1"/>
    <col min="6" max="7" width="9.1796875" style="2" customWidth="1"/>
    <col min="8" max="8" width="18" style="2" bestFit="1" customWidth="1"/>
    <col min="9" max="16" width="22.7265625" style="2" customWidth="1"/>
    <col min="17" max="17" width="9.1796875" style="2" customWidth="1"/>
    <col min="18" max="16384" width="9.1796875" style="2"/>
  </cols>
  <sheetData>
    <row r="1" spans="2:17" ht="14.5" thickBot="1" x14ac:dyDescent="0.35">
      <c r="B1" s="73"/>
      <c r="C1" s="73"/>
      <c r="D1" s="78" t="s">
        <v>66</v>
      </c>
      <c r="E1" s="78" t="s">
        <v>66</v>
      </c>
      <c r="F1" s="76" t="s">
        <v>7</v>
      </c>
      <c r="G1" s="76" t="s">
        <v>7</v>
      </c>
      <c r="H1" s="76" t="s">
        <v>7</v>
      </c>
      <c r="I1" s="77" t="s">
        <v>12</v>
      </c>
      <c r="J1" s="77" t="s">
        <v>12</v>
      </c>
      <c r="K1" s="77" t="s">
        <v>10</v>
      </c>
      <c r="L1" s="77" t="s">
        <v>10</v>
      </c>
      <c r="M1" s="77" t="s">
        <v>11</v>
      </c>
      <c r="N1" s="77" t="s">
        <v>11</v>
      </c>
      <c r="O1" s="77" t="s">
        <v>9</v>
      </c>
      <c r="P1" s="77" t="s">
        <v>9</v>
      </c>
    </row>
    <row r="2" spans="2:17" x14ac:dyDescent="0.3">
      <c r="B2" s="73"/>
      <c r="C2" s="73"/>
      <c r="D2" s="78" t="s">
        <v>66</v>
      </c>
      <c r="E2" s="78" t="s">
        <v>66</v>
      </c>
      <c r="F2" s="76" t="s">
        <v>67</v>
      </c>
      <c r="G2" s="76" t="s">
        <v>67</v>
      </c>
      <c r="H2" s="76" t="s">
        <v>67</v>
      </c>
      <c r="I2" s="74" t="s">
        <v>18</v>
      </c>
      <c r="J2" s="74" t="s">
        <v>18</v>
      </c>
      <c r="K2" s="74" t="s">
        <v>16</v>
      </c>
      <c r="L2" s="74" t="s">
        <v>16</v>
      </c>
      <c r="M2" s="74" t="s">
        <v>17</v>
      </c>
      <c r="N2" s="74" t="s">
        <v>17</v>
      </c>
      <c r="O2" s="74" t="s">
        <v>15</v>
      </c>
      <c r="P2" s="74" t="s">
        <v>15</v>
      </c>
    </row>
    <row r="3" spans="2:17" x14ac:dyDescent="0.3">
      <c r="B3" s="73"/>
      <c r="C3" s="73"/>
      <c r="D3" s="78" t="s">
        <v>66</v>
      </c>
      <c r="E3" s="78" t="s">
        <v>66</v>
      </c>
      <c r="F3" s="76" t="s">
        <v>68</v>
      </c>
      <c r="G3" s="76" t="s">
        <v>68</v>
      </c>
      <c r="H3" s="76" t="s">
        <v>68</v>
      </c>
      <c r="I3" s="74" t="s">
        <v>22</v>
      </c>
      <c r="J3" s="74" t="s">
        <v>22</v>
      </c>
      <c r="K3" s="74" t="s">
        <v>21</v>
      </c>
      <c r="L3" s="74" t="s">
        <v>21</v>
      </c>
      <c r="M3" s="74" t="s">
        <v>20</v>
      </c>
      <c r="N3" s="74" t="s">
        <v>20</v>
      </c>
      <c r="O3" s="74" t="s">
        <v>20</v>
      </c>
      <c r="P3" s="74" t="s">
        <v>20</v>
      </c>
    </row>
    <row r="4" spans="2:17" x14ac:dyDescent="0.3">
      <c r="B4" s="73"/>
      <c r="C4" s="73"/>
      <c r="D4" s="78" t="s">
        <v>66</v>
      </c>
      <c r="E4" s="78" t="s">
        <v>66</v>
      </c>
      <c r="F4" s="76" t="s">
        <v>69</v>
      </c>
      <c r="G4" s="76" t="s">
        <v>69</v>
      </c>
      <c r="H4" s="76" t="s">
        <v>69</v>
      </c>
      <c r="I4" s="74" t="s">
        <v>24</v>
      </c>
      <c r="J4" s="74" t="s">
        <v>24</v>
      </c>
      <c r="K4" s="74" t="s">
        <v>25</v>
      </c>
      <c r="L4" s="74" t="s">
        <v>25</v>
      </c>
      <c r="M4" s="74" t="s">
        <v>24</v>
      </c>
      <c r="N4" s="74" t="s">
        <v>24</v>
      </c>
      <c r="O4" s="74" t="s">
        <v>24</v>
      </c>
      <c r="P4" s="74" t="s">
        <v>24</v>
      </c>
    </row>
    <row r="5" spans="2:17" ht="14.5" thickBot="1" x14ac:dyDescent="0.35">
      <c r="B5" s="73"/>
      <c r="C5" s="73"/>
      <c r="D5" s="78" t="s">
        <v>66</v>
      </c>
      <c r="E5" s="78" t="s">
        <v>66</v>
      </c>
      <c r="F5" s="73"/>
      <c r="G5" s="73"/>
      <c r="H5" s="73"/>
      <c r="I5" s="74" t="s">
        <v>30</v>
      </c>
      <c r="J5" s="74" t="s">
        <v>30</v>
      </c>
      <c r="K5" s="74" t="s">
        <v>28</v>
      </c>
      <c r="L5" s="74" t="s">
        <v>28</v>
      </c>
      <c r="M5" s="74" t="s">
        <v>29</v>
      </c>
      <c r="N5" s="74" t="s">
        <v>29</v>
      </c>
      <c r="O5" s="74" t="s">
        <v>27</v>
      </c>
      <c r="P5" s="74" t="s">
        <v>27</v>
      </c>
    </row>
    <row r="6" spans="2:17" ht="14.5" thickBot="1" x14ac:dyDescent="0.35">
      <c r="B6" s="75" t="s">
        <v>70</v>
      </c>
      <c r="C6" s="75" t="s">
        <v>70</v>
      </c>
      <c r="D6" s="75" t="s">
        <v>70</v>
      </c>
      <c r="E6" s="75" t="s">
        <v>70</v>
      </c>
      <c r="F6" s="75" t="s">
        <v>70</v>
      </c>
      <c r="G6" s="75" t="s">
        <v>70</v>
      </c>
      <c r="H6" s="75" t="s">
        <v>70</v>
      </c>
      <c r="I6" s="71" t="s">
        <v>36</v>
      </c>
      <c r="J6" s="71" t="s">
        <v>36</v>
      </c>
      <c r="K6" s="71" t="s">
        <v>34</v>
      </c>
      <c r="L6" s="71" t="s">
        <v>34</v>
      </c>
      <c r="M6" s="71" t="s">
        <v>35</v>
      </c>
      <c r="N6" s="71" t="s">
        <v>35</v>
      </c>
      <c r="O6" s="71" t="s">
        <v>33</v>
      </c>
      <c r="P6" s="71" t="s">
        <v>33</v>
      </c>
    </row>
    <row r="7" spans="2:17" ht="14.5" thickBot="1" x14ac:dyDescent="0.35">
      <c r="B7" s="71" t="s">
        <v>71</v>
      </c>
      <c r="C7" s="71" t="s">
        <v>71</v>
      </c>
      <c r="D7" s="71" t="s">
        <v>71</v>
      </c>
      <c r="E7" s="71" t="s">
        <v>71</v>
      </c>
      <c r="F7" s="71" t="s">
        <v>71</v>
      </c>
      <c r="G7" s="71" t="s">
        <v>71</v>
      </c>
      <c r="H7" s="71" t="s">
        <v>71</v>
      </c>
      <c r="I7" s="71" t="s">
        <v>38</v>
      </c>
      <c r="J7" s="71" t="s">
        <v>38</v>
      </c>
      <c r="K7" s="71" t="s">
        <v>38</v>
      </c>
      <c r="L7" s="71" t="s">
        <v>38</v>
      </c>
      <c r="M7" s="71" t="s">
        <v>38</v>
      </c>
      <c r="N7" s="71" t="s">
        <v>38</v>
      </c>
      <c r="O7" s="71" t="s">
        <v>38</v>
      </c>
      <c r="P7" s="71" t="s">
        <v>38</v>
      </c>
    </row>
    <row r="8" spans="2:17" ht="14.5" thickBot="1" x14ac:dyDescent="0.35">
      <c r="B8" s="71" t="s">
        <v>39</v>
      </c>
      <c r="C8" s="71" t="s">
        <v>39</v>
      </c>
      <c r="D8" s="71" t="s">
        <v>39</v>
      </c>
      <c r="E8" s="71" t="s">
        <v>39</v>
      </c>
      <c r="F8" s="71" t="s">
        <v>39</v>
      </c>
      <c r="G8" s="71" t="s">
        <v>39</v>
      </c>
      <c r="H8" s="71" t="s">
        <v>39</v>
      </c>
      <c r="I8" s="71" t="s">
        <v>40</v>
      </c>
      <c r="J8" s="71" t="s">
        <v>40</v>
      </c>
      <c r="K8" s="71" t="s">
        <v>40</v>
      </c>
      <c r="L8" s="71" t="s">
        <v>40</v>
      </c>
      <c r="M8" s="71" t="s">
        <v>40</v>
      </c>
      <c r="N8" s="71" t="s">
        <v>40</v>
      </c>
      <c r="O8" s="71" t="s">
        <v>40</v>
      </c>
      <c r="P8" s="71" t="s">
        <v>40</v>
      </c>
    </row>
    <row r="9" spans="2:17" ht="14.5" thickBot="1" x14ac:dyDescent="0.35">
      <c r="B9" s="72" t="s">
        <v>41</v>
      </c>
      <c r="C9" s="72" t="s">
        <v>41</v>
      </c>
      <c r="D9" s="72" t="s">
        <v>41</v>
      </c>
      <c r="E9" s="72" t="s">
        <v>41</v>
      </c>
      <c r="F9" s="71" t="s">
        <v>42</v>
      </c>
      <c r="G9" s="71" t="s">
        <v>42</v>
      </c>
      <c r="H9" s="71" t="s">
        <v>42</v>
      </c>
      <c r="I9" s="71" t="s">
        <v>43</v>
      </c>
      <c r="J9" s="71" t="s">
        <v>43</v>
      </c>
      <c r="K9" s="71" t="s">
        <v>43</v>
      </c>
      <c r="L9" s="71" t="s">
        <v>43</v>
      </c>
      <c r="M9" s="71" t="s">
        <v>43</v>
      </c>
      <c r="N9" s="71" t="s">
        <v>43</v>
      </c>
      <c r="O9" s="71" t="s">
        <v>43</v>
      </c>
      <c r="P9" s="71" t="s">
        <v>43</v>
      </c>
    </row>
    <row r="10" spans="2:17" ht="14.5" thickBot="1" x14ac:dyDescent="0.35">
      <c r="B10" s="72" t="s">
        <v>41</v>
      </c>
      <c r="C10" s="72" t="s">
        <v>41</v>
      </c>
      <c r="D10" s="72" t="s">
        <v>41</v>
      </c>
      <c r="E10" s="72" t="s">
        <v>41</v>
      </c>
      <c r="F10" s="71" t="s">
        <v>44</v>
      </c>
      <c r="G10" s="71" t="s">
        <v>44</v>
      </c>
      <c r="H10" s="71" t="s">
        <v>44</v>
      </c>
      <c r="I10" s="71" t="s">
        <v>45</v>
      </c>
      <c r="J10" s="71" t="s">
        <v>45</v>
      </c>
      <c r="K10" s="71" t="s">
        <v>45</v>
      </c>
      <c r="L10" s="71" t="s">
        <v>45</v>
      </c>
      <c r="M10" s="71" t="s">
        <v>45</v>
      </c>
      <c r="N10" s="71" t="s">
        <v>45</v>
      </c>
      <c r="O10" s="71" t="s">
        <v>45</v>
      </c>
      <c r="P10" s="71" t="s">
        <v>45</v>
      </c>
    </row>
    <row r="11" spans="2:17" ht="14.5" thickBot="1" x14ac:dyDescent="0.35">
      <c r="B11" s="20" t="s">
        <v>46</v>
      </c>
      <c r="C11" s="20" t="s">
        <v>47</v>
      </c>
      <c r="D11" s="21" t="s">
        <v>0</v>
      </c>
      <c r="E11" s="20" t="s">
        <v>48</v>
      </c>
      <c r="F11" s="20" t="s">
        <v>49</v>
      </c>
      <c r="G11" s="20" t="s">
        <v>50</v>
      </c>
      <c r="H11" s="20" t="s">
        <v>51</v>
      </c>
      <c r="I11" s="20" t="s">
        <v>52</v>
      </c>
      <c r="J11" s="20" t="s">
        <v>1</v>
      </c>
      <c r="K11" s="20" t="s">
        <v>52</v>
      </c>
      <c r="L11" s="20" t="s">
        <v>1</v>
      </c>
      <c r="M11" s="20" t="s">
        <v>52</v>
      </c>
      <c r="N11" s="20" t="s">
        <v>1</v>
      </c>
      <c r="O11" s="20" t="s">
        <v>52</v>
      </c>
      <c r="P11" s="20" t="s">
        <v>1</v>
      </c>
      <c r="Q11" s="5"/>
    </row>
    <row r="12" spans="2:17" s="11" customFormat="1" ht="14.5" thickBot="1" x14ac:dyDescent="0.35">
      <c r="B12" s="22">
        <v>1</v>
      </c>
      <c r="C12" s="22" t="s">
        <v>53</v>
      </c>
      <c r="D12" s="23" t="s">
        <v>65</v>
      </c>
      <c r="E12" s="22" t="s">
        <v>72</v>
      </c>
      <c r="F12" s="22" t="s">
        <v>56</v>
      </c>
      <c r="G12" s="22">
        <v>1</v>
      </c>
      <c r="H12" s="22"/>
      <c r="I12" s="24"/>
      <c r="J12" s="25">
        <f>SUM(J13:J31)</f>
        <v>720000</v>
      </c>
      <c r="K12" s="24"/>
      <c r="L12" s="25">
        <f>SUM(L13:L31)</f>
        <v>1011550</v>
      </c>
      <c r="M12" s="24"/>
      <c r="N12" s="25">
        <f>SUM(N13:N31)</f>
        <v>1129485</v>
      </c>
      <c r="O12" s="24"/>
      <c r="P12" s="25">
        <f>SUM(P13:P31)</f>
        <v>700000</v>
      </c>
      <c r="Q12" s="10"/>
    </row>
    <row r="13" spans="2:17" ht="194.5" customHeight="1" thickBot="1" x14ac:dyDescent="0.35">
      <c r="B13" s="31">
        <v>1</v>
      </c>
      <c r="C13" s="31" t="s">
        <v>53</v>
      </c>
      <c r="D13" s="32" t="s">
        <v>73</v>
      </c>
      <c r="E13" s="31" t="s">
        <v>73</v>
      </c>
      <c r="F13" s="31" t="s">
        <v>58</v>
      </c>
      <c r="G13" s="31">
        <v>2</v>
      </c>
      <c r="H13" s="33">
        <v>240400</v>
      </c>
      <c r="I13" s="34">
        <v>120200</v>
      </c>
      <c r="J13" s="35">
        <f t="shared" ref="J13:J28" si="0">I13*$G13</f>
        <v>240400</v>
      </c>
      <c r="K13" s="34">
        <v>265000</v>
      </c>
      <c r="L13" s="36">
        <f t="shared" ref="L13:L31" si="1">K13*$G13</f>
        <v>530000</v>
      </c>
      <c r="M13" s="34">
        <v>255400</v>
      </c>
      <c r="N13" s="36">
        <f t="shared" ref="N13:N31" si="2">M13*$G13</f>
        <v>510800</v>
      </c>
      <c r="O13" s="34">
        <v>185000</v>
      </c>
      <c r="P13" s="36">
        <f>O13*$G13</f>
        <v>370000</v>
      </c>
      <c r="Q13" s="5"/>
    </row>
    <row r="14" spans="2:17" ht="42.5" thickBot="1" x14ac:dyDescent="0.35">
      <c r="B14" s="5">
        <v>2</v>
      </c>
      <c r="C14" s="5" t="s">
        <v>53</v>
      </c>
      <c r="D14" s="18" t="s">
        <v>74</v>
      </c>
      <c r="E14" s="5" t="s">
        <v>74</v>
      </c>
      <c r="F14" s="5" t="s">
        <v>75</v>
      </c>
      <c r="G14" s="5">
        <v>18</v>
      </c>
      <c r="H14" s="26">
        <v>27900</v>
      </c>
      <c r="I14" s="27">
        <v>1950</v>
      </c>
      <c r="J14" s="29">
        <f t="shared" si="0"/>
        <v>35100</v>
      </c>
      <c r="K14" s="27">
        <v>1850</v>
      </c>
      <c r="L14" s="29">
        <f t="shared" si="1"/>
        <v>33300</v>
      </c>
      <c r="M14" s="27">
        <v>2050</v>
      </c>
      <c r="N14" s="29">
        <f t="shared" si="2"/>
        <v>36900</v>
      </c>
      <c r="O14" s="27">
        <v>1550</v>
      </c>
      <c r="P14" s="28">
        <v>27900</v>
      </c>
      <c r="Q14" s="5"/>
    </row>
    <row r="15" spans="2:17" ht="42.5" thickBot="1" x14ac:dyDescent="0.35">
      <c r="B15" s="5">
        <v>3</v>
      </c>
      <c r="C15" s="5" t="s">
        <v>53</v>
      </c>
      <c r="D15" s="18" t="s">
        <v>76</v>
      </c>
      <c r="E15" s="5" t="s">
        <v>76</v>
      </c>
      <c r="F15" s="5" t="s">
        <v>75</v>
      </c>
      <c r="G15" s="5">
        <v>10</v>
      </c>
      <c r="H15" s="26">
        <v>13500</v>
      </c>
      <c r="I15" s="27">
        <v>1570</v>
      </c>
      <c r="J15" s="29">
        <f t="shared" si="0"/>
        <v>15700</v>
      </c>
      <c r="K15" s="27">
        <v>1450</v>
      </c>
      <c r="L15" s="29">
        <f t="shared" si="1"/>
        <v>14500</v>
      </c>
      <c r="M15" s="27">
        <v>1450</v>
      </c>
      <c r="N15" s="29">
        <f t="shared" si="2"/>
        <v>14500</v>
      </c>
      <c r="O15" s="27">
        <v>1350</v>
      </c>
      <c r="P15" s="28">
        <v>13500</v>
      </c>
      <c r="Q15" s="5"/>
    </row>
    <row r="16" spans="2:17" ht="28.5" thickBot="1" x14ac:dyDescent="0.35">
      <c r="B16" s="5">
        <v>4</v>
      </c>
      <c r="C16" s="5" t="s">
        <v>53</v>
      </c>
      <c r="D16" s="18" t="s">
        <v>77</v>
      </c>
      <c r="E16" s="5" t="s">
        <v>77</v>
      </c>
      <c r="F16" s="5" t="s">
        <v>58</v>
      </c>
      <c r="G16" s="5">
        <v>2</v>
      </c>
      <c r="H16" s="26">
        <v>4010</v>
      </c>
      <c r="I16" s="27">
        <v>6500</v>
      </c>
      <c r="J16" s="29">
        <f t="shared" si="0"/>
        <v>13000</v>
      </c>
      <c r="K16" s="27">
        <v>6500</v>
      </c>
      <c r="L16" s="29">
        <f t="shared" si="1"/>
        <v>13000</v>
      </c>
      <c r="M16" s="27">
        <v>7850</v>
      </c>
      <c r="N16" s="29">
        <f t="shared" si="2"/>
        <v>15700</v>
      </c>
      <c r="O16" s="27">
        <v>2005</v>
      </c>
      <c r="P16" s="28">
        <v>4010</v>
      </c>
      <c r="Q16" s="5"/>
    </row>
    <row r="17" spans="2:17" ht="28.5" thickBot="1" x14ac:dyDescent="0.35">
      <c r="B17" s="5">
        <v>5</v>
      </c>
      <c r="C17" s="5" t="s">
        <v>53</v>
      </c>
      <c r="D17" s="18" t="s">
        <v>78</v>
      </c>
      <c r="E17" s="5" t="s">
        <v>78</v>
      </c>
      <c r="F17" s="5" t="s">
        <v>58</v>
      </c>
      <c r="G17" s="5">
        <v>4</v>
      </c>
      <c r="H17" s="26">
        <v>10000</v>
      </c>
      <c r="I17" s="27">
        <v>6000</v>
      </c>
      <c r="J17" s="29">
        <f t="shared" si="0"/>
        <v>24000</v>
      </c>
      <c r="K17" s="27">
        <v>4500</v>
      </c>
      <c r="L17" s="29">
        <f t="shared" si="1"/>
        <v>18000</v>
      </c>
      <c r="M17" s="27">
        <v>4850</v>
      </c>
      <c r="N17" s="29">
        <f t="shared" si="2"/>
        <v>19400</v>
      </c>
      <c r="O17" s="27">
        <v>2500</v>
      </c>
      <c r="P17" s="28">
        <v>10000</v>
      </c>
      <c r="Q17" s="5"/>
    </row>
    <row r="18" spans="2:17" ht="42.5" thickBot="1" x14ac:dyDescent="0.35">
      <c r="B18" s="5">
        <v>6</v>
      </c>
      <c r="C18" s="5" t="s">
        <v>53</v>
      </c>
      <c r="D18" s="18" t="s">
        <v>79</v>
      </c>
      <c r="E18" s="5" t="s">
        <v>79</v>
      </c>
      <c r="F18" s="5" t="s">
        <v>58</v>
      </c>
      <c r="G18" s="5">
        <v>2</v>
      </c>
      <c r="H18" s="26">
        <v>7000</v>
      </c>
      <c r="I18" s="27">
        <v>6500</v>
      </c>
      <c r="J18" s="29">
        <f t="shared" si="0"/>
        <v>13000</v>
      </c>
      <c r="K18" s="27">
        <v>4500</v>
      </c>
      <c r="L18" s="29">
        <f t="shared" si="1"/>
        <v>9000</v>
      </c>
      <c r="M18" s="27">
        <v>4450</v>
      </c>
      <c r="N18" s="29">
        <f t="shared" si="2"/>
        <v>8900</v>
      </c>
      <c r="O18" s="27">
        <v>3500</v>
      </c>
      <c r="P18" s="28">
        <v>7000</v>
      </c>
      <c r="Q18" s="5"/>
    </row>
    <row r="19" spans="2:17" ht="70.5" thickBot="1" x14ac:dyDescent="0.35">
      <c r="B19" s="5">
        <v>7</v>
      </c>
      <c r="C19" s="5" t="s">
        <v>53</v>
      </c>
      <c r="D19" s="18" t="s">
        <v>80</v>
      </c>
      <c r="E19" s="5" t="s">
        <v>80</v>
      </c>
      <c r="F19" s="5" t="s">
        <v>58</v>
      </c>
      <c r="G19" s="5">
        <v>4</v>
      </c>
      <c r="H19" s="26">
        <v>50000</v>
      </c>
      <c r="I19" s="27">
        <v>20000</v>
      </c>
      <c r="J19" s="29">
        <f t="shared" si="0"/>
        <v>80000</v>
      </c>
      <c r="K19" s="27">
        <v>26500</v>
      </c>
      <c r="L19" s="29">
        <f t="shared" si="1"/>
        <v>106000</v>
      </c>
      <c r="M19" s="27">
        <v>55600</v>
      </c>
      <c r="N19" s="29">
        <f t="shared" si="2"/>
        <v>222400</v>
      </c>
      <c r="O19" s="27">
        <v>12500</v>
      </c>
      <c r="P19" s="28">
        <v>50000</v>
      </c>
      <c r="Q19" s="5"/>
    </row>
    <row r="20" spans="2:17" ht="14.5" thickBot="1" x14ac:dyDescent="0.35">
      <c r="B20" s="5">
        <v>8</v>
      </c>
      <c r="C20" s="5" t="s">
        <v>53</v>
      </c>
      <c r="D20" s="18" t="s">
        <v>81</v>
      </c>
      <c r="E20" s="5" t="s">
        <v>81</v>
      </c>
      <c r="F20" s="5" t="s">
        <v>58</v>
      </c>
      <c r="G20" s="5">
        <v>4</v>
      </c>
      <c r="H20" s="26">
        <v>6000</v>
      </c>
      <c r="I20" s="27">
        <v>1500</v>
      </c>
      <c r="J20" s="28">
        <f t="shared" si="0"/>
        <v>6000</v>
      </c>
      <c r="K20" s="27">
        <v>2250</v>
      </c>
      <c r="L20" s="29">
        <f t="shared" si="1"/>
        <v>9000</v>
      </c>
      <c r="M20" s="27">
        <v>2250</v>
      </c>
      <c r="N20" s="29">
        <f t="shared" si="2"/>
        <v>9000</v>
      </c>
      <c r="O20" s="27">
        <v>2250</v>
      </c>
      <c r="P20" s="29">
        <v>9000</v>
      </c>
      <c r="Q20" s="5"/>
    </row>
    <row r="21" spans="2:17" ht="14.5" thickBot="1" x14ac:dyDescent="0.35">
      <c r="B21" s="5">
        <v>9</v>
      </c>
      <c r="C21" s="5" t="s">
        <v>53</v>
      </c>
      <c r="D21" s="18" t="s">
        <v>82</v>
      </c>
      <c r="E21" s="5" t="s">
        <v>82</v>
      </c>
      <c r="F21" s="5" t="s">
        <v>58</v>
      </c>
      <c r="G21" s="5">
        <v>4</v>
      </c>
      <c r="H21" s="26">
        <v>2200</v>
      </c>
      <c r="I21" s="27">
        <v>1500</v>
      </c>
      <c r="J21" s="29">
        <f t="shared" si="0"/>
        <v>6000</v>
      </c>
      <c r="K21" s="27">
        <v>550</v>
      </c>
      <c r="L21" s="28">
        <f t="shared" si="1"/>
        <v>2200</v>
      </c>
      <c r="M21" s="27">
        <v>2250</v>
      </c>
      <c r="N21" s="29">
        <f t="shared" si="2"/>
        <v>9000</v>
      </c>
      <c r="O21" s="27">
        <v>2250</v>
      </c>
      <c r="P21" s="29">
        <v>9000</v>
      </c>
      <c r="Q21" s="5"/>
    </row>
    <row r="22" spans="2:17" ht="28.5" thickBot="1" x14ac:dyDescent="0.35">
      <c r="B22" s="5">
        <v>10</v>
      </c>
      <c r="C22" s="5" t="s">
        <v>53</v>
      </c>
      <c r="D22" s="18" t="s">
        <v>83</v>
      </c>
      <c r="E22" s="5" t="s">
        <v>83</v>
      </c>
      <c r="F22" s="5" t="s">
        <v>58</v>
      </c>
      <c r="G22" s="5">
        <v>4</v>
      </c>
      <c r="H22" s="26">
        <v>7400</v>
      </c>
      <c r="I22" s="27">
        <v>2000</v>
      </c>
      <c r="J22" s="29">
        <f t="shared" si="0"/>
        <v>8000</v>
      </c>
      <c r="K22" s="27">
        <v>1850</v>
      </c>
      <c r="L22" s="28">
        <f t="shared" si="1"/>
        <v>7400</v>
      </c>
      <c r="M22" s="27">
        <v>1850</v>
      </c>
      <c r="N22" s="28">
        <f t="shared" si="2"/>
        <v>7400</v>
      </c>
      <c r="O22" s="27">
        <v>2250</v>
      </c>
      <c r="P22" s="29">
        <v>9000</v>
      </c>
      <c r="Q22" s="5"/>
    </row>
    <row r="23" spans="2:17" ht="28.5" thickBot="1" x14ac:dyDescent="0.35">
      <c r="B23" s="5">
        <v>11</v>
      </c>
      <c r="C23" s="5" t="s">
        <v>53</v>
      </c>
      <c r="D23" s="18" t="s">
        <v>84</v>
      </c>
      <c r="E23" s="5" t="s">
        <v>84</v>
      </c>
      <c r="F23" s="5" t="s">
        <v>58</v>
      </c>
      <c r="G23" s="5">
        <v>4</v>
      </c>
      <c r="H23" s="26">
        <v>4200</v>
      </c>
      <c r="I23" s="27">
        <v>2500</v>
      </c>
      <c r="J23" s="29">
        <f t="shared" si="0"/>
        <v>10000</v>
      </c>
      <c r="K23" s="27">
        <v>1050</v>
      </c>
      <c r="L23" s="28">
        <f t="shared" si="1"/>
        <v>4200</v>
      </c>
      <c r="M23" s="27">
        <v>2240</v>
      </c>
      <c r="N23" s="29">
        <f t="shared" si="2"/>
        <v>8960</v>
      </c>
      <c r="O23" s="27">
        <v>2250</v>
      </c>
      <c r="P23" s="29">
        <v>9000</v>
      </c>
      <c r="Q23" s="5"/>
    </row>
    <row r="24" spans="2:17" ht="14.5" thickBot="1" x14ac:dyDescent="0.35">
      <c r="B24" s="5">
        <v>12</v>
      </c>
      <c r="C24" s="5" t="s">
        <v>53</v>
      </c>
      <c r="D24" s="18" t="s">
        <v>85</v>
      </c>
      <c r="E24" s="5" t="s">
        <v>85</v>
      </c>
      <c r="F24" s="5" t="s">
        <v>75</v>
      </c>
      <c r="G24" s="5">
        <v>20</v>
      </c>
      <c r="H24" s="26">
        <v>3300</v>
      </c>
      <c r="I24" s="27">
        <v>550</v>
      </c>
      <c r="J24" s="29">
        <f t="shared" si="0"/>
        <v>11000</v>
      </c>
      <c r="K24" s="27">
        <v>180</v>
      </c>
      <c r="L24" s="29">
        <f t="shared" si="1"/>
        <v>3600</v>
      </c>
      <c r="M24" s="27">
        <v>350</v>
      </c>
      <c r="N24" s="29">
        <f t="shared" si="2"/>
        <v>7000</v>
      </c>
      <c r="O24" s="27">
        <v>165</v>
      </c>
      <c r="P24" s="28">
        <v>3300</v>
      </c>
      <c r="Q24" s="5"/>
    </row>
    <row r="25" spans="2:17" ht="98.5" thickBot="1" x14ac:dyDescent="0.35">
      <c r="B25" s="5">
        <v>13</v>
      </c>
      <c r="C25" s="5" t="s">
        <v>53</v>
      </c>
      <c r="D25" s="18" t="s">
        <v>86</v>
      </c>
      <c r="E25" s="5" t="s">
        <v>86</v>
      </c>
      <c r="F25" s="5" t="s">
        <v>60</v>
      </c>
      <c r="G25" s="5">
        <v>45</v>
      </c>
      <c r="H25" s="26">
        <v>56250</v>
      </c>
      <c r="I25" s="27">
        <v>1400</v>
      </c>
      <c r="J25" s="29">
        <f t="shared" si="0"/>
        <v>63000</v>
      </c>
      <c r="K25" s="27">
        <v>1850</v>
      </c>
      <c r="L25" s="29">
        <f t="shared" si="1"/>
        <v>83250</v>
      </c>
      <c r="M25" s="27">
        <v>1250</v>
      </c>
      <c r="N25" s="28">
        <f t="shared" si="2"/>
        <v>56250</v>
      </c>
      <c r="O25" s="27">
        <v>1300</v>
      </c>
      <c r="P25" s="29">
        <v>58500</v>
      </c>
      <c r="Q25" s="5"/>
    </row>
    <row r="26" spans="2:17" ht="28.5" thickBot="1" x14ac:dyDescent="0.35">
      <c r="B26" s="5">
        <v>14</v>
      </c>
      <c r="C26" s="5" t="s">
        <v>53</v>
      </c>
      <c r="D26" s="18" t="s">
        <v>87</v>
      </c>
      <c r="E26" s="5" t="s">
        <v>87</v>
      </c>
      <c r="F26" s="5" t="s">
        <v>60</v>
      </c>
      <c r="G26" s="5">
        <v>50</v>
      </c>
      <c r="H26" s="26">
        <v>22500</v>
      </c>
      <c r="I26" s="27">
        <v>1050</v>
      </c>
      <c r="J26" s="29">
        <f t="shared" si="0"/>
        <v>52500</v>
      </c>
      <c r="K26" s="27">
        <v>650</v>
      </c>
      <c r="L26" s="29">
        <f t="shared" si="1"/>
        <v>32500</v>
      </c>
      <c r="M26" s="27">
        <v>850</v>
      </c>
      <c r="N26" s="29">
        <f t="shared" si="2"/>
        <v>42500</v>
      </c>
      <c r="O26" s="27">
        <v>450</v>
      </c>
      <c r="P26" s="28">
        <v>22500</v>
      </c>
      <c r="Q26" s="5"/>
    </row>
    <row r="27" spans="2:17" ht="98.5" thickBot="1" x14ac:dyDescent="0.35">
      <c r="B27" s="5">
        <v>15</v>
      </c>
      <c r="C27" s="5" t="s">
        <v>53</v>
      </c>
      <c r="D27" s="18" t="s">
        <v>88</v>
      </c>
      <c r="E27" s="5" t="s">
        <v>88</v>
      </c>
      <c r="F27" s="5" t="s">
        <v>89</v>
      </c>
      <c r="G27" s="5">
        <v>17</v>
      </c>
      <c r="H27" s="26">
        <v>22100</v>
      </c>
      <c r="I27" s="27">
        <v>1700</v>
      </c>
      <c r="J27" s="29">
        <f t="shared" si="0"/>
        <v>28900</v>
      </c>
      <c r="K27" s="27">
        <v>1650</v>
      </c>
      <c r="L27" s="29">
        <f t="shared" si="1"/>
        <v>28050</v>
      </c>
      <c r="M27" s="27">
        <v>3650</v>
      </c>
      <c r="N27" s="29">
        <f t="shared" si="2"/>
        <v>62050</v>
      </c>
      <c r="O27" s="27">
        <v>1300</v>
      </c>
      <c r="P27" s="28">
        <v>22100</v>
      </c>
      <c r="Q27" s="5"/>
    </row>
    <row r="28" spans="2:17" ht="28.5" thickBot="1" x14ac:dyDescent="0.35">
      <c r="B28" s="5">
        <v>16</v>
      </c>
      <c r="C28" s="5" t="s">
        <v>53</v>
      </c>
      <c r="D28" s="18" t="s">
        <v>87</v>
      </c>
      <c r="E28" s="5" t="s">
        <v>87</v>
      </c>
      <c r="F28" s="5" t="s">
        <v>60</v>
      </c>
      <c r="G28" s="5">
        <v>20</v>
      </c>
      <c r="H28" s="26">
        <v>9000</v>
      </c>
      <c r="I28" s="27">
        <v>600</v>
      </c>
      <c r="J28" s="29">
        <f t="shared" si="0"/>
        <v>12000</v>
      </c>
      <c r="K28" s="27">
        <v>650</v>
      </c>
      <c r="L28" s="29">
        <f t="shared" si="1"/>
        <v>13000</v>
      </c>
      <c r="M28" s="27">
        <v>850</v>
      </c>
      <c r="N28" s="29">
        <f t="shared" si="2"/>
        <v>17000</v>
      </c>
      <c r="O28" s="27">
        <v>450</v>
      </c>
      <c r="P28" s="28">
        <v>9000</v>
      </c>
      <c r="Q28" s="5"/>
    </row>
    <row r="29" spans="2:17" ht="42.5" thickBot="1" x14ac:dyDescent="0.35">
      <c r="B29" s="5">
        <v>17</v>
      </c>
      <c r="C29" s="5" t="s">
        <v>53</v>
      </c>
      <c r="D29" s="18" t="s">
        <v>90</v>
      </c>
      <c r="E29" s="5" t="s">
        <v>90</v>
      </c>
      <c r="F29" s="5" t="s">
        <v>89</v>
      </c>
      <c r="G29" s="5">
        <v>1.5</v>
      </c>
      <c r="H29" s="26">
        <v>6750</v>
      </c>
      <c r="I29" s="27">
        <v>10000</v>
      </c>
      <c r="J29" s="29">
        <f t="shared" ref="J29:J31" si="3">I29*$G29</f>
        <v>15000</v>
      </c>
      <c r="K29" s="27">
        <v>10500</v>
      </c>
      <c r="L29" s="29">
        <f t="shared" si="1"/>
        <v>15750</v>
      </c>
      <c r="M29" s="27">
        <v>8750</v>
      </c>
      <c r="N29" s="29">
        <f t="shared" si="2"/>
        <v>13125</v>
      </c>
      <c r="O29" s="27">
        <v>4500</v>
      </c>
      <c r="P29" s="28">
        <v>6750</v>
      </c>
      <c r="Q29" s="5"/>
    </row>
    <row r="30" spans="2:17" ht="28.5" thickBot="1" x14ac:dyDescent="0.35">
      <c r="B30" s="5">
        <v>18</v>
      </c>
      <c r="C30" s="5" t="s">
        <v>53</v>
      </c>
      <c r="D30" s="18" t="s">
        <v>91</v>
      </c>
      <c r="E30" s="5" t="s">
        <v>91</v>
      </c>
      <c r="F30" s="5" t="s">
        <v>92</v>
      </c>
      <c r="G30" s="5">
        <v>24</v>
      </c>
      <c r="H30" s="26">
        <v>31200</v>
      </c>
      <c r="I30" s="27">
        <v>1600</v>
      </c>
      <c r="J30" s="29">
        <f t="shared" si="3"/>
        <v>38400</v>
      </c>
      <c r="K30" s="27">
        <v>2200</v>
      </c>
      <c r="L30" s="29">
        <f t="shared" si="1"/>
        <v>52800</v>
      </c>
      <c r="M30" s="27">
        <v>1650</v>
      </c>
      <c r="N30" s="29">
        <f t="shared" si="2"/>
        <v>39600</v>
      </c>
      <c r="O30" s="27">
        <v>1300</v>
      </c>
      <c r="P30" s="28">
        <v>31200</v>
      </c>
      <c r="Q30" s="5"/>
    </row>
    <row r="31" spans="2:17" ht="28.5" thickBot="1" x14ac:dyDescent="0.35">
      <c r="B31" s="5">
        <v>19</v>
      </c>
      <c r="C31" s="5" t="s">
        <v>53</v>
      </c>
      <c r="D31" s="18" t="s">
        <v>93</v>
      </c>
      <c r="E31" s="5" t="s">
        <v>93</v>
      </c>
      <c r="F31" s="5" t="s">
        <v>75</v>
      </c>
      <c r="G31" s="5">
        <v>20</v>
      </c>
      <c r="H31" s="26">
        <v>28240</v>
      </c>
      <c r="I31" s="27">
        <v>2400</v>
      </c>
      <c r="J31" s="29">
        <f t="shared" si="3"/>
        <v>48000</v>
      </c>
      <c r="K31" s="27">
        <v>1800</v>
      </c>
      <c r="L31" s="29">
        <f t="shared" si="1"/>
        <v>36000</v>
      </c>
      <c r="M31" s="27">
        <v>1450</v>
      </c>
      <c r="N31" s="29">
        <f t="shared" si="2"/>
        <v>29000</v>
      </c>
      <c r="O31" s="27">
        <v>1412</v>
      </c>
      <c r="P31" s="28">
        <v>28240</v>
      </c>
      <c r="Q31" s="5"/>
    </row>
    <row r="32" spans="2:17" ht="14.5" thickBot="1" x14ac:dyDescent="0.35">
      <c r="B32" s="5"/>
      <c r="C32" s="5"/>
      <c r="D32" s="18"/>
      <c r="E32" s="5"/>
      <c r="F32" s="5"/>
      <c r="G32" s="5"/>
      <c r="H32" s="5"/>
      <c r="I32" s="5"/>
      <c r="J32" s="5"/>
      <c r="K32" s="5"/>
      <c r="L32" s="5"/>
      <c r="M32" s="5"/>
      <c r="N32" s="5"/>
      <c r="O32" s="5"/>
      <c r="P32" s="5"/>
      <c r="Q32" s="5"/>
    </row>
  </sheetData>
  <mergeCells count="53">
    <mergeCell ref="B1:C5"/>
    <mergeCell ref="D1:E5"/>
    <mergeCell ref="F1:H1"/>
    <mergeCell ref="I1:J1"/>
    <mergeCell ref="K1:L1"/>
    <mergeCell ref="F3:H3"/>
    <mergeCell ref="I3:J3"/>
    <mergeCell ref="K3:L3"/>
    <mergeCell ref="O1:P1"/>
    <mergeCell ref="F2:H2"/>
    <mergeCell ref="I2:J2"/>
    <mergeCell ref="K2:L2"/>
    <mergeCell ref="M2:N2"/>
    <mergeCell ref="O2:P2"/>
    <mergeCell ref="M1:N1"/>
    <mergeCell ref="O3:P3"/>
    <mergeCell ref="F4:H4"/>
    <mergeCell ref="I4:J4"/>
    <mergeCell ref="K4:L4"/>
    <mergeCell ref="M4:N4"/>
    <mergeCell ref="O4:P4"/>
    <mergeCell ref="M3:N3"/>
    <mergeCell ref="B6:H6"/>
    <mergeCell ref="I6:J6"/>
    <mergeCell ref="K6:L6"/>
    <mergeCell ref="M6:N6"/>
    <mergeCell ref="O6:P6"/>
    <mergeCell ref="F5:H5"/>
    <mergeCell ref="I5:J5"/>
    <mergeCell ref="K5:L5"/>
    <mergeCell ref="M5:N5"/>
    <mergeCell ref="O5:P5"/>
    <mergeCell ref="B8:H8"/>
    <mergeCell ref="I8:J8"/>
    <mergeCell ref="K8:L8"/>
    <mergeCell ref="M8:N8"/>
    <mergeCell ref="O8:P8"/>
    <mergeCell ref="B7:H7"/>
    <mergeCell ref="I7:J7"/>
    <mergeCell ref="K7:L7"/>
    <mergeCell ref="M7:N7"/>
    <mergeCell ref="O7:P7"/>
    <mergeCell ref="O10:P10"/>
    <mergeCell ref="B9:E10"/>
    <mergeCell ref="F9:H9"/>
    <mergeCell ref="I9:J9"/>
    <mergeCell ref="K9:L9"/>
    <mergeCell ref="M9:N9"/>
    <mergeCell ref="O9:P9"/>
    <mergeCell ref="F10:H10"/>
    <mergeCell ref="I10:J10"/>
    <mergeCell ref="K10:L10"/>
    <mergeCell ref="M10:N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9"/>
  <sheetViews>
    <sheetView topLeftCell="B1" zoomScale="40" workbookViewId="0">
      <selection activeCell="D13" sqref="D13"/>
    </sheetView>
  </sheetViews>
  <sheetFormatPr defaultColWidth="9.1796875" defaultRowHeight="14" x14ac:dyDescent="0.3"/>
  <cols>
    <col min="1" max="2" width="9.1796875" style="2" customWidth="1"/>
    <col min="3" max="3" width="13.453125" style="2" customWidth="1"/>
    <col min="4" max="4" width="82" style="19" customWidth="1"/>
    <col min="5" max="5" width="20.7265625" style="2" hidden="1" customWidth="1"/>
    <col min="6" max="7" width="9.1796875" style="2" customWidth="1"/>
    <col min="8" max="8" width="22" style="2" bestFit="1" customWidth="1"/>
    <col min="9" max="18" width="22.7265625" style="2" customWidth="1"/>
    <col min="19" max="19" width="9.1796875" style="2" customWidth="1"/>
    <col min="20" max="16384" width="9.1796875" style="2"/>
  </cols>
  <sheetData>
    <row r="1" spans="2:19" ht="18" thickBot="1" x14ac:dyDescent="0.4">
      <c r="B1" s="66"/>
      <c r="C1" s="66"/>
      <c r="D1" s="70" t="s">
        <v>6</v>
      </c>
      <c r="E1" s="70" t="s">
        <v>6</v>
      </c>
      <c r="F1" s="68" t="s">
        <v>7</v>
      </c>
      <c r="G1" s="68" t="s">
        <v>7</v>
      </c>
      <c r="H1" s="68" t="s">
        <v>7</v>
      </c>
      <c r="I1" s="69" t="s">
        <v>8</v>
      </c>
      <c r="J1" s="69" t="s">
        <v>8</v>
      </c>
      <c r="K1" s="69" t="s">
        <v>9</v>
      </c>
      <c r="L1" s="69" t="s">
        <v>9</v>
      </c>
      <c r="M1" s="69" t="s">
        <v>10</v>
      </c>
      <c r="N1" s="69" t="s">
        <v>10</v>
      </c>
      <c r="O1" s="69" t="s">
        <v>11</v>
      </c>
      <c r="P1" s="69" t="s">
        <v>11</v>
      </c>
      <c r="Q1" s="69" t="s">
        <v>12</v>
      </c>
      <c r="R1" s="69" t="s">
        <v>12</v>
      </c>
    </row>
    <row r="2" spans="2:19" ht="17.5" x14ac:dyDescent="0.35">
      <c r="B2" s="66"/>
      <c r="C2" s="66"/>
      <c r="D2" s="70" t="s">
        <v>6</v>
      </c>
      <c r="E2" s="70" t="s">
        <v>6</v>
      </c>
      <c r="F2" s="68" t="s">
        <v>13</v>
      </c>
      <c r="G2" s="68" t="s">
        <v>13</v>
      </c>
      <c r="H2" s="68" t="s">
        <v>13</v>
      </c>
      <c r="I2" s="67" t="s">
        <v>14</v>
      </c>
      <c r="J2" s="67" t="s">
        <v>14</v>
      </c>
      <c r="K2" s="67" t="s">
        <v>15</v>
      </c>
      <c r="L2" s="67" t="s">
        <v>15</v>
      </c>
      <c r="M2" s="67" t="s">
        <v>16</v>
      </c>
      <c r="N2" s="67" t="s">
        <v>16</v>
      </c>
      <c r="O2" s="67" t="s">
        <v>17</v>
      </c>
      <c r="P2" s="67" t="s">
        <v>17</v>
      </c>
      <c r="Q2" s="67" t="s">
        <v>18</v>
      </c>
      <c r="R2" s="67" t="s">
        <v>18</v>
      </c>
    </row>
    <row r="3" spans="2:19" ht="17.5" x14ac:dyDescent="0.35">
      <c r="B3" s="66"/>
      <c r="C3" s="66"/>
      <c r="D3" s="70" t="s">
        <v>6</v>
      </c>
      <c r="E3" s="70" t="s">
        <v>6</v>
      </c>
      <c r="F3" s="68" t="s">
        <v>19</v>
      </c>
      <c r="G3" s="68" t="s">
        <v>19</v>
      </c>
      <c r="H3" s="68" t="s">
        <v>19</v>
      </c>
      <c r="I3" s="67" t="s">
        <v>20</v>
      </c>
      <c r="J3" s="67" t="s">
        <v>20</v>
      </c>
      <c r="K3" s="67" t="s">
        <v>20</v>
      </c>
      <c r="L3" s="67" t="s">
        <v>20</v>
      </c>
      <c r="M3" s="67" t="s">
        <v>21</v>
      </c>
      <c r="N3" s="67" t="s">
        <v>21</v>
      </c>
      <c r="O3" s="67" t="s">
        <v>20</v>
      </c>
      <c r="P3" s="67" t="s">
        <v>20</v>
      </c>
      <c r="Q3" s="67" t="s">
        <v>22</v>
      </c>
      <c r="R3" s="67" t="s">
        <v>22</v>
      </c>
    </row>
    <row r="4" spans="2:19" ht="17.5" x14ac:dyDescent="0.35">
      <c r="B4" s="66"/>
      <c r="C4" s="66"/>
      <c r="D4" s="70" t="s">
        <v>6</v>
      </c>
      <c r="E4" s="70" t="s">
        <v>6</v>
      </c>
      <c r="F4" s="68" t="s">
        <v>23</v>
      </c>
      <c r="G4" s="68" t="s">
        <v>23</v>
      </c>
      <c r="H4" s="68" t="s">
        <v>23</v>
      </c>
      <c r="I4" s="67" t="s">
        <v>24</v>
      </c>
      <c r="J4" s="67" t="s">
        <v>24</v>
      </c>
      <c r="K4" s="67" t="s">
        <v>24</v>
      </c>
      <c r="L4" s="67" t="s">
        <v>24</v>
      </c>
      <c r="M4" s="67" t="s">
        <v>25</v>
      </c>
      <c r="N4" s="67" t="s">
        <v>25</v>
      </c>
      <c r="O4" s="67" t="s">
        <v>24</v>
      </c>
      <c r="P4" s="67" t="s">
        <v>24</v>
      </c>
      <c r="Q4" s="67" t="s">
        <v>24</v>
      </c>
      <c r="R4" s="67" t="s">
        <v>24</v>
      </c>
    </row>
    <row r="5" spans="2:19" ht="18" thickBot="1" x14ac:dyDescent="0.4">
      <c r="B5" s="66"/>
      <c r="C5" s="66"/>
      <c r="D5" s="70" t="s">
        <v>6</v>
      </c>
      <c r="E5" s="70" t="s">
        <v>6</v>
      </c>
      <c r="F5" s="66"/>
      <c r="G5" s="66"/>
      <c r="H5" s="66"/>
      <c r="I5" s="67" t="s">
        <v>26</v>
      </c>
      <c r="J5" s="67" t="s">
        <v>26</v>
      </c>
      <c r="K5" s="67" t="s">
        <v>27</v>
      </c>
      <c r="L5" s="67" t="s">
        <v>27</v>
      </c>
      <c r="M5" s="67" t="s">
        <v>28</v>
      </c>
      <c r="N5" s="67" t="s">
        <v>28</v>
      </c>
      <c r="O5" s="67" t="s">
        <v>29</v>
      </c>
      <c r="P5" s="67" t="s">
        <v>29</v>
      </c>
      <c r="Q5" s="67" t="s">
        <v>30</v>
      </c>
      <c r="R5" s="67" t="s">
        <v>30</v>
      </c>
    </row>
    <row r="6" spans="2:19" ht="18" thickBot="1" x14ac:dyDescent="0.4">
      <c r="B6" s="65" t="s">
        <v>31</v>
      </c>
      <c r="C6" s="65" t="s">
        <v>31</v>
      </c>
      <c r="D6" s="65" t="s">
        <v>31</v>
      </c>
      <c r="E6" s="65" t="s">
        <v>31</v>
      </c>
      <c r="F6" s="65" t="s">
        <v>31</v>
      </c>
      <c r="G6" s="65" t="s">
        <v>31</v>
      </c>
      <c r="H6" s="65" t="s">
        <v>31</v>
      </c>
      <c r="I6" s="63" t="s">
        <v>32</v>
      </c>
      <c r="J6" s="63" t="s">
        <v>32</v>
      </c>
      <c r="K6" s="63" t="s">
        <v>33</v>
      </c>
      <c r="L6" s="63" t="s">
        <v>33</v>
      </c>
      <c r="M6" s="63" t="s">
        <v>34</v>
      </c>
      <c r="N6" s="63" t="s">
        <v>34</v>
      </c>
      <c r="O6" s="63" t="s">
        <v>35</v>
      </c>
      <c r="P6" s="63" t="s">
        <v>35</v>
      </c>
      <c r="Q6" s="63" t="s">
        <v>36</v>
      </c>
      <c r="R6" s="63" t="s">
        <v>36</v>
      </c>
    </row>
    <row r="7" spans="2:19" ht="18" thickBot="1" x14ac:dyDescent="0.4">
      <c r="B7" s="63" t="s">
        <v>37</v>
      </c>
      <c r="C7" s="63" t="s">
        <v>37</v>
      </c>
      <c r="D7" s="63" t="s">
        <v>37</v>
      </c>
      <c r="E7" s="63" t="s">
        <v>37</v>
      </c>
      <c r="F7" s="63" t="s">
        <v>37</v>
      </c>
      <c r="G7" s="63" t="s">
        <v>37</v>
      </c>
      <c r="H7" s="63" t="s">
        <v>37</v>
      </c>
      <c r="I7" s="63" t="s">
        <v>38</v>
      </c>
      <c r="J7" s="63" t="s">
        <v>38</v>
      </c>
      <c r="K7" s="63" t="s">
        <v>38</v>
      </c>
      <c r="L7" s="63" t="s">
        <v>38</v>
      </c>
      <c r="M7" s="63" t="s">
        <v>38</v>
      </c>
      <c r="N7" s="63" t="s">
        <v>38</v>
      </c>
      <c r="O7" s="63" t="s">
        <v>38</v>
      </c>
      <c r="P7" s="63" t="s">
        <v>38</v>
      </c>
      <c r="Q7" s="63" t="s">
        <v>38</v>
      </c>
      <c r="R7" s="63" t="s">
        <v>38</v>
      </c>
    </row>
    <row r="8" spans="2:19" ht="18" thickBot="1" x14ac:dyDescent="0.4">
      <c r="B8" s="63" t="s">
        <v>39</v>
      </c>
      <c r="C8" s="63" t="s">
        <v>39</v>
      </c>
      <c r="D8" s="63" t="s">
        <v>39</v>
      </c>
      <c r="E8" s="63" t="s">
        <v>39</v>
      </c>
      <c r="F8" s="63" t="s">
        <v>39</v>
      </c>
      <c r="G8" s="63" t="s">
        <v>39</v>
      </c>
      <c r="H8" s="63" t="s">
        <v>39</v>
      </c>
      <c r="I8" s="63" t="s">
        <v>40</v>
      </c>
      <c r="J8" s="63" t="s">
        <v>40</v>
      </c>
      <c r="K8" s="63" t="s">
        <v>40</v>
      </c>
      <c r="L8" s="63" t="s">
        <v>40</v>
      </c>
      <c r="M8" s="63" t="s">
        <v>40</v>
      </c>
      <c r="N8" s="63" t="s">
        <v>40</v>
      </c>
      <c r="O8" s="63" t="s">
        <v>40</v>
      </c>
      <c r="P8" s="63" t="s">
        <v>40</v>
      </c>
      <c r="Q8" s="63" t="s">
        <v>40</v>
      </c>
      <c r="R8" s="63" t="s">
        <v>40</v>
      </c>
    </row>
    <row r="9" spans="2:19" ht="18" thickBot="1" x14ac:dyDescent="0.4">
      <c r="B9" s="64" t="s">
        <v>41</v>
      </c>
      <c r="C9" s="64" t="s">
        <v>41</v>
      </c>
      <c r="D9" s="64" t="s">
        <v>41</v>
      </c>
      <c r="E9" s="64" t="s">
        <v>41</v>
      </c>
      <c r="F9" s="63" t="s">
        <v>42</v>
      </c>
      <c r="G9" s="63" t="s">
        <v>42</v>
      </c>
      <c r="H9" s="63" t="s">
        <v>42</v>
      </c>
      <c r="I9" s="63" t="s">
        <v>43</v>
      </c>
      <c r="J9" s="63" t="s">
        <v>43</v>
      </c>
      <c r="K9" s="63" t="s">
        <v>43</v>
      </c>
      <c r="L9" s="63" t="s">
        <v>43</v>
      </c>
      <c r="M9" s="63" t="s">
        <v>43</v>
      </c>
      <c r="N9" s="63" t="s">
        <v>43</v>
      </c>
      <c r="O9" s="63" t="s">
        <v>43</v>
      </c>
      <c r="P9" s="63" t="s">
        <v>43</v>
      </c>
      <c r="Q9" s="63" t="s">
        <v>43</v>
      </c>
      <c r="R9" s="63" t="s">
        <v>43</v>
      </c>
    </row>
    <row r="10" spans="2:19" ht="18" thickBot="1" x14ac:dyDescent="0.4">
      <c r="B10" s="64" t="s">
        <v>41</v>
      </c>
      <c r="C10" s="64" t="s">
        <v>41</v>
      </c>
      <c r="D10" s="64" t="s">
        <v>41</v>
      </c>
      <c r="E10" s="64" t="s">
        <v>41</v>
      </c>
      <c r="F10" s="63" t="s">
        <v>44</v>
      </c>
      <c r="G10" s="63" t="s">
        <v>44</v>
      </c>
      <c r="H10" s="63" t="s">
        <v>44</v>
      </c>
      <c r="I10" s="63" t="s">
        <v>45</v>
      </c>
      <c r="J10" s="63" t="s">
        <v>45</v>
      </c>
      <c r="K10" s="63" t="s">
        <v>45</v>
      </c>
      <c r="L10" s="63" t="s">
        <v>45</v>
      </c>
      <c r="M10" s="63" t="s">
        <v>45</v>
      </c>
      <c r="N10" s="63" t="s">
        <v>45</v>
      </c>
      <c r="O10" s="63" t="s">
        <v>45</v>
      </c>
      <c r="P10" s="63" t="s">
        <v>45</v>
      </c>
      <c r="Q10" s="63" t="s">
        <v>45</v>
      </c>
      <c r="R10" s="63" t="s">
        <v>45</v>
      </c>
    </row>
    <row r="11" spans="2:19" ht="18" thickBot="1" x14ac:dyDescent="0.4">
      <c r="B11" s="3" t="s">
        <v>46</v>
      </c>
      <c r="C11" s="3" t="s">
        <v>47</v>
      </c>
      <c r="D11" s="4" t="s">
        <v>0</v>
      </c>
      <c r="E11" s="3" t="s">
        <v>48</v>
      </c>
      <c r="F11" s="3" t="s">
        <v>49</v>
      </c>
      <c r="G11" s="3" t="s">
        <v>50</v>
      </c>
      <c r="H11" s="3" t="s">
        <v>51</v>
      </c>
      <c r="I11" s="3" t="s">
        <v>52</v>
      </c>
      <c r="J11" s="3" t="s">
        <v>1</v>
      </c>
      <c r="K11" s="3" t="s">
        <v>52</v>
      </c>
      <c r="L11" s="3" t="s">
        <v>1</v>
      </c>
      <c r="M11" s="3" t="s">
        <v>52</v>
      </c>
      <c r="N11" s="3" t="s">
        <v>1</v>
      </c>
      <c r="O11" s="3" t="s">
        <v>52</v>
      </c>
      <c r="P11" s="3" t="s">
        <v>1</v>
      </c>
      <c r="Q11" s="3" t="s">
        <v>52</v>
      </c>
      <c r="R11" s="3" t="s">
        <v>1</v>
      </c>
      <c r="S11" s="5"/>
    </row>
    <row r="12" spans="2:19" s="11" customFormat="1" ht="18" thickBot="1" x14ac:dyDescent="0.4">
      <c r="B12" s="6">
        <v>1</v>
      </c>
      <c r="C12" s="6" t="s">
        <v>53</v>
      </c>
      <c r="D12" s="7" t="s">
        <v>54</v>
      </c>
      <c r="E12" s="6" t="s">
        <v>55</v>
      </c>
      <c r="F12" s="6" t="s">
        <v>56</v>
      </c>
      <c r="G12" s="6">
        <v>1</v>
      </c>
      <c r="H12" s="6"/>
      <c r="I12" s="8"/>
      <c r="J12" s="9">
        <v>743250</v>
      </c>
      <c r="K12" s="8"/>
      <c r="L12" s="9">
        <v>580000</v>
      </c>
      <c r="M12" s="8"/>
      <c r="N12" s="9">
        <v>700000</v>
      </c>
      <c r="O12" s="8"/>
      <c r="P12" s="9">
        <v>978000</v>
      </c>
      <c r="Q12" s="8"/>
      <c r="R12" s="9">
        <v>589000</v>
      </c>
      <c r="S12" s="10"/>
    </row>
    <row r="13" spans="2:19" ht="263" thickBot="1" x14ac:dyDescent="0.4">
      <c r="B13" s="12">
        <v>1</v>
      </c>
      <c r="C13" s="12" t="s">
        <v>53</v>
      </c>
      <c r="D13" s="13" t="s">
        <v>57</v>
      </c>
      <c r="E13" s="12" t="s">
        <v>57</v>
      </c>
      <c r="F13" s="12" t="s">
        <v>58</v>
      </c>
      <c r="G13" s="12">
        <v>2</v>
      </c>
      <c r="H13" s="14">
        <v>344774</v>
      </c>
      <c r="I13" s="15">
        <v>245000</v>
      </c>
      <c r="J13" s="16">
        <v>490000</v>
      </c>
      <c r="K13" s="15">
        <v>172387</v>
      </c>
      <c r="L13" s="17">
        <v>344774</v>
      </c>
      <c r="M13" s="15">
        <v>235000</v>
      </c>
      <c r="N13" s="16">
        <v>470000</v>
      </c>
      <c r="O13" s="15">
        <v>345000</v>
      </c>
      <c r="P13" s="16">
        <v>690000</v>
      </c>
      <c r="Q13" s="15">
        <v>450000</v>
      </c>
      <c r="R13" s="16">
        <v>900000</v>
      </c>
      <c r="S13" s="5"/>
    </row>
    <row r="14" spans="2:19" ht="175.5" thickBot="1" x14ac:dyDescent="0.4">
      <c r="B14" s="12">
        <v>2</v>
      </c>
      <c r="C14" s="12" t="s">
        <v>53</v>
      </c>
      <c r="D14" s="13" t="s">
        <v>59</v>
      </c>
      <c r="E14" s="12" t="s">
        <v>59</v>
      </c>
      <c r="F14" s="12" t="s">
        <v>60</v>
      </c>
      <c r="G14" s="12">
        <v>105</v>
      </c>
      <c r="H14" s="14">
        <v>133140</v>
      </c>
      <c r="I14" s="15">
        <v>1450</v>
      </c>
      <c r="J14" s="16">
        <v>152250</v>
      </c>
      <c r="K14" s="15">
        <v>1268</v>
      </c>
      <c r="L14" s="17">
        <v>133140</v>
      </c>
      <c r="M14" s="15">
        <v>1850</v>
      </c>
      <c r="N14" s="16">
        <v>194250</v>
      </c>
      <c r="O14" s="15">
        <v>1450</v>
      </c>
      <c r="P14" s="16">
        <v>152250</v>
      </c>
      <c r="Q14" s="15">
        <v>1650</v>
      </c>
      <c r="R14" s="16">
        <v>173250</v>
      </c>
      <c r="S14" s="5"/>
    </row>
    <row r="15" spans="2:19" ht="53" thickBot="1" x14ac:dyDescent="0.4">
      <c r="B15" s="12">
        <v>3</v>
      </c>
      <c r="C15" s="12" t="s">
        <v>53</v>
      </c>
      <c r="D15" s="13" t="s">
        <v>61</v>
      </c>
      <c r="E15" s="12" t="s">
        <v>61</v>
      </c>
      <c r="F15" s="12" t="s">
        <v>60</v>
      </c>
      <c r="G15" s="12">
        <v>50</v>
      </c>
      <c r="H15" s="14">
        <v>27650</v>
      </c>
      <c r="I15" s="15">
        <v>700</v>
      </c>
      <c r="J15" s="16">
        <v>35000</v>
      </c>
      <c r="K15" s="15">
        <v>553</v>
      </c>
      <c r="L15" s="17">
        <v>27650</v>
      </c>
      <c r="M15" s="15">
        <v>650</v>
      </c>
      <c r="N15" s="16">
        <v>32500</v>
      </c>
      <c r="O15" s="15">
        <v>950</v>
      </c>
      <c r="P15" s="16">
        <v>47500</v>
      </c>
      <c r="Q15" s="15">
        <v>800</v>
      </c>
      <c r="R15" s="16">
        <v>40000</v>
      </c>
      <c r="S15" s="5"/>
    </row>
    <row r="16" spans="2:19" ht="105.5" thickBot="1" x14ac:dyDescent="0.4">
      <c r="B16" s="12">
        <v>4</v>
      </c>
      <c r="C16" s="12" t="s">
        <v>53</v>
      </c>
      <c r="D16" s="13" t="s">
        <v>62</v>
      </c>
      <c r="E16" s="12" t="s">
        <v>62</v>
      </c>
      <c r="F16" s="12" t="s">
        <v>60</v>
      </c>
      <c r="G16" s="12">
        <v>4</v>
      </c>
      <c r="H16" s="14">
        <v>23532</v>
      </c>
      <c r="I16" s="15">
        <v>6000</v>
      </c>
      <c r="J16" s="16">
        <v>24000</v>
      </c>
      <c r="K16" s="15">
        <v>5883</v>
      </c>
      <c r="L16" s="17">
        <v>23532</v>
      </c>
      <c r="M16" s="15">
        <v>10500</v>
      </c>
      <c r="N16" s="16">
        <v>42000</v>
      </c>
      <c r="O16" s="15">
        <v>6750</v>
      </c>
      <c r="P16" s="16">
        <v>27000</v>
      </c>
      <c r="Q16" s="15">
        <v>16500</v>
      </c>
      <c r="R16" s="16">
        <v>66000</v>
      </c>
      <c r="S16" s="5"/>
    </row>
    <row r="17" spans="2:19" ht="53" thickBot="1" x14ac:dyDescent="0.4">
      <c r="B17" s="12">
        <v>5</v>
      </c>
      <c r="C17" s="12" t="s">
        <v>53</v>
      </c>
      <c r="D17" s="13" t="s">
        <v>63</v>
      </c>
      <c r="E17" s="12" t="s">
        <v>63</v>
      </c>
      <c r="F17" s="12" t="s">
        <v>58</v>
      </c>
      <c r="G17" s="12">
        <v>7</v>
      </c>
      <c r="H17" s="14">
        <v>5600</v>
      </c>
      <c r="I17" s="15">
        <v>2000</v>
      </c>
      <c r="J17" s="16">
        <v>14000</v>
      </c>
      <c r="K17" s="15">
        <v>5524</v>
      </c>
      <c r="L17" s="16">
        <v>38668</v>
      </c>
      <c r="M17" s="15">
        <v>800</v>
      </c>
      <c r="N17" s="17">
        <v>5600</v>
      </c>
      <c r="O17" s="15">
        <v>4250</v>
      </c>
      <c r="P17" s="16">
        <v>29750</v>
      </c>
      <c r="Q17" s="15">
        <v>2800</v>
      </c>
      <c r="R17" s="16">
        <v>19600</v>
      </c>
      <c r="S17" s="5"/>
    </row>
    <row r="18" spans="2:19" ht="53" thickBot="1" x14ac:dyDescent="0.4">
      <c r="B18" s="12">
        <v>6</v>
      </c>
      <c r="C18" s="12" t="s">
        <v>53</v>
      </c>
      <c r="D18" s="13" t="s">
        <v>64</v>
      </c>
      <c r="E18" s="12" t="s">
        <v>64</v>
      </c>
      <c r="F18" s="12" t="s">
        <v>58</v>
      </c>
      <c r="G18" s="12">
        <v>14</v>
      </c>
      <c r="H18" s="14">
        <v>12236</v>
      </c>
      <c r="I18" s="15">
        <v>2000</v>
      </c>
      <c r="J18" s="16">
        <v>28000</v>
      </c>
      <c r="K18" s="15">
        <v>874</v>
      </c>
      <c r="L18" s="17">
        <v>12236</v>
      </c>
      <c r="M18" s="15">
        <v>1600</v>
      </c>
      <c r="N18" s="16">
        <v>22400</v>
      </c>
      <c r="O18" s="15">
        <v>2250</v>
      </c>
      <c r="P18" s="16">
        <v>31500</v>
      </c>
      <c r="Q18" s="15">
        <v>2800</v>
      </c>
      <c r="R18" s="16">
        <v>39200</v>
      </c>
      <c r="S18" s="5"/>
    </row>
    <row r="19" spans="2:19" ht="14.5" thickBot="1" x14ac:dyDescent="0.35">
      <c r="B19" s="5"/>
      <c r="C19" s="5"/>
      <c r="D19" s="18"/>
      <c r="E19" s="5"/>
      <c r="F19" s="5"/>
      <c r="G19" s="5"/>
      <c r="H19" s="5"/>
      <c r="I19" s="5"/>
      <c r="J19" s="5"/>
      <c r="K19" s="5"/>
      <c r="L19" s="5"/>
      <c r="M19" s="5"/>
      <c r="N19" s="5"/>
      <c r="O19" s="5"/>
      <c r="P19" s="5"/>
      <c r="Q19" s="5"/>
      <c r="R19" s="5"/>
      <c r="S19" s="5"/>
    </row>
  </sheetData>
  <mergeCells count="63">
    <mergeCell ref="B1:C5"/>
    <mergeCell ref="D1:E5"/>
    <mergeCell ref="F1:H1"/>
    <mergeCell ref="I1:J1"/>
    <mergeCell ref="K1:L1"/>
    <mergeCell ref="F3:H3"/>
    <mergeCell ref="I3:J3"/>
    <mergeCell ref="K3:L3"/>
    <mergeCell ref="O1:P1"/>
    <mergeCell ref="Q1:R1"/>
    <mergeCell ref="F2:H2"/>
    <mergeCell ref="I2:J2"/>
    <mergeCell ref="K2:L2"/>
    <mergeCell ref="M2:N2"/>
    <mergeCell ref="O2:P2"/>
    <mergeCell ref="Q2:R2"/>
    <mergeCell ref="M1:N1"/>
    <mergeCell ref="O3:P3"/>
    <mergeCell ref="Q3:R3"/>
    <mergeCell ref="F4:H4"/>
    <mergeCell ref="I4:J4"/>
    <mergeCell ref="K4:L4"/>
    <mergeCell ref="M4:N4"/>
    <mergeCell ref="O4:P4"/>
    <mergeCell ref="Q4:R4"/>
    <mergeCell ref="M3:N3"/>
    <mergeCell ref="Q6:R6"/>
    <mergeCell ref="F5:H5"/>
    <mergeCell ref="I5:J5"/>
    <mergeCell ref="K5:L5"/>
    <mergeCell ref="M5:N5"/>
    <mergeCell ref="O5:P5"/>
    <mergeCell ref="Q5:R5"/>
    <mergeCell ref="B6:H6"/>
    <mergeCell ref="I6:J6"/>
    <mergeCell ref="K6:L6"/>
    <mergeCell ref="M6:N6"/>
    <mergeCell ref="O6:P6"/>
    <mergeCell ref="Q8:R8"/>
    <mergeCell ref="B7:H7"/>
    <mergeCell ref="I7:J7"/>
    <mergeCell ref="K7:L7"/>
    <mergeCell ref="M7:N7"/>
    <mergeCell ref="O7:P7"/>
    <mergeCell ref="Q7:R7"/>
    <mergeCell ref="B8:H8"/>
    <mergeCell ref="I8:J8"/>
    <mergeCell ref="K8:L8"/>
    <mergeCell ref="M8:N8"/>
    <mergeCell ref="O8:P8"/>
    <mergeCell ref="B9:E10"/>
    <mergeCell ref="F9:H9"/>
    <mergeCell ref="I9:J9"/>
    <mergeCell ref="K9:L9"/>
    <mergeCell ref="M9:N9"/>
    <mergeCell ref="Q9:R9"/>
    <mergeCell ref="F10:H10"/>
    <mergeCell ref="I10:J10"/>
    <mergeCell ref="K10:L10"/>
    <mergeCell ref="M10:N10"/>
    <mergeCell ref="O10:P10"/>
    <mergeCell ref="Q10:R10"/>
    <mergeCell ref="O9:P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Summery (Fire)</vt:lpstr>
      <vt:lpstr>Summery (AC)</vt:lpstr>
      <vt:lpstr>Summery (Ventilation)</vt:lpstr>
      <vt:lpstr>Fire</vt:lpstr>
      <vt:lpstr>Air Condition</vt:lpstr>
      <vt:lpstr>Ventilation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2024-10-18T11:12:45Z</dcterms:modified>
</cp:coreProperties>
</file>