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kcorp11-my.sharepoint.com/personal/binu_balachandran_k-corp_in/Documents/Desktop/Working Folder/FURNITURE MASTER FILE/DELHI T1/"/>
    </mc:Choice>
  </mc:AlternateContent>
  <xr:revisionPtr revIDLastSave="10" documentId="8_{1845F330-D522-4720-80CB-E0B0DCCDF5F7}" xr6:coauthVersionLast="47" xr6:coauthVersionMax="47" xr10:uidLastSave="{0C0BB8CB-2F9A-4312-8CF0-FF784189FAC2}"/>
  <bookViews>
    <workbookView xWindow="630" yWindow="30" windowWidth="19860" windowHeight="10890" tabRatio="482" xr2:uid="{00000000-000D-0000-FFFF-FFFF00000000}"/>
  </bookViews>
  <sheets>
    <sheet name="Summary-Dilli street" sheetId="2" r:id="rId1"/>
    <sheet name="comparative-Dilli Street" sheetId="1" r:id="rId2"/>
    <sheet name="Shearling" sheetId="6" r:id="rId3"/>
    <sheet name="FT project commercial" sheetId="4" r:id="rId4"/>
    <sheet name="Albans" sheetId="5" r:id="rId5"/>
  </sheets>
  <definedNames>
    <definedName name="_xlnm.Print_Area" localSheetId="1">'comparative-Dilli Street'!$A$1:$AF$15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2" l="1"/>
  <c r="D3" i="2"/>
  <c r="E3" i="2" s="1"/>
  <c r="P14" i="1"/>
  <c r="R13" i="1"/>
  <c r="R3" i="1"/>
  <c r="R4" i="1"/>
  <c r="R5" i="1"/>
  <c r="R6" i="1"/>
  <c r="R7" i="1"/>
  <c r="R8" i="1"/>
  <c r="R9" i="1"/>
  <c r="C7" i="2"/>
  <c r="P3" i="1"/>
  <c r="P4" i="1"/>
  <c r="P5" i="1"/>
  <c r="P6" i="1"/>
  <c r="P7" i="1"/>
  <c r="P8" i="1"/>
  <c r="P9" i="1"/>
  <c r="G11" i="5"/>
  <c r="G10" i="5"/>
  <c r="G9" i="5"/>
  <c r="G8" i="5"/>
  <c r="G12" i="5"/>
  <c r="G7" i="5"/>
  <c r="G6" i="5"/>
  <c r="G5" i="5"/>
  <c r="K11" i="4"/>
  <c r="K10" i="4"/>
  <c r="K9" i="4"/>
  <c r="K8" i="4"/>
  <c r="K7" i="4"/>
  <c r="K6" i="4"/>
  <c r="K5" i="4"/>
  <c r="K12" i="4"/>
  <c r="K13" i="4"/>
  <c r="AB3" i="1"/>
  <c r="AB4" i="1"/>
  <c r="AB5" i="1"/>
  <c r="AB6" i="1"/>
  <c r="AB7" i="1"/>
  <c r="AB8" i="1"/>
  <c r="AB9" i="1"/>
  <c r="AD3" i="1"/>
  <c r="AD4" i="1"/>
  <c r="AD5" i="1"/>
  <c r="AD6" i="1"/>
  <c r="AD7" i="1"/>
  <c r="AD8" i="1"/>
  <c r="AD9" i="1"/>
  <c r="G13" i="5"/>
  <c r="G14" i="5"/>
  <c r="K14" i="4"/>
  <c r="K15" i="4"/>
  <c r="F7" i="2"/>
  <c r="B7" i="2"/>
  <c r="F6" i="2"/>
  <c r="B6" i="2"/>
  <c r="Z9" i="1"/>
  <c r="Z8" i="1"/>
  <c r="Z7" i="1"/>
  <c r="Z6" i="1"/>
  <c r="Z5" i="1"/>
  <c r="Z4" i="1"/>
  <c r="Z3" i="1"/>
  <c r="V9" i="1"/>
  <c r="V8" i="1"/>
  <c r="V7" i="1"/>
  <c r="V6" i="1"/>
  <c r="V5" i="1"/>
  <c r="V4" i="1"/>
  <c r="V3" i="1"/>
  <c r="N9" i="1"/>
  <c r="N8" i="1"/>
  <c r="N7" i="1"/>
  <c r="N6" i="1"/>
  <c r="N5" i="1"/>
  <c r="N4" i="1"/>
  <c r="N3" i="1"/>
  <c r="K6" i="1"/>
  <c r="L6" i="1" s="1"/>
  <c r="K7" i="1"/>
  <c r="L7" i="1" s="1"/>
  <c r="K8" i="1"/>
  <c r="L8" i="1" s="1"/>
  <c r="K9" i="1"/>
  <c r="L9" i="1" s="1"/>
  <c r="X9" i="1"/>
  <c r="X8" i="1"/>
  <c r="X7" i="1"/>
  <c r="X6" i="1"/>
  <c r="X5" i="1"/>
  <c r="X4" i="1"/>
  <c r="X3" i="1"/>
  <c r="T9" i="1"/>
  <c r="T8" i="1"/>
  <c r="T7" i="1"/>
  <c r="T6" i="1"/>
  <c r="T5" i="1"/>
  <c r="T4" i="1"/>
  <c r="T3" i="1"/>
  <c r="L5" i="1"/>
  <c r="L4" i="1"/>
  <c r="L3" i="1"/>
  <c r="J9" i="1"/>
  <c r="J8" i="1"/>
  <c r="J7" i="1"/>
  <c r="J6" i="1"/>
  <c r="J5" i="1"/>
  <c r="J4" i="1"/>
  <c r="J3" i="1"/>
  <c r="D8" i="2" l="1"/>
  <c r="D9" i="2" s="1"/>
  <c r="E5" i="2"/>
  <c r="E8" i="2" s="1"/>
  <c r="E9" i="2" s="1"/>
  <c r="R10" i="1"/>
  <c r="R14" i="1" s="1"/>
  <c r="P10" i="1"/>
  <c r="P15" i="1" s="1"/>
  <c r="V10" i="1"/>
  <c r="V14" i="1" s="1"/>
  <c r="AE7" i="1"/>
  <c r="AF7" i="1" s="1"/>
  <c r="AE9" i="1"/>
  <c r="AF9" i="1" s="1"/>
  <c r="AE3" i="1"/>
  <c r="AF3" i="1" s="1"/>
  <c r="AB10" i="1"/>
  <c r="AD10" i="1"/>
  <c r="H3" i="2" s="1"/>
  <c r="H4" i="2" s="1"/>
  <c r="AE4" i="1"/>
  <c r="AF4" i="1" s="1"/>
  <c r="AE8" i="1"/>
  <c r="AF8" i="1" s="1"/>
  <c r="N10" i="1"/>
  <c r="N14" i="1" s="1"/>
  <c r="Z10" i="1"/>
  <c r="Z14" i="1" s="1"/>
  <c r="F8" i="2" s="1"/>
  <c r="AE5" i="1"/>
  <c r="AF5" i="1" s="1"/>
  <c r="J10" i="1"/>
  <c r="B3" i="2" s="1"/>
  <c r="B4" i="2" s="1"/>
  <c r="X10" i="1"/>
  <c r="X13" i="1" s="1"/>
  <c r="T10" i="1"/>
  <c r="V15" i="1"/>
  <c r="AE6" i="1"/>
  <c r="AF6" i="1" s="1"/>
  <c r="L10" i="1"/>
  <c r="L14" i="1" s="1"/>
  <c r="AB13" i="1"/>
  <c r="G8" i="2" s="1"/>
  <c r="G3" i="2"/>
  <c r="AD13" i="1" l="1"/>
  <c r="H8" i="2" s="1"/>
  <c r="C3" i="2"/>
  <c r="C8" i="2" s="1"/>
  <c r="C9" i="2" s="1"/>
  <c r="R15" i="1"/>
  <c r="F3" i="2"/>
  <c r="F4" i="2" s="1"/>
  <c r="T13" i="1"/>
  <c r="J14" i="1"/>
  <c r="B8" i="2" s="1"/>
  <c r="X14" i="1"/>
  <c r="Z15" i="1"/>
  <c r="F9" i="2" s="1"/>
  <c r="AF10" i="1"/>
  <c r="AF13" i="1" s="1"/>
  <c r="AF14" i="1" s="1"/>
  <c r="AF15" i="1" s="1"/>
  <c r="AB15" i="1"/>
  <c r="N15" i="1"/>
  <c r="G4" i="2"/>
  <c r="G9" i="2"/>
  <c r="H9" i="2" l="1"/>
  <c r="AD15" i="1"/>
  <c r="T14" i="1"/>
  <c r="X15" i="1"/>
  <c r="J15" i="1"/>
  <c r="B9" i="2" s="1"/>
  <c r="L15" i="1"/>
  <c r="T15" i="1" l="1"/>
</calcChain>
</file>

<file path=xl/sharedStrings.xml><?xml version="1.0" encoding="utf-8"?>
<sst xmlns="http://schemas.openxmlformats.org/spreadsheetml/2006/main" count="200" uniqueCount="124">
  <si>
    <t>LOCALLY SOURCED</t>
  </si>
  <si>
    <r>
      <rPr>
        <b/>
        <sz val="8"/>
        <color theme="1"/>
        <rFont val="Century Gothic"/>
        <family val="2"/>
      </rPr>
      <t>CIRCULAR TABLE</t>
    </r>
    <r>
      <rPr>
        <sz val="8"/>
        <color theme="1"/>
        <rFont val="Century Gothic"/>
        <family val="2"/>
      </rPr>
      <t xml:space="preserve">
600MM DIA CIRCULAR TABLE WITH 40MM THK ARABIC TEXTURED TILE TABLE TOP AND SQUARE HOLLOW METAL LEGS WITH  SQUARE METAL BASE PLATE FINISHED IN BLACK RAL:9005</t>
    </r>
  </si>
  <si>
    <t>TB4</t>
  </si>
  <si>
    <r>
      <rPr>
        <b/>
        <sz val="8"/>
        <color theme="1"/>
        <rFont val="Century Gothic"/>
        <family val="2"/>
      </rPr>
      <t>RECTANGULAR TABLE</t>
    </r>
    <r>
      <rPr>
        <sz val="8"/>
        <color theme="1"/>
        <rFont val="Century Gothic"/>
        <family val="2"/>
      </rPr>
      <t xml:space="preserve">
L 1200 x W 700 x H 1050MM
50MM THK BLACK LAMINATED TABLE TOP AND SQUARE HOLLOW METAL LEGS PLATE FINISHED IN BLACK RAL:9005
NOTE:LAMINATE TO MATCH WITH MERINO LAMINATES-DACO STAD OAK-DESIGN:14013 </t>
    </r>
  </si>
  <si>
    <t>TB3</t>
  </si>
  <si>
    <r>
      <rPr>
        <b/>
        <sz val="8"/>
        <color theme="1"/>
        <rFont val="Century Gothic"/>
        <family val="2"/>
      </rPr>
      <t>SQUARE TABLE-02</t>
    </r>
    <r>
      <rPr>
        <sz val="8"/>
        <color theme="1"/>
        <rFont val="Century Gothic"/>
        <family val="2"/>
      </rPr>
      <t xml:space="preserve">
L 600 x W 600 x H 750MM
40MM THK OAK WOOD LAMINATED TABLE TOP AND SQUARE HOLLOW METAL LEGS WITH  SQUARE METAL BASE PLATE FINISHED IN BLACK RAL:9005
NOTE:LAMINATE TO MATCH WITH MERINO LAMINATES-DACO STAD OAK-DESIGN:14013 </t>
    </r>
  </si>
  <si>
    <t>TB2</t>
  </si>
  <si>
    <r>
      <rPr>
        <b/>
        <sz val="8"/>
        <color theme="1"/>
        <rFont val="Century Gothic"/>
        <family val="2"/>
      </rPr>
      <t>SQUARE TABLE-01</t>
    </r>
    <r>
      <rPr>
        <sz val="8"/>
        <color theme="1"/>
        <rFont val="Century Gothic"/>
        <family val="2"/>
      </rPr>
      <t xml:space="preserve">
L 600 x W 600 x H 750MM
40MM THK ARABIC TEXTURED TILE TABLE TOP AND SQUARE HOLLOW METAL LEGS WITH  SQUARE METAL BASE PLATE FINISHED IN BLACK RAL:9005</t>
    </r>
  </si>
  <si>
    <t>TB1</t>
  </si>
  <si>
    <t>https://www.ankorstore.com/brand/homestoreking-14499/barkruk-pisa-b85-lichtbruin-38x38x85-lichtbruin-kunstleer-metaal-3897963</t>
  </si>
  <si>
    <r>
      <rPr>
        <b/>
        <sz val="8"/>
        <color theme="1"/>
        <rFont val="Century Gothic"/>
        <family val="2"/>
      </rPr>
      <t>HIGH STOOL</t>
    </r>
    <r>
      <rPr>
        <sz val="8"/>
        <color theme="1"/>
        <rFont val="Century Gothic"/>
        <family val="2"/>
      </rPr>
      <t xml:space="preserve">
ROUND BAR STOOL FINISHED IN BLACK COLOUR WITH FOOT REST AND BROWN LEATHERETTE CUSHION
STOOL DIA:380MM
SEAT HEIGHT:850MM
SUPPLIER:ANKOR STORE</t>
    </r>
  </si>
  <si>
    <t>HS</t>
  </si>
  <si>
    <t>https://www.gebruederthonetvienna.com/en/products/chair-n-0/</t>
  </si>
  <si>
    <r>
      <rPr>
        <b/>
        <sz val="8"/>
        <color theme="1"/>
        <rFont val="Century Gothic"/>
        <family val="2"/>
      </rPr>
      <t>DINING CHAIR-02</t>
    </r>
    <r>
      <rPr>
        <sz val="8"/>
        <color theme="1"/>
        <rFont val="Century Gothic"/>
        <family val="2"/>
      </rPr>
      <t xml:space="preserve">
BLACK FINISHED WOODEN ARM(2 SIDES) CHAIR  WITH BEIGE LINEN CUSHION SEAT AND BACKREST IN NATURAL STRAW.
CHAIR HEIGHT:870MM
CHAIR WIDTH:525MM
CHAIR LENGTH:515MM
SEAT HEIGHT:460MM
SUPPLIER:Gebrüder Thonet Vienna-SDZEROTES</t>
    </r>
  </si>
  <si>
    <t>CH2</t>
  </si>
  <si>
    <t>https://studiokaza.com/product/naia/</t>
  </si>
  <si>
    <r>
      <rPr>
        <b/>
        <sz val="8"/>
        <color theme="1"/>
        <rFont val="Century Gothic"/>
        <family val="2"/>
      </rPr>
      <t>DINING CHAIR-01</t>
    </r>
    <r>
      <rPr>
        <sz val="8"/>
        <color theme="1"/>
        <rFont val="Century Gothic"/>
        <family val="2"/>
      </rPr>
      <t xml:space="preserve">
WOODEN ARM CHAIR  WITH  LINEN CUSHION SEAT AND BACKREST IN NATURAL STRAW.
CHAIR HEIGHT:870MM
CHAIR WIDTH:540MM
CHAIR LENGTH:580MM
SEAT HEIGHT:460MM
SUPPLIER:STUDIOKAZA</t>
    </r>
  </si>
  <si>
    <t>CH1</t>
  </si>
  <si>
    <t>IMAGE</t>
  </si>
  <si>
    <t>REFERENCE/BRAND</t>
  </si>
  <si>
    <t>QTY</t>
  </si>
  <si>
    <t xml:space="preserve">DESCRIPTION </t>
  </si>
  <si>
    <t>CODE</t>
  </si>
  <si>
    <t>SL.NO</t>
  </si>
  <si>
    <t xml:space="preserve">  FURNITURE LEGEND</t>
  </si>
  <si>
    <t>Rate</t>
  </si>
  <si>
    <t>Amount</t>
  </si>
  <si>
    <t>ALBANS</t>
  </si>
  <si>
    <t>Sub Total</t>
  </si>
  <si>
    <t>Transportation</t>
  </si>
  <si>
    <t>Packging</t>
  </si>
  <si>
    <t>GST 18%</t>
  </si>
  <si>
    <t>Grand Total</t>
  </si>
  <si>
    <t>ALBANS IMAGE</t>
  </si>
  <si>
    <t>ALBANS DESCRIPTION</t>
  </si>
  <si>
    <t>Chair
Made of solid ashwood 
with cane back
cushion seat
As per selected shade of fabric</t>
  </si>
  <si>
    <t>Barstool
Cushion seat
MS Black powder coated legs
As per selected shade of fabric</t>
  </si>
  <si>
    <t>Cafe Table
Ceramic top
MS Black powder coated base
Size 600 x 600 x 750mm H</t>
  </si>
  <si>
    <t>Cafe Table
Laminate top 25mm thk
Plywood Chamfered edge
MS Black powder coated base
Size 600 x 600 x 750mm H</t>
  </si>
  <si>
    <t>High Table
Laminate top 25mm thk
Particle board Straight edge
MS Powder coated legs
Size 1200 x 700 x 1050mm H</t>
  </si>
  <si>
    <t>Cafe Table
Ceramic top
MS Black powder coated base
Size 600mm Dia x 750mm H</t>
  </si>
  <si>
    <t>Interiors Tech</t>
  </si>
  <si>
    <t>LOWEST</t>
  </si>
  <si>
    <t>SMART SEATING R0</t>
  </si>
  <si>
    <t>SMART SEATING R1</t>
  </si>
  <si>
    <t>Kalatmak R0</t>
  </si>
  <si>
    <t>Kalatmak R1</t>
  </si>
  <si>
    <t>IEVO</t>
  </si>
  <si>
    <t>Furniture</t>
  </si>
  <si>
    <t>Liangjiu
(LEO- China)</t>
  </si>
  <si>
    <t>Liangjiu</t>
  </si>
  <si>
    <t>,</t>
  </si>
  <si>
    <t xml:space="preserve">SQUARE TABLE-02
L 600 x W 600 x H 750MM
40MM THK OAK WOOD LAMINATED TABLE TOP AND SQUARE HOLLOW METAL LEGS WITH  SQUARE METAL BASE PLATE FINISHED IN BLACK RAL:9005
NOTE:LAMINATE TO MATCH WITH MERINO LAMINATES-DACO STAD OAK-DESIGN:14013 </t>
  </si>
  <si>
    <t xml:space="preserve">RECTANGULAR TABLE
L 1200 x W 700 x H 1050MM
50MM THK BLACK LAMINATED TABLE TOP AND SQUARE HOLLOW METAL LEGS PLATE FINISHED IN BLACK RAL:9005
NOTE:LAMINATE TO MATCH WITH MERINO LAMINATES-DACO STAD OAK-DESIGN:14013 </t>
  </si>
  <si>
    <t>CIRCULAR TABLE
600MM DIA CIRCULAR TABLE WITH 40MM HK ARABIC TEXTURED VINYL STICKER WITH 8MM  BULL NOSE TOUGHENED GLASS, BELOW VENEER TO HAVE EDGE BIND OF WHITE OAK WOOD OR EQUIV. AND SQUARE HOLLOW METAL LEGS WITH  SQUARE METAL BASE PLATE FINISHED IN BLACK RAL:9005</t>
  </si>
  <si>
    <t>FT Project
(Fayelee)</t>
  </si>
  <si>
    <t>FT Project</t>
  </si>
  <si>
    <t>Our Ref. pics</t>
  </si>
  <si>
    <t>Material</t>
  </si>
  <si>
    <t>Our size</t>
  </si>
  <si>
    <t>Unit Price</t>
  </si>
  <si>
    <t>Total Price</t>
  </si>
  <si>
    <t>DINING CHAIR-01
METAL ARM CHAIR  WITH  LINEN CUSHION SEAT AND BACKREST IN NATURAL STRAW.
CHAIR HEIGHT:870MM
CHAIR WIDTH:540MM
CHAIR LENGTH:580MM
SEAT HEIGHT:460MM</t>
  </si>
  <si>
    <t>America ash wood &amp; upholstery &amp; natural rattan
Fabric cushion and foam in US standard fire proof 
Delivery time: 35-40days</t>
  </si>
  <si>
    <t>55*61*82-42</t>
  </si>
  <si>
    <t>DINING CHAIR-02
BLACK FINISHED METAL ARM(2 SIDES) CHAIR  WITH BEIGE LINEN CUSHION SEAT AND BACKREST IN NATURAL STRAW.
CHAIR HEIGHT:870MM
CHAIR WIDTH:525MM
CHAIR LENGTH:515MM
SEAT HEIGHT:460MM</t>
  </si>
  <si>
    <t>America ash wood &amp;  natural rattan
Fabric cushion and foam in US standard fire proof 
Delivery time: 35-40days</t>
  </si>
  <si>
    <t>43*49*88-47</t>
  </si>
  <si>
    <t xml:space="preserve">HIGH STOOL
ROUND BAR STOOL FINISHED IN BLACK COLOUR WITH FOOT REST AND BROWN LEATHERETTE CUSHION
STOOL DIA:380MM
SEAT HEIGHT:850MM
</t>
  </si>
  <si>
    <t>PU leather with High density uphostery seat 
MS base in powder coated black color
Fabric cushion and foam in US standard fire proof 
Delivery time: 35-40days</t>
  </si>
  <si>
    <r>
      <rPr>
        <sz val="12"/>
        <color theme="1"/>
        <rFont val="宋体"/>
        <charset val="134"/>
      </rPr>
      <t>φ：</t>
    </r>
    <r>
      <rPr>
        <sz val="12"/>
        <color theme="1"/>
        <rFont val="Microsoft PhagsPa"/>
        <family val="2"/>
      </rPr>
      <t>40*60/85</t>
    </r>
  </si>
  <si>
    <t>Size: 600*600*750Hmm
Cerimic stone top (can print the similar as picture)
MS base with powder coated black color</t>
  </si>
  <si>
    <t>600*600*750Hmm</t>
  </si>
  <si>
    <t>40CM Thick of plywood with fire proof laminated table top, 
MS base with powder coated black color, design as picture</t>
  </si>
  <si>
    <t>50CM Thick of plywood with fire proof laminated table top
MS base with powder coated black color, design as picture</t>
  </si>
  <si>
    <t>1200*700*750mm</t>
  </si>
  <si>
    <t>Size:Dia600*750Hmm
Cerimic stone top (can print the similar as picture)
MS base with powder coated black color</t>
  </si>
  <si>
    <t>Dia:600*750Hmm</t>
  </si>
  <si>
    <t>Basic Amount</t>
  </si>
  <si>
    <t>IGST@18%</t>
  </si>
  <si>
    <t>GRAND TOTAL</t>
  </si>
  <si>
    <t>RATE</t>
  </si>
  <si>
    <t>AMOUNT</t>
  </si>
  <si>
    <t>DINING CHAIR-01
METAL ARM CHAIR  WITH  LINEN CUSHION SEAT AND BACKREST IN NATURAL STRAW.
CHAIR HEIGHT:870MM
CHAIR WIDTH:540MM
CHAIR LENGTH:580MM
SEAT HEIGHT:460MM
SUPPLIER:STUDIOKAZA</t>
  </si>
  <si>
    <t>Lounge Chair
Cushion seat cane back
Solid wood legs
As per selected shade of fabric</t>
  </si>
  <si>
    <t>DINING CHAIR-02
BLACK FINISHED METAL ARM(2 SIDES) CHAIR  WITH BEIGE LINEN CUSHION SEAT AND BACKREST IN NATURAL STRAW.
CHAIR HEIGHT:870MM
CHAIR WIDTH:525MM
CHAIR LENGTH:515MM
SEAT HEIGHT:460MM
SUPPLIER:Gebrüder Thonet Vienna-SDZEROTES</t>
  </si>
  <si>
    <t>Chair
Cushion seat with cane back
MS Powder coated legs
As per selected shade of fabric</t>
  </si>
  <si>
    <t>HIGH STOOL
ROUND BAR STOOL FINISHED IN BLACK COLOUR WITH FOOT REST AND BROWN LEATHERETTE CUSHION
STOOL DIA:380MM
SEAT HEIGHT:850MM
SUPPLIER:ANKOR STORE</t>
  </si>
  <si>
    <t>High stool
Cushion seat
MS Powder coated legs
As per selected shade of fabric</t>
  </si>
  <si>
    <t>Table
Glass top with vinyl sticker
MS Powder coated legs
Size 600 x 600 x 750mm H</t>
  </si>
  <si>
    <t>Table
Laminate top 40mm thk
Plywood Straight edge
MS Powder coated legs
Size 600 x 600 x 750mm H</t>
  </si>
  <si>
    <t>Table
Laminate top 50mm thk
Plywood Straight edge
MS Powder coated legs
Size 1200 x 700 x 750mm H</t>
  </si>
  <si>
    <t>Table
Glass top with vinyl sticker
MS Powder coated legs
Size 600mm Dia x 750mm H</t>
  </si>
  <si>
    <t>Total</t>
  </si>
  <si>
    <t>GST @18%</t>
  </si>
  <si>
    <t>Total Amount</t>
  </si>
  <si>
    <t>TERMS &amp; CONDITION-</t>
  </si>
  <si>
    <t>Price</t>
  </si>
  <si>
    <t>Above prices are Inclusive of delivery at site.</t>
  </si>
  <si>
    <t>Taxes</t>
  </si>
  <si>
    <t>GST 18% as applicable.</t>
  </si>
  <si>
    <t xml:space="preserve">Payment Terms </t>
  </si>
  <si>
    <t>a) 60% Advance, 30% Before dispatch &amp; 10% after installation at site
b) Credit period (If any) : will start from Invoice date only (not after installation of last lot)
c) Invoice once made would not be cancelled for Date change</t>
  </si>
  <si>
    <t>Late payment</t>
  </si>
  <si>
    <t>Interest @ 2% Per Month Will Be Applicable In Case The Payment Is Delayed Beyond The Agreed Dates/Conditions For Payment, For Reasons Beyond The Scope Of Supplier.</t>
  </si>
  <si>
    <t>Lead Time</t>
  </si>
  <si>
    <t>6 Weeks from The Date Of Confirmation Of Order And On Receipt Of Advance / Purchase Order  /Shop Drawings Approval /Finishes Confirmation Whichever Is LATER.</t>
  </si>
  <si>
    <t xml:space="preserve">Unloading &amp; Shifting of Materials </t>
  </si>
  <si>
    <t>a) Any Damage After completion of Installation &amp; Handover will be sole responsibility of customer
b) If the site is not Ready.. any Damage Due  To Improper Storage/ Mishandling/ Delay In Installation Will Be Sole Responsibility Of the CUSTOMER</t>
  </si>
  <si>
    <t>Warranty</t>
  </si>
  <si>
    <t>12 Months From The Date Of Delivery, Against Manufacturing Defect Only.</t>
  </si>
  <si>
    <t>Validity</t>
  </si>
  <si>
    <t>The above quote is valid for 30 days from the date of quotation.Goods once sold will not be taken back.</t>
  </si>
  <si>
    <t>Note</t>
  </si>
  <si>
    <t>Delivery Address, Site Person Name &amp; Contact No., Cst/Tin, Payment Terms Should Be On Purchase Order</t>
  </si>
  <si>
    <t>Taxes &amp; Overhead
and Ex Factory charges</t>
  </si>
  <si>
    <t>Common currency</t>
  </si>
  <si>
    <t>Comparative- Furniture Dilli Street</t>
  </si>
  <si>
    <t>Shearling</t>
  </si>
  <si>
    <t>Shearling R1</t>
  </si>
  <si>
    <t>Shearling-R0</t>
  </si>
  <si>
    <t>Discount</t>
  </si>
  <si>
    <t>Shearling-R2</t>
  </si>
  <si>
    <t>Lead time is 90 days thus not recommended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</si>
</sst>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43" formatCode="_ * #,##0.00_ ;_ * \-#,##0.00_ ;_ * &quot;-&quot;??_ ;_ @_ "/>
    <numFmt numFmtId="164" formatCode="_ * #,##0_ ;_ * \-#,##0_ ;_ * &quot;-&quot;??_ ;_ @_ "/>
    <numFmt numFmtId="165" formatCode="[$$-409]#,##0;\-[$$-409]#,##0"/>
    <numFmt numFmtId="166" formatCode="_-[$$-409]* #,##0_ ;_-[$$-409]* \-#,##0\ ;_-[$$-409]* &quot;-&quot;_ ;_-@_ "/>
    <numFmt numFmtId="167" formatCode="[$$-409]#,##0_ ;\-[$$-409]#,##0\ "/>
    <numFmt numFmtId="168" formatCode="\$#,##0;\-\$#,##0"/>
  </numFmts>
  <fonts count="37">
    <font>
      <sz val="11"/>
      <color theme="1"/>
      <name val="Calibri"/>
      <family val="2"/>
      <scheme val="minor"/>
    </font>
    <font>
      <sz val="8"/>
      <color theme="1"/>
      <name val="Century Gothic"/>
      <family val="2"/>
    </font>
    <font>
      <b/>
      <sz val="8"/>
      <color theme="1"/>
      <name val="Century Gothic"/>
      <family val="2"/>
    </font>
    <font>
      <u/>
      <sz val="11"/>
      <color theme="10"/>
      <name val="Calibri"/>
      <family val="2"/>
      <scheme val="minor"/>
    </font>
    <font>
      <u/>
      <sz val="8"/>
      <color theme="10"/>
      <name val="Century Gothic"/>
      <family val="2"/>
    </font>
    <font>
      <b/>
      <sz val="10"/>
      <color theme="1"/>
      <name val="Century Gothic"/>
      <family val="2"/>
    </font>
    <font>
      <b/>
      <sz val="12"/>
      <color theme="1"/>
      <name val="Century Gothic"/>
      <family val="2"/>
    </font>
    <font>
      <sz val="11"/>
      <color theme="1"/>
      <name val="Calibri"/>
      <family val="2"/>
      <scheme val="minor"/>
    </font>
    <font>
      <sz val="11"/>
      <color theme="1"/>
      <name val="Century Gothic"/>
      <family val="2"/>
    </font>
    <font>
      <sz val="10"/>
      <color theme="1"/>
      <name val="Calibri"/>
      <family val="2"/>
      <scheme val="minor"/>
    </font>
    <font>
      <sz val="11"/>
      <color theme="1"/>
      <name val="Calibri"/>
      <family val="2"/>
      <scheme val="minor"/>
    </font>
    <font>
      <sz val="11"/>
      <color indexed="8"/>
      <name val="宋体"/>
      <family val="3"/>
      <charset val="134"/>
    </font>
    <font>
      <sz val="11"/>
      <color rgb="FFC00000"/>
      <name val="Calibri"/>
      <family val="2"/>
      <scheme val="minor"/>
    </font>
    <font>
      <b/>
      <sz val="10"/>
      <color rgb="FFC00000"/>
      <name val="Century Gothic"/>
      <family val="2"/>
    </font>
    <font>
      <sz val="8"/>
      <color rgb="FFC00000"/>
      <name val="Century Gothic"/>
      <family val="2"/>
    </font>
    <font>
      <sz val="11"/>
      <color rgb="FFC00000"/>
      <name val="Century Gothic"/>
      <family val="2"/>
    </font>
    <font>
      <sz val="10"/>
      <color rgb="FFC00000"/>
      <name val="Century Gothic"/>
      <family val="2"/>
    </font>
    <font>
      <sz val="11"/>
      <color rgb="FFC00000"/>
      <name val="微软雅黑 Light"/>
      <family val="2"/>
      <charset val="134"/>
    </font>
    <font>
      <sz val="10"/>
      <color theme="1"/>
      <name val="Aptos Light"/>
      <family val="2"/>
    </font>
    <font>
      <sz val="10"/>
      <color theme="1"/>
      <name val="Microsoft PhagsPa"/>
      <family val="2"/>
    </font>
    <font>
      <b/>
      <sz val="12"/>
      <color theme="1"/>
      <name val="Microsoft PhagsPa"/>
      <family val="2"/>
    </font>
    <font>
      <sz val="12"/>
      <color theme="1"/>
      <name val="Microsoft PhagsPa"/>
      <family val="2"/>
    </font>
    <font>
      <sz val="12"/>
      <color theme="1"/>
      <name val="宋体"/>
      <charset val="134"/>
    </font>
    <font>
      <sz val="14"/>
      <color theme="1"/>
      <name val="Microsoft PhagsPa"/>
      <family val="2"/>
    </font>
    <font>
      <b/>
      <sz val="14"/>
      <color theme="1"/>
      <name val="Microsoft PhagsPa"/>
      <family val="2"/>
    </font>
    <font>
      <sz val="10"/>
      <name val="Arial"/>
      <family val="2"/>
    </font>
    <font>
      <sz val="14"/>
      <name val="Aptos Light"/>
      <family val="2"/>
    </font>
    <font>
      <u/>
      <sz val="10"/>
      <color theme="10"/>
      <name val="Aptos Light"/>
      <family val="2"/>
    </font>
    <font>
      <b/>
      <u/>
      <sz val="10"/>
      <color theme="1"/>
      <name val="Century Schoolbook"/>
      <family val="1"/>
    </font>
    <font>
      <sz val="10"/>
      <color theme="1"/>
      <name val="Century Schoolbook"/>
      <family val="1"/>
    </font>
    <font>
      <sz val="9"/>
      <color theme="1"/>
      <name val="Calibri"/>
      <family val="2"/>
      <scheme val="minor"/>
    </font>
    <font>
      <sz val="9"/>
      <color theme="1"/>
      <name val="Century Gothic"/>
      <family val="2"/>
    </font>
    <font>
      <b/>
      <sz val="9"/>
      <color theme="1"/>
      <name val="Century Gothic"/>
      <family val="2"/>
    </font>
    <font>
      <b/>
      <sz val="9"/>
      <color theme="1"/>
      <name val="Calibri"/>
      <family val="2"/>
      <scheme val="minor"/>
    </font>
    <font>
      <b/>
      <sz val="9"/>
      <color rgb="FFFF0000"/>
      <name val="Calibri"/>
      <family val="2"/>
      <scheme val="minor"/>
    </font>
    <font>
      <sz val="9"/>
      <color rgb="FFFF0000"/>
      <name val="Calibri"/>
      <family val="2"/>
      <scheme val="minor"/>
    </font>
    <font>
      <sz val="8"/>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7">
    <xf numFmtId="0" fontId="0" fillId="0" borderId="0"/>
    <xf numFmtId="0" fontId="3" fillId="0" borderId="0" applyNumberFormat="0" applyFill="0" applyBorder="0" applyAlignment="0" applyProtection="0"/>
    <xf numFmtId="43" fontId="7" fillId="0" borderId="0" applyFont="0" applyFill="0" applyBorder="0" applyAlignment="0" applyProtection="0"/>
    <xf numFmtId="0" fontId="10" fillId="0" borderId="0"/>
    <xf numFmtId="0" fontId="11" fillId="0" borderId="0"/>
    <xf numFmtId="0" fontId="25" fillId="0" borderId="0"/>
    <xf numFmtId="43" fontId="7" fillId="0" borderId="0" applyFont="0" applyFill="0" applyBorder="0" applyAlignment="0" applyProtection="0"/>
  </cellStyleXfs>
  <cellXfs count="118">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1" xfId="1" applyFont="1" applyBorder="1" applyAlignment="1">
      <alignment horizontal="left" vertical="center" wrapText="1"/>
    </xf>
    <xf numFmtId="0" fontId="1" fillId="0" borderId="1" xfId="0" applyFont="1" applyBorder="1" applyAlignment="1">
      <alignmen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0" fillId="0" borderId="1" xfId="0" applyBorder="1" applyAlignment="1">
      <alignment vertical="center"/>
    </xf>
    <xf numFmtId="164" fontId="1" fillId="0" borderId="1" xfId="2" applyNumberFormat="1" applyFont="1" applyBorder="1" applyAlignment="1">
      <alignment vertical="center"/>
    </xf>
    <xf numFmtId="164" fontId="1" fillId="0" borderId="1" xfId="0" applyNumberFormat="1" applyFont="1" applyBorder="1" applyAlignment="1">
      <alignment vertical="center"/>
    </xf>
    <xf numFmtId="3" fontId="1" fillId="0" borderId="1" xfId="2" applyNumberFormat="1" applyFont="1" applyBorder="1" applyAlignment="1">
      <alignment horizontal="center" vertical="center"/>
    </xf>
    <xf numFmtId="3" fontId="1" fillId="0" borderId="1" xfId="0" applyNumberFormat="1" applyFont="1" applyBorder="1" applyAlignment="1">
      <alignment horizontal="center" vertical="center"/>
    </xf>
    <xf numFmtId="0" fontId="9" fillId="0" borderId="1" xfId="0" applyFont="1" applyBorder="1" applyAlignment="1">
      <alignment horizontal="left" vertical="center" wrapText="1"/>
    </xf>
    <xf numFmtId="0" fontId="0" fillId="0" borderId="1" xfId="0" applyBorder="1" applyAlignment="1">
      <alignment horizontal="left" vertical="center"/>
    </xf>
    <xf numFmtId="0" fontId="5" fillId="3" borderId="1" xfId="0" applyFont="1" applyFill="1" applyBorder="1" applyAlignment="1">
      <alignment horizontal="center" vertical="center"/>
    </xf>
    <xf numFmtId="0" fontId="0" fillId="0" borderId="0" xfId="0" applyAlignment="1">
      <alignment vertical="center"/>
    </xf>
    <xf numFmtId="0" fontId="1" fillId="0" borderId="2" xfId="0" applyFont="1" applyBorder="1" applyAlignment="1">
      <alignment vertical="center"/>
    </xf>
    <xf numFmtId="0" fontId="1" fillId="0" borderId="1" xfId="0" applyFont="1" applyBorder="1" applyAlignment="1">
      <alignment vertical="center"/>
    </xf>
    <xf numFmtId="0" fontId="8" fillId="0" borderId="1" xfId="0" applyFont="1" applyBorder="1" applyAlignment="1">
      <alignment vertical="center"/>
    </xf>
    <xf numFmtId="0" fontId="0" fillId="0" borderId="0" xfId="0" applyAlignment="1">
      <alignment vertical="center" wrapText="1"/>
    </xf>
    <xf numFmtId="0" fontId="13" fillId="3" borderId="1" xfId="0" applyFont="1" applyFill="1" applyBorder="1" applyAlignment="1">
      <alignment horizontal="center" vertical="center"/>
    </xf>
    <xf numFmtId="3" fontId="14" fillId="0" borderId="1" xfId="2" applyNumberFormat="1" applyFont="1" applyBorder="1" applyAlignment="1">
      <alignment horizontal="center" vertical="center"/>
    </xf>
    <xf numFmtId="164" fontId="14" fillId="0" borderId="1" xfId="2" applyNumberFormat="1" applyFont="1" applyBorder="1" applyAlignment="1">
      <alignment vertical="center"/>
    </xf>
    <xf numFmtId="3" fontId="14" fillId="0" borderId="1" xfId="0" applyNumberFormat="1" applyFont="1" applyBorder="1" applyAlignment="1">
      <alignment horizontal="center" vertical="center"/>
    </xf>
    <xf numFmtId="0" fontId="15" fillId="0" borderId="1" xfId="0" applyFont="1" applyBorder="1" applyAlignment="1">
      <alignment vertical="center"/>
    </xf>
    <xf numFmtId="164" fontId="14" fillId="0" borderId="1" xfId="0" applyNumberFormat="1" applyFont="1" applyBorder="1" applyAlignment="1">
      <alignment vertical="center"/>
    </xf>
    <xf numFmtId="0" fontId="14" fillId="0" borderId="1" xfId="0" applyFont="1" applyBorder="1" applyAlignment="1">
      <alignment vertical="center"/>
    </xf>
    <xf numFmtId="0" fontId="12" fillId="0" borderId="0" xfId="0" applyFont="1" applyAlignment="1">
      <alignment vertical="center"/>
    </xf>
    <xf numFmtId="0" fontId="16" fillId="3" borderId="1" xfId="0" applyFont="1" applyFill="1" applyBorder="1" applyAlignment="1">
      <alignment horizontal="center" vertical="center"/>
    </xf>
    <xf numFmtId="165" fontId="17" fillId="0" borderId="1" xfId="3" applyNumberFormat="1" applyFont="1" applyBorder="1" applyAlignment="1">
      <alignment horizontal="center" vertical="center"/>
    </xf>
    <xf numFmtId="166" fontId="14" fillId="0" borderId="1" xfId="2" applyNumberFormat="1" applyFont="1" applyBorder="1" applyAlignment="1">
      <alignment vertical="center"/>
    </xf>
    <xf numFmtId="167" fontId="14" fillId="0" borderId="1" xfId="2" applyNumberFormat="1" applyFont="1" applyBorder="1" applyAlignment="1">
      <alignment vertical="center"/>
    </xf>
    <xf numFmtId="167" fontId="14" fillId="0" borderId="1" xfId="0" applyNumberFormat="1" applyFont="1" applyBorder="1" applyAlignment="1">
      <alignment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19" fillId="0" borderId="0" xfId="0" applyFont="1"/>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xf numFmtId="0" fontId="20" fillId="0" borderId="1" xfId="0" applyFont="1" applyBorder="1" applyAlignment="1">
      <alignment vertical="top"/>
    </xf>
    <xf numFmtId="0" fontId="21" fillId="0" borderId="1" xfId="0" applyFont="1" applyBorder="1" applyAlignment="1">
      <alignment horizontal="left" vertical="center" wrapText="1"/>
    </xf>
    <xf numFmtId="0" fontId="21" fillId="0" borderId="1" xfId="0" applyFont="1" applyBorder="1" applyAlignment="1">
      <alignment horizontal="center" vertical="center"/>
    </xf>
    <xf numFmtId="168" fontId="21" fillId="0" borderId="1" xfId="0" applyNumberFormat="1" applyFont="1" applyBorder="1" applyAlignment="1">
      <alignment horizontal="center" vertical="center"/>
    </xf>
    <xf numFmtId="0" fontId="19" fillId="0" borderId="1" xfId="0" applyFont="1" applyBorder="1" applyAlignment="1">
      <alignment horizontal="center" vertical="center" wrapText="1"/>
    </xf>
    <xf numFmtId="0" fontId="20" fillId="0" borderId="0" xfId="0" applyFont="1"/>
    <xf numFmtId="0" fontId="21" fillId="4" borderId="5" xfId="0" applyFont="1" applyFill="1" applyBorder="1" applyAlignment="1">
      <alignment horizontal="left" vertical="center" wrapText="1"/>
    </xf>
    <xf numFmtId="0" fontId="21" fillId="4" borderId="5" xfId="0" applyFont="1" applyFill="1" applyBorder="1" applyAlignment="1">
      <alignment horizontal="center" vertical="center"/>
    </xf>
    <xf numFmtId="168" fontId="21" fillId="4" borderId="1" xfId="0" applyNumberFormat="1" applyFont="1" applyFill="1" applyBorder="1" applyAlignment="1">
      <alignment horizontal="center" vertical="center"/>
    </xf>
    <xf numFmtId="0" fontId="20" fillId="4"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22" fillId="4" borderId="1" xfId="0" applyFont="1" applyFill="1" applyBorder="1" applyAlignment="1">
      <alignment horizontal="center" vertical="center" wrapText="1"/>
    </xf>
    <xf numFmtId="168" fontId="21" fillId="4" borderId="1" xfId="0" applyNumberFormat="1" applyFont="1" applyFill="1" applyBorder="1" applyAlignment="1">
      <alignment horizontal="center" vertical="center" wrapText="1"/>
    </xf>
    <xf numFmtId="0" fontId="19" fillId="0" borderId="1" xfId="0" applyFont="1" applyBorder="1" applyAlignment="1">
      <alignment horizontal="left" vertical="center" wrapText="1"/>
    </xf>
    <xf numFmtId="0" fontId="21" fillId="0" borderId="0" xfId="0" applyFont="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xf numFmtId="0" fontId="24" fillId="0" borderId="0" xfId="0" applyFont="1" applyAlignment="1">
      <alignment horizontal="center" vertical="center"/>
    </xf>
    <xf numFmtId="0" fontId="24" fillId="0" borderId="0" xfId="0" applyFont="1" applyAlignment="1">
      <alignment horizontal="center" vertical="center" wrapText="1"/>
    </xf>
    <xf numFmtId="168" fontId="26" fillId="0" borderId="6" xfId="0" applyNumberFormat="1" applyFont="1" applyBorder="1" applyAlignment="1">
      <alignment horizontal="center" vertical="center"/>
    </xf>
    <xf numFmtId="168" fontId="26" fillId="0" borderId="6" xfId="0" applyNumberFormat="1" applyFont="1" applyBorder="1" applyAlignment="1">
      <alignment horizontal="center"/>
    </xf>
    <xf numFmtId="164" fontId="18" fillId="0" borderId="1" xfId="6" applyNumberFormat="1" applyFont="1" applyBorder="1" applyAlignment="1">
      <alignment horizontal="center" vertical="center" wrapText="1"/>
    </xf>
    <xf numFmtId="0" fontId="18" fillId="0" borderId="0" xfId="0" applyFont="1"/>
    <xf numFmtId="0" fontId="18" fillId="0" borderId="1" xfId="0" applyFont="1" applyBorder="1" applyAlignment="1">
      <alignment horizontal="center" vertical="center"/>
    </xf>
    <xf numFmtId="164" fontId="18" fillId="0" borderId="1" xfId="2" applyNumberFormat="1" applyFont="1" applyBorder="1" applyAlignment="1">
      <alignment horizontal="center" vertical="center"/>
    </xf>
    <xf numFmtId="0" fontId="18" fillId="0" borderId="1" xfId="0" applyFont="1" applyBorder="1"/>
    <xf numFmtId="0" fontId="18" fillId="0" borderId="1" xfId="0" applyFont="1" applyBorder="1" applyAlignment="1">
      <alignment vertical="center" wrapText="1"/>
    </xf>
    <xf numFmtId="164" fontId="18" fillId="0" borderId="1" xfId="2" applyNumberFormat="1" applyFont="1" applyBorder="1" applyAlignment="1">
      <alignment horizontal="center" vertical="center" wrapText="1"/>
    </xf>
    <xf numFmtId="0" fontId="27" fillId="0" borderId="1" xfId="1" applyFont="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0" xfId="0" applyFont="1" applyAlignment="1">
      <alignment horizontal="center" vertical="center"/>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164" fontId="18" fillId="0" borderId="0" xfId="2" applyNumberFormat="1" applyFont="1"/>
    <xf numFmtId="0" fontId="30" fillId="4" borderId="0" xfId="0" applyFont="1" applyFill="1"/>
    <xf numFmtId="0" fontId="30" fillId="4" borderId="1" xfId="0" applyFont="1" applyFill="1" applyBorder="1" applyAlignment="1">
      <alignment horizontal="center" vertical="center"/>
    </xf>
    <xf numFmtId="0" fontId="31" fillId="4" borderId="2" xfId="0" applyFont="1" applyFill="1" applyBorder="1" applyAlignment="1">
      <alignment vertical="center"/>
    </xf>
    <xf numFmtId="164" fontId="30" fillId="4" borderId="1" xfId="2" applyNumberFormat="1" applyFont="1" applyFill="1" applyBorder="1" applyAlignment="1">
      <alignment horizontal="center" vertical="center"/>
    </xf>
    <xf numFmtId="167" fontId="30" fillId="4" borderId="1" xfId="2" applyNumberFormat="1" applyFont="1" applyFill="1" applyBorder="1" applyAlignment="1">
      <alignment horizontal="center" vertical="center"/>
    </xf>
    <xf numFmtId="164" fontId="30" fillId="4" borderId="0" xfId="2" applyNumberFormat="1" applyFont="1" applyFill="1"/>
    <xf numFmtId="0" fontId="31" fillId="5" borderId="2" xfId="0" applyFont="1" applyFill="1" applyBorder="1" applyAlignment="1">
      <alignment vertical="center"/>
    </xf>
    <xf numFmtId="164" fontId="30" fillId="5" borderId="1" xfId="2" applyNumberFormat="1" applyFont="1" applyFill="1" applyBorder="1" applyAlignment="1">
      <alignment horizontal="center" vertical="center"/>
    </xf>
    <xf numFmtId="41" fontId="30" fillId="5" borderId="1" xfId="2" applyNumberFormat="1" applyFont="1" applyFill="1" applyBorder="1" applyAlignment="1">
      <alignment horizontal="center" vertical="center"/>
    </xf>
    <xf numFmtId="37" fontId="30" fillId="5" borderId="1" xfId="2" applyNumberFormat="1" applyFont="1" applyFill="1" applyBorder="1" applyAlignment="1">
      <alignment horizontal="center" vertical="center"/>
    </xf>
    <xf numFmtId="0" fontId="31" fillId="4" borderId="2" xfId="0" applyFont="1" applyFill="1" applyBorder="1" applyAlignment="1">
      <alignment vertical="center" wrapText="1"/>
    </xf>
    <xf numFmtId="0" fontId="32" fillId="4" borderId="2" xfId="0" applyFont="1" applyFill="1" applyBorder="1" applyAlignment="1">
      <alignment vertical="center"/>
    </xf>
    <xf numFmtId="164" fontId="33" fillId="4" borderId="1" xfId="2" applyNumberFormat="1" applyFont="1" applyFill="1" applyBorder="1" applyAlignment="1">
      <alignment horizontal="center" vertical="center"/>
    </xf>
    <xf numFmtId="164" fontId="34" fillId="4" borderId="1" xfId="2" applyNumberFormat="1" applyFont="1" applyFill="1" applyBorder="1" applyAlignment="1">
      <alignment horizontal="center" vertical="center"/>
    </xf>
    <xf numFmtId="0" fontId="30" fillId="4" borderId="0" xfId="0" applyFont="1" applyFill="1" applyAlignment="1">
      <alignment horizontal="center"/>
    </xf>
    <xf numFmtId="164" fontId="33" fillId="2" borderId="1" xfId="2" applyNumberFormat="1" applyFont="1" applyFill="1" applyBorder="1" applyAlignment="1">
      <alignment horizontal="center" vertical="center"/>
    </xf>
    <xf numFmtId="0" fontId="18" fillId="2" borderId="1" xfId="0" applyFont="1" applyFill="1" applyBorder="1" applyAlignment="1">
      <alignment horizontal="center" vertical="center"/>
    </xf>
    <xf numFmtId="0" fontId="33" fillId="4" borderId="0" xfId="0" applyFont="1" applyFill="1" applyAlignment="1">
      <alignment horizontal="center"/>
    </xf>
    <xf numFmtId="0" fontId="0" fillId="2" borderId="1" xfId="0" applyFill="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9" fillId="0" borderId="1" xfId="0" applyFont="1" applyBorder="1" applyAlignment="1">
      <alignment horizontal="left" vertical="center"/>
    </xf>
    <xf numFmtId="2" fontId="26" fillId="0" borderId="6" xfId="5" applyNumberFormat="1" applyFont="1" applyBorder="1" applyAlignment="1">
      <alignment horizontal="right" vertical="center" wrapText="1"/>
    </xf>
    <xf numFmtId="168" fontId="26" fillId="0" borderId="6" xfId="5" applyNumberFormat="1" applyFont="1" applyBorder="1" applyAlignment="1">
      <alignment horizontal="center" vertical="center" wrapText="1"/>
    </xf>
    <xf numFmtId="0" fontId="26" fillId="0" borderId="6" xfId="5" applyFont="1" applyBorder="1" applyAlignment="1">
      <alignment horizontal="right" vertical="center" wrapText="1"/>
    </xf>
    <xf numFmtId="0" fontId="29" fillId="0" borderId="1" xfId="0" applyFont="1" applyBorder="1" applyAlignment="1">
      <alignment horizontal="center" vertical="center" wrapText="1"/>
    </xf>
    <xf numFmtId="0" fontId="18" fillId="0" borderId="1" xfId="0" applyFont="1" applyBorder="1" applyAlignment="1">
      <alignment horizontal="left" vertical="center"/>
    </xf>
    <xf numFmtId="0" fontId="18" fillId="0" borderId="1" xfId="0" applyFont="1" applyBorder="1" applyAlignment="1">
      <alignment horizontal="right" vertical="center" wrapText="1"/>
    </xf>
    <xf numFmtId="0" fontId="28" fillId="0" borderId="1" xfId="0" applyFont="1" applyBorder="1" applyAlignment="1">
      <alignment horizontal="left" vertical="center"/>
    </xf>
    <xf numFmtId="0" fontId="30" fillId="4" borderId="1" xfId="0" applyFont="1" applyFill="1" applyBorder="1"/>
    <xf numFmtId="167" fontId="35" fillId="4" borderId="1" xfId="2" applyNumberFormat="1" applyFont="1" applyFill="1" applyBorder="1" applyAlignment="1"/>
    <xf numFmtId="167" fontId="36" fillId="4" borderId="1" xfId="0" applyNumberFormat="1" applyFont="1" applyFill="1" applyBorder="1" applyAlignment="1">
      <alignment wrapText="1"/>
    </xf>
  </cellXfs>
  <cellStyles count="7">
    <cellStyle name="Comma" xfId="2" builtinId="3"/>
    <cellStyle name="Comma 2" xfId="6" xr:uid="{8DDC6C9B-8369-4D41-9DA7-0DDC6543FA1B}"/>
    <cellStyle name="Hyperlink" xfId="1" builtinId="8"/>
    <cellStyle name="Normal" xfId="0" builtinId="0"/>
    <cellStyle name="Normal 2" xfId="3" xr:uid="{79A73275-4DCA-4C76-9DC6-C00A7004AE58}"/>
    <cellStyle name="Normal 2 2" xfId="5" xr:uid="{DBF9DAA9-A8C3-4492-8351-F3E188ABCE60}"/>
    <cellStyle name="常规_Sheet2" xfId="4" xr:uid="{3D8CB540-6C6A-495B-ADB6-936D617009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jpeg"/><Relationship Id="rId4" Type="http://schemas.openxmlformats.org/officeDocument/2006/relationships/image" Target="../media/image4.png"/><Relationship Id="rId9"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5.jpeg"/><Relationship Id="rId5" Type="http://schemas.openxmlformats.org/officeDocument/2006/relationships/image" Target="../media/image5.png"/><Relationship Id="rId10" Type="http://schemas.openxmlformats.org/officeDocument/2006/relationships/image" Target="../media/image14.jpeg"/><Relationship Id="rId4" Type="http://schemas.openxmlformats.org/officeDocument/2006/relationships/image" Target="../media/image4.png"/><Relationship Id="rId9" Type="http://schemas.openxmlformats.org/officeDocument/2006/relationships/image" Target="../media/image13.png"/></Relationships>
</file>

<file path=xl/drawings/_rels/drawing4.xml.rels><?xml version="1.0" encoding="UTF-8" standalone="yes"?>
<Relationships xmlns="http://schemas.openxmlformats.org/package/2006/relationships"><Relationship Id="rId8" Type="http://schemas.openxmlformats.org/officeDocument/2006/relationships/image" Target="../media/image16.jpe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17.jpeg"/></Relationships>
</file>

<file path=xl/drawings/drawing1.xml><?xml version="1.0" encoding="utf-8"?>
<xdr:wsDr xmlns:xdr="http://schemas.openxmlformats.org/drawingml/2006/spreadsheetDrawing" xmlns:a="http://schemas.openxmlformats.org/drawingml/2006/main">
  <xdr:twoCellAnchor>
    <xdr:from>
      <xdr:col>5</xdr:col>
      <xdr:colOff>43180</xdr:colOff>
      <xdr:row>2</xdr:row>
      <xdr:rowOff>30480</xdr:rowOff>
    </xdr:from>
    <xdr:to>
      <xdr:col>5</xdr:col>
      <xdr:colOff>1059180</xdr:colOff>
      <xdr:row>2</xdr:row>
      <xdr:rowOff>1249680</xdr:rowOff>
    </xdr:to>
    <xdr:pic>
      <xdr:nvPicPr>
        <xdr:cNvPr id="2" name="Picture 1">
          <a:extLst>
            <a:ext uri="{FF2B5EF4-FFF2-40B4-BE49-F238E27FC236}">
              <a16:creationId xmlns:a16="http://schemas.microsoft.com/office/drawing/2014/main" id="{19E569F4-A0C0-47D9-9BEF-DE956E4029B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483" t="9890" r="17583" b="10989"/>
        <a:stretch/>
      </xdr:blipFill>
      <xdr:spPr bwMode="auto">
        <a:xfrm>
          <a:off x="3700780" y="1173480"/>
          <a:ext cx="10160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114750</xdr:colOff>
      <xdr:row>3</xdr:row>
      <xdr:rowOff>15239</xdr:rowOff>
    </xdr:from>
    <xdr:to>
      <xdr:col>5</xdr:col>
      <xdr:colOff>1064692</xdr:colOff>
      <xdr:row>3</xdr:row>
      <xdr:rowOff>1266825</xdr:rowOff>
    </xdr:to>
    <xdr:pic>
      <xdr:nvPicPr>
        <xdr:cNvPr id="3" name="Picture 2" descr="ChairN0_FrontForGTV (11) (FILEminimizer)">
          <a:extLst>
            <a:ext uri="{FF2B5EF4-FFF2-40B4-BE49-F238E27FC236}">
              <a16:creationId xmlns:a16="http://schemas.microsoft.com/office/drawing/2014/main" id="{D691968B-4AAB-43CE-9637-3C982FD8D9EB}"/>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1468" t="8270" r="19738" b="5714"/>
        <a:stretch/>
      </xdr:blipFill>
      <xdr:spPr bwMode="auto">
        <a:xfrm>
          <a:off x="3772350" y="1348739"/>
          <a:ext cx="949942" cy="12515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83820</xdr:colOff>
      <xdr:row>4</xdr:row>
      <xdr:rowOff>38101</xdr:rowOff>
    </xdr:from>
    <xdr:to>
      <xdr:col>5</xdr:col>
      <xdr:colOff>1047688</xdr:colOff>
      <xdr:row>4</xdr:row>
      <xdr:rowOff>1257300</xdr:rowOff>
    </xdr:to>
    <xdr:pic>
      <xdr:nvPicPr>
        <xdr:cNvPr id="4" name="Picture 3">
          <a:extLst>
            <a:ext uri="{FF2B5EF4-FFF2-40B4-BE49-F238E27FC236}">
              <a16:creationId xmlns:a16="http://schemas.microsoft.com/office/drawing/2014/main" id="{6F24B2D6-77F0-48AE-AA26-146AA7683F8B}"/>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9651" b="6561"/>
        <a:stretch/>
      </xdr:blipFill>
      <xdr:spPr bwMode="auto">
        <a:xfrm>
          <a:off x="3741420" y="1562101"/>
          <a:ext cx="963868" cy="1219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38100</xdr:colOff>
      <xdr:row>6</xdr:row>
      <xdr:rowOff>99059</xdr:rowOff>
    </xdr:from>
    <xdr:to>
      <xdr:col>5</xdr:col>
      <xdr:colOff>1082040</xdr:colOff>
      <xdr:row>6</xdr:row>
      <xdr:rowOff>1210458</xdr:rowOff>
    </xdr:to>
    <xdr:pic>
      <xdr:nvPicPr>
        <xdr:cNvPr id="5" name="Picture 4">
          <a:extLst>
            <a:ext uri="{FF2B5EF4-FFF2-40B4-BE49-F238E27FC236}">
              <a16:creationId xmlns:a16="http://schemas.microsoft.com/office/drawing/2014/main" id="{5987AB69-969F-4D86-8954-584B3541BA38}"/>
            </a:ext>
          </a:extLst>
        </xdr:cNvPr>
        <xdr:cNvPicPr>
          <a:picLocks noChangeAspect="1"/>
        </xdr:cNvPicPr>
      </xdr:nvPicPr>
      <xdr:blipFill rotWithShape="1">
        <a:blip xmlns:r="http://schemas.openxmlformats.org/officeDocument/2006/relationships" r:embed="rId4"/>
        <a:srcRect l="10522" t="4807" r="4238"/>
        <a:stretch/>
      </xdr:blipFill>
      <xdr:spPr>
        <a:xfrm>
          <a:off x="3695700" y="2004059"/>
          <a:ext cx="1043940" cy="1111399"/>
        </a:xfrm>
        <a:prstGeom prst="rect">
          <a:avLst/>
        </a:prstGeom>
      </xdr:spPr>
    </xdr:pic>
    <xdr:clientData/>
  </xdr:twoCellAnchor>
  <xdr:twoCellAnchor>
    <xdr:from>
      <xdr:col>5</xdr:col>
      <xdr:colOff>149339</xdr:colOff>
      <xdr:row>5</xdr:row>
      <xdr:rowOff>76201</xdr:rowOff>
    </xdr:from>
    <xdr:to>
      <xdr:col>5</xdr:col>
      <xdr:colOff>1051865</xdr:colOff>
      <xdr:row>5</xdr:row>
      <xdr:rowOff>1165860</xdr:rowOff>
    </xdr:to>
    <xdr:pic>
      <xdr:nvPicPr>
        <xdr:cNvPr id="6" name="Picture 5">
          <a:extLst>
            <a:ext uri="{FF2B5EF4-FFF2-40B4-BE49-F238E27FC236}">
              <a16:creationId xmlns:a16="http://schemas.microsoft.com/office/drawing/2014/main" id="{7A9E011B-CFFB-498C-8097-A4D2D2E2D62F}"/>
            </a:ext>
          </a:extLst>
        </xdr:cNvPr>
        <xdr:cNvPicPr>
          <a:picLocks noChangeAspect="1"/>
        </xdr:cNvPicPr>
      </xdr:nvPicPr>
      <xdr:blipFill>
        <a:blip xmlns:r="http://schemas.openxmlformats.org/officeDocument/2006/relationships" r:embed="rId5"/>
        <a:stretch>
          <a:fillRect/>
        </a:stretch>
      </xdr:blipFill>
      <xdr:spPr>
        <a:xfrm>
          <a:off x="3806939" y="1790701"/>
          <a:ext cx="902526" cy="1089659"/>
        </a:xfrm>
        <a:prstGeom prst="rect">
          <a:avLst/>
        </a:prstGeom>
      </xdr:spPr>
    </xdr:pic>
    <xdr:clientData/>
  </xdr:twoCellAnchor>
  <xdr:twoCellAnchor>
    <xdr:from>
      <xdr:col>5</xdr:col>
      <xdr:colOff>22861</xdr:colOff>
      <xdr:row>7</xdr:row>
      <xdr:rowOff>128669</xdr:rowOff>
    </xdr:from>
    <xdr:to>
      <xdr:col>5</xdr:col>
      <xdr:colOff>1101091</xdr:colOff>
      <xdr:row>7</xdr:row>
      <xdr:rowOff>1197357</xdr:rowOff>
    </xdr:to>
    <xdr:pic>
      <xdr:nvPicPr>
        <xdr:cNvPr id="7" name="Picture 6">
          <a:extLst>
            <a:ext uri="{FF2B5EF4-FFF2-40B4-BE49-F238E27FC236}">
              <a16:creationId xmlns:a16="http://schemas.microsoft.com/office/drawing/2014/main" id="{D9D73589-3077-4692-AA4E-34178981C058}"/>
            </a:ext>
          </a:extLst>
        </xdr:cNvPr>
        <xdr:cNvPicPr>
          <a:picLocks noChangeAspect="1"/>
        </xdr:cNvPicPr>
      </xdr:nvPicPr>
      <xdr:blipFill rotWithShape="1">
        <a:blip xmlns:r="http://schemas.openxmlformats.org/officeDocument/2006/relationships" r:embed="rId6"/>
        <a:srcRect l="9880" r="6439"/>
        <a:stretch/>
      </xdr:blipFill>
      <xdr:spPr>
        <a:xfrm>
          <a:off x="3680461" y="2224169"/>
          <a:ext cx="1078230" cy="1068688"/>
        </a:xfrm>
        <a:prstGeom prst="rect">
          <a:avLst/>
        </a:prstGeom>
      </xdr:spPr>
    </xdr:pic>
    <xdr:clientData/>
  </xdr:twoCellAnchor>
  <xdr:twoCellAnchor>
    <xdr:from>
      <xdr:col>5</xdr:col>
      <xdr:colOff>64770</xdr:colOff>
      <xdr:row>8</xdr:row>
      <xdr:rowOff>24765</xdr:rowOff>
    </xdr:from>
    <xdr:to>
      <xdr:col>5</xdr:col>
      <xdr:colOff>1062990</xdr:colOff>
      <xdr:row>8</xdr:row>
      <xdr:rowOff>1234372</xdr:rowOff>
    </xdr:to>
    <xdr:pic>
      <xdr:nvPicPr>
        <xdr:cNvPr id="8" name="Picture 7">
          <a:extLst>
            <a:ext uri="{FF2B5EF4-FFF2-40B4-BE49-F238E27FC236}">
              <a16:creationId xmlns:a16="http://schemas.microsoft.com/office/drawing/2014/main" id="{3DE9F559-154C-462B-B63A-A880FBFA3154}"/>
            </a:ext>
          </a:extLst>
        </xdr:cNvPr>
        <xdr:cNvPicPr>
          <a:picLocks noChangeAspect="1"/>
        </xdr:cNvPicPr>
      </xdr:nvPicPr>
      <xdr:blipFill>
        <a:blip xmlns:r="http://schemas.openxmlformats.org/officeDocument/2006/relationships" r:embed="rId7"/>
        <a:stretch>
          <a:fillRect/>
        </a:stretch>
      </xdr:blipFill>
      <xdr:spPr>
        <a:xfrm>
          <a:off x="6036945" y="8292465"/>
          <a:ext cx="998220" cy="1209607"/>
        </a:xfrm>
        <a:prstGeom prst="rect">
          <a:avLst/>
        </a:prstGeom>
      </xdr:spPr>
    </xdr:pic>
    <xdr:clientData/>
  </xdr:twoCellAnchor>
  <xdr:twoCellAnchor>
    <xdr:from>
      <xdr:col>6</xdr:col>
      <xdr:colOff>121622</xdr:colOff>
      <xdr:row>2</xdr:row>
      <xdr:rowOff>86510</xdr:rowOff>
    </xdr:from>
    <xdr:to>
      <xdr:col>6</xdr:col>
      <xdr:colOff>1137622</xdr:colOff>
      <xdr:row>2</xdr:row>
      <xdr:rowOff>1305710</xdr:rowOff>
    </xdr:to>
    <xdr:pic>
      <xdr:nvPicPr>
        <xdr:cNvPr id="9" name="Picture 8">
          <a:extLst>
            <a:ext uri="{FF2B5EF4-FFF2-40B4-BE49-F238E27FC236}">
              <a16:creationId xmlns:a16="http://schemas.microsoft.com/office/drawing/2014/main" id="{643C151C-7E86-11E1-B45E-F5BA87467E2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483" t="9890" r="17583" b="10989"/>
        <a:stretch/>
      </xdr:blipFill>
      <xdr:spPr bwMode="auto">
        <a:xfrm>
          <a:off x="8732222" y="581810"/>
          <a:ext cx="1016000"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193192</xdr:colOff>
      <xdr:row>3</xdr:row>
      <xdr:rowOff>71269</xdr:rowOff>
    </xdr:from>
    <xdr:to>
      <xdr:col>6</xdr:col>
      <xdr:colOff>1143134</xdr:colOff>
      <xdr:row>3</xdr:row>
      <xdr:rowOff>1322855</xdr:rowOff>
    </xdr:to>
    <xdr:pic>
      <xdr:nvPicPr>
        <xdr:cNvPr id="10" name="Picture 9" descr="ChairN0_FrontForGTV (11) (FILEminimizer)">
          <a:extLst>
            <a:ext uri="{FF2B5EF4-FFF2-40B4-BE49-F238E27FC236}">
              <a16:creationId xmlns:a16="http://schemas.microsoft.com/office/drawing/2014/main" id="{5E9D93DA-142E-A52C-C5F0-9F5478EA7C99}"/>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1468" t="8270" r="19738" b="5714"/>
        <a:stretch/>
      </xdr:blipFill>
      <xdr:spPr bwMode="auto">
        <a:xfrm>
          <a:off x="8803792" y="1938169"/>
          <a:ext cx="949942" cy="12515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347382</xdr:colOff>
      <xdr:row>4</xdr:row>
      <xdr:rowOff>34451</xdr:rowOff>
    </xdr:from>
    <xdr:to>
      <xdr:col>6</xdr:col>
      <xdr:colOff>1008529</xdr:colOff>
      <xdr:row>4</xdr:row>
      <xdr:rowOff>1167151</xdr:rowOff>
    </xdr:to>
    <xdr:pic>
      <xdr:nvPicPr>
        <xdr:cNvPr id="11" name="Picture 10">
          <a:extLst>
            <a:ext uri="{FF2B5EF4-FFF2-40B4-BE49-F238E27FC236}">
              <a16:creationId xmlns:a16="http://schemas.microsoft.com/office/drawing/2014/main" id="{A8FC628B-0B1E-4C29-AD5D-85BCBD2F8BAE}"/>
            </a:ext>
          </a:extLst>
        </xdr:cNvPr>
        <xdr:cNvPicPr>
          <a:picLocks noChangeAspect="1"/>
        </xdr:cNvPicPr>
      </xdr:nvPicPr>
      <xdr:blipFill>
        <a:blip xmlns:r="http://schemas.openxmlformats.org/officeDocument/2006/relationships" r:embed="rId8"/>
        <a:stretch>
          <a:fillRect/>
        </a:stretch>
      </xdr:blipFill>
      <xdr:spPr>
        <a:xfrm>
          <a:off x="8957982" y="3234851"/>
          <a:ext cx="661147" cy="1132700"/>
        </a:xfrm>
        <a:prstGeom prst="rect">
          <a:avLst/>
        </a:prstGeom>
      </xdr:spPr>
    </xdr:pic>
    <xdr:clientData/>
  </xdr:twoCellAnchor>
  <xdr:twoCellAnchor>
    <xdr:from>
      <xdr:col>6</xdr:col>
      <xdr:colOff>446668</xdr:colOff>
      <xdr:row>5</xdr:row>
      <xdr:rowOff>178173</xdr:rowOff>
    </xdr:from>
    <xdr:to>
      <xdr:col>7</xdr:col>
      <xdr:colOff>2803</xdr:colOff>
      <xdr:row>5</xdr:row>
      <xdr:rowOff>919470</xdr:rowOff>
    </xdr:to>
    <xdr:pic>
      <xdr:nvPicPr>
        <xdr:cNvPr id="12" name="Picture 11">
          <a:extLst>
            <a:ext uri="{FF2B5EF4-FFF2-40B4-BE49-F238E27FC236}">
              <a16:creationId xmlns:a16="http://schemas.microsoft.com/office/drawing/2014/main" id="{4B35978E-8221-43E1-8EE4-17FB7196BD6C}"/>
            </a:ext>
          </a:extLst>
        </xdr:cNvPr>
        <xdr:cNvPicPr>
          <a:picLocks noChangeAspect="1"/>
        </xdr:cNvPicPr>
      </xdr:nvPicPr>
      <xdr:blipFill>
        <a:blip xmlns:r="http://schemas.openxmlformats.org/officeDocument/2006/relationships" r:embed="rId9"/>
        <a:stretch>
          <a:fillRect/>
        </a:stretch>
      </xdr:blipFill>
      <xdr:spPr>
        <a:xfrm>
          <a:off x="9057268" y="4645398"/>
          <a:ext cx="803910" cy="741297"/>
        </a:xfrm>
        <a:prstGeom prst="rect">
          <a:avLst/>
        </a:prstGeom>
      </xdr:spPr>
    </xdr:pic>
    <xdr:clientData/>
  </xdr:twoCellAnchor>
  <xdr:twoCellAnchor>
    <xdr:from>
      <xdr:col>6</xdr:col>
      <xdr:colOff>256168</xdr:colOff>
      <xdr:row>6</xdr:row>
      <xdr:rowOff>178173</xdr:rowOff>
    </xdr:from>
    <xdr:to>
      <xdr:col>6</xdr:col>
      <xdr:colOff>1060078</xdr:colOff>
      <xdr:row>6</xdr:row>
      <xdr:rowOff>919470</xdr:rowOff>
    </xdr:to>
    <xdr:pic>
      <xdr:nvPicPr>
        <xdr:cNvPr id="13" name="Picture 12">
          <a:extLst>
            <a:ext uri="{FF2B5EF4-FFF2-40B4-BE49-F238E27FC236}">
              <a16:creationId xmlns:a16="http://schemas.microsoft.com/office/drawing/2014/main" id="{BA00F536-638A-40DA-8218-C3A51DE20E4B}"/>
            </a:ext>
          </a:extLst>
        </xdr:cNvPr>
        <xdr:cNvPicPr>
          <a:picLocks noChangeAspect="1"/>
        </xdr:cNvPicPr>
      </xdr:nvPicPr>
      <xdr:blipFill>
        <a:blip xmlns:r="http://schemas.openxmlformats.org/officeDocument/2006/relationships" r:embed="rId9"/>
        <a:stretch>
          <a:fillRect/>
        </a:stretch>
      </xdr:blipFill>
      <xdr:spPr>
        <a:xfrm>
          <a:off x="7333243" y="5912223"/>
          <a:ext cx="803910" cy="741297"/>
        </a:xfrm>
        <a:prstGeom prst="rect">
          <a:avLst/>
        </a:prstGeom>
      </xdr:spPr>
    </xdr:pic>
    <xdr:clientData/>
  </xdr:twoCellAnchor>
  <xdr:twoCellAnchor>
    <xdr:from>
      <xdr:col>6</xdr:col>
      <xdr:colOff>94578</xdr:colOff>
      <xdr:row>7</xdr:row>
      <xdr:rowOff>104576</xdr:rowOff>
    </xdr:from>
    <xdr:to>
      <xdr:col>6</xdr:col>
      <xdr:colOff>1172808</xdr:colOff>
      <xdr:row>7</xdr:row>
      <xdr:rowOff>1173264</xdr:rowOff>
    </xdr:to>
    <xdr:pic>
      <xdr:nvPicPr>
        <xdr:cNvPr id="14" name="Picture 13">
          <a:extLst>
            <a:ext uri="{FF2B5EF4-FFF2-40B4-BE49-F238E27FC236}">
              <a16:creationId xmlns:a16="http://schemas.microsoft.com/office/drawing/2014/main" id="{2C7854FD-7530-6341-F069-19749A9AB2A4}"/>
            </a:ext>
          </a:extLst>
        </xdr:cNvPr>
        <xdr:cNvPicPr>
          <a:picLocks noChangeAspect="1"/>
        </xdr:cNvPicPr>
      </xdr:nvPicPr>
      <xdr:blipFill rotWithShape="1">
        <a:blip xmlns:r="http://schemas.openxmlformats.org/officeDocument/2006/relationships" r:embed="rId6"/>
        <a:srcRect l="9880" r="6439"/>
        <a:stretch/>
      </xdr:blipFill>
      <xdr:spPr>
        <a:xfrm>
          <a:off x="7171653" y="7105451"/>
          <a:ext cx="1078230" cy="1068688"/>
        </a:xfrm>
        <a:prstGeom prst="rect">
          <a:avLst/>
        </a:prstGeom>
      </xdr:spPr>
    </xdr:pic>
    <xdr:clientData/>
  </xdr:twoCellAnchor>
  <xdr:twoCellAnchor>
    <xdr:from>
      <xdr:col>6</xdr:col>
      <xdr:colOff>235323</xdr:colOff>
      <xdr:row>8</xdr:row>
      <xdr:rowOff>145675</xdr:rowOff>
    </xdr:from>
    <xdr:to>
      <xdr:col>6</xdr:col>
      <xdr:colOff>1008528</xdr:colOff>
      <xdr:row>8</xdr:row>
      <xdr:rowOff>1030372</xdr:rowOff>
    </xdr:to>
    <xdr:pic>
      <xdr:nvPicPr>
        <xdr:cNvPr id="15" name="Picture 14">
          <a:extLst>
            <a:ext uri="{FF2B5EF4-FFF2-40B4-BE49-F238E27FC236}">
              <a16:creationId xmlns:a16="http://schemas.microsoft.com/office/drawing/2014/main" id="{EA6F6063-E56F-4E05-ACAE-C1D72F01E18F}"/>
            </a:ext>
          </a:extLst>
        </xdr:cNvPr>
        <xdr:cNvPicPr>
          <a:picLocks noChangeAspect="1"/>
        </xdr:cNvPicPr>
      </xdr:nvPicPr>
      <xdr:blipFill>
        <a:blip xmlns:r="http://schemas.openxmlformats.org/officeDocument/2006/relationships" r:embed="rId10"/>
        <a:stretch>
          <a:fillRect/>
        </a:stretch>
      </xdr:blipFill>
      <xdr:spPr>
        <a:xfrm>
          <a:off x="8845923" y="8413375"/>
          <a:ext cx="773205" cy="884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8</xdr:col>
      <xdr:colOff>37562</xdr:colOff>
      <xdr:row>25</xdr:row>
      <xdr:rowOff>142286</xdr:rowOff>
    </xdr:to>
    <xdr:pic>
      <xdr:nvPicPr>
        <xdr:cNvPr id="2" name="Picture 1">
          <a:extLst>
            <a:ext uri="{FF2B5EF4-FFF2-40B4-BE49-F238E27FC236}">
              <a16:creationId xmlns:a16="http://schemas.microsoft.com/office/drawing/2014/main" id="{33C4474C-9021-32C0-F2A4-3C7C3CE364AC}"/>
            </a:ext>
          </a:extLst>
        </xdr:cNvPr>
        <xdr:cNvPicPr>
          <a:picLocks noChangeAspect="1"/>
        </xdr:cNvPicPr>
      </xdr:nvPicPr>
      <xdr:blipFill>
        <a:blip xmlns:r="http://schemas.openxmlformats.org/officeDocument/2006/relationships" r:embed="rId1"/>
        <a:stretch>
          <a:fillRect/>
        </a:stretch>
      </xdr:blipFill>
      <xdr:spPr>
        <a:xfrm>
          <a:off x="609600" y="190500"/>
          <a:ext cx="4304762" cy="47142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43180</xdr:colOff>
      <xdr:row>4</xdr:row>
      <xdr:rowOff>30480</xdr:rowOff>
    </xdr:from>
    <xdr:ext cx="1066800" cy="1280160"/>
    <xdr:pic>
      <xdr:nvPicPr>
        <xdr:cNvPr id="2" name="Picture 1">
          <a:extLst>
            <a:ext uri="{FF2B5EF4-FFF2-40B4-BE49-F238E27FC236}">
              <a16:creationId xmlns:a16="http://schemas.microsoft.com/office/drawing/2014/main" id="{79D93E83-CEAE-402D-A517-98AD677F34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483" t="9890" r="17583" b="10989"/>
        <a:stretch>
          <a:fillRect/>
        </a:stretch>
      </xdr:blipFill>
      <xdr:spPr>
        <a:xfrm>
          <a:off x="5396230" y="963930"/>
          <a:ext cx="1066800" cy="128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114750</xdr:colOff>
      <xdr:row>5</xdr:row>
      <xdr:rowOff>15239</xdr:rowOff>
    </xdr:from>
    <xdr:ext cx="949942" cy="1251586"/>
    <xdr:pic>
      <xdr:nvPicPr>
        <xdr:cNvPr id="3" name="Picture 2" descr="ChairN0_FrontForGTV (11) (FILEminimizer)">
          <a:extLst>
            <a:ext uri="{FF2B5EF4-FFF2-40B4-BE49-F238E27FC236}">
              <a16:creationId xmlns:a16="http://schemas.microsoft.com/office/drawing/2014/main" id="{7399A24A-BD23-4C8B-A95F-7BF29CEDE7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1468" t="8270" r="19738" b="5714"/>
        <a:stretch>
          <a:fillRect/>
        </a:stretch>
      </xdr:blipFill>
      <xdr:spPr>
        <a:xfrm>
          <a:off x="5467800" y="2282189"/>
          <a:ext cx="949942" cy="12515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83820</xdr:colOff>
      <xdr:row>6</xdr:row>
      <xdr:rowOff>38101</xdr:rowOff>
    </xdr:from>
    <xdr:ext cx="963868" cy="1219199"/>
    <xdr:pic>
      <xdr:nvPicPr>
        <xdr:cNvPr id="4" name="Picture 3">
          <a:extLst>
            <a:ext uri="{FF2B5EF4-FFF2-40B4-BE49-F238E27FC236}">
              <a16:creationId xmlns:a16="http://schemas.microsoft.com/office/drawing/2014/main" id="{A77BE6CA-2CC8-48EB-9117-07EEC0FB3EF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9651" b="6561"/>
        <a:stretch>
          <a:fillRect/>
        </a:stretch>
      </xdr:blipFill>
      <xdr:spPr>
        <a:xfrm>
          <a:off x="5436870" y="3638551"/>
          <a:ext cx="963868" cy="12191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38100</xdr:colOff>
      <xdr:row>8</xdr:row>
      <xdr:rowOff>99059</xdr:rowOff>
    </xdr:from>
    <xdr:ext cx="1043940" cy="1111399"/>
    <xdr:pic>
      <xdr:nvPicPr>
        <xdr:cNvPr id="5" name="Picture 4">
          <a:extLst>
            <a:ext uri="{FF2B5EF4-FFF2-40B4-BE49-F238E27FC236}">
              <a16:creationId xmlns:a16="http://schemas.microsoft.com/office/drawing/2014/main" id="{02D48B0E-58C5-4EF2-B425-CFF4905AAD79}"/>
            </a:ext>
          </a:extLst>
        </xdr:cNvPr>
        <xdr:cNvPicPr>
          <a:picLocks noChangeAspect="1"/>
        </xdr:cNvPicPr>
      </xdr:nvPicPr>
      <xdr:blipFill>
        <a:blip xmlns:r="http://schemas.openxmlformats.org/officeDocument/2006/relationships" r:embed="rId4"/>
        <a:srcRect l="10522" t="4807" r="4238"/>
        <a:stretch>
          <a:fillRect/>
        </a:stretch>
      </xdr:blipFill>
      <xdr:spPr>
        <a:xfrm>
          <a:off x="5391150" y="6233159"/>
          <a:ext cx="1043940" cy="1111399"/>
        </a:xfrm>
        <a:prstGeom prst="rect">
          <a:avLst/>
        </a:prstGeom>
      </xdr:spPr>
    </xdr:pic>
    <xdr:clientData/>
  </xdr:oneCellAnchor>
  <xdr:oneCellAnchor>
    <xdr:from>
      <xdr:col>5</xdr:col>
      <xdr:colOff>149339</xdr:colOff>
      <xdr:row>7</xdr:row>
      <xdr:rowOff>76201</xdr:rowOff>
    </xdr:from>
    <xdr:ext cx="902526" cy="1089659"/>
    <xdr:pic>
      <xdr:nvPicPr>
        <xdr:cNvPr id="6" name="Picture 5">
          <a:extLst>
            <a:ext uri="{FF2B5EF4-FFF2-40B4-BE49-F238E27FC236}">
              <a16:creationId xmlns:a16="http://schemas.microsoft.com/office/drawing/2014/main" id="{FC4A2972-4DAD-4BDB-82CA-4536F45A6DFD}"/>
            </a:ext>
          </a:extLst>
        </xdr:cNvPr>
        <xdr:cNvPicPr>
          <a:picLocks noChangeAspect="1"/>
        </xdr:cNvPicPr>
      </xdr:nvPicPr>
      <xdr:blipFill>
        <a:blip xmlns:r="http://schemas.openxmlformats.org/officeDocument/2006/relationships" r:embed="rId5"/>
        <a:stretch>
          <a:fillRect/>
        </a:stretch>
      </xdr:blipFill>
      <xdr:spPr>
        <a:xfrm>
          <a:off x="5502389" y="4943476"/>
          <a:ext cx="902526" cy="1089659"/>
        </a:xfrm>
        <a:prstGeom prst="rect">
          <a:avLst/>
        </a:prstGeom>
      </xdr:spPr>
    </xdr:pic>
    <xdr:clientData/>
  </xdr:oneCellAnchor>
  <xdr:oneCellAnchor>
    <xdr:from>
      <xdr:col>5</xdr:col>
      <xdr:colOff>38101</xdr:colOff>
      <xdr:row>9</xdr:row>
      <xdr:rowOff>113429</xdr:rowOff>
    </xdr:from>
    <xdr:ext cx="1078230" cy="1068688"/>
    <xdr:pic>
      <xdr:nvPicPr>
        <xdr:cNvPr id="7" name="Picture 6">
          <a:extLst>
            <a:ext uri="{FF2B5EF4-FFF2-40B4-BE49-F238E27FC236}">
              <a16:creationId xmlns:a16="http://schemas.microsoft.com/office/drawing/2014/main" id="{84B2166A-D40E-4DCF-8D27-058ED57B4BB2}"/>
            </a:ext>
          </a:extLst>
        </xdr:cNvPr>
        <xdr:cNvPicPr>
          <a:picLocks noChangeAspect="1"/>
        </xdr:cNvPicPr>
      </xdr:nvPicPr>
      <xdr:blipFill>
        <a:blip xmlns:r="http://schemas.openxmlformats.org/officeDocument/2006/relationships" r:embed="rId6"/>
        <a:srcRect l="9880" r="6439"/>
        <a:stretch>
          <a:fillRect/>
        </a:stretch>
      </xdr:blipFill>
      <xdr:spPr>
        <a:xfrm>
          <a:off x="5391151" y="7600079"/>
          <a:ext cx="1078230" cy="1068688"/>
        </a:xfrm>
        <a:prstGeom prst="rect">
          <a:avLst/>
        </a:prstGeom>
      </xdr:spPr>
    </xdr:pic>
    <xdr:clientData/>
  </xdr:oneCellAnchor>
  <xdr:oneCellAnchor>
    <xdr:from>
      <xdr:col>5</xdr:col>
      <xdr:colOff>83820</xdr:colOff>
      <xdr:row>10</xdr:row>
      <xdr:rowOff>53340</xdr:rowOff>
    </xdr:from>
    <xdr:ext cx="998220" cy="1209607"/>
    <xdr:pic>
      <xdr:nvPicPr>
        <xdr:cNvPr id="8" name="Picture 7">
          <a:extLst>
            <a:ext uri="{FF2B5EF4-FFF2-40B4-BE49-F238E27FC236}">
              <a16:creationId xmlns:a16="http://schemas.microsoft.com/office/drawing/2014/main" id="{65FBDF17-B650-4974-802D-FC6E605E2B1B}"/>
            </a:ext>
          </a:extLst>
        </xdr:cNvPr>
        <xdr:cNvPicPr>
          <a:picLocks noChangeAspect="1"/>
        </xdr:cNvPicPr>
      </xdr:nvPicPr>
      <xdr:blipFill>
        <a:blip xmlns:r="http://schemas.openxmlformats.org/officeDocument/2006/relationships" r:embed="rId7"/>
        <a:stretch>
          <a:fillRect/>
        </a:stretch>
      </xdr:blipFill>
      <xdr:spPr>
        <a:xfrm>
          <a:off x="5436870" y="8806815"/>
          <a:ext cx="998220" cy="1209607"/>
        </a:xfrm>
        <a:prstGeom prst="rect">
          <a:avLst/>
        </a:prstGeom>
      </xdr:spPr>
    </xdr:pic>
    <xdr:clientData/>
  </xdr:oneCellAnchor>
  <xdr:twoCellAnchor editAs="oneCell">
    <xdr:from>
      <xdr:col>6</xdr:col>
      <xdr:colOff>66675</xdr:colOff>
      <xdr:row>7</xdr:row>
      <xdr:rowOff>92075</xdr:rowOff>
    </xdr:from>
    <xdr:to>
      <xdr:col>6</xdr:col>
      <xdr:colOff>871220</xdr:colOff>
      <xdr:row>7</xdr:row>
      <xdr:rowOff>1172845</xdr:rowOff>
    </xdr:to>
    <xdr:pic>
      <xdr:nvPicPr>
        <xdr:cNvPr id="9" name="图片 10">
          <a:extLst>
            <a:ext uri="{FF2B5EF4-FFF2-40B4-BE49-F238E27FC236}">
              <a16:creationId xmlns:a16="http://schemas.microsoft.com/office/drawing/2014/main" id="{07917CFD-50A5-481F-82DF-1B38D1747B22}"/>
            </a:ext>
          </a:extLst>
        </xdr:cNvPr>
        <xdr:cNvPicPr>
          <a:picLocks noChangeAspect="1"/>
        </xdr:cNvPicPr>
      </xdr:nvPicPr>
      <xdr:blipFill>
        <a:blip xmlns:r="http://schemas.openxmlformats.org/officeDocument/2006/relationships" r:embed="rId8"/>
        <a:stretch>
          <a:fillRect/>
        </a:stretch>
      </xdr:blipFill>
      <xdr:spPr>
        <a:xfrm>
          <a:off x="6705600" y="4959350"/>
          <a:ext cx="804545" cy="1080770"/>
        </a:xfrm>
        <a:prstGeom prst="rect">
          <a:avLst/>
        </a:prstGeom>
        <a:noFill/>
        <a:ln w="9525">
          <a:noFill/>
        </a:ln>
      </xdr:spPr>
    </xdr:pic>
    <xdr:clientData/>
  </xdr:twoCellAnchor>
  <xdr:twoCellAnchor editAs="oneCell">
    <xdr:from>
      <xdr:col>6</xdr:col>
      <xdr:colOff>95885</xdr:colOff>
      <xdr:row>8</xdr:row>
      <xdr:rowOff>129540</xdr:rowOff>
    </xdr:from>
    <xdr:to>
      <xdr:col>6</xdr:col>
      <xdr:colOff>848360</xdr:colOff>
      <xdr:row>8</xdr:row>
      <xdr:rowOff>1142365</xdr:rowOff>
    </xdr:to>
    <xdr:pic>
      <xdr:nvPicPr>
        <xdr:cNvPr id="10" name="图片 11">
          <a:extLst>
            <a:ext uri="{FF2B5EF4-FFF2-40B4-BE49-F238E27FC236}">
              <a16:creationId xmlns:a16="http://schemas.microsoft.com/office/drawing/2014/main" id="{A11C75F5-0AED-4CA2-A196-6A75783AF187}"/>
            </a:ext>
          </a:extLst>
        </xdr:cNvPr>
        <xdr:cNvPicPr>
          <a:picLocks noChangeAspect="1"/>
        </xdr:cNvPicPr>
      </xdr:nvPicPr>
      <xdr:blipFill>
        <a:blip xmlns:r="http://schemas.openxmlformats.org/officeDocument/2006/relationships" r:embed="rId8"/>
        <a:stretch>
          <a:fillRect/>
        </a:stretch>
      </xdr:blipFill>
      <xdr:spPr>
        <a:xfrm>
          <a:off x="6734810" y="6263640"/>
          <a:ext cx="752475" cy="1012825"/>
        </a:xfrm>
        <a:prstGeom prst="rect">
          <a:avLst/>
        </a:prstGeom>
        <a:noFill/>
        <a:ln w="9525">
          <a:noFill/>
        </a:ln>
      </xdr:spPr>
    </xdr:pic>
    <xdr:clientData/>
  </xdr:twoCellAnchor>
  <xdr:twoCellAnchor editAs="oneCell">
    <xdr:from>
      <xdr:col>6</xdr:col>
      <xdr:colOff>156845</xdr:colOff>
      <xdr:row>10</xdr:row>
      <xdr:rowOff>251460</xdr:rowOff>
    </xdr:from>
    <xdr:to>
      <xdr:col>6</xdr:col>
      <xdr:colOff>824230</xdr:colOff>
      <xdr:row>10</xdr:row>
      <xdr:rowOff>1153795</xdr:rowOff>
    </xdr:to>
    <xdr:pic>
      <xdr:nvPicPr>
        <xdr:cNvPr id="11" name="图片 12">
          <a:extLst>
            <a:ext uri="{FF2B5EF4-FFF2-40B4-BE49-F238E27FC236}">
              <a16:creationId xmlns:a16="http://schemas.microsoft.com/office/drawing/2014/main" id="{8499C2DE-1390-487B-874F-2DC239DF0ACE}"/>
            </a:ext>
          </a:extLst>
        </xdr:cNvPr>
        <xdr:cNvPicPr>
          <a:picLocks noChangeAspect="1"/>
        </xdr:cNvPicPr>
      </xdr:nvPicPr>
      <xdr:blipFill>
        <a:blip xmlns:r="http://schemas.openxmlformats.org/officeDocument/2006/relationships" r:embed="rId8"/>
        <a:stretch>
          <a:fillRect/>
        </a:stretch>
      </xdr:blipFill>
      <xdr:spPr>
        <a:xfrm>
          <a:off x="6795770" y="9004935"/>
          <a:ext cx="667385" cy="902335"/>
        </a:xfrm>
        <a:prstGeom prst="rect">
          <a:avLst/>
        </a:prstGeom>
        <a:noFill/>
        <a:ln w="9525">
          <a:noFill/>
        </a:ln>
      </xdr:spPr>
    </xdr:pic>
    <xdr:clientData/>
  </xdr:twoCellAnchor>
  <xdr:twoCellAnchor editAs="oneCell">
    <xdr:from>
      <xdr:col>6</xdr:col>
      <xdr:colOff>32385</xdr:colOff>
      <xdr:row>9</xdr:row>
      <xdr:rowOff>252095</xdr:rowOff>
    </xdr:from>
    <xdr:to>
      <xdr:col>6</xdr:col>
      <xdr:colOff>791845</xdr:colOff>
      <xdr:row>9</xdr:row>
      <xdr:rowOff>1039495</xdr:rowOff>
    </xdr:to>
    <xdr:pic>
      <xdr:nvPicPr>
        <xdr:cNvPr id="12" name="图片 14">
          <a:extLst>
            <a:ext uri="{FF2B5EF4-FFF2-40B4-BE49-F238E27FC236}">
              <a16:creationId xmlns:a16="http://schemas.microsoft.com/office/drawing/2014/main" id="{2976B4E4-5181-4580-9AEA-04E7674DEA65}"/>
            </a:ext>
          </a:extLst>
        </xdr:cNvPr>
        <xdr:cNvPicPr>
          <a:picLocks noChangeAspect="1"/>
        </xdr:cNvPicPr>
      </xdr:nvPicPr>
      <xdr:blipFill>
        <a:blip xmlns:r="http://schemas.openxmlformats.org/officeDocument/2006/relationships" r:embed="rId9"/>
        <a:stretch>
          <a:fillRect/>
        </a:stretch>
      </xdr:blipFill>
      <xdr:spPr>
        <a:xfrm>
          <a:off x="6671310" y="7738745"/>
          <a:ext cx="759460" cy="787400"/>
        </a:xfrm>
        <a:prstGeom prst="rect">
          <a:avLst/>
        </a:prstGeom>
        <a:noFill/>
        <a:ln w="9525">
          <a:noFill/>
        </a:ln>
      </xdr:spPr>
    </xdr:pic>
    <xdr:clientData/>
  </xdr:twoCellAnchor>
  <xdr:twoCellAnchor editAs="oneCell">
    <xdr:from>
      <xdr:col>6</xdr:col>
      <xdr:colOff>836295</xdr:colOff>
      <xdr:row>8</xdr:row>
      <xdr:rowOff>161925</xdr:rowOff>
    </xdr:from>
    <xdr:to>
      <xdr:col>6</xdr:col>
      <xdr:colOff>1577340</xdr:colOff>
      <xdr:row>8</xdr:row>
      <xdr:rowOff>1029335</xdr:rowOff>
    </xdr:to>
    <xdr:pic>
      <xdr:nvPicPr>
        <xdr:cNvPr id="13" name="ID_FE4A2D3DBFE149ABB8093D475EF7D05F">
          <a:extLst>
            <a:ext uri="{FF2B5EF4-FFF2-40B4-BE49-F238E27FC236}">
              <a16:creationId xmlns:a16="http://schemas.microsoft.com/office/drawing/2014/main" id="{90C4693E-5B00-4FB2-94D7-3729620B3DCC}"/>
            </a:ext>
          </a:extLst>
        </xdr:cNvPr>
        <xdr:cNvPicPr>
          <a:picLocks noChangeAspect="1"/>
        </xdr:cNvPicPr>
      </xdr:nvPicPr>
      <xdr:blipFill>
        <a:blip xmlns:r="http://schemas.openxmlformats.org/officeDocument/2006/relationships" r:embed="rId10" cstate="print"/>
        <a:stretch>
          <a:fillRect/>
        </a:stretch>
      </xdr:blipFill>
      <xdr:spPr>
        <a:xfrm>
          <a:off x="7475220" y="6296025"/>
          <a:ext cx="741045" cy="867410"/>
        </a:xfrm>
        <a:prstGeom prst="rect">
          <a:avLst/>
        </a:prstGeom>
        <a:noFill/>
        <a:ln w="9525">
          <a:noFill/>
        </a:ln>
      </xdr:spPr>
    </xdr:pic>
    <xdr:clientData/>
  </xdr:twoCellAnchor>
  <xdr:twoCellAnchor editAs="oneCell">
    <xdr:from>
      <xdr:col>6</xdr:col>
      <xdr:colOff>842010</xdr:colOff>
      <xdr:row>9</xdr:row>
      <xdr:rowOff>170815</xdr:rowOff>
    </xdr:from>
    <xdr:to>
      <xdr:col>7</xdr:col>
      <xdr:colOff>0</xdr:colOff>
      <xdr:row>9</xdr:row>
      <xdr:rowOff>1077595</xdr:rowOff>
    </xdr:to>
    <xdr:pic>
      <xdr:nvPicPr>
        <xdr:cNvPr id="14" name="ID_7A0C655BACD344E3B58C5F883F6284A4">
          <a:extLst>
            <a:ext uri="{FF2B5EF4-FFF2-40B4-BE49-F238E27FC236}">
              <a16:creationId xmlns:a16="http://schemas.microsoft.com/office/drawing/2014/main" id="{62C1D67F-C1D9-437E-816D-7F42E8B34147}"/>
            </a:ext>
          </a:extLst>
        </xdr:cNvPr>
        <xdr:cNvPicPr>
          <a:picLocks noChangeAspect="1"/>
        </xdr:cNvPicPr>
      </xdr:nvPicPr>
      <xdr:blipFill>
        <a:blip xmlns:r="http://schemas.openxmlformats.org/officeDocument/2006/relationships" r:embed="rId11" cstate="print"/>
        <a:stretch>
          <a:fillRect/>
        </a:stretch>
      </xdr:blipFill>
      <xdr:spPr>
        <a:xfrm>
          <a:off x="7480935" y="7657465"/>
          <a:ext cx="739140" cy="906780"/>
        </a:xfrm>
        <a:prstGeom prst="rect">
          <a:avLst/>
        </a:prstGeom>
        <a:noFill/>
        <a:ln w="9525">
          <a:noFill/>
        </a:ln>
      </xdr:spPr>
    </xdr:pic>
    <xdr:clientData/>
  </xdr:twoCellAnchor>
  <xdr:oneCellAnchor>
    <xdr:from>
      <xdr:col>6</xdr:col>
      <xdr:colOff>386715</xdr:colOff>
      <xdr:row>6</xdr:row>
      <xdr:rowOff>39370</xdr:rowOff>
    </xdr:from>
    <xdr:ext cx="963295" cy="1219200"/>
    <xdr:pic>
      <xdr:nvPicPr>
        <xdr:cNvPr id="15" name="Picture 3">
          <a:extLst>
            <a:ext uri="{FF2B5EF4-FFF2-40B4-BE49-F238E27FC236}">
              <a16:creationId xmlns:a16="http://schemas.microsoft.com/office/drawing/2014/main" id="{7FAD6A91-61B9-42B2-8932-FBD32C2D410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9651" b="6561"/>
        <a:stretch>
          <a:fillRect/>
        </a:stretch>
      </xdr:blipFill>
      <xdr:spPr>
        <a:xfrm>
          <a:off x="7025640" y="3639820"/>
          <a:ext cx="963295" cy="12192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8</xdr:col>
      <xdr:colOff>43180</xdr:colOff>
      <xdr:row>4</xdr:row>
      <xdr:rowOff>30480</xdr:rowOff>
    </xdr:from>
    <xdr:ext cx="1066800" cy="1280160"/>
    <xdr:pic>
      <xdr:nvPicPr>
        <xdr:cNvPr id="2" name="Picture 1">
          <a:extLst>
            <a:ext uri="{FF2B5EF4-FFF2-40B4-BE49-F238E27FC236}">
              <a16:creationId xmlns:a16="http://schemas.microsoft.com/office/drawing/2014/main" id="{2FB1A9AE-2E31-4C79-AF20-F2AB6D81D57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483" t="9890" r="17583" b="10989"/>
        <a:stretch/>
      </xdr:blipFill>
      <xdr:spPr bwMode="auto">
        <a:xfrm>
          <a:off x="7653655" y="868680"/>
          <a:ext cx="1066800" cy="128016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114750</xdr:colOff>
      <xdr:row>5</xdr:row>
      <xdr:rowOff>15239</xdr:rowOff>
    </xdr:from>
    <xdr:ext cx="949942" cy="1251586"/>
    <xdr:pic>
      <xdr:nvPicPr>
        <xdr:cNvPr id="3" name="Picture 2" descr="ChairN0_FrontForGTV (11) (FILEminimizer)">
          <a:extLst>
            <a:ext uri="{FF2B5EF4-FFF2-40B4-BE49-F238E27FC236}">
              <a16:creationId xmlns:a16="http://schemas.microsoft.com/office/drawing/2014/main" id="{F76D3CB9-4E4E-4630-9A6B-D6FD9ED24B77}"/>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1468" t="8270" r="19738" b="5714"/>
        <a:stretch/>
      </xdr:blipFill>
      <xdr:spPr bwMode="auto">
        <a:xfrm>
          <a:off x="7725225" y="2186939"/>
          <a:ext cx="949942" cy="12515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83820</xdr:colOff>
      <xdr:row>6</xdr:row>
      <xdr:rowOff>38101</xdr:rowOff>
    </xdr:from>
    <xdr:ext cx="963868" cy="1219199"/>
    <xdr:pic>
      <xdr:nvPicPr>
        <xdr:cNvPr id="4" name="Picture 3">
          <a:extLst>
            <a:ext uri="{FF2B5EF4-FFF2-40B4-BE49-F238E27FC236}">
              <a16:creationId xmlns:a16="http://schemas.microsoft.com/office/drawing/2014/main" id="{D5B136DF-E284-4903-B4F8-F1492DE54A13}"/>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9651" b="6561"/>
        <a:stretch/>
      </xdr:blipFill>
      <xdr:spPr bwMode="auto">
        <a:xfrm>
          <a:off x="7694295" y="3543301"/>
          <a:ext cx="963868" cy="12191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38100</xdr:colOff>
      <xdr:row>8</xdr:row>
      <xdr:rowOff>99059</xdr:rowOff>
    </xdr:from>
    <xdr:ext cx="1043940" cy="1111399"/>
    <xdr:pic>
      <xdr:nvPicPr>
        <xdr:cNvPr id="5" name="Picture 4">
          <a:extLst>
            <a:ext uri="{FF2B5EF4-FFF2-40B4-BE49-F238E27FC236}">
              <a16:creationId xmlns:a16="http://schemas.microsoft.com/office/drawing/2014/main" id="{2F004993-19CE-4675-9025-46885500C1DC}"/>
            </a:ext>
          </a:extLst>
        </xdr:cNvPr>
        <xdr:cNvPicPr>
          <a:picLocks noChangeAspect="1"/>
        </xdr:cNvPicPr>
      </xdr:nvPicPr>
      <xdr:blipFill rotWithShape="1">
        <a:blip xmlns:r="http://schemas.openxmlformats.org/officeDocument/2006/relationships" r:embed="rId4"/>
        <a:srcRect l="10522" t="4807" r="4238"/>
        <a:stretch/>
      </xdr:blipFill>
      <xdr:spPr>
        <a:xfrm>
          <a:off x="7648575" y="6137909"/>
          <a:ext cx="1043940" cy="1111399"/>
        </a:xfrm>
        <a:prstGeom prst="rect">
          <a:avLst/>
        </a:prstGeom>
      </xdr:spPr>
    </xdr:pic>
    <xdr:clientData/>
  </xdr:oneCellAnchor>
  <xdr:oneCellAnchor>
    <xdr:from>
      <xdr:col>8</xdr:col>
      <xdr:colOff>149339</xdr:colOff>
      <xdr:row>7</xdr:row>
      <xdr:rowOff>76201</xdr:rowOff>
    </xdr:from>
    <xdr:ext cx="902526" cy="1089659"/>
    <xdr:pic>
      <xdr:nvPicPr>
        <xdr:cNvPr id="6" name="Picture 5">
          <a:extLst>
            <a:ext uri="{FF2B5EF4-FFF2-40B4-BE49-F238E27FC236}">
              <a16:creationId xmlns:a16="http://schemas.microsoft.com/office/drawing/2014/main" id="{87E11EC5-1668-4B3F-9D3D-654FF3D5E311}"/>
            </a:ext>
          </a:extLst>
        </xdr:cNvPr>
        <xdr:cNvPicPr>
          <a:picLocks noChangeAspect="1"/>
        </xdr:cNvPicPr>
      </xdr:nvPicPr>
      <xdr:blipFill>
        <a:blip xmlns:r="http://schemas.openxmlformats.org/officeDocument/2006/relationships" r:embed="rId5"/>
        <a:stretch>
          <a:fillRect/>
        </a:stretch>
      </xdr:blipFill>
      <xdr:spPr>
        <a:xfrm>
          <a:off x="7759814" y="4848226"/>
          <a:ext cx="902526" cy="1089659"/>
        </a:xfrm>
        <a:prstGeom prst="rect">
          <a:avLst/>
        </a:prstGeom>
      </xdr:spPr>
    </xdr:pic>
    <xdr:clientData/>
  </xdr:oneCellAnchor>
  <xdr:oneCellAnchor>
    <xdr:from>
      <xdr:col>8</xdr:col>
      <xdr:colOff>38101</xdr:colOff>
      <xdr:row>9</xdr:row>
      <xdr:rowOff>113429</xdr:rowOff>
    </xdr:from>
    <xdr:ext cx="1078230" cy="1068688"/>
    <xdr:pic>
      <xdr:nvPicPr>
        <xdr:cNvPr id="7" name="Picture 6">
          <a:extLst>
            <a:ext uri="{FF2B5EF4-FFF2-40B4-BE49-F238E27FC236}">
              <a16:creationId xmlns:a16="http://schemas.microsoft.com/office/drawing/2014/main" id="{A4266F87-AF27-44EB-92E2-5F534E64F246}"/>
            </a:ext>
          </a:extLst>
        </xdr:cNvPr>
        <xdr:cNvPicPr>
          <a:picLocks noChangeAspect="1"/>
        </xdr:cNvPicPr>
      </xdr:nvPicPr>
      <xdr:blipFill rotWithShape="1">
        <a:blip xmlns:r="http://schemas.openxmlformats.org/officeDocument/2006/relationships" r:embed="rId6"/>
        <a:srcRect l="9880" r="6439"/>
        <a:stretch/>
      </xdr:blipFill>
      <xdr:spPr>
        <a:xfrm>
          <a:off x="7648576" y="7419104"/>
          <a:ext cx="1078230" cy="1068688"/>
        </a:xfrm>
        <a:prstGeom prst="rect">
          <a:avLst/>
        </a:prstGeom>
      </xdr:spPr>
    </xdr:pic>
    <xdr:clientData/>
  </xdr:oneCellAnchor>
  <xdr:oneCellAnchor>
    <xdr:from>
      <xdr:col>8</xdr:col>
      <xdr:colOff>83820</xdr:colOff>
      <xdr:row>10</xdr:row>
      <xdr:rowOff>53340</xdr:rowOff>
    </xdr:from>
    <xdr:ext cx="998220" cy="1209607"/>
    <xdr:pic>
      <xdr:nvPicPr>
        <xdr:cNvPr id="8" name="Picture 7">
          <a:extLst>
            <a:ext uri="{FF2B5EF4-FFF2-40B4-BE49-F238E27FC236}">
              <a16:creationId xmlns:a16="http://schemas.microsoft.com/office/drawing/2014/main" id="{31BE8D2A-6C90-4635-84A7-9DE8DAFC12BB}"/>
            </a:ext>
          </a:extLst>
        </xdr:cNvPr>
        <xdr:cNvPicPr>
          <a:picLocks noChangeAspect="1"/>
        </xdr:cNvPicPr>
      </xdr:nvPicPr>
      <xdr:blipFill>
        <a:blip xmlns:r="http://schemas.openxmlformats.org/officeDocument/2006/relationships" r:embed="rId7"/>
        <a:stretch>
          <a:fillRect/>
        </a:stretch>
      </xdr:blipFill>
      <xdr:spPr>
        <a:xfrm>
          <a:off x="7694295" y="8625840"/>
          <a:ext cx="998220" cy="1209607"/>
        </a:xfrm>
        <a:prstGeom prst="rect">
          <a:avLst/>
        </a:prstGeom>
      </xdr:spPr>
    </xdr:pic>
    <xdr:clientData/>
  </xdr:oneCellAnchor>
  <xdr:oneCellAnchor>
    <xdr:from>
      <xdr:col>9</xdr:col>
      <xdr:colOff>143325</xdr:colOff>
      <xdr:row>5</xdr:row>
      <xdr:rowOff>100964</xdr:rowOff>
    </xdr:from>
    <xdr:ext cx="809175" cy="1066120"/>
    <xdr:pic>
      <xdr:nvPicPr>
        <xdr:cNvPr id="9" name="Picture 8" descr="ChairN0_FrontForGTV (11) (FILEminimizer)">
          <a:extLst>
            <a:ext uri="{FF2B5EF4-FFF2-40B4-BE49-F238E27FC236}">
              <a16:creationId xmlns:a16="http://schemas.microsoft.com/office/drawing/2014/main" id="{9E6CE034-5F75-4455-88F6-96262E818205}"/>
            </a:ext>
          </a:extLst>
        </xdr:cNvPr>
        <xdr:cNvPicPr>
          <a:picLocks noChangeAspect="1" noChangeArrowheads="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21468" t="8270" r="19738" b="5714"/>
        <a:stretch/>
      </xdr:blipFill>
      <xdr:spPr bwMode="auto">
        <a:xfrm>
          <a:off x="9039675" y="2272664"/>
          <a:ext cx="809175" cy="10661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188595</xdr:colOff>
      <xdr:row>6</xdr:row>
      <xdr:rowOff>28576</xdr:rowOff>
    </xdr:from>
    <xdr:ext cx="963868" cy="1219199"/>
    <xdr:pic>
      <xdr:nvPicPr>
        <xdr:cNvPr id="10" name="Picture 9">
          <a:extLst>
            <a:ext uri="{FF2B5EF4-FFF2-40B4-BE49-F238E27FC236}">
              <a16:creationId xmlns:a16="http://schemas.microsoft.com/office/drawing/2014/main" id="{989652F9-CFAA-4D8F-8706-812012C18FBB}"/>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9651" b="6561"/>
        <a:stretch/>
      </xdr:blipFill>
      <xdr:spPr bwMode="auto">
        <a:xfrm>
          <a:off x="9084945" y="3533776"/>
          <a:ext cx="963868" cy="12191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120764</xdr:colOff>
      <xdr:row>7</xdr:row>
      <xdr:rowOff>57151</xdr:rowOff>
    </xdr:from>
    <xdr:ext cx="902526" cy="1089659"/>
    <xdr:pic>
      <xdr:nvPicPr>
        <xdr:cNvPr id="11" name="Picture 10">
          <a:extLst>
            <a:ext uri="{FF2B5EF4-FFF2-40B4-BE49-F238E27FC236}">
              <a16:creationId xmlns:a16="http://schemas.microsoft.com/office/drawing/2014/main" id="{1CB4BAF8-3A00-4C7A-AB3D-D85796C477FA}"/>
            </a:ext>
          </a:extLst>
        </xdr:cNvPr>
        <xdr:cNvPicPr>
          <a:picLocks noChangeAspect="1"/>
        </xdr:cNvPicPr>
      </xdr:nvPicPr>
      <xdr:blipFill>
        <a:blip xmlns:r="http://schemas.openxmlformats.org/officeDocument/2006/relationships" r:embed="rId5"/>
        <a:stretch>
          <a:fillRect/>
        </a:stretch>
      </xdr:blipFill>
      <xdr:spPr>
        <a:xfrm>
          <a:off x="9017114" y="4829176"/>
          <a:ext cx="902526" cy="1089659"/>
        </a:xfrm>
        <a:prstGeom prst="rect">
          <a:avLst/>
        </a:prstGeom>
      </xdr:spPr>
    </xdr:pic>
    <xdr:clientData/>
  </xdr:oneCellAnchor>
  <xdr:oneCellAnchor>
    <xdr:from>
      <xdr:col>9</xdr:col>
      <xdr:colOff>76200</xdr:colOff>
      <xdr:row>8</xdr:row>
      <xdr:rowOff>99059</xdr:rowOff>
    </xdr:from>
    <xdr:ext cx="1043940" cy="1111399"/>
    <xdr:pic>
      <xdr:nvPicPr>
        <xdr:cNvPr id="12" name="Picture 11">
          <a:extLst>
            <a:ext uri="{FF2B5EF4-FFF2-40B4-BE49-F238E27FC236}">
              <a16:creationId xmlns:a16="http://schemas.microsoft.com/office/drawing/2014/main" id="{2A0253EE-46F5-4520-9D8E-863D92DB5CC4}"/>
            </a:ext>
          </a:extLst>
        </xdr:cNvPr>
        <xdr:cNvPicPr>
          <a:picLocks noChangeAspect="1"/>
        </xdr:cNvPicPr>
      </xdr:nvPicPr>
      <xdr:blipFill rotWithShape="1">
        <a:blip xmlns:r="http://schemas.openxmlformats.org/officeDocument/2006/relationships" r:embed="rId4"/>
        <a:srcRect l="10522" t="4807" r="4238"/>
        <a:stretch/>
      </xdr:blipFill>
      <xdr:spPr>
        <a:xfrm>
          <a:off x="8972550" y="6137909"/>
          <a:ext cx="1043940" cy="1111399"/>
        </a:xfrm>
        <a:prstGeom prst="rect">
          <a:avLst/>
        </a:prstGeom>
      </xdr:spPr>
    </xdr:pic>
    <xdr:clientData/>
  </xdr:oneCellAnchor>
  <xdr:oneCellAnchor>
    <xdr:from>
      <xdr:col>9</xdr:col>
      <xdr:colOff>38101</xdr:colOff>
      <xdr:row>9</xdr:row>
      <xdr:rowOff>113429</xdr:rowOff>
    </xdr:from>
    <xdr:ext cx="1078230" cy="1068688"/>
    <xdr:pic>
      <xdr:nvPicPr>
        <xdr:cNvPr id="13" name="Picture 12">
          <a:extLst>
            <a:ext uri="{FF2B5EF4-FFF2-40B4-BE49-F238E27FC236}">
              <a16:creationId xmlns:a16="http://schemas.microsoft.com/office/drawing/2014/main" id="{6283B6EC-0163-4168-859C-07AC9B46759D}"/>
            </a:ext>
          </a:extLst>
        </xdr:cNvPr>
        <xdr:cNvPicPr>
          <a:picLocks noChangeAspect="1"/>
        </xdr:cNvPicPr>
      </xdr:nvPicPr>
      <xdr:blipFill rotWithShape="1">
        <a:blip xmlns:r="http://schemas.openxmlformats.org/officeDocument/2006/relationships" r:embed="rId6"/>
        <a:srcRect l="9880" r="6439"/>
        <a:stretch/>
      </xdr:blipFill>
      <xdr:spPr>
        <a:xfrm>
          <a:off x="8934451" y="7419104"/>
          <a:ext cx="1078230" cy="1068688"/>
        </a:xfrm>
        <a:prstGeom prst="rect">
          <a:avLst/>
        </a:prstGeom>
      </xdr:spPr>
    </xdr:pic>
    <xdr:clientData/>
  </xdr:oneCellAnchor>
  <xdr:oneCellAnchor>
    <xdr:from>
      <xdr:col>9</xdr:col>
      <xdr:colOff>83820</xdr:colOff>
      <xdr:row>10</xdr:row>
      <xdr:rowOff>24765</xdr:rowOff>
    </xdr:from>
    <xdr:ext cx="998220" cy="1209607"/>
    <xdr:pic>
      <xdr:nvPicPr>
        <xdr:cNvPr id="14" name="Picture 13">
          <a:extLst>
            <a:ext uri="{FF2B5EF4-FFF2-40B4-BE49-F238E27FC236}">
              <a16:creationId xmlns:a16="http://schemas.microsoft.com/office/drawing/2014/main" id="{EA5D2B63-A832-40A2-A8CA-149B6BD0C0D5}"/>
            </a:ext>
          </a:extLst>
        </xdr:cNvPr>
        <xdr:cNvPicPr>
          <a:picLocks noChangeAspect="1"/>
        </xdr:cNvPicPr>
      </xdr:nvPicPr>
      <xdr:blipFill>
        <a:blip xmlns:r="http://schemas.openxmlformats.org/officeDocument/2006/relationships" r:embed="rId7"/>
        <a:stretch>
          <a:fillRect/>
        </a:stretch>
      </xdr:blipFill>
      <xdr:spPr>
        <a:xfrm>
          <a:off x="8980170" y="8597265"/>
          <a:ext cx="998220" cy="1209607"/>
        </a:xfrm>
        <a:prstGeom prst="rect">
          <a:avLst/>
        </a:prstGeom>
      </xdr:spPr>
    </xdr:pic>
    <xdr:clientData/>
  </xdr:oneCellAnchor>
  <xdr:twoCellAnchor editAs="oneCell">
    <xdr:from>
      <xdr:col>8</xdr:col>
      <xdr:colOff>1273942</xdr:colOff>
      <xdr:row>4</xdr:row>
      <xdr:rowOff>219075</xdr:rowOff>
    </xdr:from>
    <xdr:to>
      <xdr:col>10</xdr:col>
      <xdr:colOff>134909</xdr:colOff>
      <xdr:row>5</xdr:row>
      <xdr:rowOff>142328</xdr:rowOff>
    </xdr:to>
    <xdr:pic>
      <xdr:nvPicPr>
        <xdr:cNvPr id="15" name="Picture 14">
          <a:extLst>
            <a:ext uri="{FF2B5EF4-FFF2-40B4-BE49-F238E27FC236}">
              <a16:creationId xmlns:a16="http://schemas.microsoft.com/office/drawing/2014/main" id="{262EF53D-90A5-436E-BBB4-B166E4D6B27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882994" y="1073041"/>
          <a:ext cx="1532346" cy="12589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ankorstore.com/brand/homestoreking-14499/barkruk-pisa-b85-lichtbruin-38x38x85-lichtbruin-kunstleer-metaal-3897963" TargetMode="External"/><Relationship Id="rId2" Type="http://schemas.openxmlformats.org/officeDocument/2006/relationships/hyperlink" Target="https://www.gebruederthonetvienna.com/en/products/chair-n-0/" TargetMode="External"/><Relationship Id="rId1" Type="http://schemas.openxmlformats.org/officeDocument/2006/relationships/hyperlink" Target="https://studiokaza.com/product/naia/"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ankorstore.com/brand/homestoreking-14499/barkruk-pisa-b85-lichtbruin-38x38x85-lichtbruin-kunstleer-metaal-3897963" TargetMode="External"/><Relationship Id="rId2" Type="http://schemas.openxmlformats.org/officeDocument/2006/relationships/hyperlink" Target="https://www.gebruederthonetvienna.com/en/products/chair-n-0/" TargetMode="External"/><Relationship Id="rId1" Type="http://schemas.openxmlformats.org/officeDocument/2006/relationships/hyperlink" Target="https://studiokaza.com/product/naia/" TargetMode="External"/><Relationship Id="rId5" Type="http://schemas.openxmlformats.org/officeDocument/2006/relationships/drawing" Target="../drawings/drawing4.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showGridLines="0" tabSelected="1" workbookViewId="0">
      <selection activeCell="G15" sqref="G15"/>
    </sheetView>
  </sheetViews>
  <sheetFormatPr defaultRowHeight="12"/>
  <cols>
    <col min="1" max="1" width="15.7109375" style="80" bestFit="1" customWidth="1"/>
    <col min="2" max="2" width="10" style="80" customWidth="1"/>
    <col min="3" max="5" width="18" style="80" customWidth="1"/>
    <col min="6" max="7" width="10" style="80" customWidth="1"/>
    <col min="8" max="8" width="14.28515625" style="80" customWidth="1"/>
    <col min="9" max="9" width="12.140625" style="80" bestFit="1" customWidth="1"/>
    <col min="10" max="16384" width="9.140625" style="80"/>
  </cols>
  <sheetData>
    <row r="1" spans="1:10">
      <c r="A1" s="97" t="s">
        <v>117</v>
      </c>
      <c r="B1" s="97"/>
      <c r="C1" s="97"/>
      <c r="D1" s="97"/>
      <c r="E1" s="97"/>
      <c r="F1" s="97"/>
      <c r="G1" s="97"/>
      <c r="H1" s="97"/>
    </row>
    <row r="2" spans="1:10">
      <c r="B2" s="81" t="s">
        <v>27</v>
      </c>
      <c r="C2" s="81" t="s">
        <v>118</v>
      </c>
      <c r="D2" s="81" t="s">
        <v>119</v>
      </c>
      <c r="E2" s="81" t="s">
        <v>122</v>
      </c>
      <c r="F2" s="81" t="s">
        <v>47</v>
      </c>
      <c r="G2" s="81" t="s">
        <v>50</v>
      </c>
      <c r="H2" s="81" t="s">
        <v>56</v>
      </c>
      <c r="J2" s="80">
        <v>83.53</v>
      </c>
    </row>
    <row r="3" spans="1:10" ht="14.25">
      <c r="A3" s="82" t="s">
        <v>48</v>
      </c>
      <c r="B3" s="83">
        <f>'comparative-Dilli Street'!J10</f>
        <v>1438000</v>
      </c>
      <c r="C3" s="83">
        <f>'comparative-Dilli Street'!P10</f>
        <v>1274000</v>
      </c>
      <c r="D3" s="83">
        <f>'comparative-Dilli Street'!P10</f>
        <v>1274000</v>
      </c>
      <c r="E3" s="83">
        <f>D3</f>
        <v>1274000</v>
      </c>
      <c r="F3" s="83">
        <f>'comparative-Dilli Street'!Z10</f>
        <v>2374100</v>
      </c>
      <c r="G3" s="84">
        <f>'comparative-Dilli Street'!AB10</f>
        <v>10099.5</v>
      </c>
      <c r="H3" s="84">
        <f>'comparative-Dilli Street'!AD10</f>
        <v>9344</v>
      </c>
      <c r="I3" s="85"/>
    </row>
    <row r="4" spans="1:10" ht="14.25">
      <c r="A4" s="86" t="s">
        <v>116</v>
      </c>
      <c r="B4" s="87">
        <f>B3</f>
        <v>1438000</v>
      </c>
      <c r="C4" s="87"/>
      <c r="D4" s="87"/>
      <c r="E4" s="87"/>
      <c r="F4" s="87">
        <f>F3</f>
        <v>2374100</v>
      </c>
      <c r="G4" s="88">
        <f>G3*J2</f>
        <v>843611.23499999999</v>
      </c>
      <c r="H4" s="89">
        <f>H3*J2</f>
        <v>780504.32000000007</v>
      </c>
      <c r="I4" s="85"/>
    </row>
    <row r="5" spans="1:10" ht="14.25">
      <c r="A5" s="82" t="s">
        <v>121</v>
      </c>
      <c r="B5" s="83"/>
      <c r="C5" s="83"/>
      <c r="D5" s="83">
        <f>'comparative-Dilli Street'!P11</f>
        <v>-89180</v>
      </c>
      <c r="E5" s="83">
        <f>-E3*10%</f>
        <v>-127400</v>
      </c>
      <c r="F5" s="83"/>
      <c r="G5" s="83"/>
      <c r="H5" s="83"/>
    </row>
    <row r="6" spans="1:10" ht="14.25">
      <c r="A6" s="82" t="s">
        <v>29</v>
      </c>
      <c r="B6" s="83">
        <f>'comparative-Dilli Street'!J12</f>
        <v>0</v>
      </c>
      <c r="C6" s="83"/>
      <c r="D6" s="83">
        <v>10000</v>
      </c>
      <c r="E6" s="83">
        <v>0</v>
      </c>
      <c r="F6" s="83">
        <f>'comparative-Dilli Street'!Z12</f>
        <v>0</v>
      </c>
      <c r="G6" s="83"/>
      <c r="H6" s="83"/>
    </row>
    <row r="7" spans="1:10" ht="14.25">
      <c r="A7" s="82" t="s">
        <v>30</v>
      </c>
      <c r="B7" s="83">
        <f>'comparative-Dilli Street'!J13</f>
        <v>0</v>
      </c>
      <c r="C7" s="83">
        <f>38220+63700</f>
        <v>101920</v>
      </c>
      <c r="D7" s="83">
        <v>70000</v>
      </c>
      <c r="E7" s="83">
        <v>0</v>
      </c>
      <c r="F7" s="83">
        <f>'comparative-Dilli Street'!Z13</f>
        <v>0</v>
      </c>
      <c r="G7" s="83"/>
      <c r="H7" s="83"/>
    </row>
    <row r="8" spans="1:10" ht="53.25" customHeight="1">
      <c r="A8" s="90" t="s">
        <v>115</v>
      </c>
      <c r="B8" s="83">
        <f>'comparative-Dilli Street'!J14</f>
        <v>258840</v>
      </c>
      <c r="C8" s="83">
        <f>(C3+C7)*18%</f>
        <v>247665.59999999998</v>
      </c>
      <c r="D8" s="83">
        <f>SUM(D3+D6+D7+D5)*18%</f>
        <v>227667.6</v>
      </c>
      <c r="E8" s="83">
        <f>SUM(E3+E6+E7+E5)*18%</f>
        <v>206388</v>
      </c>
      <c r="F8" s="83">
        <f>'comparative-Dilli Street'!Z14</f>
        <v>427338</v>
      </c>
      <c r="G8" s="84">
        <f>'comparative-Dilli Street'!AB13</f>
        <v>7069.65</v>
      </c>
      <c r="H8" s="84">
        <f>'comparative-Dilli Street'!AD13</f>
        <v>6540.7999999999993</v>
      </c>
    </row>
    <row r="9" spans="1:10" ht="13.5">
      <c r="A9" s="91" t="s">
        <v>32</v>
      </c>
      <c r="B9" s="95">
        <f>'comparative-Dilli Street'!J15</f>
        <v>1696840</v>
      </c>
      <c r="C9" s="92">
        <f>SUM(C3+C7+C8)</f>
        <v>1623585.6</v>
      </c>
      <c r="D9" s="92">
        <f>SUM(D3+D8+D6+D7+D5)</f>
        <v>1492487.6</v>
      </c>
      <c r="E9" s="92">
        <f>SUM(E3+E8+E6+E7+E5)</f>
        <v>1352988</v>
      </c>
      <c r="F9" s="92">
        <f>'comparative-Dilli Street'!Z15</f>
        <v>2801438</v>
      </c>
      <c r="G9" s="93">
        <f>SUM(G3+G8)*83.38</f>
        <v>1431563.727</v>
      </c>
      <c r="H9" s="93">
        <f>SUM(H3+H8)*83.38</f>
        <v>1324474.6239999998</v>
      </c>
      <c r="I9" s="80">
        <v>1691842</v>
      </c>
    </row>
    <row r="10" spans="1:10" ht="45" customHeight="1">
      <c r="A10" s="115"/>
      <c r="B10" s="115"/>
      <c r="C10" s="116"/>
      <c r="D10" s="116"/>
      <c r="E10" s="116"/>
      <c r="F10" s="115"/>
      <c r="G10" s="117" t="s">
        <v>123</v>
      </c>
      <c r="H10" s="117" t="s">
        <v>123</v>
      </c>
    </row>
    <row r="12" spans="1:10" s="94" customFormat="1"/>
  </sheetData>
  <mergeCells count="1">
    <mergeCell ref="A1:H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15"/>
  <sheetViews>
    <sheetView view="pageBreakPreview" zoomScale="90" zoomScaleNormal="100" zoomScaleSheetLayoutView="90" workbookViewId="0">
      <pane xSplit="5" ySplit="1" topLeftCell="F4" activePane="bottomRight" state="frozen"/>
      <selection pane="topRight" activeCell="F1" sqref="F1"/>
      <selection pane="bottomLeft" activeCell="A2" sqref="A2"/>
      <selection pane="bottomRight" activeCell="C6" sqref="C6"/>
    </sheetView>
  </sheetViews>
  <sheetFormatPr defaultRowHeight="15"/>
  <cols>
    <col min="1" max="1" width="6.42578125" style="18" bestFit="1" customWidth="1"/>
    <col min="2" max="2" width="6.28515625" style="18" bestFit="1" customWidth="1"/>
    <col min="3" max="3" width="43.7109375" style="18" customWidth="1"/>
    <col min="4" max="4" width="9.140625" style="18"/>
    <col min="5" max="5" width="18.42578125" style="18" customWidth="1"/>
    <col min="6" max="6" width="16.5703125" style="18" customWidth="1"/>
    <col min="7" max="7" width="18.7109375" style="18" customWidth="1"/>
    <col min="8" max="8" width="24" style="18" customWidth="1"/>
    <col min="9" max="9" width="9.140625" style="18" customWidth="1"/>
    <col min="10" max="10" width="10.5703125" style="18" customWidth="1"/>
    <col min="11" max="11" width="9.140625" style="18" customWidth="1"/>
    <col min="12" max="12" width="10.5703125" style="18" customWidth="1"/>
    <col min="13" max="13" width="9.140625" style="18" customWidth="1"/>
    <col min="14" max="18" width="10.5703125" style="18" customWidth="1"/>
    <col min="19" max="19" width="9.140625" style="18" customWidth="1"/>
    <col min="20" max="20" width="10.5703125" style="18" customWidth="1"/>
    <col min="21" max="21" width="9.140625" style="18" customWidth="1"/>
    <col min="22" max="22" width="10.5703125" style="18" customWidth="1"/>
    <col min="23" max="23" width="9.140625" style="30"/>
    <col min="24" max="24" width="10.5703125" style="30" bestFit="1" customWidth="1"/>
    <col min="25" max="25" width="9.140625" style="18" customWidth="1"/>
    <col min="26" max="26" width="10.5703125" style="18" customWidth="1"/>
    <col min="27" max="30" width="10.5703125" style="30" customWidth="1"/>
    <col min="31" max="31" width="9.140625" style="18"/>
    <col min="32" max="32" width="10.5703125" style="18" bestFit="1" customWidth="1"/>
    <col min="33" max="16384" width="9.140625" style="18"/>
  </cols>
  <sheetData>
    <row r="1" spans="1:33" s="22" customFormat="1" ht="71.25" customHeight="1">
      <c r="A1" s="99" t="s">
        <v>24</v>
      </c>
      <c r="B1" s="99"/>
      <c r="C1" s="99"/>
      <c r="D1" s="99"/>
      <c r="E1" s="99"/>
      <c r="F1" s="100"/>
      <c r="G1" s="101" t="s">
        <v>27</v>
      </c>
      <c r="H1" s="102"/>
      <c r="I1" s="102"/>
      <c r="J1" s="103"/>
      <c r="K1" s="98" t="s">
        <v>43</v>
      </c>
      <c r="L1" s="98"/>
      <c r="M1" s="98" t="s">
        <v>44</v>
      </c>
      <c r="N1" s="98"/>
      <c r="O1" s="101" t="s">
        <v>120</v>
      </c>
      <c r="P1" s="103"/>
      <c r="Q1" s="101" t="s">
        <v>120</v>
      </c>
      <c r="R1" s="103"/>
      <c r="S1" s="98" t="s">
        <v>45</v>
      </c>
      <c r="T1" s="98"/>
      <c r="U1" s="98" t="s">
        <v>46</v>
      </c>
      <c r="V1" s="98"/>
      <c r="W1" s="104" t="s">
        <v>41</v>
      </c>
      <c r="X1" s="104"/>
      <c r="Y1" s="98" t="s">
        <v>47</v>
      </c>
      <c r="Z1" s="98"/>
      <c r="AA1" s="104" t="s">
        <v>49</v>
      </c>
      <c r="AB1" s="104"/>
      <c r="AC1" s="105" t="s">
        <v>55</v>
      </c>
      <c r="AD1" s="106"/>
      <c r="AE1" s="98" t="s">
        <v>42</v>
      </c>
      <c r="AF1" s="98"/>
      <c r="AG1" s="22">
        <v>83.32</v>
      </c>
    </row>
    <row r="2" spans="1:33" ht="19.899999999999999" customHeight="1">
      <c r="A2" s="8" t="s">
        <v>23</v>
      </c>
      <c r="B2" s="8" t="s">
        <v>22</v>
      </c>
      <c r="C2" s="8" t="s">
        <v>21</v>
      </c>
      <c r="D2" s="8" t="s">
        <v>20</v>
      </c>
      <c r="E2" s="8" t="s">
        <v>19</v>
      </c>
      <c r="F2" s="9" t="s">
        <v>18</v>
      </c>
      <c r="G2" s="17" t="s">
        <v>33</v>
      </c>
      <c r="H2" s="17" t="s">
        <v>34</v>
      </c>
      <c r="I2" s="17" t="s">
        <v>25</v>
      </c>
      <c r="J2" s="17" t="s">
        <v>26</v>
      </c>
      <c r="K2" s="17" t="s">
        <v>25</v>
      </c>
      <c r="L2" s="17" t="s">
        <v>26</v>
      </c>
      <c r="M2" s="17" t="s">
        <v>25</v>
      </c>
      <c r="N2" s="17" t="s">
        <v>26</v>
      </c>
      <c r="O2" s="17" t="s">
        <v>25</v>
      </c>
      <c r="P2" s="17" t="s">
        <v>26</v>
      </c>
      <c r="Q2" s="17" t="s">
        <v>25</v>
      </c>
      <c r="R2" s="17" t="s">
        <v>26</v>
      </c>
      <c r="S2" s="17" t="s">
        <v>25</v>
      </c>
      <c r="T2" s="17" t="s">
        <v>26</v>
      </c>
      <c r="U2" s="17" t="s">
        <v>25</v>
      </c>
      <c r="V2" s="17" t="s">
        <v>26</v>
      </c>
      <c r="W2" s="23" t="s">
        <v>25</v>
      </c>
      <c r="X2" s="31" t="s">
        <v>26</v>
      </c>
      <c r="Y2" s="17" t="s">
        <v>25</v>
      </c>
      <c r="Z2" s="17" t="s">
        <v>26</v>
      </c>
      <c r="AA2" s="23" t="s">
        <v>25</v>
      </c>
      <c r="AB2" s="23" t="s">
        <v>26</v>
      </c>
      <c r="AC2" s="23" t="s">
        <v>25</v>
      </c>
      <c r="AD2" s="23" t="s">
        <v>26</v>
      </c>
      <c r="AE2" s="17" t="s">
        <v>25</v>
      </c>
      <c r="AF2" s="17" t="s">
        <v>26</v>
      </c>
    </row>
    <row r="3" spans="1:33" ht="108">
      <c r="A3" s="5">
        <v>1</v>
      </c>
      <c r="B3" s="5" t="s">
        <v>17</v>
      </c>
      <c r="C3" s="7" t="s">
        <v>16</v>
      </c>
      <c r="D3" s="5">
        <v>34</v>
      </c>
      <c r="E3" s="6" t="s">
        <v>15</v>
      </c>
      <c r="F3" s="19"/>
      <c r="H3" s="15" t="s">
        <v>35</v>
      </c>
      <c r="I3" s="66">
        <v>24908</v>
      </c>
      <c r="J3" s="11">
        <f>I3*$D3</f>
        <v>846872</v>
      </c>
      <c r="K3" s="13">
        <v>13800</v>
      </c>
      <c r="L3" s="11">
        <f>K3*$D3</f>
        <v>469200</v>
      </c>
      <c r="M3" s="13">
        <v>13000</v>
      </c>
      <c r="N3" s="11">
        <f>M3*$D3</f>
        <v>442000</v>
      </c>
      <c r="O3" s="11">
        <v>15000</v>
      </c>
      <c r="P3" s="11">
        <f t="shared" ref="P3:P9" si="0">O3*D3</f>
        <v>510000</v>
      </c>
      <c r="Q3" s="11">
        <v>15000</v>
      </c>
      <c r="R3" s="11">
        <f t="shared" ref="R3:R9" si="1">Q3*D3</f>
        <v>510000</v>
      </c>
      <c r="S3" s="13">
        <v>16500</v>
      </c>
      <c r="T3" s="11">
        <f>S3*$D3</f>
        <v>561000</v>
      </c>
      <c r="U3" s="13">
        <v>14950</v>
      </c>
      <c r="V3" s="11">
        <f>U3*$D3</f>
        <v>508300</v>
      </c>
      <c r="W3" s="24">
        <v>13000</v>
      </c>
      <c r="X3" s="25">
        <f>W3*$D3</f>
        <v>442000</v>
      </c>
      <c r="Y3" s="13">
        <v>33600</v>
      </c>
      <c r="Z3" s="11">
        <f>Y3*$D3</f>
        <v>1142400</v>
      </c>
      <c r="AA3" s="32">
        <v>158</v>
      </c>
      <c r="AB3" s="34">
        <f t="shared" ref="AB3:AB9" si="2">AA3*D3</f>
        <v>5372</v>
      </c>
      <c r="AC3" s="33">
        <v>130</v>
      </c>
      <c r="AD3" s="34">
        <f t="shared" ref="AD3:AD9" si="3">AC3*D3</f>
        <v>4420</v>
      </c>
      <c r="AE3" s="13">
        <f t="shared" ref="AE3:AE9" si="4">MIN(I3:X3)</f>
        <v>13000</v>
      </c>
      <c r="AF3" s="11">
        <f>AE3*$D3</f>
        <v>442000</v>
      </c>
    </row>
    <row r="4" spans="1:33" ht="105" customHeight="1">
      <c r="A4" s="5">
        <v>2</v>
      </c>
      <c r="B4" s="5" t="s">
        <v>14</v>
      </c>
      <c r="C4" s="7" t="s">
        <v>13</v>
      </c>
      <c r="D4" s="4">
        <v>13</v>
      </c>
      <c r="E4" s="6" t="s">
        <v>12</v>
      </c>
      <c r="F4" s="19"/>
      <c r="H4" s="15" t="s">
        <v>35</v>
      </c>
      <c r="I4" s="66">
        <v>11713</v>
      </c>
      <c r="J4" s="11">
        <f t="shared" ref="J4:L9" si="5">I4*$D4</f>
        <v>152269</v>
      </c>
      <c r="K4" s="14">
        <v>15800</v>
      </c>
      <c r="L4" s="11">
        <f t="shared" si="5"/>
        <v>205400</v>
      </c>
      <c r="M4" s="14">
        <v>12000</v>
      </c>
      <c r="N4" s="11">
        <f t="shared" ref="N4:N9" si="6">M4*$D4</f>
        <v>156000</v>
      </c>
      <c r="O4" s="11">
        <v>15000</v>
      </c>
      <c r="P4" s="11">
        <f t="shared" si="0"/>
        <v>195000</v>
      </c>
      <c r="Q4" s="11">
        <v>15000</v>
      </c>
      <c r="R4" s="11">
        <f t="shared" si="1"/>
        <v>195000</v>
      </c>
      <c r="S4" s="14">
        <v>18000</v>
      </c>
      <c r="T4" s="11">
        <f t="shared" ref="T4" si="7">S4*$D4</f>
        <v>234000</v>
      </c>
      <c r="U4" s="14">
        <v>12880</v>
      </c>
      <c r="V4" s="11">
        <f t="shared" ref="V4:V9" si="8">U4*$D4</f>
        <v>167440</v>
      </c>
      <c r="W4" s="26">
        <v>11200</v>
      </c>
      <c r="X4" s="25">
        <f t="shared" ref="X4:X9" si="9">W4*$D4</f>
        <v>145600</v>
      </c>
      <c r="Y4" s="14">
        <v>35700</v>
      </c>
      <c r="Z4" s="11">
        <f t="shared" ref="Z4:Z9" si="10">Y4*$D4</f>
        <v>464100</v>
      </c>
      <c r="AA4" s="32">
        <v>133</v>
      </c>
      <c r="AB4" s="34">
        <f t="shared" si="2"/>
        <v>1729</v>
      </c>
      <c r="AC4" s="33">
        <v>108</v>
      </c>
      <c r="AD4" s="34">
        <f t="shared" si="3"/>
        <v>1404</v>
      </c>
      <c r="AE4" s="13">
        <f t="shared" si="4"/>
        <v>11200</v>
      </c>
      <c r="AF4" s="11">
        <f t="shared" ref="AF4:AF9" si="11">AE4*$D4</f>
        <v>145600</v>
      </c>
    </row>
    <row r="5" spans="1:33" ht="100.15" customHeight="1">
      <c r="A5" s="5">
        <v>3</v>
      </c>
      <c r="B5" s="5" t="s">
        <v>11</v>
      </c>
      <c r="C5" s="7" t="s">
        <v>10</v>
      </c>
      <c r="D5" s="4">
        <v>15</v>
      </c>
      <c r="E5" s="6" t="s">
        <v>9</v>
      </c>
      <c r="F5" s="19"/>
      <c r="G5" s="10"/>
      <c r="H5" s="15" t="s">
        <v>36</v>
      </c>
      <c r="I5" s="66">
        <v>10417</v>
      </c>
      <c r="J5" s="11">
        <f t="shared" si="5"/>
        <v>156255</v>
      </c>
      <c r="K5" s="14">
        <v>7950</v>
      </c>
      <c r="L5" s="11">
        <f t="shared" si="5"/>
        <v>119250</v>
      </c>
      <c r="M5" s="14">
        <v>6800</v>
      </c>
      <c r="N5" s="11">
        <f t="shared" si="6"/>
        <v>102000</v>
      </c>
      <c r="O5" s="11">
        <v>14000</v>
      </c>
      <c r="P5" s="11">
        <f t="shared" si="0"/>
        <v>210000</v>
      </c>
      <c r="Q5" s="11">
        <v>14000</v>
      </c>
      <c r="R5" s="11">
        <f t="shared" si="1"/>
        <v>210000</v>
      </c>
      <c r="S5" s="14">
        <v>8500</v>
      </c>
      <c r="T5" s="11">
        <f t="shared" ref="T5" si="12">S5*$D5</f>
        <v>127500</v>
      </c>
      <c r="U5" s="14">
        <v>6670</v>
      </c>
      <c r="V5" s="11">
        <f t="shared" si="8"/>
        <v>100050</v>
      </c>
      <c r="W5" s="26">
        <v>5800</v>
      </c>
      <c r="X5" s="25">
        <f t="shared" si="9"/>
        <v>87000</v>
      </c>
      <c r="Y5" s="14">
        <v>25200</v>
      </c>
      <c r="Z5" s="11">
        <f t="shared" si="10"/>
        <v>378000</v>
      </c>
      <c r="AA5" s="32">
        <v>98</v>
      </c>
      <c r="AB5" s="34">
        <f t="shared" si="2"/>
        <v>1470</v>
      </c>
      <c r="AC5" s="33">
        <v>65</v>
      </c>
      <c r="AD5" s="34">
        <f t="shared" si="3"/>
        <v>975</v>
      </c>
      <c r="AE5" s="13">
        <f t="shared" si="4"/>
        <v>5800</v>
      </c>
      <c r="AF5" s="11">
        <f t="shared" si="11"/>
        <v>87000</v>
      </c>
    </row>
    <row r="6" spans="1:33" ht="100.15" customHeight="1">
      <c r="A6" s="5">
        <v>4</v>
      </c>
      <c r="B6" s="5" t="s">
        <v>8</v>
      </c>
      <c r="C6" s="3" t="s">
        <v>7</v>
      </c>
      <c r="D6" s="4">
        <v>8</v>
      </c>
      <c r="E6" s="3" t="s">
        <v>0</v>
      </c>
      <c r="F6" s="19"/>
      <c r="G6" s="16"/>
      <c r="H6" s="15" t="s">
        <v>37</v>
      </c>
      <c r="I6" s="66">
        <v>13889</v>
      </c>
      <c r="J6" s="11">
        <f t="shared" si="5"/>
        <v>111112</v>
      </c>
      <c r="K6" s="14">
        <f>6850+5850</f>
        <v>12700</v>
      </c>
      <c r="L6" s="11">
        <f t="shared" si="5"/>
        <v>101600</v>
      </c>
      <c r="M6" s="14">
        <v>11500</v>
      </c>
      <c r="N6" s="11">
        <f t="shared" si="6"/>
        <v>92000</v>
      </c>
      <c r="O6" s="11">
        <v>15000</v>
      </c>
      <c r="P6" s="11">
        <f t="shared" si="0"/>
        <v>120000</v>
      </c>
      <c r="Q6" s="11">
        <v>15000</v>
      </c>
      <c r="R6" s="11">
        <f t="shared" si="1"/>
        <v>120000</v>
      </c>
      <c r="S6" s="14">
        <v>9700</v>
      </c>
      <c r="T6" s="11">
        <f t="shared" ref="T6" si="13">S6*$D6</f>
        <v>77600</v>
      </c>
      <c r="U6" s="14">
        <v>9600</v>
      </c>
      <c r="V6" s="11">
        <f t="shared" si="8"/>
        <v>76800</v>
      </c>
      <c r="W6" s="26">
        <v>9600</v>
      </c>
      <c r="X6" s="25">
        <f t="shared" si="9"/>
        <v>76800</v>
      </c>
      <c r="Y6" s="14">
        <v>16800</v>
      </c>
      <c r="Z6" s="11">
        <f t="shared" si="10"/>
        <v>134400</v>
      </c>
      <c r="AA6" s="32">
        <v>73</v>
      </c>
      <c r="AB6" s="34">
        <f t="shared" si="2"/>
        <v>584</v>
      </c>
      <c r="AC6" s="33">
        <v>127</v>
      </c>
      <c r="AD6" s="34">
        <f t="shared" si="3"/>
        <v>1016</v>
      </c>
      <c r="AE6" s="13">
        <f t="shared" si="4"/>
        <v>9600</v>
      </c>
      <c r="AF6" s="11">
        <f t="shared" si="11"/>
        <v>76800</v>
      </c>
    </row>
    <row r="7" spans="1:33" ht="100.15" customHeight="1">
      <c r="A7" s="5">
        <v>5</v>
      </c>
      <c r="B7" s="5" t="s">
        <v>6</v>
      </c>
      <c r="C7" s="3" t="s">
        <v>5</v>
      </c>
      <c r="D7" s="4">
        <v>9</v>
      </c>
      <c r="E7" s="3" t="s">
        <v>0</v>
      </c>
      <c r="F7" s="19"/>
      <c r="G7" s="16"/>
      <c r="H7" s="15" t="s">
        <v>38</v>
      </c>
      <c r="I7" s="66">
        <v>9075</v>
      </c>
      <c r="J7" s="11">
        <f t="shared" si="5"/>
        <v>81675</v>
      </c>
      <c r="K7" s="14">
        <f>6850+2975</f>
        <v>9825</v>
      </c>
      <c r="L7" s="11">
        <f t="shared" si="5"/>
        <v>88425</v>
      </c>
      <c r="M7" s="14">
        <v>6900</v>
      </c>
      <c r="N7" s="11">
        <f t="shared" si="6"/>
        <v>62100</v>
      </c>
      <c r="O7" s="11">
        <v>15000</v>
      </c>
      <c r="P7" s="11">
        <f t="shared" si="0"/>
        <v>135000</v>
      </c>
      <c r="Q7" s="11">
        <v>15000</v>
      </c>
      <c r="R7" s="11">
        <f t="shared" si="1"/>
        <v>135000</v>
      </c>
      <c r="S7" s="14">
        <v>7000</v>
      </c>
      <c r="T7" s="11">
        <f t="shared" ref="T7" si="14">S7*$D7</f>
        <v>63000</v>
      </c>
      <c r="U7" s="14">
        <v>5290</v>
      </c>
      <c r="V7" s="11">
        <f t="shared" si="8"/>
        <v>47610</v>
      </c>
      <c r="W7" s="26">
        <v>4600</v>
      </c>
      <c r="X7" s="25">
        <f t="shared" si="9"/>
        <v>41400</v>
      </c>
      <c r="Y7" s="14">
        <v>18900</v>
      </c>
      <c r="Z7" s="11">
        <f t="shared" si="10"/>
        <v>170100</v>
      </c>
      <c r="AA7" s="32">
        <v>53.5</v>
      </c>
      <c r="AB7" s="34">
        <f t="shared" si="2"/>
        <v>481.5</v>
      </c>
      <c r="AC7" s="33">
        <v>80</v>
      </c>
      <c r="AD7" s="34">
        <f t="shared" si="3"/>
        <v>720</v>
      </c>
      <c r="AE7" s="13">
        <f t="shared" si="4"/>
        <v>4600</v>
      </c>
      <c r="AF7" s="11">
        <f t="shared" si="11"/>
        <v>41400</v>
      </c>
    </row>
    <row r="8" spans="1:33" ht="100.15" customHeight="1">
      <c r="A8" s="5">
        <v>6</v>
      </c>
      <c r="B8" s="5" t="s">
        <v>4</v>
      </c>
      <c r="C8" s="3" t="s">
        <v>3</v>
      </c>
      <c r="D8" s="4">
        <v>2</v>
      </c>
      <c r="E8" s="3" t="s">
        <v>0</v>
      </c>
      <c r="F8" s="19"/>
      <c r="H8" s="15" t="s">
        <v>39</v>
      </c>
      <c r="I8" s="66">
        <v>24075</v>
      </c>
      <c r="J8" s="11">
        <f t="shared" si="5"/>
        <v>48150</v>
      </c>
      <c r="K8" s="14">
        <f>8950+5950</f>
        <v>14900</v>
      </c>
      <c r="L8" s="11">
        <f t="shared" si="5"/>
        <v>29800</v>
      </c>
      <c r="M8" s="14">
        <v>11800</v>
      </c>
      <c r="N8" s="11">
        <f t="shared" si="6"/>
        <v>23600</v>
      </c>
      <c r="O8" s="11">
        <v>25000</v>
      </c>
      <c r="P8" s="11">
        <f t="shared" si="0"/>
        <v>50000</v>
      </c>
      <c r="Q8" s="11">
        <v>25000</v>
      </c>
      <c r="R8" s="11">
        <f t="shared" si="1"/>
        <v>50000</v>
      </c>
      <c r="S8" s="14">
        <v>7000</v>
      </c>
      <c r="T8" s="11">
        <f t="shared" ref="T8" si="15">S8*$D8</f>
        <v>14000</v>
      </c>
      <c r="U8" s="14">
        <v>7000</v>
      </c>
      <c r="V8" s="11">
        <f t="shared" si="8"/>
        <v>14000</v>
      </c>
      <c r="W8" s="26">
        <v>9500</v>
      </c>
      <c r="X8" s="25">
        <f t="shared" si="9"/>
        <v>19000</v>
      </c>
      <c r="Y8" s="14">
        <v>17350</v>
      </c>
      <c r="Z8" s="11">
        <f t="shared" si="10"/>
        <v>34700</v>
      </c>
      <c r="AA8" s="32">
        <v>122</v>
      </c>
      <c r="AB8" s="34">
        <f t="shared" si="2"/>
        <v>244</v>
      </c>
      <c r="AC8" s="33">
        <v>214</v>
      </c>
      <c r="AD8" s="34">
        <f t="shared" si="3"/>
        <v>428</v>
      </c>
      <c r="AE8" s="13">
        <f t="shared" si="4"/>
        <v>7000</v>
      </c>
      <c r="AF8" s="11">
        <f t="shared" si="11"/>
        <v>14000</v>
      </c>
    </row>
    <row r="9" spans="1:33" ht="100.15" customHeight="1">
      <c r="A9" s="5">
        <v>7</v>
      </c>
      <c r="B9" s="5" t="s">
        <v>2</v>
      </c>
      <c r="C9" s="3" t="s">
        <v>1</v>
      </c>
      <c r="D9" s="4">
        <v>3</v>
      </c>
      <c r="E9" s="3" t="s">
        <v>0</v>
      </c>
      <c r="F9" s="19"/>
      <c r="G9" s="16"/>
      <c r="H9" s="15" t="s">
        <v>40</v>
      </c>
      <c r="I9" s="66">
        <v>13889</v>
      </c>
      <c r="J9" s="11">
        <f t="shared" si="5"/>
        <v>41667</v>
      </c>
      <c r="K9" s="14">
        <f>6850+6350</f>
        <v>13200</v>
      </c>
      <c r="L9" s="11">
        <f t="shared" si="5"/>
        <v>39600</v>
      </c>
      <c r="M9" s="14">
        <v>11900</v>
      </c>
      <c r="N9" s="11">
        <f t="shared" si="6"/>
        <v>35700</v>
      </c>
      <c r="O9" s="11">
        <v>18000</v>
      </c>
      <c r="P9" s="11">
        <f t="shared" si="0"/>
        <v>54000</v>
      </c>
      <c r="Q9" s="11">
        <v>54000</v>
      </c>
      <c r="R9" s="11">
        <f t="shared" si="1"/>
        <v>162000</v>
      </c>
      <c r="S9" s="14">
        <v>9700</v>
      </c>
      <c r="T9" s="11">
        <f t="shared" ref="T9" si="16">S9*$D9</f>
        <v>29100</v>
      </c>
      <c r="U9" s="14">
        <v>9700</v>
      </c>
      <c r="V9" s="11">
        <f t="shared" si="8"/>
        <v>29100</v>
      </c>
      <c r="W9" s="26">
        <v>10600</v>
      </c>
      <c r="X9" s="25">
        <f t="shared" si="9"/>
        <v>31800</v>
      </c>
      <c r="Y9" s="14">
        <v>16800</v>
      </c>
      <c r="Z9" s="11">
        <f t="shared" si="10"/>
        <v>50400</v>
      </c>
      <c r="AA9" s="32">
        <v>73</v>
      </c>
      <c r="AB9" s="34">
        <f t="shared" si="2"/>
        <v>219</v>
      </c>
      <c r="AC9" s="33">
        <v>127</v>
      </c>
      <c r="AD9" s="34">
        <f t="shared" si="3"/>
        <v>381</v>
      </c>
      <c r="AE9" s="13">
        <f t="shared" si="4"/>
        <v>9700</v>
      </c>
      <c r="AF9" s="11">
        <f t="shared" si="11"/>
        <v>29100</v>
      </c>
    </row>
    <row r="10" spans="1:33" ht="16.5">
      <c r="A10" s="1"/>
      <c r="B10" s="1"/>
      <c r="C10" s="2"/>
      <c r="D10" s="1"/>
      <c r="E10" s="1"/>
      <c r="F10" s="20"/>
      <c r="G10" s="20"/>
      <c r="H10" s="20" t="s">
        <v>28</v>
      </c>
      <c r="I10" s="21"/>
      <c r="J10" s="12">
        <f>SUM(J3:J9)</f>
        <v>1438000</v>
      </c>
      <c r="K10" s="21"/>
      <c r="L10" s="12">
        <f>SUM(L3:L9)</f>
        <v>1053275</v>
      </c>
      <c r="M10" s="21"/>
      <c r="N10" s="12">
        <f>SUM(N3:N9)</f>
        <v>913400</v>
      </c>
      <c r="O10" s="12"/>
      <c r="P10" s="11">
        <f>SUM(P3:P9)</f>
        <v>1274000</v>
      </c>
      <c r="Q10" s="12"/>
      <c r="R10" s="11">
        <f>SUM(R3:R9)</f>
        <v>1382000</v>
      </c>
      <c r="S10" s="21"/>
      <c r="T10" s="12">
        <f>SUM(T3:T9)</f>
        <v>1106200</v>
      </c>
      <c r="U10" s="21"/>
      <c r="V10" s="12">
        <f>SUM(V3:V9)</f>
        <v>943300</v>
      </c>
      <c r="W10" s="27"/>
      <c r="X10" s="28">
        <f>SUM(X3:X9)</f>
        <v>843600</v>
      </c>
      <c r="Y10" s="21"/>
      <c r="Z10" s="12">
        <f>SUM(Z3:Z9)</f>
        <v>2374100</v>
      </c>
      <c r="AA10" s="28"/>
      <c r="AB10" s="35">
        <f>SUM(AB3:AB9)</f>
        <v>10099.5</v>
      </c>
      <c r="AC10" s="28"/>
      <c r="AD10" s="35">
        <f>SUM(AD3:AD9)</f>
        <v>9344</v>
      </c>
      <c r="AE10" s="21"/>
      <c r="AF10" s="12">
        <f>SUM(AF3:AF9)</f>
        <v>835900</v>
      </c>
    </row>
    <row r="11" spans="1:33" ht="16.5">
      <c r="A11" s="1"/>
      <c r="B11" s="1"/>
      <c r="C11" s="2"/>
      <c r="D11" s="1"/>
      <c r="E11" s="1"/>
      <c r="F11" s="20"/>
      <c r="G11" s="20"/>
      <c r="H11" s="20" t="s">
        <v>121</v>
      </c>
      <c r="I11" s="21"/>
      <c r="J11" s="12"/>
      <c r="K11" s="21"/>
      <c r="L11" s="12"/>
      <c r="M11" s="21"/>
      <c r="N11" s="12"/>
      <c r="O11" s="12"/>
      <c r="P11" s="11">
        <v>-89180</v>
      </c>
      <c r="Q11" s="12"/>
      <c r="R11" s="11"/>
      <c r="S11" s="21"/>
      <c r="T11" s="12"/>
      <c r="U11" s="21"/>
      <c r="V11" s="12"/>
      <c r="W11" s="27"/>
      <c r="X11" s="28"/>
      <c r="Y11" s="21"/>
      <c r="Z11" s="12"/>
      <c r="AA11" s="28"/>
      <c r="AB11" s="35"/>
      <c r="AC11" s="28"/>
      <c r="AD11" s="35"/>
      <c r="AE11" s="21"/>
      <c r="AF11" s="12"/>
    </row>
    <row r="12" spans="1:33">
      <c r="F12" s="20"/>
      <c r="G12" s="20"/>
      <c r="H12" s="20" t="s">
        <v>29</v>
      </c>
      <c r="I12" s="20"/>
      <c r="J12" s="20"/>
      <c r="K12" s="20"/>
      <c r="L12" s="20"/>
      <c r="M12" s="20"/>
      <c r="N12" s="20">
        <v>35000</v>
      </c>
      <c r="O12" s="20"/>
      <c r="P12" s="11">
        <v>10000</v>
      </c>
      <c r="Q12" s="20"/>
      <c r="R12" s="11"/>
      <c r="S12" s="20"/>
      <c r="T12" s="20">
        <v>62000</v>
      </c>
      <c r="U12" s="20"/>
      <c r="V12" s="20"/>
      <c r="W12" s="29"/>
      <c r="X12" s="29"/>
      <c r="Y12" s="20"/>
      <c r="Z12" s="20"/>
      <c r="AA12" s="29"/>
      <c r="AB12" s="29"/>
      <c r="AC12" s="29"/>
      <c r="AD12" s="29"/>
      <c r="AE12" s="20"/>
      <c r="AF12" s="20"/>
    </row>
    <row r="13" spans="1:33">
      <c r="F13" s="20"/>
      <c r="G13" s="20"/>
      <c r="H13" s="20" t="s">
        <v>30</v>
      </c>
      <c r="I13" s="20"/>
      <c r="J13" s="20"/>
      <c r="K13" s="20"/>
      <c r="L13" s="20"/>
      <c r="M13" s="20"/>
      <c r="N13" s="20"/>
      <c r="O13" s="20"/>
      <c r="P13" s="11">
        <v>70000</v>
      </c>
      <c r="Q13" s="20"/>
      <c r="R13" s="11">
        <f>38220+63700</f>
        <v>101920</v>
      </c>
      <c r="S13" s="20"/>
      <c r="T13" s="12">
        <f>T10*4%</f>
        <v>44248</v>
      </c>
      <c r="U13" s="20"/>
      <c r="V13" s="12">
        <v>23000</v>
      </c>
      <c r="W13" s="29"/>
      <c r="X13" s="28">
        <f>X10*2.5%</f>
        <v>21090</v>
      </c>
      <c r="Y13" s="20"/>
      <c r="Z13" s="12"/>
      <c r="AA13" s="28"/>
      <c r="AB13" s="35">
        <f>AB10*70%</f>
        <v>7069.65</v>
      </c>
      <c r="AC13" s="28"/>
      <c r="AD13" s="35">
        <f>AD10*70%</f>
        <v>6540.7999999999993</v>
      </c>
      <c r="AE13" s="20"/>
      <c r="AF13" s="12">
        <f>AF10*2.5%</f>
        <v>20897.5</v>
      </c>
    </row>
    <row r="14" spans="1:33">
      <c r="F14" s="20"/>
      <c r="G14" s="20"/>
      <c r="H14" s="20" t="s">
        <v>31</v>
      </c>
      <c r="I14" s="20"/>
      <c r="J14" s="12">
        <f>SUM(J10:J13)*18%</f>
        <v>258840</v>
      </c>
      <c r="K14" s="20"/>
      <c r="L14" s="12">
        <f>SUM(L10:L13)*18%</f>
        <v>189589.5</v>
      </c>
      <c r="M14" s="20"/>
      <c r="N14" s="12">
        <f>SUM(N10:N13)*18%</f>
        <v>170712</v>
      </c>
      <c r="O14" s="12"/>
      <c r="P14" s="11">
        <f>SUM(P10+P13+P11+P12)*18%</f>
        <v>227667.6</v>
      </c>
      <c r="Q14" s="12"/>
      <c r="R14" s="11">
        <f>SUM(R10+R13)*18%</f>
        <v>267105.59999999998</v>
      </c>
      <c r="S14" s="20"/>
      <c r="T14" s="12">
        <f>SUM(T10:T13)*18%</f>
        <v>218240.63999999998</v>
      </c>
      <c r="U14" s="20"/>
      <c r="V14" s="12">
        <f>SUM(V10:V13)*18%</f>
        <v>173934</v>
      </c>
      <c r="W14" s="29"/>
      <c r="X14" s="28">
        <f>SUM(X10:X13)*18%</f>
        <v>155644.19999999998</v>
      </c>
      <c r="Y14" s="20"/>
      <c r="Z14" s="12">
        <f>SUM(Z10:Z13)*18%</f>
        <v>427338</v>
      </c>
      <c r="AA14" s="28"/>
      <c r="AB14" s="28"/>
      <c r="AC14" s="28"/>
      <c r="AD14" s="28"/>
      <c r="AE14" s="20"/>
      <c r="AF14" s="12">
        <f>SUM(AF10:AF13)*18%</f>
        <v>154223.54999999999</v>
      </c>
    </row>
    <row r="15" spans="1:33">
      <c r="F15" s="20"/>
      <c r="G15" s="20"/>
      <c r="H15" s="20" t="s">
        <v>32</v>
      </c>
      <c r="I15" s="20"/>
      <c r="J15" s="12">
        <f>SUM(J10:J14)</f>
        <v>1696840</v>
      </c>
      <c r="K15" s="20"/>
      <c r="L15" s="12">
        <f>SUM(L10:L14)</f>
        <v>1242864.5</v>
      </c>
      <c r="M15" s="20"/>
      <c r="N15" s="12">
        <f>SUM(N10:N14)</f>
        <v>1119112</v>
      </c>
      <c r="O15" s="12"/>
      <c r="P15" s="12">
        <f>SUM(P10:P14)</f>
        <v>1492487.6</v>
      </c>
      <c r="Q15" s="12"/>
      <c r="R15" s="12">
        <f>SUM(R10:R14)</f>
        <v>1751025.6</v>
      </c>
      <c r="S15" s="20"/>
      <c r="T15" s="12">
        <f>SUM(T10:T14)</f>
        <v>1430688.64</v>
      </c>
      <c r="U15" s="20"/>
      <c r="V15" s="12">
        <f>SUM(V10:V14)</f>
        <v>1140234</v>
      </c>
      <c r="W15" s="29"/>
      <c r="X15" s="28">
        <f>SUM(X10:X14)</f>
        <v>1020334.2</v>
      </c>
      <c r="Y15" s="20"/>
      <c r="Z15" s="12">
        <f>SUM(Z10:Z14)</f>
        <v>2801438</v>
      </c>
      <c r="AA15" s="28"/>
      <c r="AB15" s="28">
        <f>SUM(AB10+AB13)*83.82</f>
        <v>1439118.1529999999</v>
      </c>
      <c r="AC15" s="28"/>
      <c r="AD15" s="28">
        <f>(AD10+AD13)*83.38</f>
        <v>1324474.6239999998</v>
      </c>
      <c r="AE15" s="20"/>
      <c r="AF15" s="12">
        <f>SUM(AF10:AF14)</f>
        <v>1011021.05</v>
      </c>
    </row>
  </sheetData>
  <mergeCells count="13">
    <mergeCell ref="AE1:AF1"/>
    <mergeCell ref="A1:F1"/>
    <mergeCell ref="G1:J1"/>
    <mergeCell ref="K1:L1"/>
    <mergeCell ref="S1:T1"/>
    <mergeCell ref="W1:X1"/>
    <mergeCell ref="M1:N1"/>
    <mergeCell ref="U1:V1"/>
    <mergeCell ref="Y1:Z1"/>
    <mergeCell ref="AA1:AB1"/>
    <mergeCell ref="AC1:AD1"/>
    <mergeCell ref="O1:P1"/>
    <mergeCell ref="Q1:R1"/>
  </mergeCells>
  <hyperlinks>
    <hyperlink ref="E3" r:id="rId1" xr:uid="{00000000-0004-0000-0100-000000000000}"/>
    <hyperlink ref="E4" r:id="rId2" xr:uid="{00000000-0004-0000-0100-000001000000}"/>
    <hyperlink ref="E5" r:id="rId3" xr:uid="{00000000-0004-0000-0100-000002000000}"/>
  </hyperlinks>
  <pageMargins left="0.11811023622047245" right="7.874015748031496E-2" top="0.11811023622047245" bottom="0.11811023622047245" header="0.31496062992125984" footer="0.31496062992125984"/>
  <pageSetup paperSize="9" scale="38" fitToHeight="0"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D01AB-EF6D-40B6-9269-892309FBB262}">
  <dimension ref="A1"/>
  <sheetViews>
    <sheetView topLeftCell="B1" zoomScale="135" workbookViewId="0">
      <selection activeCell="J22" sqref="J22"/>
    </sheetView>
  </sheetViews>
  <sheetFormatPr defaultRowHeight="1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87F03-2766-45ED-B108-6A4CA1B44C77}">
  <dimension ref="B3:K17"/>
  <sheetViews>
    <sheetView showGridLines="0" topLeftCell="C8" zoomScale="85" zoomScaleNormal="85" workbookViewId="0">
      <selection activeCell="G5" sqref="G5"/>
    </sheetView>
  </sheetViews>
  <sheetFormatPr defaultColWidth="9" defaultRowHeight="17.25"/>
  <cols>
    <col min="1" max="3" width="9" style="38"/>
    <col min="4" max="4" width="43.7109375" style="38" customWidth="1"/>
    <col min="5" max="5" width="9" style="38"/>
    <col min="6" max="6" width="19.28515625" style="38" customWidth="1"/>
    <col min="7" max="7" width="23.7109375" style="36" customWidth="1"/>
    <col min="8" max="8" width="35" style="37" customWidth="1"/>
    <col min="9" max="9" width="21.5703125" style="36" customWidth="1"/>
    <col min="10" max="11" width="17.5703125" style="36" customWidth="1"/>
    <col min="12" max="16384" width="9" style="38"/>
  </cols>
  <sheetData>
    <row r="3" spans="2:11" ht="19.899999999999999" customHeight="1">
      <c r="B3" s="107" t="s">
        <v>24</v>
      </c>
      <c r="C3" s="107"/>
      <c r="D3" s="107"/>
      <c r="E3" s="107"/>
      <c r="F3" s="107"/>
    </row>
    <row r="4" spans="2:11" ht="19.899999999999999" customHeight="1">
      <c r="B4" s="39" t="s">
        <v>23</v>
      </c>
      <c r="C4" s="39" t="s">
        <v>22</v>
      </c>
      <c r="D4" s="39" t="s">
        <v>21</v>
      </c>
      <c r="E4" s="39" t="s">
        <v>20</v>
      </c>
      <c r="F4" s="39" t="s">
        <v>18</v>
      </c>
      <c r="G4" s="40" t="s">
        <v>57</v>
      </c>
      <c r="H4" s="41" t="s">
        <v>58</v>
      </c>
      <c r="I4" s="40" t="s">
        <v>59</v>
      </c>
      <c r="J4" s="40" t="s">
        <v>60</v>
      </c>
      <c r="K4" s="40" t="s">
        <v>61</v>
      </c>
    </row>
    <row r="5" spans="2:11" ht="105" customHeight="1">
      <c r="B5" s="39">
        <v>1</v>
      </c>
      <c r="C5" s="39" t="s">
        <v>17</v>
      </c>
      <c r="D5" s="42" t="s">
        <v>62</v>
      </c>
      <c r="E5" s="39">
        <v>34</v>
      </c>
      <c r="F5" s="43"/>
      <c r="G5" s="44"/>
      <c r="H5" s="45" t="s">
        <v>63</v>
      </c>
      <c r="I5" s="46" t="s">
        <v>64</v>
      </c>
      <c r="J5" s="47">
        <v>130</v>
      </c>
      <c r="K5" s="47">
        <f>E5*J5</f>
        <v>4420</v>
      </c>
    </row>
    <row r="6" spans="2:11" ht="105" customHeight="1">
      <c r="B6" s="39">
        <v>2</v>
      </c>
      <c r="C6" s="39" t="s">
        <v>14</v>
      </c>
      <c r="D6" s="42" t="s">
        <v>65</v>
      </c>
      <c r="E6" s="48">
        <v>13</v>
      </c>
      <c r="F6" s="43"/>
      <c r="G6" s="49"/>
      <c r="H6" s="50" t="s">
        <v>66</v>
      </c>
      <c r="I6" s="51" t="s">
        <v>67</v>
      </c>
      <c r="J6" s="52">
        <v>108</v>
      </c>
      <c r="K6" s="47">
        <f t="shared" ref="K6:K11" si="0">E6*J6</f>
        <v>1404</v>
      </c>
    </row>
    <row r="7" spans="2:11" ht="100.15" customHeight="1">
      <c r="B7" s="39">
        <v>3</v>
      </c>
      <c r="C7" s="39" t="s">
        <v>11</v>
      </c>
      <c r="D7" s="42" t="s">
        <v>68</v>
      </c>
      <c r="E7" s="48">
        <v>15</v>
      </c>
      <c r="F7" s="43"/>
      <c r="G7" s="53"/>
      <c r="H7" s="54" t="s">
        <v>69</v>
      </c>
      <c r="I7" s="55" t="s">
        <v>70</v>
      </c>
      <c r="J7" s="56">
        <v>65</v>
      </c>
      <c r="K7" s="47">
        <f t="shared" si="0"/>
        <v>975</v>
      </c>
    </row>
    <row r="8" spans="2:11" ht="100.15" customHeight="1">
      <c r="B8" s="39">
        <v>4</v>
      </c>
      <c r="C8" s="39" t="s">
        <v>8</v>
      </c>
      <c r="D8" s="57" t="s">
        <v>51</v>
      </c>
      <c r="E8" s="48">
        <v>8</v>
      </c>
      <c r="F8" s="43"/>
      <c r="G8" s="40"/>
      <c r="H8" s="45" t="s">
        <v>71</v>
      </c>
      <c r="I8" s="46" t="s">
        <v>72</v>
      </c>
      <c r="J8" s="47">
        <v>127</v>
      </c>
      <c r="K8" s="47">
        <f t="shared" si="0"/>
        <v>1016</v>
      </c>
    </row>
    <row r="9" spans="2:11" ht="107.1" customHeight="1">
      <c r="B9" s="39">
        <v>5</v>
      </c>
      <c r="C9" s="39" t="s">
        <v>6</v>
      </c>
      <c r="D9" s="57" t="s">
        <v>52</v>
      </c>
      <c r="E9" s="48">
        <v>9</v>
      </c>
      <c r="F9" s="43"/>
      <c r="G9" s="40"/>
      <c r="H9" s="45" t="s">
        <v>73</v>
      </c>
      <c r="I9" s="46" t="s">
        <v>72</v>
      </c>
      <c r="J9" s="47">
        <v>80</v>
      </c>
      <c r="K9" s="47">
        <f t="shared" si="0"/>
        <v>720</v>
      </c>
    </row>
    <row r="10" spans="2:11" ht="100.15" customHeight="1">
      <c r="B10" s="39">
        <v>6</v>
      </c>
      <c r="C10" s="39" t="s">
        <v>4</v>
      </c>
      <c r="D10" s="57" t="s">
        <v>53</v>
      </c>
      <c r="E10" s="48">
        <v>2</v>
      </c>
      <c r="F10" s="43"/>
      <c r="G10" s="40"/>
      <c r="H10" s="45" t="s">
        <v>74</v>
      </c>
      <c r="I10" s="58" t="s">
        <v>75</v>
      </c>
      <c r="J10" s="47">
        <v>214</v>
      </c>
      <c r="K10" s="47">
        <f t="shared" si="0"/>
        <v>428</v>
      </c>
    </row>
    <row r="11" spans="2:11" ht="100.15" customHeight="1">
      <c r="B11" s="39">
        <v>7</v>
      </c>
      <c r="C11" s="39" t="s">
        <v>2</v>
      </c>
      <c r="D11" s="57" t="s">
        <v>54</v>
      </c>
      <c r="E11" s="48">
        <v>3</v>
      </c>
      <c r="F11" s="43"/>
      <c r="G11" s="40"/>
      <c r="H11" s="45" t="s">
        <v>76</v>
      </c>
      <c r="I11" s="46" t="s">
        <v>77</v>
      </c>
      <c r="J11" s="47">
        <v>127</v>
      </c>
      <c r="K11" s="47">
        <f t="shared" si="0"/>
        <v>381</v>
      </c>
    </row>
    <row r="12" spans="2:11" s="61" customFormat="1" ht="29.1" customHeight="1">
      <c r="B12" s="59"/>
      <c r="C12" s="59"/>
      <c r="D12" s="60"/>
      <c r="E12" s="59"/>
      <c r="G12" s="62"/>
      <c r="H12" s="63"/>
      <c r="I12" s="108" t="s">
        <v>78</v>
      </c>
      <c r="J12" s="109"/>
      <c r="K12" s="64">
        <f>SUM(K5:K11)</f>
        <v>9344</v>
      </c>
    </row>
    <row r="13" spans="2:11" s="61" customFormat="1" ht="20.25">
      <c r="G13" s="62"/>
      <c r="H13" s="63"/>
      <c r="I13" s="110" t="s">
        <v>28</v>
      </c>
      <c r="J13" s="109"/>
      <c r="K13" s="65">
        <f>K12</f>
        <v>9344</v>
      </c>
    </row>
    <row r="14" spans="2:11" s="61" customFormat="1" ht="20.25">
      <c r="G14" s="62"/>
      <c r="H14" s="63"/>
      <c r="I14" s="110" t="s">
        <v>79</v>
      </c>
      <c r="J14" s="109"/>
      <c r="K14" s="65">
        <f>K13*18%</f>
        <v>1681.9199999999998</v>
      </c>
    </row>
    <row r="15" spans="2:11" s="61" customFormat="1" ht="20.25">
      <c r="G15" s="62"/>
      <c r="H15" s="63"/>
      <c r="I15" s="110" t="s">
        <v>80</v>
      </c>
      <c r="J15" s="109"/>
      <c r="K15" s="65">
        <f>SUM(K13:K14)</f>
        <v>11025.92</v>
      </c>
    </row>
    <row r="16" spans="2:11" s="61" customFormat="1" ht="20.25">
      <c r="G16" s="62"/>
      <c r="H16" s="63"/>
      <c r="I16" s="62"/>
      <c r="J16" s="62"/>
      <c r="K16" s="62"/>
    </row>
    <row r="17" spans="7:11" s="61" customFormat="1" ht="20.25">
      <c r="G17" s="62"/>
      <c r="H17" s="63"/>
      <c r="I17" s="62"/>
      <c r="J17" s="62"/>
      <c r="K17" s="62"/>
    </row>
  </sheetData>
  <mergeCells count="5">
    <mergeCell ref="B3:F3"/>
    <mergeCell ref="I12:J12"/>
    <mergeCell ref="I13:J13"/>
    <mergeCell ref="I14:J14"/>
    <mergeCell ref="I15:J15"/>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C3E77-833B-410C-A94A-E48D53E9A3A3}">
  <dimension ref="A3:K26"/>
  <sheetViews>
    <sheetView showGridLines="0" zoomScale="87" zoomScaleNormal="110" workbookViewId="0">
      <selection activeCell="H7" sqref="H7"/>
    </sheetView>
  </sheetViews>
  <sheetFormatPr defaultRowHeight="13.5"/>
  <cols>
    <col min="1" max="1" width="3" style="67" customWidth="1"/>
    <col min="2" max="3" width="9.140625" style="67"/>
    <col min="4" max="4" width="43.7109375" style="67" customWidth="1"/>
    <col min="5" max="5" width="9.140625" style="67"/>
    <col min="6" max="6" width="10" style="79" bestFit="1" customWidth="1"/>
    <col min="7" max="7" width="11.5703125" style="79" bestFit="1" customWidth="1"/>
    <col min="8" max="8" width="18.42578125" style="67" customWidth="1"/>
    <col min="9" max="9" width="19.28515625" style="67" customWidth="1"/>
    <col min="10" max="10" width="20.85546875" style="67" customWidth="1"/>
    <col min="11" max="11" width="26.42578125" style="67" customWidth="1"/>
    <col min="12" max="16384" width="9.140625" style="67"/>
  </cols>
  <sheetData>
    <row r="3" spans="2:11" ht="19.899999999999999" customHeight="1">
      <c r="B3" s="112" t="s">
        <v>24</v>
      </c>
      <c r="C3" s="112"/>
      <c r="D3" s="112"/>
      <c r="E3" s="112"/>
      <c r="F3" s="112"/>
      <c r="G3" s="112"/>
      <c r="H3" s="112"/>
      <c r="I3" s="112"/>
    </row>
    <row r="4" spans="2:11" ht="19.899999999999999" customHeight="1">
      <c r="B4" s="68" t="s">
        <v>23</v>
      </c>
      <c r="C4" s="68" t="s">
        <v>22</v>
      </c>
      <c r="D4" s="68" t="s">
        <v>21</v>
      </c>
      <c r="E4" s="68" t="s">
        <v>20</v>
      </c>
      <c r="F4" s="69" t="s">
        <v>81</v>
      </c>
      <c r="G4" s="69" t="s">
        <v>82</v>
      </c>
      <c r="H4" s="68" t="s">
        <v>19</v>
      </c>
      <c r="I4" s="68" t="s">
        <v>18</v>
      </c>
      <c r="J4" s="70" t="s">
        <v>33</v>
      </c>
      <c r="K4" s="70" t="s">
        <v>34</v>
      </c>
    </row>
    <row r="5" spans="2:11" ht="105" customHeight="1">
      <c r="B5" s="68">
        <v>1</v>
      </c>
      <c r="C5" s="68" t="s">
        <v>17</v>
      </c>
      <c r="D5" s="71" t="s">
        <v>83</v>
      </c>
      <c r="E5" s="68">
        <v>34</v>
      </c>
      <c r="F5" s="72">
        <v>24908</v>
      </c>
      <c r="G5" s="72">
        <f>F5*E5</f>
        <v>846872</v>
      </c>
      <c r="H5" s="73" t="s">
        <v>15</v>
      </c>
      <c r="I5" s="70"/>
      <c r="J5" s="96"/>
      <c r="K5" s="71" t="s">
        <v>84</v>
      </c>
    </row>
    <row r="6" spans="2:11" ht="105" customHeight="1">
      <c r="B6" s="68">
        <v>2</v>
      </c>
      <c r="C6" s="68" t="s">
        <v>14</v>
      </c>
      <c r="D6" s="71" t="s">
        <v>85</v>
      </c>
      <c r="E6" s="74">
        <v>13</v>
      </c>
      <c r="F6" s="72">
        <v>11713</v>
      </c>
      <c r="G6" s="72">
        <f>F6*E6</f>
        <v>152269</v>
      </c>
      <c r="H6" s="73" t="s">
        <v>12</v>
      </c>
      <c r="I6" s="70"/>
      <c r="J6" s="70"/>
      <c r="K6" s="71" t="s">
        <v>86</v>
      </c>
    </row>
    <row r="7" spans="2:11" ht="100.15" customHeight="1">
      <c r="B7" s="68">
        <v>3</v>
      </c>
      <c r="C7" s="68" t="s">
        <v>11</v>
      </c>
      <c r="D7" s="71" t="s">
        <v>87</v>
      </c>
      <c r="E7" s="74">
        <v>15</v>
      </c>
      <c r="F7" s="72">
        <v>10417</v>
      </c>
      <c r="G7" s="72">
        <f t="shared" ref="G7:G11" si="0">F7*E7</f>
        <v>156255</v>
      </c>
      <c r="H7" s="73" t="s">
        <v>9</v>
      </c>
      <c r="I7" s="70"/>
      <c r="J7" s="70"/>
      <c r="K7" s="71" t="s">
        <v>88</v>
      </c>
    </row>
    <row r="8" spans="2:11" ht="100.15" customHeight="1">
      <c r="B8" s="68">
        <v>4</v>
      </c>
      <c r="C8" s="68" t="s">
        <v>8</v>
      </c>
      <c r="D8" s="75" t="s">
        <v>51</v>
      </c>
      <c r="E8" s="74">
        <v>8</v>
      </c>
      <c r="F8" s="72">
        <v>13889</v>
      </c>
      <c r="G8" s="72">
        <f t="shared" si="0"/>
        <v>111112</v>
      </c>
      <c r="H8" s="75" t="s">
        <v>0</v>
      </c>
      <c r="I8" s="70"/>
      <c r="J8" s="70"/>
      <c r="K8" s="71" t="s">
        <v>89</v>
      </c>
    </row>
    <row r="9" spans="2:11" ht="100.15" customHeight="1">
      <c r="B9" s="68">
        <v>5</v>
      </c>
      <c r="C9" s="68" t="s">
        <v>6</v>
      </c>
      <c r="D9" s="75" t="s">
        <v>52</v>
      </c>
      <c r="E9" s="74">
        <v>9</v>
      </c>
      <c r="F9" s="72">
        <v>9075</v>
      </c>
      <c r="G9" s="72">
        <f t="shared" si="0"/>
        <v>81675</v>
      </c>
      <c r="H9" s="75" t="s">
        <v>0</v>
      </c>
      <c r="I9" s="70"/>
      <c r="J9" s="70"/>
      <c r="K9" s="71" t="s">
        <v>90</v>
      </c>
    </row>
    <row r="10" spans="2:11" ht="100.15" customHeight="1">
      <c r="B10" s="68">
        <v>6</v>
      </c>
      <c r="C10" s="68" t="s">
        <v>4</v>
      </c>
      <c r="D10" s="75" t="s">
        <v>53</v>
      </c>
      <c r="E10" s="74">
        <v>2</v>
      </c>
      <c r="F10" s="72">
        <v>24075</v>
      </c>
      <c r="G10" s="72">
        <f t="shared" si="0"/>
        <v>48150</v>
      </c>
      <c r="H10" s="75" t="s">
        <v>0</v>
      </c>
      <c r="I10" s="70"/>
      <c r="J10" s="70"/>
      <c r="K10" s="71" t="s">
        <v>91</v>
      </c>
    </row>
    <row r="11" spans="2:11" ht="100.15" customHeight="1">
      <c r="B11" s="68">
        <v>7</v>
      </c>
      <c r="C11" s="68" t="s">
        <v>2</v>
      </c>
      <c r="D11" s="75" t="s">
        <v>54</v>
      </c>
      <c r="E11" s="74">
        <v>3</v>
      </c>
      <c r="F11" s="72">
        <v>13889</v>
      </c>
      <c r="G11" s="72">
        <f t="shared" si="0"/>
        <v>41667</v>
      </c>
      <c r="H11" s="75" t="s">
        <v>0</v>
      </c>
      <c r="I11" s="70"/>
      <c r="J11" s="70"/>
      <c r="K11" s="71" t="s">
        <v>92</v>
      </c>
    </row>
    <row r="12" spans="2:11">
      <c r="B12" s="76"/>
      <c r="C12" s="76"/>
      <c r="D12" s="113" t="s">
        <v>93</v>
      </c>
      <c r="E12" s="113"/>
      <c r="F12" s="113"/>
      <c r="G12" s="69">
        <f>SUM(G5:G11)</f>
        <v>1438000</v>
      </c>
      <c r="H12" s="76"/>
    </row>
    <row r="13" spans="2:11">
      <c r="D13" s="113" t="s">
        <v>94</v>
      </c>
      <c r="E13" s="113"/>
      <c r="F13" s="113"/>
      <c r="G13" s="69">
        <f>G12*18%</f>
        <v>258840</v>
      </c>
    </row>
    <row r="14" spans="2:11">
      <c r="D14" s="113" t="s">
        <v>95</v>
      </c>
      <c r="E14" s="113"/>
      <c r="F14" s="113"/>
      <c r="G14" s="69">
        <f>G12+G13</f>
        <v>1696840</v>
      </c>
    </row>
    <row r="17" spans="1:10" customFormat="1" ht="15">
      <c r="A17" s="114" t="s">
        <v>96</v>
      </c>
      <c r="B17" s="114"/>
      <c r="C17" s="114"/>
      <c r="D17" s="114"/>
      <c r="E17" s="114"/>
      <c r="F17" s="114"/>
      <c r="G17" s="114"/>
      <c r="H17" s="114"/>
      <c r="I17" s="114"/>
      <c r="J17" s="114"/>
    </row>
    <row r="18" spans="1:10" customFormat="1" ht="15" customHeight="1">
      <c r="A18" s="77">
        <v>1</v>
      </c>
      <c r="B18" s="78" t="s">
        <v>97</v>
      </c>
      <c r="C18" s="111" t="s">
        <v>98</v>
      </c>
      <c r="D18" s="111"/>
      <c r="E18" s="111"/>
      <c r="F18" s="111"/>
      <c r="G18" s="111"/>
      <c r="H18" s="111"/>
      <c r="I18" s="111"/>
      <c r="J18" s="111"/>
    </row>
    <row r="19" spans="1:10" customFormat="1" ht="15" customHeight="1">
      <c r="A19" s="77">
        <v>2</v>
      </c>
      <c r="B19" s="78" t="s">
        <v>99</v>
      </c>
      <c r="C19" s="111" t="s">
        <v>100</v>
      </c>
      <c r="D19" s="111"/>
      <c r="E19" s="111"/>
      <c r="F19" s="111"/>
      <c r="G19" s="111"/>
      <c r="H19" s="111"/>
      <c r="I19" s="111"/>
      <c r="J19" s="111"/>
    </row>
    <row r="20" spans="1:10" customFormat="1" ht="66.75" customHeight="1">
      <c r="A20" s="77">
        <v>3</v>
      </c>
      <c r="B20" s="78" t="s">
        <v>101</v>
      </c>
      <c r="C20" s="111" t="s">
        <v>102</v>
      </c>
      <c r="D20" s="111"/>
      <c r="E20" s="111"/>
      <c r="F20" s="111"/>
      <c r="G20" s="111"/>
      <c r="H20" s="111"/>
      <c r="I20" s="111"/>
      <c r="J20" s="111"/>
    </row>
    <row r="21" spans="1:10" customFormat="1" ht="39" customHeight="1">
      <c r="A21" s="77">
        <v>4</v>
      </c>
      <c r="B21" s="78" t="s">
        <v>103</v>
      </c>
      <c r="C21" s="111" t="s">
        <v>104</v>
      </c>
      <c r="D21" s="111"/>
      <c r="E21" s="111"/>
      <c r="F21" s="111"/>
      <c r="G21" s="111"/>
      <c r="H21" s="111"/>
      <c r="I21" s="111"/>
      <c r="J21" s="111"/>
    </row>
    <row r="22" spans="1:10" customFormat="1" ht="39.75" customHeight="1">
      <c r="A22" s="77">
        <v>5</v>
      </c>
      <c r="B22" s="78" t="s">
        <v>105</v>
      </c>
      <c r="C22" s="111" t="s">
        <v>106</v>
      </c>
      <c r="D22" s="111"/>
      <c r="E22" s="111"/>
      <c r="F22" s="111"/>
      <c r="G22" s="111"/>
      <c r="H22" s="111"/>
      <c r="I22" s="111"/>
      <c r="J22" s="111"/>
    </row>
    <row r="23" spans="1:10" customFormat="1" ht="69" customHeight="1">
      <c r="A23" s="77">
        <v>6</v>
      </c>
      <c r="B23" s="78" t="s">
        <v>107</v>
      </c>
      <c r="C23" s="111" t="s">
        <v>108</v>
      </c>
      <c r="D23" s="111"/>
      <c r="E23" s="111"/>
      <c r="F23" s="111"/>
      <c r="G23" s="111"/>
      <c r="H23" s="111"/>
      <c r="I23" s="111"/>
      <c r="J23" s="111"/>
    </row>
    <row r="24" spans="1:10" customFormat="1" ht="26.25" customHeight="1">
      <c r="A24" s="77">
        <v>7</v>
      </c>
      <c r="B24" s="78" t="s">
        <v>109</v>
      </c>
      <c r="C24" s="111" t="s">
        <v>110</v>
      </c>
      <c r="D24" s="111"/>
      <c r="E24" s="111"/>
      <c r="F24" s="111"/>
      <c r="G24" s="111"/>
      <c r="H24" s="111"/>
      <c r="I24" s="111"/>
      <c r="J24" s="111"/>
    </row>
    <row r="25" spans="1:10" customFormat="1" ht="36.75" customHeight="1">
      <c r="A25" s="77">
        <v>8</v>
      </c>
      <c r="B25" s="78" t="s">
        <v>111</v>
      </c>
      <c r="C25" s="111" t="s">
        <v>112</v>
      </c>
      <c r="D25" s="111"/>
      <c r="E25" s="111"/>
      <c r="F25" s="111"/>
      <c r="G25" s="111"/>
      <c r="H25" s="111"/>
      <c r="I25" s="111"/>
      <c r="J25" s="111"/>
    </row>
    <row r="26" spans="1:10" customFormat="1" ht="33.75" customHeight="1">
      <c r="A26" s="77">
        <v>9</v>
      </c>
      <c r="B26" s="78" t="s">
        <v>113</v>
      </c>
      <c r="C26" s="111" t="s">
        <v>114</v>
      </c>
      <c r="D26" s="111"/>
      <c r="E26" s="111"/>
      <c r="F26" s="111"/>
      <c r="G26" s="111"/>
      <c r="H26" s="111"/>
      <c r="I26" s="111"/>
      <c r="J26" s="111"/>
    </row>
  </sheetData>
  <mergeCells count="14">
    <mergeCell ref="C25:J25"/>
    <mergeCell ref="C26:J26"/>
    <mergeCell ref="C19:J19"/>
    <mergeCell ref="C20:J20"/>
    <mergeCell ref="C21:J21"/>
    <mergeCell ref="C22:J22"/>
    <mergeCell ref="C23:J23"/>
    <mergeCell ref="C24:J24"/>
    <mergeCell ref="C18:J18"/>
    <mergeCell ref="B3:I3"/>
    <mergeCell ref="D12:F12"/>
    <mergeCell ref="D13:F13"/>
    <mergeCell ref="D14:F14"/>
    <mergeCell ref="A17:J17"/>
  </mergeCells>
  <hyperlinks>
    <hyperlink ref="H5" r:id="rId1" xr:uid="{761920EF-7B44-4689-9DA5-A2DEFFF342CE}"/>
    <hyperlink ref="H6" r:id="rId2" xr:uid="{F5998CE1-2882-4FC7-9356-D71EC384C7E6}"/>
    <hyperlink ref="H7" r:id="rId3" xr:uid="{04C83E33-B77A-4E4A-B35E-AA5A45B271F0}"/>
  </hyperlinks>
  <pageMargins left="0.7" right="0.7" top="0.75" bottom="0.7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Summary-Dilli street</vt:lpstr>
      <vt:lpstr>comparative-Dilli Street</vt:lpstr>
      <vt:lpstr>Shearling</vt:lpstr>
      <vt:lpstr>FT project commercial</vt:lpstr>
      <vt:lpstr>Albans</vt:lpstr>
      <vt:lpstr>'comparative-Dilli Street'!Print_Area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Sarvesh Patil</dc:creator>
  <cp:lastModifiedBy>Binu Balachandran</cp:lastModifiedBy>
  <cp:lastPrinted>2024-02-19T16:05:19Z</cp:lastPrinted>
  <dcterms:created xsi:type="dcterms:W3CDTF">2024-01-20T13:21:45Z</dcterms:created>
  <dcterms:modified xsi:type="dcterms:W3CDTF">2024-05-16T13:32:49Z</dcterms:modified>
</cp:coreProperties>
</file>