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Mrunal Joshi\OneDrive - KAPCO BANQUETS AND CATERING PVT LTD TFS\New WO\DCPL\RC- CC\"/>
    </mc:Choice>
  </mc:AlternateContent>
  <bookViews>
    <workbookView xWindow="-120" yWindow="-120" windowWidth="20730" windowHeight="11160" activeTab="2"/>
  </bookViews>
  <sheets>
    <sheet name="SUMMARY" sheetId="1" r:id="rId1"/>
    <sheet name="CIVIL" sheetId="2" r:id="rId2"/>
    <sheet name="INTERIOR" sheetId="3" r:id="rId3"/>
    <sheet name="CIVIL &amp; INTERIOR NT" sheetId="4" r:id="rId4"/>
    <sheet name="ELECTRICAL" sheetId="5" r:id="rId5"/>
    <sheet name="ELECTRICAL NT" sheetId="6" r:id="rId6"/>
    <sheet name="HVAC" sheetId="7" r:id="rId7"/>
    <sheet name="VENTILATION " sheetId="8" r:id="rId8"/>
    <sheet name="VENTILATION NT" sheetId="9" r:id="rId9"/>
    <sheet name="FIRE SPRINKLER" sheetId="10" r:id="rId10"/>
    <sheet name="FIRE SPRINKLER NT" sheetId="11" r:id="rId11"/>
    <sheet name="PHE " sheetId="12" r:id="rId12"/>
    <sheet name="PHE NT" sheetId="13" r:id="rId13"/>
    <sheet name="MUSIC" sheetId="14" r:id="rId14"/>
    <sheet name="GAS &amp; GLD" sheetId="15" r:id="rId15"/>
  </sheets>
  <externalReferences>
    <externalReference r:id="rId16"/>
    <externalReference r:id="rId17"/>
    <externalReference r:id="rId18"/>
    <externalReference r:id="rId19"/>
  </externalReferences>
  <definedNames>
    <definedName name="_xlnm._FilterDatabase" localSheetId="3" hidden="1">'CIVIL &amp; INTERIOR NT'!$A$2:$K$45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 l="1"/>
  <c r="C21" i="1"/>
  <c r="C20" i="1"/>
  <c r="D4" i="1"/>
  <c r="X212" i="3"/>
  <c r="X211"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172" i="3"/>
  <c r="S15" i="15"/>
  <c r="U15" i="15" s="1"/>
  <c r="R15" i="15"/>
  <c r="P15" i="15"/>
  <c r="O15" i="15"/>
  <c r="L15" i="15"/>
  <c r="I15" i="15"/>
  <c r="S14" i="15"/>
  <c r="U14" i="15" s="1"/>
  <c r="P14" i="15"/>
  <c r="R14" i="15" s="1"/>
  <c r="O14" i="15"/>
  <c r="L14" i="15"/>
  <c r="I14" i="15"/>
  <c r="S13" i="15"/>
  <c r="U13" i="15" s="1"/>
  <c r="P13" i="15"/>
  <c r="R13" i="15" s="1"/>
  <c r="O13" i="15"/>
  <c r="L13" i="15"/>
  <c r="I13" i="15"/>
  <c r="S12" i="15"/>
  <c r="U12" i="15" s="1"/>
  <c r="P12" i="15"/>
  <c r="R12" i="15" s="1"/>
  <c r="O12" i="15"/>
  <c r="L12" i="15"/>
  <c r="I12" i="15"/>
  <c r="S11" i="15"/>
  <c r="U11" i="15" s="1"/>
  <c r="P11" i="15"/>
  <c r="R11" i="15" s="1"/>
  <c r="O11" i="15"/>
  <c r="L11" i="15"/>
  <c r="I11" i="15"/>
  <c r="S10" i="15"/>
  <c r="U10" i="15" s="1"/>
  <c r="P10" i="15"/>
  <c r="R10" i="15" s="1"/>
  <c r="O10" i="15"/>
  <c r="L10" i="15"/>
  <c r="I10" i="15"/>
  <c r="U9" i="15"/>
  <c r="S9" i="15"/>
  <c r="P9" i="15"/>
  <c r="R9" i="15" s="1"/>
  <c r="O9" i="15"/>
  <c r="L9" i="15"/>
  <c r="I9" i="15"/>
  <c r="S8" i="15"/>
  <c r="U8" i="15" s="1"/>
  <c r="P8" i="15"/>
  <c r="R8" i="15" s="1"/>
  <c r="O8" i="15"/>
  <c r="L8" i="15"/>
  <c r="I8" i="15"/>
  <c r="I16" i="15" s="1"/>
  <c r="S7" i="15"/>
  <c r="U7" i="15" s="1"/>
  <c r="R7" i="15"/>
  <c r="P7" i="15"/>
  <c r="O7" i="15"/>
  <c r="L7" i="15"/>
  <c r="I7" i="15"/>
  <c r="S6" i="15"/>
  <c r="U6" i="15" s="1"/>
  <c r="P6" i="15"/>
  <c r="R6" i="15" s="1"/>
  <c r="O6" i="15"/>
  <c r="L6" i="15"/>
  <c r="I6" i="15"/>
  <c r="I3" i="15" s="1"/>
  <c r="S5" i="15"/>
  <c r="U5" i="15" s="1"/>
  <c r="P5" i="15"/>
  <c r="R5" i="15" s="1"/>
  <c r="O5" i="15"/>
  <c r="L5" i="15"/>
  <c r="I5" i="15"/>
  <c r="S4" i="15"/>
  <c r="U4" i="15" s="1"/>
  <c r="P4" i="15"/>
  <c r="R4" i="15" s="1"/>
  <c r="O4" i="15"/>
  <c r="O16" i="15" s="1"/>
  <c r="L4" i="15"/>
  <c r="L16" i="15" s="1"/>
  <c r="I4" i="15"/>
  <c r="L11" i="14"/>
  <c r="N11" i="14" s="1"/>
  <c r="I11" i="14"/>
  <c r="F11" i="14"/>
  <c r="L10" i="14"/>
  <c r="N10" i="14" s="1"/>
  <c r="I10" i="14"/>
  <c r="F10" i="14"/>
  <c r="N9" i="14"/>
  <c r="L9" i="14"/>
  <c r="I9" i="14"/>
  <c r="F9" i="14"/>
  <c r="M9" i="14" s="1"/>
  <c r="L8" i="14"/>
  <c r="N8" i="14" s="1"/>
  <c r="I8" i="14"/>
  <c r="F8" i="14"/>
  <c r="L7" i="14"/>
  <c r="M7" i="14" s="1"/>
  <c r="I7" i="14"/>
  <c r="I12" i="14" s="1"/>
  <c r="F7" i="14"/>
  <c r="N6" i="14"/>
  <c r="M6" i="14"/>
  <c r="L6" i="14"/>
  <c r="I6" i="14"/>
  <c r="F6" i="14"/>
  <c r="F5" i="14"/>
  <c r="M5" i="14" s="1"/>
  <c r="I21" i="13"/>
  <c r="J21" i="13" s="1"/>
  <c r="I20" i="13"/>
  <c r="J20" i="13" s="1"/>
  <c r="I19" i="13"/>
  <c r="J19" i="13" s="1"/>
  <c r="I18" i="13"/>
  <c r="J18" i="13" s="1"/>
  <c r="I17" i="13"/>
  <c r="J17" i="13" s="1"/>
  <c r="I16" i="13"/>
  <c r="J16" i="13" s="1"/>
  <c r="I15" i="13"/>
  <c r="J15" i="13" s="1"/>
  <c r="I14" i="13"/>
  <c r="J14" i="13" s="1"/>
  <c r="I13" i="13"/>
  <c r="J13" i="13" s="1"/>
  <c r="I12" i="13"/>
  <c r="J12" i="13" s="1"/>
  <c r="I11" i="13"/>
  <c r="J11" i="13" s="1"/>
  <c r="I10" i="13"/>
  <c r="J10" i="13" s="1"/>
  <c r="I9" i="13"/>
  <c r="J9" i="13" s="1"/>
  <c r="I8" i="13"/>
  <c r="J8" i="13" s="1"/>
  <c r="I7" i="13"/>
  <c r="J7" i="13" s="1"/>
  <c r="I6" i="13"/>
  <c r="J6" i="13" s="1"/>
  <c r="I5" i="13"/>
  <c r="J5" i="13" s="1"/>
  <c r="I4" i="13"/>
  <c r="J4" i="13" s="1"/>
  <c r="I3" i="13"/>
  <c r="J3" i="13" s="1"/>
  <c r="Q98" i="12"/>
  <c r="S98" i="12" s="1"/>
  <c r="N98" i="12"/>
  <c r="P98" i="12" s="1"/>
  <c r="F98" i="12"/>
  <c r="Q96" i="12"/>
  <c r="S96" i="12" s="1"/>
  <c r="N96" i="12"/>
  <c r="P96" i="12" s="1"/>
  <c r="F96" i="12"/>
  <c r="Q94" i="12"/>
  <c r="S94" i="12" s="1"/>
  <c r="P94" i="12"/>
  <c r="N94" i="12"/>
  <c r="F94" i="12"/>
  <c r="Q92" i="12"/>
  <c r="S92" i="12" s="1"/>
  <c r="N92" i="12"/>
  <c r="P92" i="12" s="1"/>
  <c r="F92" i="12"/>
  <c r="S82" i="12"/>
  <c r="Q82" i="12"/>
  <c r="D82" i="12"/>
  <c r="F82" i="12" s="1"/>
  <c r="Q81" i="12"/>
  <c r="S81" i="12" s="1"/>
  <c r="P81" i="12"/>
  <c r="N81" i="12"/>
  <c r="F81" i="12"/>
  <c r="Q80" i="12"/>
  <c r="S80" i="12" s="1"/>
  <c r="N80" i="12"/>
  <c r="P80" i="12" s="1"/>
  <c r="F80" i="12"/>
  <c r="S79" i="12"/>
  <c r="Q79" i="12"/>
  <c r="N79" i="12"/>
  <c r="P79" i="12" s="1"/>
  <c r="F79" i="12"/>
  <c r="Q56" i="12"/>
  <c r="S56" i="12" s="1"/>
  <c r="N56" i="12"/>
  <c r="P56" i="12" s="1"/>
  <c r="F56" i="12"/>
  <c r="Q54" i="12"/>
  <c r="S54" i="12" s="1"/>
  <c r="N54" i="12"/>
  <c r="P54" i="12" s="1"/>
  <c r="F54" i="12"/>
  <c r="Q50" i="12"/>
  <c r="S50" i="12" s="1"/>
  <c r="P50" i="12"/>
  <c r="N50" i="12"/>
  <c r="F50" i="12"/>
  <c r="Q49" i="12"/>
  <c r="S49" i="12" s="1"/>
  <c r="N49" i="12"/>
  <c r="P49" i="12" s="1"/>
  <c r="F49" i="12"/>
  <c r="S47" i="12"/>
  <c r="Q47" i="12"/>
  <c r="N47" i="12"/>
  <c r="P47" i="12" s="1"/>
  <c r="F47" i="12"/>
  <c r="Q46" i="12"/>
  <c r="S46" i="12" s="1"/>
  <c r="P46" i="12"/>
  <c r="N46" i="12"/>
  <c r="F46" i="12"/>
  <c r="Q40" i="12"/>
  <c r="S40" i="12" s="1"/>
  <c r="N40" i="12"/>
  <c r="P40" i="12" s="1"/>
  <c r="F40" i="12"/>
  <c r="S36" i="12"/>
  <c r="Q36" i="12"/>
  <c r="N36" i="12"/>
  <c r="P36" i="12" s="1"/>
  <c r="F36" i="12"/>
  <c r="Q27" i="12"/>
  <c r="S27" i="12" s="1"/>
  <c r="N27" i="12"/>
  <c r="P27" i="12" s="1"/>
  <c r="F27" i="12"/>
  <c r="Q22" i="12"/>
  <c r="S22" i="12" s="1"/>
  <c r="N22" i="12"/>
  <c r="P22" i="12" s="1"/>
  <c r="F22" i="12"/>
  <c r="Q17" i="12"/>
  <c r="S17" i="12" s="1"/>
  <c r="P17" i="12"/>
  <c r="N17" i="12"/>
  <c r="F17" i="12"/>
  <c r="Q16" i="12"/>
  <c r="S16" i="12" s="1"/>
  <c r="N16" i="12"/>
  <c r="P16" i="12" s="1"/>
  <c r="F16" i="12"/>
  <c r="S15" i="12"/>
  <c r="Q15" i="12"/>
  <c r="N15" i="12"/>
  <c r="P15" i="12" s="1"/>
  <c r="F15" i="12"/>
  <c r="Q11" i="12"/>
  <c r="S11" i="12" s="1"/>
  <c r="P11" i="12"/>
  <c r="N11" i="12"/>
  <c r="F11" i="12"/>
  <c r="Q10" i="12"/>
  <c r="S10" i="12" s="1"/>
  <c r="N10" i="12"/>
  <c r="P10" i="12" s="1"/>
  <c r="F10" i="12"/>
  <c r="S9" i="12"/>
  <c r="S102" i="12" s="1"/>
  <c r="Q9" i="12"/>
  <c r="N9" i="12"/>
  <c r="P9" i="12" s="1"/>
  <c r="F9" i="12"/>
  <c r="F53" i="11"/>
  <c r="J53" i="11" s="1"/>
  <c r="I51" i="11"/>
  <c r="F51" i="11"/>
  <c r="J51" i="11" s="1"/>
  <c r="I49" i="11"/>
  <c r="F49" i="11"/>
  <c r="J49" i="11" s="1"/>
  <c r="I47" i="11"/>
  <c r="F47" i="11"/>
  <c r="J47" i="11" s="1"/>
  <c r="I45" i="11"/>
  <c r="J45" i="11" s="1"/>
  <c r="F45" i="11"/>
  <c r="I30" i="11"/>
  <c r="F30" i="11"/>
  <c r="J30" i="11" s="1"/>
  <c r="I28" i="11"/>
  <c r="F28" i="11"/>
  <c r="J28" i="11" s="1"/>
  <c r="J26" i="11"/>
  <c r="I26" i="11"/>
  <c r="F26" i="11"/>
  <c r="I24" i="11"/>
  <c r="F24" i="11"/>
  <c r="J24" i="11" s="1"/>
  <c r="I22" i="11"/>
  <c r="F22" i="11"/>
  <c r="J22" i="11" s="1"/>
  <c r="I20" i="11"/>
  <c r="F20" i="11"/>
  <c r="J20" i="11" s="1"/>
  <c r="I13" i="11"/>
  <c r="F13" i="11"/>
  <c r="J13" i="11" s="1"/>
  <c r="I11" i="11"/>
  <c r="J11" i="11" s="1"/>
  <c r="F11" i="11"/>
  <c r="I9" i="11"/>
  <c r="F9" i="11"/>
  <c r="J9" i="11" s="1"/>
  <c r="I7" i="11"/>
  <c r="I55" i="11" s="1"/>
  <c r="F7" i="11"/>
  <c r="F55" i="11" s="1"/>
  <c r="T30" i="10"/>
  <c r="S30" i="10"/>
  <c r="R30" i="10"/>
  <c r="J30" i="10"/>
  <c r="H30" i="10"/>
  <c r="F30" i="10"/>
  <c r="U26" i="10"/>
  <c r="W26" i="10" s="1"/>
  <c r="T26" i="10"/>
  <c r="R26" i="10"/>
  <c r="J26" i="10"/>
  <c r="H26" i="10"/>
  <c r="F26" i="10"/>
  <c r="W25" i="10"/>
  <c r="U25" i="10"/>
  <c r="R25" i="10"/>
  <c r="T25" i="10" s="1"/>
  <c r="J25" i="10"/>
  <c r="H25" i="10"/>
  <c r="F25" i="10"/>
  <c r="S22" i="10"/>
  <c r="T22" i="10" s="1"/>
  <c r="R22" i="10"/>
  <c r="J22" i="10"/>
  <c r="H22" i="10"/>
  <c r="F22" i="10"/>
  <c r="W20" i="10"/>
  <c r="U20" i="10"/>
  <c r="T20" i="10"/>
  <c r="U18" i="10"/>
  <c r="W18" i="10" s="1"/>
  <c r="R18" i="10"/>
  <c r="T18" i="10" s="1"/>
  <c r="J18" i="10"/>
  <c r="H18" i="10"/>
  <c r="F18" i="10"/>
  <c r="W17" i="10"/>
  <c r="T16" i="10"/>
  <c r="W15" i="10"/>
  <c r="U14" i="10"/>
  <c r="W14" i="10" s="1"/>
  <c r="R14" i="10"/>
  <c r="T14" i="10" s="1"/>
  <c r="U13" i="10"/>
  <c r="W13" i="10" s="1"/>
  <c r="R13" i="10"/>
  <c r="T13" i="10" s="1"/>
  <c r="J13" i="10"/>
  <c r="H13" i="10"/>
  <c r="F13" i="10"/>
  <c r="W12" i="10"/>
  <c r="U12" i="10"/>
  <c r="R12" i="10"/>
  <c r="T12" i="10" s="1"/>
  <c r="J12" i="10"/>
  <c r="H12" i="10"/>
  <c r="F12" i="10"/>
  <c r="U11" i="10"/>
  <c r="W11" i="10" s="1"/>
  <c r="R11" i="10"/>
  <c r="T11" i="10" s="1"/>
  <c r="J11" i="10"/>
  <c r="H11" i="10"/>
  <c r="F11" i="10"/>
  <c r="W10" i="10"/>
  <c r="U10" i="10"/>
  <c r="T10" i="10"/>
  <c r="R10" i="10"/>
  <c r="J10" i="10"/>
  <c r="H10" i="10"/>
  <c r="F10" i="10"/>
  <c r="U9" i="10"/>
  <c r="W9" i="10" s="1"/>
  <c r="R9" i="10"/>
  <c r="T9" i="10" s="1"/>
  <c r="J9" i="10"/>
  <c r="H9" i="10"/>
  <c r="F9" i="10"/>
  <c r="W8" i="10"/>
  <c r="U8" i="10"/>
  <c r="T8" i="10"/>
  <c r="R8" i="10"/>
  <c r="J8" i="10"/>
  <c r="J48" i="10" s="1"/>
  <c r="H8" i="10"/>
  <c r="H48" i="10" s="1"/>
  <c r="F8" i="10"/>
  <c r="F48" i="10" s="1"/>
  <c r="I4" i="9"/>
  <c r="J3" i="9"/>
  <c r="I3" i="9"/>
  <c r="F3" i="9"/>
  <c r="D3" i="9"/>
  <c r="I2" i="9"/>
  <c r="F2" i="9"/>
  <c r="F4" i="9" s="1"/>
  <c r="G13" i="8"/>
  <c r="N13" i="8"/>
  <c r="P13" i="8" s="1"/>
  <c r="Q13" i="8"/>
  <c r="S13" i="8"/>
  <c r="G29" i="8"/>
  <c r="G48" i="8" s="1"/>
  <c r="N29" i="8"/>
  <c r="P29" i="8"/>
  <c r="Q29" i="8"/>
  <c r="S29" i="8" s="1"/>
  <c r="G34" i="8"/>
  <c r="N34" i="8"/>
  <c r="P34" i="8"/>
  <c r="Q34" i="8"/>
  <c r="S34" i="8"/>
  <c r="G37" i="8"/>
  <c r="N37" i="8"/>
  <c r="P37" i="8"/>
  <c r="Q37" i="8"/>
  <c r="S37" i="8"/>
  <c r="Q48" i="8"/>
  <c r="S48" i="8"/>
  <c r="G57" i="8"/>
  <c r="N57" i="8"/>
  <c r="P57" i="8" s="1"/>
  <c r="P99" i="8" s="1"/>
  <c r="Q57" i="8"/>
  <c r="S57" i="8"/>
  <c r="G59" i="8"/>
  <c r="G99" i="8" s="1"/>
  <c r="N59" i="8"/>
  <c r="P59" i="8"/>
  <c r="Q59" i="8"/>
  <c r="S59" i="8"/>
  <c r="G64" i="8"/>
  <c r="Q64" i="8"/>
  <c r="R64" i="8"/>
  <c r="S64" i="8"/>
  <c r="G70" i="8"/>
  <c r="Q70" i="8"/>
  <c r="S70" i="8" s="1"/>
  <c r="R70" i="8"/>
  <c r="G75" i="8"/>
  <c r="Q75" i="8"/>
  <c r="R75" i="8"/>
  <c r="S75" i="8"/>
  <c r="G79" i="8"/>
  <c r="Q79" i="8"/>
  <c r="S79" i="8" s="1"/>
  <c r="R79" i="8"/>
  <c r="G85" i="8"/>
  <c r="N85" i="8"/>
  <c r="P85" i="8"/>
  <c r="Q85" i="8"/>
  <c r="S85" i="8"/>
  <c r="G86" i="8"/>
  <c r="Q86" i="8"/>
  <c r="R86" i="8"/>
  <c r="S86" i="8" s="1"/>
  <c r="G90" i="8"/>
  <c r="N90" i="8"/>
  <c r="P90" i="8"/>
  <c r="Q90" i="8"/>
  <c r="S90" i="8"/>
  <c r="J99" i="8"/>
  <c r="M99" i="8"/>
  <c r="G104" i="8"/>
  <c r="G112" i="8" s="1"/>
  <c r="N104" i="8"/>
  <c r="P104" i="8"/>
  <c r="P112" i="8" s="1"/>
  <c r="Q104" i="8"/>
  <c r="S104" i="8" s="1"/>
  <c r="S112" i="8" s="1"/>
  <c r="J112" i="8"/>
  <c r="M112" i="8"/>
  <c r="G119" i="8"/>
  <c r="N119" i="8"/>
  <c r="P119" i="8" s="1"/>
  <c r="Q119" i="8"/>
  <c r="S119" i="8"/>
  <c r="G120" i="8"/>
  <c r="N120" i="8"/>
  <c r="P120" i="8"/>
  <c r="Q120" i="8"/>
  <c r="S120" i="8" s="1"/>
  <c r="B125" i="8"/>
  <c r="G125" i="8"/>
  <c r="Q125" i="8"/>
  <c r="R125" i="8"/>
  <c r="S125" i="8"/>
  <c r="B126" i="8"/>
  <c r="B136" i="8" s="1"/>
  <c r="G126" i="8"/>
  <c r="Q126" i="8"/>
  <c r="R126" i="8"/>
  <c r="S126" i="8" s="1"/>
  <c r="G127" i="8"/>
  <c r="Q127" i="8"/>
  <c r="R127" i="8"/>
  <c r="S127" i="8"/>
  <c r="G130" i="8"/>
  <c r="Q130" i="8"/>
  <c r="R130" i="8"/>
  <c r="S130" i="8" s="1"/>
  <c r="A135" i="8"/>
  <c r="B135" i="8"/>
  <c r="C135" i="8"/>
  <c r="D135" i="8"/>
  <c r="Q135" i="8" s="1"/>
  <c r="G135" i="8"/>
  <c r="R135" i="8"/>
  <c r="S135" i="8" s="1"/>
  <c r="A136" i="8"/>
  <c r="C136" i="8"/>
  <c r="D136" i="8"/>
  <c r="Q136" i="8" s="1"/>
  <c r="G136" i="8"/>
  <c r="R136" i="8"/>
  <c r="S136" i="8" s="1"/>
  <c r="G140" i="8"/>
  <c r="Q140" i="8"/>
  <c r="R140" i="8"/>
  <c r="S140" i="8"/>
  <c r="G143" i="8"/>
  <c r="G145" i="8" s="1"/>
  <c r="C11" i="1" s="1"/>
  <c r="J145" i="8"/>
  <c r="M145" i="8"/>
  <c r="R187" i="7"/>
  <c r="T187" i="7" s="1"/>
  <c r="N184" i="7"/>
  <c r="K184" i="7"/>
  <c r="N182" i="7"/>
  <c r="K182" i="7"/>
  <c r="P179" i="7"/>
  <c r="Q179" i="7" s="1"/>
  <c r="O179" i="7"/>
  <c r="G179" i="7"/>
  <c r="P175" i="7"/>
  <c r="D175" i="7"/>
  <c r="G175" i="7" s="1"/>
  <c r="G182" i="7" s="1"/>
  <c r="C175" i="7"/>
  <c r="A175" i="7"/>
  <c r="P170" i="7"/>
  <c r="Q170" i="7" s="1"/>
  <c r="O170" i="7"/>
  <c r="G170" i="7"/>
  <c r="P167" i="7"/>
  <c r="Q167" i="7" s="1"/>
  <c r="O167" i="7"/>
  <c r="G167" i="7"/>
  <c r="D167" i="7"/>
  <c r="B167" i="7"/>
  <c r="B175" i="7" s="1"/>
  <c r="R162" i="7"/>
  <c r="R182" i="7" s="1"/>
  <c r="O162" i="7"/>
  <c r="Q162" i="7" s="1"/>
  <c r="G162" i="7"/>
  <c r="R147" i="7"/>
  <c r="T147" i="7" s="1"/>
  <c r="O147" i="7"/>
  <c r="Q147" i="7" s="1"/>
  <c r="G147" i="7"/>
  <c r="R143" i="7"/>
  <c r="T143" i="7" s="1"/>
  <c r="O143" i="7"/>
  <c r="O155" i="7" s="1"/>
  <c r="G143" i="7"/>
  <c r="G155" i="7" s="1"/>
  <c r="R129" i="7"/>
  <c r="T129" i="7" s="1"/>
  <c r="Q129" i="7"/>
  <c r="O129" i="7"/>
  <c r="G129" i="7"/>
  <c r="R124" i="7"/>
  <c r="T124" i="7" s="1"/>
  <c r="O124" i="7"/>
  <c r="Q124" i="7" s="1"/>
  <c r="G124" i="7"/>
  <c r="T120" i="7"/>
  <c r="R120" i="7"/>
  <c r="Q120" i="7"/>
  <c r="O120" i="7"/>
  <c r="G120" i="7"/>
  <c r="R117" i="7"/>
  <c r="T117" i="7" s="1"/>
  <c r="O117" i="7"/>
  <c r="Q117" i="7" s="1"/>
  <c r="G117" i="7"/>
  <c r="T116" i="7"/>
  <c r="R116" i="7"/>
  <c r="O116" i="7"/>
  <c r="Q116" i="7" s="1"/>
  <c r="G116" i="7"/>
  <c r="R111" i="7"/>
  <c r="T111" i="7" s="1"/>
  <c r="O111" i="7"/>
  <c r="Q111" i="7" s="1"/>
  <c r="G111" i="7"/>
  <c r="R104" i="7"/>
  <c r="T104" i="7" s="1"/>
  <c r="O104" i="7"/>
  <c r="Q104" i="7" s="1"/>
  <c r="G104" i="7"/>
  <c r="R103" i="7"/>
  <c r="T103" i="7" s="1"/>
  <c r="T138" i="7" s="1"/>
  <c r="O103" i="7"/>
  <c r="O138" i="7" s="1"/>
  <c r="G103" i="7"/>
  <c r="G138" i="7" s="1"/>
  <c r="R83" i="7"/>
  <c r="T83" i="7" s="1"/>
  <c r="O83" i="7"/>
  <c r="Q83" i="7" s="1"/>
  <c r="G83" i="7"/>
  <c r="T76" i="7"/>
  <c r="R76" i="7"/>
  <c r="D76" i="7"/>
  <c r="G76" i="7" s="1"/>
  <c r="R75" i="7"/>
  <c r="T75" i="7" s="1"/>
  <c r="Q75" i="7"/>
  <c r="O75" i="7"/>
  <c r="G75" i="7"/>
  <c r="R74" i="7"/>
  <c r="T74" i="7" s="1"/>
  <c r="O74" i="7"/>
  <c r="Q74" i="7" s="1"/>
  <c r="G74" i="7"/>
  <c r="T69" i="7"/>
  <c r="R69" i="7"/>
  <c r="Q69" i="7"/>
  <c r="O69" i="7"/>
  <c r="G69" i="7"/>
  <c r="R64" i="7"/>
  <c r="T64" i="7" s="1"/>
  <c r="O64" i="7"/>
  <c r="Q64" i="7" s="1"/>
  <c r="G64" i="7"/>
  <c r="R59" i="7"/>
  <c r="T59" i="7" s="1"/>
  <c r="O59" i="7"/>
  <c r="Q59" i="7" s="1"/>
  <c r="G59" i="7"/>
  <c r="B59" i="7"/>
  <c r="B64" i="7" s="1"/>
  <c r="R54" i="7"/>
  <c r="T54" i="7" s="1"/>
  <c r="O54" i="7"/>
  <c r="Q54" i="7" s="1"/>
  <c r="G54" i="7"/>
  <c r="R49" i="7"/>
  <c r="T49" i="7" s="1"/>
  <c r="Q49" i="7"/>
  <c r="O49" i="7"/>
  <c r="G49" i="7"/>
  <c r="D49" i="7"/>
  <c r="C49" i="7"/>
  <c r="B49" i="7"/>
  <c r="A49" i="7"/>
  <c r="R44" i="7"/>
  <c r="R93" i="7" s="1"/>
  <c r="O44" i="7"/>
  <c r="G44" i="7"/>
  <c r="G93" i="7" s="1"/>
  <c r="R37" i="7"/>
  <c r="O37" i="7"/>
  <c r="G37" i="7"/>
  <c r="R27" i="7"/>
  <c r="T27" i="7" s="1"/>
  <c r="T37" i="7" s="1"/>
  <c r="O27" i="7"/>
  <c r="Q27" i="7" s="1"/>
  <c r="Q37" i="7" s="1"/>
  <c r="G27" i="7"/>
  <c r="A1" i="7"/>
  <c r="I90" i="6"/>
  <c r="J90" i="6" s="1"/>
  <c r="I89" i="6"/>
  <c r="J89" i="6" s="1"/>
  <c r="I88" i="6"/>
  <c r="J88" i="6" s="1"/>
  <c r="I87" i="6"/>
  <c r="J87" i="6" s="1"/>
  <c r="I86" i="6"/>
  <c r="J86" i="6" s="1"/>
  <c r="I85" i="6"/>
  <c r="J85" i="6" s="1"/>
  <c r="I84" i="6"/>
  <c r="J84" i="6" s="1"/>
  <c r="I83" i="6"/>
  <c r="J83" i="6" s="1"/>
  <c r="I82" i="6"/>
  <c r="J82" i="6" s="1"/>
  <c r="I81" i="6"/>
  <c r="J81" i="6" s="1"/>
  <c r="I80" i="6"/>
  <c r="J80" i="6" s="1"/>
  <c r="I79" i="6"/>
  <c r="J79" i="6" s="1"/>
  <c r="I78" i="6"/>
  <c r="J78" i="6" s="1"/>
  <c r="I77" i="6"/>
  <c r="J77" i="6" s="1"/>
  <c r="J76" i="6"/>
  <c r="J75" i="6"/>
  <c r="I75" i="6"/>
  <c r="J74" i="6"/>
  <c r="I74" i="6"/>
  <c r="I73" i="6"/>
  <c r="J73" i="6" s="1"/>
  <c r="I72" i="6"/>
  <c r="J72" i="6" s="1"/>
  <c r="J71" i="6"/>
  <c r="I71" i="6"/>
  <c r="J70" i="6"/>
  <c r="I70" i="6"/>
  <c r="I69" i="6"/>
  <c r="J69" i="6" s="1"/>
  <c r="I68" i="6"/>
  <c r="J68" i="6" s="1"/>
  <c r="J67" i="6"/>
  <c r="I67" i="6"/>
  <c r="J66" i="6"/>
  <c r="I66" i="6"/>
  <c r="I65" i="6"/>
  <c r="J65" i="6" s="1"/>
  <c r="I64" i="6"/>
  <c r="J64" i="6" s="1"/>
  <c r="J63" i="6"/>
  <c r="I63" i="6"/>
  <c r="J62" i="6"/>
  <c r="I62" i="6"/>
  <c r="I61" i="6"/>
  <c r="J61" i="6" s="1"/>
  <c r="I60" i="6"/>
  <c r="J60" i="6" s="1"/>
  <c r="J59" i="6"/>
  <c r="I59" i="6"/>
  <c r="J58" i="6"/>
  <c r="I58" i="6"/>
  <c r="I57" i="6"/>
  <c r="J57" i="6" s="1"/>
  <c r="I56" i="6"/>
  <c r="J56" i="6" s="1"/>
  <c r="J55" i="6"/>
  <c r="I55" i="6"/>
  <c r="J54" i="6"/>
  <c r="I54" i="6"/>
  <c r="I53" i="6"/>
  <c r="J53" i="6" s="1"/>
  <c r="I52" i="6"/>
  <c r="J52" i="6" s="1"/>
  <c r="J51" i="6"/>
  <c r="I51" i="6"/>
  <c r="J50" i="6"/>
  <c r="I50" i="6"/>
  <c r="I49" i="6"/>
  <c r="J49" i="6" s="1"/>
  <c r="I48" i="6"/>
  <c r="J48" i="6" s="1"/>
  <c r="J47" i="6"/>
  <c r="I47" i="6"/>
  <c r="J46" i="6"/>
  <c r="I46" i="6"/>
  <c r="I45" i="6"/>
  <c r="J45" i="6" s="1"/>
  <c r="I44" i="6"/>
  <c r="J44" i="6" s="1"/>
  <c r="J43" i="6"/>
  <c r="I43" i="6"/>
  <c r="J42" i="6"/>
  <c r="I42" i="6"/>
  <c r="I41" i="6"/>
  <c r="J41" i="6" s="1"/>
  <c r="I40" i="6"/>
  <c r="J40" i="6" s="1"/>
  <c r="J39" i="6"/>
  <c r="I39" i="6"/>
  <c r="J38" i="6"/>
  <c r="I38" i="6"/>
  <c r="I37" i="6"/>
  <c r="J37" i="6" s="1"/>
  <c r="I36" i="6"/>
  <c r="J36" i="6" s="1"/>
  <c r="J35" i="6"/>
  <c r="I35" i="6"/>
  <c r="J34" i="6"/>
  <c r="I34" i="6"/>
  <c r="I33" i="6"/>
  <c r="J33" i="6" s="1"/>
  <c r="I32" i="6"/>
  <c r="J32" i="6" s="1"/>
  <c r="J31" i="6"/>
  <c r="I31" i="6"/>
  <c r="J30" i="6"/>
  <c r="I30" i="6"/>
  <c r="I29" i="6"/>
  <c r="J29" i="6" s="1"/>
  <c r="I28" i="6"/>
  <c r="J28" i="6" s="1"/>
  <c r="J27" i="6"/>
  <c r="I27" i="6"/>
  <c r="J26" i="6"/>
  <c r="I26" i="6"/>
  <c r="I25" i="6"/>
  <c r="J25" i="6" s="1"/>
  <c r="I24" i="6"/>
  <c r="J24" i="6" s="1"/>
  <c r="J23" i="6"/>
  <c r="I23" i="6"/>
  <c r="J22" i="6"/>
  <c r="I22" i="6"/>
  <c r="I21" i="6"/>
  <c r="J21" i="6" s="1"/>
  <c r="I20" i="6"/>
  <c r="J20" i="6" s="1"/>
  <c r="J19" i="6"/>
  <c r="I19" i="6"/>
  <c r="J18" i="6"/>
  <c r="I18" i="6"/>
  <c r="I17" i="6"/>
  <c r="J17" i="6" s="1"/>
  <c r="I16" i="6"/>
  <c r="J16" i="6" s="1"/>
  <c r="J15" i="6"/>
  <c r="I15" i="6"/>
  <c r="I14" i="6"/>
  <c r="J14" i="6" s="1"/>
  <c r="I13" i="6"/>
  <c r="J13" i="6" s="1"/>
  <c r="I12" i="6"/>
  <c r="J12" i="6" s="1"/>
  <c r="J11" i="6"/>
  <c r="I11" i="6"/>
  <c r="I10" i="6"/>
  <c r="J10" i="6" s="1"/>
  <c r="I9" i="6"/>
  <c r="J9" i="6" s="1"/>
  <c r="I8" i="6"/>
  <c r="J8" i="6" s="1"/>
  <c r="J7" i="6"/>
  <c r="I7" i="6"/>
  <c r="I6" i="6"/>
  <c r="I92" i="6" s="1"/>
  <c r="R347" i="5"/>
  <c r="Q347" i="5"/>
  <c r="P347" i="5"/>
  <c r="G347" i="5"/>
  <c r="V345" i="5"/>
  <c r="T345" i="5"/>
  <c r="P345" i="5"/>
  <c r="R345" i="5" s="1"/>
  <c r="N345" i="5"/>
  <c r="J345" i="5"/>
  <c r="I345" i="5"/>
  <c r="G345" i="5"/>
  <c r="V343" i="5"/>
  <c r="T343" i="5"/>
  <c r="P343" i="5"/>
  <c r="R343" i="5" s="1"/>
  <c r="N343" i="5"/>
  <c r="I343" i="5"/>
  <c r="J343" i="5" s="1"/>
  <c r="G343" i="5"/>
  <c r="V341" i="5"/>
  <c r="T341" i="5"/>
  <c r="P341" i="5"/>
  <c r="R341" i="5" s="1"/>
  <c r="N341" i="5"/>
  <c r="I341" i="5"/>
  <c r="J341" i="5" s="1"/>
  <c r="G341" i="5"/>
  <c r="V340" i="5"/>
  <c r="T340" i="5"/>
  <c r="P340" i="5"/>
  <c r="R340" i="5" s="1"/>
  <c r="N340" i="5"/>
  <c r="I340" i="5"/>
  <c r="J340" i="5" s="1"/>
  <c r="G340" i="5"/>
  <c r="R339" i="5"/>
  <c r="Q339" i="5"/>
  <c r="P339" i="5"/>
  <c r="G339" i="5"/>
  <c r="T338" i="5"/>
  <c r="V338" i="5" s="1"/>
  <c r="P338" i="5"/>
  <c r="R338" i="5" s="1"/>
  <c r="N338" i="5"/>
  <c r="I338" i="5"/>
  <c r="J338" i="5" s="1"/>
  <c r="G338" i="5"/>
  <c r="T337" i="5"/>
  <c r="V337" i="5" s="1"/>
  <c r="P337" i="5"/>
  <c r="R337" i="5" s="1"/>
  <c r="N337" i="5"/>
  <c r="I337" i="5"/>
  <c r="J337" i="5" s="1"/>
  <c r="G337" i="5"/>
  <c r="T335" i="5"/>
  <c r="V335" i="5" s="1"/>
  <c r="P335" i="5"/>
  <c r="R335" i="5" s="1"/>
  <c r="N335" i="5"/>
  <c r="I335" i="5"/>
  <c r="J335" i="5" s="1"/>
  <c r="G335" i="5"/>
  <c r="T318" i="5"/>
  <c r="V318" i="5" s="1"/>
  <c r="P318" i="5"/>
  <c r="R318" i="5" s="1"/>
  <c r="N318" i="5"/>
  <c r="I318" i="5"/>
  <c r="J318" i="5" s="1"/>
  <c r="G318" i="5"/>
  <c r="T314" i="5"/>
  <c r="T312" i="5"/>
  <c r="V312" i="5" s="1"/>
  <c r="P312" i="5"/>
  <c r="R312" i="5" s="1"/>
  <c r="N312" i="5"/>
  <c r="N314" i="5" s="1"/>
  <c r="I312" i="5"/>
  <c r="J312" i="5" s="1"/>
  <c r="G312" i="5"/>
  <c r="Q310" i="5"/>
  <c r="P310" i="5"/>
  <c r="G310" i="5"/>
  <c r="Q309" i="5"/>
  <c r="R309" i="5" s="1"/>
  <c r="P309" i="5"/>
  <c r="G309" i="5"/>
  <c r="Q308" i="5"/>
  <c r="P308" i="5"/>
  <c r="G308" i="5"/>
  <c r="T307" i="5"/>
  <c r="V307" i="5" s="1"/>
  <c r="V314" i="5" s="1"/>
  <c r="R307" i="5"/>
  <c r="N307" i="5"/>
  <c r="I307" i="5"/>
  <c r="J307" i="5" s="1"/>
  <c r="D307" i="5"/>
  <c r="P307" i="5" s="1"/>
  <c r="T303" i="5"/>
  <c r="N303" i="5"/>
  <c r="T301" i="5"/>
  <c r="V301" i="5" s="1"/>
  <c r="V303" i="5" s="1"/>
  <c r="P301" i="5"/>
  <c r="R301" i="5" s="1"/>
  <c r="R303" i="5" s="1"/>
  <c r="N301" i="5"/>
  <c r="I301" i="5"/>
  <c r="J301" i="5" s="1"/>
  <c r="J303" i="5" s="1"/>
  <c r="D301" i="5"/>
  <c r="G301" i="5" s="1"/>
  <c r="G303" i="5" s="1"/>
  <c r="Q300" i="5"/>
  <c r="R300" i="5" s="1"/>
  <c r="P300" i="5"/>
  <c r="Q299" i="5"/>
  <c r="P299" i="5"/>
  <c r="R298" i="5"/>
  <c r="Q298" i="5"/>
  <c r="P298" i="5"/>
  <c r="Q295" i="5"/>
  <c r="R295" i="5" s="1"/>
  <c r="P295" i="5"/>
  <c r="Q292" i="5"/>
  <c r="P292" i="5"/>
  <c r="T289" i="5"/>
  <c r="T288" i="5"/>
  <c r="V288" i="5" s="1"/>
  <c r="V289" i="5" s="1"/>
  <c r="P288" i="5"/>
  <c r="R288" i="5" s="1"/>
  <c r="R289" i="5" s="1"/>
  <c r="N288" i="5"/>
  <c r="N289" i="5" s="1"/>
  <c r="J288" i="5"/>
  <c r="J289" i="5" s="1"/>
  <c r="I288" i="5"/>
  <c r="G288" i="5"/>
  <c r="G289" i="5" s="1"/>
  <c r="V285" i="5"/>
  <c r="T285" i="5"/>
  <c r="N285" i="5"/>
  <c r="J285" i="5"/>
  <c r="Q282" i="5"/>
  <c r="P282" i="5"/>
  <c r="G282" i="5"/>
  <c r="Q280" i="5"/>
  <c r="R280" i="5" s="1"/>
  <c r="P280" i="5"/>
  <c r="G280" i="5"/>
  <c r="T279" i="5"/>
  <c r="V279" i="5" s="1"/>
  <c r="P279" i="5"/>
  <c r="R279" i="5" s="1"/>
  <c r="N279" i="5"/>
  <c r="I279" i="5"/>
  <c r="J279" i="5" s="1"/>
  <c r="G279" i="5"/>
  <c r="Q278" i="5"/>
  <c r="R278" i="5" s="1"/>
  <c r="P278" i="5"/>
  <c r="G278" i="5"/>
  <c r="G285" i="5" s="1"/>
  <c r="T272" i="5"/>
  <c r="N272" i="5"/>
  <c r="T270" i="5"/>
  <c r="V270" i="5" s="1"/>
  <c r="P270" i="5"/>
  <c r="R270" i="5" s="1"/>
  <c r="N270" i="5"/>
  <c r="J270" i="5"/>
  <c r="I270" i="5"/>
  <c r="G270" i="5"/>
  <c r="Q266" i="5"/>
  <c r="R266" i="5" s="1"/>
  <c r="P266" i="5"/>
  <c r="G266" i="5"/>
  <c r="Q265" i="5"/>
  <c r="R265" i="5" s="1"/>
  <c r="P265" i="5"/>
  <c r="G265" i="5"/>
  <c r="Q264" i="5"/>
  <c r="R264" i="5" s="1"/>
  <c r="P264" i="5"/>
  <c r="G264" i="5"/>
  <c r="Q263" i="5"/>
  <c r="R263" i="5" s="1"/>
  <c r="P263" i="5"/>
  <c r="G263" i="5"/>
  <c r="Q262" i="5"/>
  <c r="R262" i="5" s="1"/>
  <c r="P262" i="5"/>
  <c r="G262" i="5"/>
  <c r="Q260" i="5"/>
  <c r="D260" i="5"/>
  <c r="T259" i="5"/>
  <c r="V259" i="5" s="1"/>
  <c r="V272" i="5" s="1"/>
  <c r="N259" i="5"/>
  <c r="I259" i="5"/>
  <c r="J259" i="5" s="1"/>
  <c r="D259" i="5"/>
  <c r="P259" i="5" s="1"/>
  <c r="R259" i="5" s="1"/>
  <c r="Q254" i="5"/>
  <c r="P254" i="5"/>
  <c r="G254" i="5"/>
  <c r="Q253" i="5"/>
  <c r="P253" i="5"/>
  <c r="G253" i="5"/>
  <c r="Q252" i="5"/>
  <c r="P252" i="5"/>
  <c r="G252" i="5"/>
  <c r="D252" i="5"/>
  <c r="Q251" i="5"/>
  <c r="P251" i="5"/>
  <c r="G251" i="5"/>
  <c r="Q250" i="5"/>
  <c r="P250" i="5"/>
  <c r="G250" i="5"/>
  <c r="Q249" i="5"/>
  <c r="P249" i="5"/>
  <c r="G249" i="5"/>
  <c r="Q248" i="5"/>
  <c r="R248" i="5" s="1"/>
  <c r="P248" i="5"/>
  <c r="G248" i="5"/>
  <c r="Q247" i="5"/>
  <c r="R247" i="5" s="1"/>
  <c r="P247" i="5"/>
  <c r="G247" i="5"/>
  <c r="Q241" i="5"/>
  <c r="R241" i="5" s="1"/>
  <c r="P241" i="5"/>
  <c r="G241" i="5"/>
  <c r="R240" i="5"/>
  <c r="Q240" i="5"/>
  <c r="P240" i="5"/>
  <c r="G240" i="5"/>
  <c r="Q239" i="5"/>
  <c r="R239" i="5" s="1"/>
  <c r="P239" i="5"/>
  <c r="G239" i="5"/>
  <c r="Q238" i="5"/>
  <c r="D238" i="5"/>
  <c r="P238" i="5" s="1"/>
  <c r="R238" i="5" s="1"/>
  <c r="T234" i="5"/>
  <c r="N234" i="5"/>
  <c r="Q232" i="5"/>
  <c r="R232" i="5" s="1"/>
  <c r="P232" i="5"/>
  <c r="G232" i="5"/>
  <c r="Q230" i="5"/>
  <c r="P230" i="5"/>
  <c r="G230" i="5"/>
  <c r="D230" i="5"/>
  <c r="Q226" i="5"/>
  <c r="R226" i="5" s="1"/>
  <c r="P226" i="5"/>
  <c r="G226" i="5"/>
  <c r="Q224" i="5"/>
  <c r="P224" i="5"/>
  <c r="G224" i="5"/>
  <c r="T222" i="5"/>
  <c r="V222" i="5" s="1"/>
  <c r="V234" i="5" s="1"/>
  <c r="N222" i="5"/>
  <c r="I222" i="5"/>
  <c r="J222" i="5" s="1"/>
  <c r="J234" i="5" s="1"/>
  <c r="G222" i="5"/>
  <c r="D222" i="5"/>
  <c r="P222" i="5" s="1"/>
  <c r="R222" i="5" s="1"/>
  <c r="R218" i="5"/>
  <c r="Q218" i="5"/>
  <c r="P218" i="5"/>
  <c r="G218" i="5"/>
  <c r="T216" i="5"/>
  <c r="N216" i="5"/>
  <c r="T214" i="5"/>
  <c r="V214" i="5" s="1"/>
  <c r="P214" i="5"/>
  <c r="R214" i="5" s="1"/>
  <c r="N214" i="5"/>
  <c r="I214" i="5"/>
  <c r="J214" i="5" s="1"/>
  <c r="G214" i="5"/>
  <c r="T213" i="5"/>
  <c r="V213" i="5" s="1"/>
  <c r="P213" i="5"/>
  <c r="R213" i="5" s="1"/>
  <c r="N213" i="5"/>
  <c r="I213" i="5"/>
  <c r="J213" i="5" s="1"/>
  <c r="G213" i="5"/>
  <c r="T212" i="5"/>
  <c r="V212" i="5" s="1"/>
  <c r="P212" i="5"/>
  <c r="R212" i="5" s="1"/>
  <c r="N212" i="5"/>
  <c r="I212" i="5"/>
  <c r="J212" i="5" s="1"/>
  <c r="G212" i="5"/>
  <c r="T211" i="5"/>
  <c r="V211" i="5" s="1"/>
  <c r="R211" i="5"/>
  <c r="P211" i="5"/>
  <c r="N211" i="5"/>
  <c r="I211" i="5"/>
  <c r="J211" i="5" s="1"/>
  <c r="G211" i="5"/>
  <c r="T210" i="5"/>
  <c r="V210" i="5" s="1"/>
  <c r="P210" i="5"/>
  <c r="R210" i="5" s="1"/>
  <c r="N210" i="5"/>
  <c r="I210" i="5"/>
  <c r="J210" i="5" s="1"/>
  <c r="G210" i="5"/>
  <c r="T209" i="5"/>
  <c r="V209" i="5" s="1"/>
  <c r="P209" i="5"/>
  <c r="R209" i="5" s="1"/>
  <c r="N209" i="5"/>
  <c r="I209" i="5"/>
  <c r="J209" i="5" s="1"/>
  <c r="G209" i="5"/>
  <c r="T208" i="5"/>
  <c r="V208" i="5" s="1"/>
  <c r="P208" i="5"/>
  <c r="R208" i="5" s="1"/>
  <c r="N208" i="5"/>
  <c r="J208" i="5"/>
  <c r="I208" i="5"/>
  <c r="G208" i="5"/>
  <c r="T207" i="5"/>
  <c r="V207" i="5" s="1"/>
  <c r="P207" i="5"/>
  <c r="R207" i="5" s="1"/>
  <c r="N207" i="5"/>
  <c r="I207" i="5"/>
  <c r="J207" i="5" s="1"/>
  <c r="G207" i="5"/>
  <c r="T206" i="5"/>
  <c r="V206" i="5" s="1"/>
  <c r="P206" i="5"/>
  <c r="R206" i="5" s="1"/>
  <c r="N206" i="5"/>
  <c r="I206" i="5"/>
  <c r="J206" i="5" s="1"/>
  <c r="G206" i="5"/>
  <c r="T205" i="5"/>
  <c r="V205" i="5" s="1"/>
  <c r="P205" i="5"/>
  <c r="R205" i="5" s="1"/>
  <c r="N205" i="5"/>
  <c r="I205" i="5"/>
  <c r="J205" i="5" s="1"/>
  <c r="G205" i="5"/>
  <c r="T204" i="5"/>
  <c r="V204" i="5" s="1"/>
  <c r="P204" i="5"/>
  <c r="R204" i="5" s="1"/>
  <c r="N204" i="5"/>
  <c r="I204" i="5"/>
  <c r="J204" i="5" s="1"/>
  <c r="G204" i="5"/>
  <c r="T203" i="5"/>
  <c r="V203" i="5" s="1"/>
  <c r="R203" i="5"/>
  <c r="P203" i="5"/>
  <c r="N203" i="5"/>
  <c r="I203" i="5"/>
  <c r="J203" i="5" s="1"/>
  <c r="G203" i="5"/>
  <c r="T202" i="5"/>
  <c r="V202" i="5" s="1"/>
  <c r="P202" i="5"/>
  <c r="R202" i="5" s="1"/>
  <c r="N202" i="5"/>
  <c r="I202" i="5"/>
  <c r="J202" i="5" s="1"/>
  <c r="G202" i="5"/>
  <c r="G216" i="5" s="1"/>
  <c r="R201" i="5"/>
  <c r="N201" i="5"/>
  <c r="T197" i="5"/>
  <c r="T196" i="5"/>
  <c r="V196" i="5" s="1"/>
  <c r="P196" i="5"/>
  <c r="R196" i="5" s="1"/>
  <c r="N196" i="5"/>
  <c r="J196" i="5"/>
  <c r="I196" i="5"/>
  <c r="G196" i="5"/>
  <c r="T195" i="5"/>
  <c r="V195" i="5" s="1"/>
  <c r="P195" i="5"/>
  <c r="R195" i="5" s="1"/>
  <c r="N195" i="5"/>
  <c r="I195" i="5"/>
  <c r="J195" i="5" s="1"/>
  <c r="G195" i="5"/>
  <c r="T194" i="5"/>
  <c r="V194" i="5" s="1"/>
  <c r="P194" i="5"/>
  <c r="R194" i="5" s="1"/>
  <c r="N194" i="5"/>
  <c r="I194" i="5"/>
  <c r="J194" i="5" s="1"/>
  <c r="G194" i="5"/>
  <c r="T193" i="5"/>
  <c r="V193" i="5" s="1"/>
  <c r="P193" i="5"/>
  <c r="R193" i="5" s="1"/>
  <c r="N193" i="5"/>
  <c r="I193" i="5"/>
  <c r="J193" i="5" s="1"/>
  <c r="G193" i="5"/>
  <c r="T182" i="5"/>
  <c r="V182" i="5" s="1"/>
  <c r="P182" i="5"/>
  <c r="R182" i="5" s="1"/>
  <c r="N182" i="5"/>
  <c r="I182" i="5"/>
  <c r="J182" i="5" s="1"/>
  <c r="G182" i="5"/>
  <c r="T178" i="5"/>
  <c r="V178" i="5" s="1"/>
  <c r="V197" i="5" s="1"/>
  <c r="R178" i="5"/>
  <c r="P178" i="5"/>
  <c r="N178" i="5"/>
  <c r="I178" i="5"/>
  <c r="J178" i="5" s="1"/>
  <c r="T176" i="5"/>
  <c r="V176" i="5" s="1"/>
  <c r="P176" i="5"/>
  <c r="R176" i="5" s="1"/>
  <c r="N176" i="5"/>
  <c r="N197" i="5" s="1"/>
  <c r="I176" i="5"/>
  <c r="J176" i="5" s="1"/>
  <c r="G176" i="5"/>
  <c r="G197" i="5" s="1"/>
  <c r="T164" i="5"/>
  <c r="T162" i="5"/>
  <c r="V162" i="5" s="1"/>
  <c r="P162" i="5"/>
  <c r="R162" i="5" s="1"/>
  <c r="N162" i="5"/>
  <c r="I162" i="5"/>
  <c r="J162" i="5" s="1"/>
  <c r="V161" i="5"/>
  <c r="T161" i="5"/>
  <c r="R161" i="5"/>
  <c r="P161" i="5"/>
  <c r="N161" i="5"/>
  <c r="I161" i="5"/>
  <c r="J161" i="5" s="1"/>
  <c r="T160" i="5"/>
  <c r="V160" i="5" s="1"/>
  <c r="R160" i="5"/>
  <c r="P160" i="5"/>
  <c r="N160" i="5"/>
  <c r="I160" i="5"/>
  <c r="J160" i="5" s="1"/>
  <c r="G160" i="5"/>
  <c r="T157" i="5"/>
  <c r="V157" i="5" s="1"/>
  <c r="P157" i="5"/>
  <c r="R157" i="5" s="1"/>
  <c r="I157" i="5"/>
  <c r="G157" i="5"/>
  <c r="T156" i="5"/>
  <c r="V156" i="5" s="1"/>
  <c r="P156" i="5"/>
  <c r="R156" i="5" s="1"/>
  <c r="N156" i="5"/>
  <c r="I156" i="5"/>
  <c r="J156" i="5" s="1"/>
  <c r="D156" i="5"/>
  <c r="G156" i="5" s="1"/>
  <c r="T155" i="5"/>
  <c r="V155" i="5" s="1"/>
  <c r="R155" i="5"/>
  <c r="P155" i="5"/>
  <c r="N155" i="5"/>
  <c r="J155" i="5"/>
  <c r="I155" i="5"/>
  <c r="G155" i="5"/>
  <c r="T154" i="5"/>
  <c r="V154" i="5" s="1"/>
  <c r="R154" i="5"/>
  <c r="N154" i="5"/>
  <c r="J154" i="5"/>
  <c r="I154" i="5"/>
  <c r="D154" i="5"/>
  <c r="P154" i="5" s="1"/>
  <c r="T152" i="5"/>
  <c r="V152" i="5" s="1"/>
  <c r="P152" i="5"/>
  <c r="R152" i="5" s="1"/>
  <c r="N152" i="5"/>
  <c r="I152" i="5"/>
  <c r="J152" i="5" s="1"/>
  <c r="G152" i="5"/>
  <c r="Q149" i="5"/>
  <c r="R149" i="5" s="1"/>
  <c r="P149" i="5"/>
  <c r="G149" i="5"/>
  <c r="T148" i="5"/>
  <c r="V148" i="5" s="1"/>
  <c r="R148" i="5"/>
  <c r="P148" i="5"/>
  <c r="N148" i="5"/>
  <c r="J148" i="5"/>
  <c r="I148" i="5"/>
  <c r="Q144" i="5"/>
  <c r="P144" i="5"/>
  <c r="G144" i="5"/>
  <c r="V139" i="5"/>
  <c r="T139" i="5"/>
  <c r="R139" i="5"/>
  <c r="P139" i="5"/>
  <c r="N139" i="5"/>
  <c r="I139" i="5"/>
  <c r="J139" i="5" s="1"/>
  <c r="T137" i="5"/>
  <c r="V137" i="5" s="1"/>
  <c r="P137" i="5"/>
  <c r="R137" i="5" s="1"/>
  <c r="N137" i="5"/>
  <c r="I137" i="5"/>
  <c r="J137" i="5" s="1"/>
  <c r="G137" i="5"/>
  <c r="T131" i="5"/>
  <c r="V131" i="5" s="1"/>
  <c r="R131" i="5"/>
  <c r="P131" i="5"/>
  <c r="N131" i="5"/>
  <c r="I131" i="5"/>
  <c r="J131" i="5" s="1"/>
  <c r="G131" i="5"/>
  <c r="T129" i="5"/>
  <c r="V129" i="5" s="1"/>
  <c r="R129" i="5"/>
  <c r="P129" i="5"/>
  <c r="N129" i="5"/>
  <c r="I129" i="5"/>
  <c r="J129" i="5" s="1"/>
  <c r="G129" i="5"/>
  <c r="T116" i="5"/>
  <c r="V116" i="5" s="1"/>
  <c r="P116" i="5"/>
  <c r="R116" i="5" s="1"/>
  <c r="N116" i="5"/>
  <c r="I116" i="5"/>
  <c r="J116" i="5" s="1"/>
  <c r="G116" i="5"/>
  <c r="T115" i="5"/>
  <c r="V115" i="5" s="1"/>
  <c r="P115" i="5"/>
  <c r="R115" i="5" s="1"/>
  <c r="N115" i="5"/>
  <c r="I115" i="5"/>
  <c r="J115" i="5" s="1"/>
  <c r="G115" i="5"/>
  <c r="T114" i="5"/>
  <c r="V114" i="5" s="1"/>
  <c r="P114" i="5"/>
  <c r="R114" i="5" s="1"/>
  <c r="N114" i="5"/>
  <c r="I114" i="5"/>
  <c r="J114" i="5" s="1"/>
  <c r="G114" i="5"/>
  <c r="T106" i="5"/>
  <c r="Q105" i="5"/>
  <c r="P105" i="5"/>
  <c r="G105" i="5"/>
  <c r="B105" i="5"/>
  <c r="Q104" i="5"/>
  <c r="P104" i="5"/>
  <c r="R104" i="5" s="1"/>
  <c r="G104" i="5"/>
  <c r="B104" i="5"/>
  <c r="T103" i="5"/>
  <c r="V103" i="5" s="1"/>
  <c r="P103" i="5"/>
  <c r="R103" i="5" s="1"/>
  <c r="N103" i="5"/>
  <c r="I103" i="5"/>
  <c r="J103" i="5" s="1"/>
  <c r="B103" i="5"/>
  <c r="Q102" i="5"/>
  <c r="R102" i="5" s="1"/>
  <c r="P102" i="5"/>
  <c r="G102" i="5"/>
  <c r="D102" i="5"/>
  <c r="B102" i="5"/>
  <c r="B101" i="5"/>
  <c r="T100" i="5"/>
  <c r="V100" i="5" s="1"/>
  <c r="R100" i="5"/>
  <c r="P100" i="5"/>
  <c r="N100" i="5"/>
  <c r="I100" i="5"/>
  <c r="J100" i="5" s="1"/>
  <c r="G100" i="5"/>
  <c r="B100" i="5"/>
  <c r="T99" i="5"/>
  <c r="V99" i="5" s="1"/>
  <c r="N99" i="5"/>
  <c r="I99" i="5"/>
  <c r="J99" i="5" s="1"/>
  <c r="D99" i="5"/>
  <c r="P99" i="5" s="1"/>
  <c r="R99" i="5" s="1"/>
  <c r="B99" i="5"/>
  <c r="B98" i="5"/>
  <c r="B97" i="5"/>
  <c r="B96" i="5"/>
  <c r="T95" i="5"/>
  <c r="V95" i="5" s="1"/>
  <c r="P95" i="5"/>
  <c r="R95" i="5" s="1"/>
  <c r="N95" i="5"/>
  <c r="J95" i="5"/>
  <c r="I95" i="5"/>
  <c r="G95" i="5"/>
  <c r="B95" i="5"/>
  <c r="B94" i="5"/>
  <c r="B93" i="5"/>
  <c r="T92" i="5"/>
  <c r="V92" i="5" s="1"/>
  <c r="N92" i="5"/>
  <c r="I92" i="5"/>
  <c r="J92" i="5" s="1"/>
  <c r="D92" i="5"/>
  <c r="P92" i="5" s="1"/>
  <c r="R92" i="5" s="1"/>
  <c r="B92" i="5"/>
  <c r="B91" i="5"/>
  <c r="B90" i="5"/>
  <c r="B89" i="5"/>
  <c r="Q88" i="5"/>
  <c r="R88" i="5" s="1"/>
  <c r="P88" i="5"/>
  <c r="G88" i="5"/>
  <c r="B88" i="5"/>
  <c r="B87" i="5"/>
  <c r="B86" i="5"/>
  <c r="B85" i="5"/>
  <c r="B84" i="5"/>
  <c r="B83" i="5"/>
  <c r="B82" i="5"/>
  <c r="B81" i="5"/>
  <c r="Q77" i="5"/>
  <c r="R77" i="5" s="1"/>
  <c r="P77" i="5"/>
  <c r="G77" i="5"/>
  <c r="Q76" i="5"/>
  <c r="R76" i="5" s="1"/>
  <c r="P76" i="5"/>
  <c r="G76" i="5"/>
  <c r="T75" i="5"/>
  <c r="V75" i="5" s="1"/>
  <c r="R75" i="5"/>
  <c r="P75" i="5"/>
  <c r="N75" i="5"/>
  <c r="I75" i="5"/>
  <c r="J75" i="5" s="1"/>
  <c r="Q74" i="5"/>
  <c r="P74" i="5"/>
  <c r="G74" i="5"/>
  <c r="T72" i="5"/>
  <c r="V72" i="5" s="1"/>
  <c r="P72" i="5"/>
  <c r="R72" i="5" s="1"/>
  <c r="N72" i="5"/>
  <c r="I72" i="5"/>
  <c r="J72" i="5" s="1"/>
  <c r="G72" i="5"/>
  <c r="D72" i="5"/>
  <c r="T71" i="5"/>
  <c r="V71" i="5" s="1"/>
  <c r="P71" i="5"/>
  <c r="R71" i="5" s="1"/>
  <c r="N71" i="5"/>
  <c r="J71" i="5"/>
  <c r="I71" i="5"/>
  <c r="D71" i="5"/>
  <c r="G71" i="5" s="1"/>
  <c r="T70" i="5"/>
  <c r="V70" i="5" s="1"/>
  <c r="T69" i="5"/>
  <c r="V69" i="5" s="1"/>
  <c r="T68" i="5"/>
  <c r="V68" i="5" s="1"/>
  <c r="T67" i="5"/>
  <c r="V67" i="5" s="1"/>
  <c r="P67" i="5"/>
  <c r="R67" i="5" s="1"/>
  <c r="N67" i="5"/>
  <c r="I67" i="5"/>
  <c r="J67" i="5" s="1"/>
  <c r="G67" i="5"/>
  <c r="D67" i="5"/>
  <c r="V64" i="5"/>
  <c r="T64" i="5"/>
  <c r="N64" i="5"/>
  <c r="N106" i="5" s="1"/>
  <c r="I64" i="5"/>
  <c r="J64" i="5" s="1"/>
  <c r="D64" i="5"/>
  <c r="R60" i="5"/>
  <c r="Q60" i="5"/>
  <c r="P60" i="5"/>
  <c r="G60" i="5"/>
  <c r="T49" i="5"/>
  <c r="G49" i="5"/>
  <c r="T45" i="5"/>
  <c r="P45" i="5"/>
  <c r="R45" i="5" s="1"/>
  <c r="N45" i="5"/>
  <c r="I45" i="5"/>
  <c r="J45" i="5" s="1"/>
  <c r="V45" i="5" s="1"/>
  <c r="G45" i="5"/>
  <c r="T37" i="5"/>
  <c r="P37" i="5"/>
  <c r="R37" i="5" s="1"/>
  <c r="N37" i="5"/>
  <c r="I37" i="5"/>
  <c r="J37" i="5" s="1"/>
  <c r="V37" i="5" s="1"/>
  <c r="G37" i="5"/>
  <c r="T36" i="5"/>
  <c r="R36" i="5"/>
  <c r="I36" i="5"/>
  <c r="J36" i="5" s="1"/>
  <c r="V35" i="5"/>
  <c r="T35" i="5"/>
  <c r="R35" i="5"/>
  <c r="P35" i="5"/>
  <c r="N35" i="5"/>
  <c r="J35" i="5"/>
  <c r="I35" i="5"/>
  <c r="G35" i="5"/>
  <c r="R34" i="5"/>
  <c r="N34" i="5"/>
  <c r="I34" i="5"/>
  <c r="J34" i="5" s="1"/>
  <c r="V34" i="5" s="1"/>
  <c r="T33" i="5"/>
  <c r="P33" i="5"/>
  <c r="R33" i="5" s="1"/>
  <c r="N33" i="5"/>
  <c r="J33" i="5"/>
  <c r="V33" i="5" s="1"/>
  <c r="I33" i="5"/>
  <c r="G33" i="5"/>
  <c r="T23" i="5"/>
  <c r="P23" i="5"/>
  <c r="R23" i="5" s="1"/>
  <c r="N23" i="5"/>
  <c r="J23" i="5"/>
  <c r="I23" i="5"/>
  <c r="G23" i="5"/>
  <c r="T22" i="5"/>
  <c r="P22" i="5"/>
  <c r="R22" i="5" s="1"/>
  <c r="N22" i="5"/>
  <c r="J22" i="5"/>
  <c r="V22" i="5" s="1"/>
  <c r="I22" i="5"/>
  <c r="G22" i="5"/>
  <c r="T21" i="5"/>
  <c r="P21" i="5"/>
  <c r="R21" i="5" s="1"/>
  <c r="N21" i="5"/>
  <c r="J21" i="5"/>
  <c r="V21" i="5" s="1"/>
  <c r="I21" i="5"/>
  <c r="G21" i="5"/>
  <c r="T20" i="5"/>
  <c r="P20" i="5"/>
  <c r="R20" i="5" s="1"/>
  <c r="N20" i="5"/>
  <c r="J20" i="5"/>
  <c r="V20" i="5" s="1"/>
  <c r="I20" i="5"/>
  <c r="G20" i="5"/>
  <c r="T19" i="5"/>
  <c r="P19" i="5"/>
  <c r="R19" i="5" s="1"/>
  <c r="N19" i="5"/>
  <c r="J19" i="5"/>
  <c r="I19" i="5"/>
  <c r="G19" i="5"/>
  <c r="T18" i="5"/>
  <c r="P18" i="5"/>
  <c r="R18" i="5" s="1"/>
  <c r="N18" i="5"/>
  <c r="J18" i="5"/>
  <c r="V18" i="5" s="1"/>
  <c r="I18" i="5"/>
  <c r="G18" i="5"/>
  <c r="I43" i="4"/>
  <c r="F43" i="4"/>
  <c r="I42" i="4"/>
  <c r="F42" i="4"/>
  <c r="I41" i="4"/>
  <c r="F41" i="4"/>
  <c r="I40" i="4"/>
  <c r="F40" i="4"/>
  <c r="I39" i="4"/>
  <c r="F39" i="4"/>
  <c r="I38" i="4"/>
  <c r="F38" i="4"/>
  <c r="I37" i="4"/>
  <c r="F37" i="4"/>
  <c r="I36" i="4"/>
  <c r="F36" i="4"/>
  <c r="I35" i="4"/>
  <c r="F35" i="4"/>
  <c r="I34" i="4"/>
  <c r="F34" i="4"/>
  <c r="J34" i="4" s="1"/>
  <c r="I33" i="4"/>
  <c r="F33" i="4"/>
  <c r="I32" i="4"/>
  <c r="F32" i="4"/>
  <c r="I31" i="4"/>
  <c r="J31" i="4" s="1"/>
  <c r="F31" i="4"/>
  <c r="I30" i="4"/>
  <c r="F30" i="4"/>
  <c r="J30" i="4" s="1"/>
  <c r="I29" i="4"/>
  <c r="F29" i="4"/>
  <c r="I28" i="4"/>
  <c r="F28" i="4"/>
  <c r="I27" i="4"/>
  <c r="F27" i="4"/>
  <c r="I26" i="4"/>
  <c r="F26" i="4"/>
  <c r="I25" i="4"/>
  <c r="F25" i="4"/>
  <c r="I24" i="4"/>
  <c r="F24" i="4"/>
  <c r="I23" i="4"/>
  <c r="F23" i="4"/>
  <c r="J23" i="4" s="1"/>
  <c r="I22" i="4"/>
  <c r="F22" i="4"/>
  <c r="J22" i="4" s="1"/>
  <c r="I21" i="4"/>
  <c r="F21" i="4"/>
  <c r="I20" i="4"/>
  <c r="F20" i="4"/>
  <c r="I19" i="4"/>
  <c r="F19" i="4"/>
  <c r="I18" i="4"/>
  <c r="F18" i="4"/>
  <c r="J18" i="4" s="1"/>
  <c r="I17" i="4"/>
  <c r="J17" i="4" s="1"/>
  <c r="F17" i="4"/>
  <c r="H16" i="4"/>
  <c r="I16" i="4" s="1"/>
  <c r="F16" i="4"/>
  <c r="I15" i="4"/>
  <c r="F15" i="4"/>
  <c r="I14" i="4"/>
  <c r="F14" i="4"/>
  <c r="J14" i="4" s="1"/>
  <c r="I13" i="4"/>
  <c r="F13" i="4"/>
  <c r="I12" i="4"/>
  <c r="F12" i="4"/>
  <c r="I11" i="4"/>
  <c r="F11" i="4"/>
  <c r="I10" i="4"/>
  <c r="F10" i="4"/>
  <c r="J10" i="4" s="1"/>
  <c r="I9" i="4"/>
  <c r="F9" i="4"/>
  <c r="J9" i="4" s="1"/>
  <c r="I8" i="4"/>
  <c r="F8" i="4"/>
  <c r="I7" i="4"/>
  <c r="F7" i="4"/>
  <c r="I6" i="4"/>
  <c r="F6" i="4"/>
  <c r="J6" i="4" s="1"/>
  <c r="I5" i="4"/>
  <c r="F5" i="4"/>
  <c r="J5" i="4" s="1"/>
  <c r="I4" i="4"/>
  <c r="F4" i="4"/>
  <c r="I3" i="4"/>
  <c r="F3" i="4"/>
  <c r="Z164" i="3"/>
  <c r="AB164" i="3" s="1"/>
  <c r="X164" i="3"/>
  <c r="M164" i="3"/>
  <c r="AG162" i="3"/>
  <c r="AJ162" i="3" s="1"/>
  <c r="AF162" i="3"/>
  <c r="AE162" i="3"/>
  <c r="Z162" i="3"/>
  <c r="AB162" i="3" s="1"/>
  <c r="X162" i="3"/>
  <c r="AI162" i="3" s="1"/>
  <c r="W162" i="3"/>
  <c r="M162" i="3"/>
  <c r="I162" i="3"/>
  <c r="AG161" i="3"/>
  <c r="AJ161" i="3" s="1"/>
  <c r="AK161" i="3" s="1"/>
  <c r="AF161" i="3"/>
  <c r="AG160" i="3"/>
  <c r="AF160" i="3"/>
  <c r="AE160" i="3"/>
  <c r="Z160" i="3"/>
  <c r="AB160" i="3" s="1"/>
  <c r="W160" i="3"/>
  <c r="X160" i="3" s="1"/>
  <c r="AI160" i="3" s="1"/>
  <c r="M160" i="3"/>
  <c r="I160" i="3"/>
  <c r="AG159" i="3"/>
  <c r="AJ159" i="3" s="1"/>
  <c r="AK159" i="3" s="1"/>
  <c r="AF159" i="3"/>
  <c r="AG158" i="3"/>
  <c r="AJ158" i="3" s="1"/>
  <c r="AK158" i="3" s="1"/>
  <c r="AF158" i="3"/>
  <c r="AF157" i="3"/>
  <c r="AE157" i="3"/>
  <c r="Z157" i="3"/>
  <c r="AB157" i="3" s="1"/>
  <c r="AB167" i="3" s="1"/>
  <c r="X157" i="3"/>
  <c r="X167" i="3" s="1"/>
  <c r="W157" i="3"/>
  <c r="AG157" i="3" s="1"/>
  <c r="AJ157" i="3" s="1"/>
  <c r="M157" i="3"/>
  <c r="I157" i="3"/>
  <c r="AK156" i="3"/>
  <c r="AG156" i="3"/>
  <c r="AF156" i="3"/>
  <c r="AK155" i="3"/>
  <c r="AG155" i="3"/>
  <c r="AF155" i="3"/>
  <c r="AG154" i="3"/>
  <c r="AF154" i="3"/>
  <c r="AG153" i="3"/>
  <c r="AF153" i="3"/>
  <c r="AF152" i="3"/>
  <c r="AE152" i="3"/>
  <c r="Z152" i="3"/>
  <c r="AB152" i="3" s="1"/>
  <c r="X152" i="3"/>
  <c r="W152" i="3"/>
  <c r="AG152" i="3" s="1"/>
  <c r="O152" i="3"/>
  <c r="M152" i="3"/>
  <c r="AG151" i="3"/>
  <c r="AJ151" i="3" s="1"/>
  <c r="AF151" i="3"/>
  <c r="Z151" i="3"/>
  <c r="AB151" i="3" s="1"/>
  <c r="X151" i="3"/>
  <c r="AI151" i="3" s="1"/>
  <c r="AK151" i="3" s="1"/>
  <c r="W151" i="3"/>
  <c r="O151" i="3"/>
  <c r="M151" i="3"/>
  <c r="AG150" i="3"/>
  <c r="AJ150" i="3" s="1"/>
  <c r="AF150" i="3"/>
  <c r="AE150" i="3"/>
  <c r="AB150" i="3"/>
  <c r="Z150" i="3"/>
  <c r="X150" i="3"/>
  <c r="W150" i="3"/>
  <c r="M150" i="3"/>
  <c r="O150" i="3" s="1"/>
  <c r="AI149" i="3"/>
  <c r="AG149" i="3"/>
  <c r="AF149" i="3"/>
  <c r="AJ149" i="3" s="1"/>
  <c r="AF148" i="3"/>
  <c r="AB148" i="3"/>
  <c r="Z148" i="3"/>
  <c r="W148" i="3"/>
  <c r="AG148" i="3" s="1"/>
  <c r="AJ148" i="3" s="1"/>
  <c r="M148" i="3"/>
  <c r="O148" i="3" s="1"/>
  <c r="L148" i="3"/>
  <c r="AG147" i="3"/>
  <c r="AF147" i="3"/>
  <c r="Z147" i="3"/>
  <c r="AB147" i="3" s="1"/>
  <c r="W147" i="3"/>
  <c r="X147" i="3" s="1"/>
  <c r="AI147" i="3" s="1"/>
  <c r="O147" i="3"/>
  <c r="M147" i="3"/>
  <c r="AG146" i="3"/>
  <c r="AJ146" i="3" s="1"/>
  <c r="AF146" i="3"/>
  <c r="AE146" i="3"/>
  <c r="AB146" i="3"/>
  <c r="Z146" i="3"/>
  <c r="W146" i="3"/>
  <c r="X146" i="3" s="1"/>
  <c r="AI146" i="3" s="1"/>
  <c r="M146" i="3"/>
  <c r="O146" i="3" s="1"/>
  <c r="AI145" i="3"/>
  <c r="AK145" i="3" s="1"/>
  <c r="AG145" i="3"/>
  <c r="AF145" i="3"/>
  <c r="AJ145" i="3" s="1"/>
  <c r="AF144" i="3"/>
  <c r="AE144" i="3"/>
  <c r="Z144" i="3"/>
  <c r="AB144" i="3" s="1"/>
  <c r="X144" i="3"/>
  <c r="AI144" i="3" s="1"/>
  <c r="W144" i="3"/>
  <c r="AG144" i="3" s="1"/>
  <c r="AJ144" i="3" s="1"/>
  <c r="O144" i="3"/>
  <c r="L144" i="3"/>
  <c r="M144" i="3" s="1"/>
  <c r="I144" i="3"/>
  <c r="AG143" i="3"/>
  <c r="AF143" i="3"/>
  <c r="AB143" i="3"/>
  <c r="Z143" i="3"/>
  <c r="W143" i="3"/>
  <c r="X143" i="3" s="1"/>
  <c r="AI143" i="3" s="1"/>
  <c r="AK143" i="3" s="1"/>
  <c r="M143" i="3"/>
  <c r="I143" i="3"/>
  <c r="AI142" i="3"/>
  <c r="AK142" i="3" s="1"/>
  <c r="AG142" i="3"/>
  <c r="AF142" i="3"/>
  <c r="AK141" i="3"/>
  <c r="AI141" i="3"/>
  <c r="AG141" i="3"/>
  <c r="AF141" i="3"/>
  <c r="AI140" i="3"/>
  <c r="AK140" i="3" s="1"/>
  <c r="AG140" i="3"/>
  <c r="AF140" i="3"/>
  <c r="AI139" i="3"/>
  <c r="AG139" i="3"/>
  <c r="AJ139" i="3" s="1"/>
  <c r="AF139" i="3"/>
  <c r="AE139" i="3"/>
  <c r="Z139" i="3"/>
  <c r="AB139" i="3" s="1"/>
  <c r="X139" i="3"/>
  <c r="W139" i="3"/>
  <c r="O139" i="3"/>
  <c r="M139" i="3"/>
  <c r="AF138" i="3"/>
  <c r="AE138" i="3"/>
  <c r="Z138" i="3"/>
  <c r="AB138" i="3" s="1"/>
  <c r="AB154" i="3" s="1"/>
  <c r="X138" i="3"/>
  <c r="W138" i="3"/>
  <c r="AG138" i="3" s="1"/>
  <c r="AJ138" i="3" s="1"/>
  <c r="AI137" i="3"/>
  <c r="AG137" i="3"/>
  <c r="AF137" i="3"/>
  <c r="AI136" i="3"/>
  <c r="AG136" i="3"/>
  <c r="AF136" i="3"/>
  <c r="AG135" i="3"/>
  <c r="AF135" i="3"/>
  <c r="AG134" i="3"/>
  <c r="AF134" i="3"/>
  <c r="AG133" i="3"/>
  <c r="AF133" i="3"/>
  <c r="AB133" i="3"/>
  <c r="Z133" i="3"/>
  <c r="W133" i="3"/>
  <c r="X133" i="3" s="1"/>
  <c r="M133" i="3"/>
  <c r="I133" i="3"/>
  <c r="AF132" i="3"/>
  <c r="AE132" i="3"/>
  <c r="Z132" i="3"/>
  <c r="AB132" i="3" s="1"/>
  <c r="W132" i="3"/>
  <c r="AG132" i="3" s="1"/>
  <c r="AJ132" i="3" s="1"/>
  <c r="O132" i="3"/>
  <c r="M132" i="3"/>
  <c r="I132" i="3"/>
  <c r="AI131" i="3"/>
  <c r="AG131" i="3"/>
  <c r="AF131" i="3"/>
  <c r="AI130" i="3"/>
  <c r="AG130" i="3"/>
  <c r="AF130" i="3"/>
  <c r="I130" i="3"/>
  <c r="O130" i="3" s="1"/>
  <c r="AI129" i="3"/>
  <c r="AG129" i="3"/>
  <c r="AF129" i="3"/>
  <c r="AI128" i="3"/>
  <c r="AG128" i="3"/>
  <c r="AF128" i="3"/>
  <c r="AI127" i="3"/>
  <c r="AG127" i="3"/>
  <c r="AF127" i="3"/>
  <c r="AI126" i="3"/>
  <c r="AG126" i="3"/>
  <c r="AF126" i="3"/>
  <c r="AJ125" i="3"/>
  <c r="AF125" i="3"/>
  <c r="Z125" i="3"/>
  <c r="AB125" i="3" s="1"/>
  <c r="W125" i="3"/>
  <c r="AG125" i="3" s="1"/>
  <c r="O125" i="3"/>
  <c r="M125" i="3"/>
  <c r="I125" i="3"/>
  <c r="AI124" i="3"/>
  <c r="AG124" i="3"/>
  <c r="AF124" i="3"/>
  <c r="AI123" i="3"/>
  <c r="AG123" i="3"/>
  <c r="AF123" i="3"/>
  <c r="AI122" i="3"/>
  <c r="AG122" i="3"/>
  <c r="AF122" i="3"/>
  <c r="AI121" i="3"/>
  <c r="AG121" i="3"/>
  <c r="AF121" i="3"/>
  <c r="AF120" i="3"/>
  <c r="Z120" i="3"/>
  <c r="AB120" i="3" s="1"/>
  <c r="W120" i="3"/>
  <c r="AG120" i="3" s="1"/>
  <c r="AJ120" i="3" s="1"/>
  <c r="L120" i="3"/>
  <c r="M120" i="3" s="1"/>
  <c r="O120" i="3" s="1"/>
  <c r="I120" i="3"/>
  <c r="AI119" i="3"/>
  <c r="AG119" i="3"/>
  <c r="AF119" i="3"/>
  <c r="AI118" i="3"/>
  <c r="AG118" i="3"/>
  <c r="AF118" i="3"/>
  <c r="AI117" i="3"/>
  <c r="AG117" i="3"/>
  <c r="AF117" i="3"/>
  <c r="AI116" i="3"/>
  <c r="AG116" i="3"/>
  <c r="AF116" i="3"/>
  <c r="AF115" i="3"/>
  <c r="Z115" i="3"/>
  <c r="AB115" i="3" s="1"/>
  <c r="W115" i="3"/>
  <c r="AG115" i="3" s="1"/>
  <c r="AJ115" i="3" s="1"/>
  <c r="M115" i="3"/>
  <c r="O115" i="3" s="1"/>
  <c r="I115" i="3"/>
  <c r="AI114" i="3"/>
  <c r="AG114" i="3"/>
  <c r="AF114" i="3"/>
  <c r="AJ113" i="3"/>
  <c r="AF113" i="3"/>
  <c r="AB113" i="3"/>
  <c r="Z113" i="3"/>
  <c r="X113" i="3"/>
  <c r="AI113" i="3" s="1"/>
  <c r="W113" i="3"/>
  <c r="AG113" i="3" s="1"/>
  <c r="O113" i="3"/>
  <c r="M113" i="3"/>
  <c r="I113" i="3"/>
  <c r="AI112" i="3"/>
  <c r="AG112" i="3"/>
  <c r="AF112" i="3"/>
  <c r="AF111" i="3"/>
  <c r="Z111" i="3"/>
  <c r="AB111" i="3" s="1"/>
  <c r="W111" i="3"/>
  <c r="AG111" i="3" s="1"/>
  <c r="AJ111" i="3" s="1"/>
  <c r="M111" i="3"/>
  <c r="O111" i="3" s="1"/>
  <c r="I111" i="3"/>
  <c r="AI110" i="3"/>
  <c r="AG110" i="3"/>
  <c r="AF110" i="3"/>
  <c r="AF109" i="3"/>
  <c r="Z109" i="3"/>
  <c r="AB109" i="3" s="1"/>
  <c r="W109" i="3"/>
  <c r="M109" i="3"/>
  <c r="O109" i="3" s="1"/>
  <c r="I109" i="3"/>
  <c r="AG108" i="3"/>
  <c r="AJ108" i="3" s="1"/>
  <c r="AF108" i="3"/>
  <c r="Z108" i="3"/>
  <c r="AB108" i="3" s="1"/>
  <c r="X108" i="3"/>
  <c r="AI108" i="3" s="1"/>
  <c r="AK108" i="3" s="1"/>
  <c r="W108" i="3"/>
  <c r="M108" i="3"/>
  <c r="O108" i="3" s="1"/>
  <c r="I108" i="3"/>
  <c r="AG107" i="3"/>
  <c r="AJ107" i="3" s="1"/>
  <c r="AF107" i="3"/>
  <c r="Z107" i="3"/>
  <c r="AB107" i="3" s="1"/>
  <c r="X107" i="3"/>
  <c r="AI107" i="3" s="1"/>
  <c r="AK107" i="3" s="1"/>
  <c r="W107" i="3"/>
  <c r="O107" i="3"/>
  <c r="M107" i="3"/>
  <c r="I107" i="3"/>
  <c r="AG106" i="3"/>
  <c r="AF106" i="3"/>
  <c r="Z106" i="3"/>
  <c r="AB106" i="3" s="1"/>
  <c r="X106" i="3"/>
  <c r="AI106" i="3" s="1"/>
  <c r="W106" i="3"/>
  <c r="M106" i="3"/>
  <c r="I106" i="3"/>
  <c r="AI105" i="3"/>
  <c r="AG105" i="3"/>
  <c r="AF105" i="3"/>
  <c r="AI104" i="3"/>
  <c r="AG104" i="3"/>
  <c r="AF104" i="3"/>
  <c r="AI103" i="3"/>
  <c r="AG103" i="3"/>
  <c r="AF103" i="3"/>
  <c r="AI102" i="3"/>
  <c r="AG102" i="3"/>
  <c r="AF102" i="3"/>
  <c r="AG101" i="3"/>
  <c r="AF101" i="3"/>
  <c r="Z101" i="3"/>
  <c r="AB101" i="3" s="1"/>
  <c r="X101" i="3"/>
  <c r="AI101" i="3" s="1"/>
  <c r="W101" i="3"/>
  <c r="M101" i="3"/>
  <c r="O101" i="3" s="1"/>
  <c r="I101" i="3"/>
  <c r="AI100" i="3"/>
  <c r="AG100" i="3"/>
  <c r="AF100" i="3"/>
  <c r="AF99" i="3"/>
  <c r="Z99" i="3"/>
  <c r="AB99" i="3" s="1"/>
  <c r="W99" i="3"/>
  <c r="AG99" i="3" s="1"/>
  <c r="AF98" i="3"/>
  <c r="Z98" i="3"/>
  <c r="AB98" i="3" s="1"/>
  <c r="W98" i="3"/>
  <c r="X98" i="3" s="1"/>
  <c r="AI98" i="3" s="1"/>
  <c r="M98" i="3"/>
  <c r="O98" i="3" s="1"/>
  <c r="L98" i="3"/>
  <c r="I98" i="3"/>
  <c r="AF97" i="3"/>
  <c r="Z97" i="3"/>
  <c r="AB97" i="3" s="1"/>
  <c r="W97" i="3"/>
  <c r="AG97" i="3" s="1"/>
  <c r="M97" i="3"/>
  <c r="O97" i="3" s="1"/>
  <c r="I97" i="3"/>
  <c r="AF96" i="3"/>
  <c r="Z96" i="3"/>
  <c r="AB96" i="3" s="1"/>
  <c r="W96" i="3"/>
  <c r="M96" i="3"/>
  <c r="O96" i="3" s="1"/>
  <c r="I96" i="3"/>
  <c r="AF95" i="3"/>
  <c r="AB95" i="3"/>
  <c r="W95" i="3"/>
  <c r="AG95" i="3" s="1"/>
  <c r="M95" i="3"/>
  <c r="O95" i="3" s="1"/>
  <c r="I95" i="3"/>
  <c r="Z94" i="3"/>
  <c r="AB94" i="3" s="1"/>
  <c r="W94" i="3"/>
  <c r="AG94" i="3" s="1"/>
  <c r="AJ94" i="3" s="1"/>
  <c r="M94" i="3"/>
  <c r="O94" i="3" s="1"/>
  <c r="I94" i="3"/>
  <c r="AI93" i="3"/>
  <c r="AG93" i="3"/>
  <c r="AF93" i="3"/>
  <c r="Z93" i="3"/>
  <c r="AB93" i="3" s="1"/>
  <c r="W93" i="3"/>
  <c r="X93" i="3" s="1"/>
  <c r="O93" i="3"/>
  <c r="M93" i="3"/>
  <c r="I93" i="3"/>
  <c r="AF92" i="3"/>
  <c r="Z92" i="3"/>
  <c r="AB92" i="3" s="1"/>
  <c r="W92" i="3"/>
  <c r="M92" i="3"/>
  <c r="O92" i="3" s="1"/>
  <c r="I92" i="3"/>
  <c r="AI91" i="3"/>
  <c r="AG91" i="3"/>
  <c r="AF91" i="3"/>
  <c r="AI90" i="3"/>
  <c r="AG90" i="3"/>
  <c r="AF90" i="3"/>
  <c r="AI89" i="3"/>
  <c r="AG89" i="3"/>
  <c r="AF89" i="3"/>
  <c r="AI88" i="3"/>
  <c r="AG88" i="3"/>
  <c r="AF88" i="3"/>
  <c r="AF87" i="3"/>
  <c r="Z87" i="3"/>
  <c r="AB87" i="3" s="1"/>
  <c r="W87" i="3"/>
  <c r="M87" i="3"/>
  <c r="O87" i="3" s="1"/>
  <c r="I87" i="3"/>
  <c r="AI86" i="3"/>
  <c r="AG86" i="3"/>
  <c r="AF86" i="3"/>
  <c r="AF85" i="3"/>
  <c r="Z85" i="3"/>
  <c r="AB85" i="3" s="1"/>
  <c r="W85" i="3"/>
  <c r="L85" i="3"/>
  <c r="M85" i="3" s="1"/>
  <c r="O85" i="3" s="1"/>
  <c r="I85" i="3"/>
  <c r="AI84" i="3"/>
  <c r="AG84" i="3"/>
  <c r="AF84" i="3"/>
  <c r="AI83" i="3"/>
  <c r="AG83" i="3"/>
  <c r="AF83" i="3"/>
  <c r="I83" i="3"/>
  <c r="O83" i="3" s="1"/>
  <c r="AI82" i="3"/>
  <c r="AG82" i="3"/>
  <c r="AF82" i="3"/>
  <c r="AI81" i="3"/>
  <c r="AG81" i="3"/>
  <c r="AF81" i="3"/>
  <c r="AI80" i="3"/>
  <c r="AG80" i="3"/>
  <c r="AF80" i="3"/>
  <c r="AF79" i="3"/>
  <c r="Z79" i="3"/>
  <c r="AB79" i="3" s="1"/>
  <c r="M79" i="3"/>
  <c r="W79" i="3" s="1"/>
  <c r="X79" i="3" s="1"/>
  <c r="AI79" i="3" s="1"/>
  <c r="AK79" i="3" s="1"/>
  <c r="I79" i="3"/>
  <c r="AI78" i="3"/>
  <c r="AG78" i="3"/>
  <c r="AF78" i="3"/>
  <c r="AI77" i="3"/>
  <c r="AG77" i="3"/>
  <c r="AF77" i="3"/>
  <c r="AJ76" i="3"/>
  <c r="AI76" i="3"/>
  <c r="AK76" i="3" s="1"/>
  <c r="AF76" i="3"/>
  <c r="Z76" i="3"/>
  <c r="AB76" i="3" s="1"/>
  <c r="X76" i="3"/>
  <c r="W76" i="3"/>
  <c r="AG76" i="3" s="1"/>
  <c r="M76" i="3"/>
  <c r="O76" i="3" s="1"/>
  <c r="I76" i="3"/>
  <c r="AI75" i="3"/>
  <c r="AG75" i="3"/>
  <c r="AF75" i="3"/>
  <c r="AG74" i="3"/>
  <c r="AJ74" i="3" s="1"/>
  <c r="AF74" i="3"/>
  <c r="Z74" i="3"/>
  <c r="AB74" i="3" s="1"/>
  <c r="X74" i="3"/>
  <c r="AI74" i="3" s="1"/>
  <c r="AK74" i="3" s="1"/>
  <c r="W74" i="3"/>
  <c r="O74" i="3"/>
  <c r="M74" i="3"/>
  <c r="I74" i="3"/>
  <c r="AI73" i="3"/>
  <c r="AG73" i="3"/>
  <c r="AF73" i="3"/>
  <c r="AI72" i="3"/>
  <c r="AG72" i="3"/>
  <c r="AF72" i="3"/>
  <c r="M72" i="3"/>
  <c r="I72" i="3"/>
  <c r="AG71" i="3"/>
  <c r="AF71" i="3"/>
  <c r="Z71" i="3"/>
  <c r="AB71" i="3" s="1"/>
  <c r="X71" i="3"/>
  <c r="AI71" i="3" s="1"/>
  <c r="W71" i="3"/>
  <c r="M71" i="3"/>
  <c r="I71" i="3"/>
  <c r="AG70" i="3"/>
  <c r="AF70" i="3"/>
  <c r="AG69" i="3"/>
  <c r="AF69" i="3"/>
  <c r="AG68" i="3"/>
  <c r="AF68" i="3"/>
  <c r="Z68" i="3"/>
  <c r="AB68" i="3" s="1"/>
  <c r="X68" i="3"/>
  <c r="AI68" i="3" s="1"/>
  <c r="W68" i="3"/>
  <c r="M68" i="3"/>
  <c r="I68" i="3"/>
  <c r="AF66" i="3"/>
  <c r="Z66" i="3"/>
  <c r="AB66" i="3" s="1"/>
  <c r="W66" i="3"/>
  <c r="O66" i="3"/>
  <c r="M66" i="3"/>
  <c r="I66" i="3"/>
  <c r="AF65" i="3"/>
  <c r="Z65" i="3"/>
  <c r="AB65" i="3" s="1"/>
  <c r="X65" i="3"/>
  <c r="AI65" i="3" s="1"/>
  <c r="AK65" i="3" s="1"/>
  <c r="W65" i="3"/>
  <c r="AG65" i="3" s="1"/>
  <c r="AJ65" i="3" s="1"/>
  <c r="M65" i="3"/>
  <c r="O65" i="3" s="1"/>
  <c r="I65" i="3"/>
  <c r="AF58" i="3"/>
  <c r="Z58" i="3"/>
  <c r="AB58" i="3" s="1"/>
  <c r="W58" i="3"/>
  <c r="X58" i="3" s="1"/>
  <c r="AI58" i="3" s="1"/>
  <c r="M58" i="3"/>
  <c r="O58" i="3" s="1"/>
  <c r="I58" i="3"/>
  <c r="AI57" i="3"/>
  <c r="AG57" i="3"/>
  <c r="AF57" i="3"/>
  <c r="AJ56" i="3"/>
  <c r="AI56" i="3"/>
  <c r="AK56" i="3" s="1"/>
  <c r="AG56" i="3"/>
  <c r="AF56" i="3"/>
  <c r="AB56" i="3"/>
  <c r="Z56" i="3"/>
  <c r="W56" i="3"/>
  <c r="X56" i="3" s="1"/>
  <c r="M56" i="3"/>
  <c r="O56" i="3" s="1"/>
  <c r="I56" i="3"/>
  <c r="M54" i="3"/>
  <c r="I54" i="3"/>
  <c r="M53" i="3"/>
  <c r="I53" i="3"/>
  <c r="AI52" i="3"/>
  <c r="AG52" i="3"/>
  <c r="AJ52" i="3" s="1"/>
  <c r="AF52" i="3"/>
  <c r="AB52" i="3"/>
  <c r="Z52" i="3"/>
  <c r="W52" i="3"/>
  <c r="X52" i="3" s="1"/>
  <c r="M52" i="3"/>
  <c r="I52" i="3"/>
  <c r="AI50" i="3"/>
  <c r="AK50" i="3" s="1"/>
  <c r="AG50" i="3"/>
  <c r="AF50" i="3"/>
  <c r="Z50" i="3"/>
  <c r="AB50" i="3" s="1"/>
  <c r="M50" i="3"/>
  <c r="O50" i="3" s="1"/>
  <c r="I50" i="3"/>
  <c r="M48" i="3"/>
  <c r="I48" i="3"/>
  <c r="M47" i="3"/>
  <c r="I47" i="3"/>
  <c r="M46" i="3"/>
  <c r="I46" i="3"/>
  <c r="AJ45" i="3"/>
  <c r="AF45" i="3"/>
  <c r="Z45" i="3"/>
  <c r="AB45" i="3" s="1"/>
  <c r="W45" i="3"/>
  <c r="AG45" i="3" s="1"/>
  <c r="O45" i="3"/>
  <c r="M45" i="3"/>
  <c r="I45" i="3"/>
  <c r="AG43" i="3"/>
  <c r="AF43" i="3"/>
  <c r="AB43" i="3"/>
  <c r="Z43" i="3"/>
  <c r="X43" i="3"/>
  <c r="AI43" i="3" s="1"/>
  <c r="AK43" i="3" s="1"/>
  <c r="M43" i="3"/>
  <c r="O43" i="3" s="1"/>
  <c r="I43" i="3"/>
  <c r="AF42" i="3"/>
  <c r="Z42" i="3"/>
  <c r="AB42" i="3" s="1"/>
  <c r="W42" i="3"/>
  <c r="AG42" i="3" s="1"/>
  <c r="AJ42" i="3" s="1"/>
  <c r="M42" i="3"/>
  <c r="O42" i="3" s="1"/>
  <c r="I42" i="3"/>
  <c r="O36" i="3"/>
  <c r="I36" i="3"/>
  <c r="I31" i="3"/>
  <c r="O31" i="3" s="1"/>
  <c r="I26" i="3"/>
  <c r="O26" i="3" s="1"/>
  <c r="M22" i="3"/>
  <c r="I22" i="3"/>
  <c r="M21" i="3"/>
  <c r="I21" i="3"/>
  <c r="M20" i="3"/>
  <c r="I20" i="3"/>
  <c r="AJ19" i="3"/>
  <c r="AG19" i="3"/>
  <c r="AF19" i="3"/>
  <c r="Z19" i="3"/>
  <c r="AB19" i="3" s="1"/>
  <c r="W19" i="3"/>
  <c r="X19" i="3" s="1"/>
  <c r="M19" i="3"/>
  <c r="O19" i="3" s="1"/>
  <c r="I19" i="3"/>
  <c r="I135" i="3" s="1"/>
  <c r="AG18" i="3"/>
  <c r="AF18" i="3"/>
  <c r="M18" i="3"/>
  <c r="AG17" i="3"/>
  <c r="AF17" i="3"/>
  <c r="AG16" i="3"/>
  <c r="AF16" i="3"/>
  <c r="AG15" i="3"/>
  <c r="AF15" i="3"/>
  <c r="AG14" i="3"/>
  <c r="AJ14" i="3" s="1"/>
  <c r="AF14" i="3"/>
  <c r="AB14" i="3"/>
  <c r="Z14" i="3"/>
  <c r="W14" i="3"/>
  <c r="X14" i="3" s="1"/>
  <c r="AI14" i="3" s="1"/>
  <c r="M14" i="3"/>
  <c r="I14" i="3"/>
  <c r="I16" i="3" s="1"/>
  <c r="AF13" i="3"/>
  <c r="AJ13" i="3" s="1"/>
  <c r="Z13" i="3"/>
  <c r="AB13" i="3" s="1"/>
  <c r="X13" i="3"/>
  <c r="AI13" i="3" s="1"/>
  <c r="W13" i="3"/>
  <c r="AG13" i="3" s="1"/>
  <c r="O13" i="3"/>
  <c r="M13" i="3"/>
  <c r="I13" i="3"/>
  <c r="AK12" i="3"/>
  <c r="AG12" i="3"/>
  <c r="AF12" i="3"/>
  <c r="AF11" i="3"/>
  <c r="Z11" i="3"/>
  <c r="AB11" i="3" s="1"/>
  <c r="W11" i="3"/>
  <c r="AG11" i="3" s="1"/>
  <c r="AJ11" i="3" s="1"/>
  <c r="O11" i="3"/>
  <c r="M11" i="3"/>
  <c r="I11" i="3"/>
  <c r="AK10" i="3"/>
  <c r="AF10" i="3"/>
  <c r="AB10" i="3"/>
  <c r="W10" i="3"/>
  <c r="AG10" i="3" s="1"/>
  <c r="AF9" i="3"/>
  <c r="Z9" i="3"/>
  <c r="AB9" i="3" s="1"/>
  <c r="W9" i="3"/>
  <c r="X9" i="3" s="1"/>
  <c r="AI9" i="3" s="1"/>
  <c r="M9" i="3"/>
  <c r="O9" i="3" s="1"/>
  <c r="I9" i="3"/>
  <c r="AK8" i="3"/>
  <c r="AG8" i="3"/>
  <c r="AF8" i="3"/>
  <c r="AB8" i="3"/>
  <c r="X8" i="3"/>
  <c r="W8" i="3"/>
  <c r="AG7" i="3"/>
  <c r="AJ7" i="3" s="1"/>
  <c r="AF7" i="3"/>
  <c r="Z7" i="3"/>
  <c r="AB7" i="3" s="1"/>
  <c r="W7" i="3"/>
  <c r="X7" i="3" s="1"/>
  <c r="AI7" i="3" s="1"/>
  <c r="M7" i="3"/>
  <c r="M16" i="3" s="1"/>
  <c r="I7" i="3"/>
  <c r="AE92" i="2"/>
  <c r="W92" i="2"/>
  <c r="Y92" i="2" s="1"/>
  <c r="O92" i="2"/>
  <c r="M92" i="2"/>
  <c r="I92" i="2"/>
  <c r="AJ91" i="2"/>
  <c r="AK91" i="2" s="1"/>
  <c r="AJ90" i="2"/>
  <c r="AI90" i="2"/>
  <c r="AK90" i="2" s="1"/>
  <c r="AG90" i="2"/>
  <c r="AE90" i="2"/>
  <c r="W90" i="2"/>
  <c r="Y90" i="2" s="1"/>
  <c r="M90" i="2"/>
  <c r="I90" i="2"/>
  <c r="AJ89" i="2"/>
  <c r="AK89" i="2" s="1"/>
  <c r="AE88" i="2"/>
  <c r="W88" i="2"/>
  <c r="AI88" i="2" s="1"/>
  <c r="O88" i="2"/>
  <c r="M88" i="2"/>
  <c r="I88" i="2"/>
  <c r="AJ87" i="2"/>
  <c r="AK87" i="2" s="1"/>
  <c r="AJ86" i="2"/>
  <c r="AI86" i="2"/>
  <c r="AK86" i="2" s="1"/>
  <c r="AG86" i="2"/>
  <c r="AE86" i="2"/>
  <c r="W86" i="2"/>
  <c r="Y86" i="2" s="1"/>
  <c r="M86" i="2"/>
  <c r="I86" i="2"/>
  <c r="AJ85" i="2"/>
  <c r="AK85" i="2" s="1"/>
  <c r="AI84" i="2"/>
  <c r="AE84" i="2"/>
  <c r="W84" i="2"/>
  <c r="Y84" i="2" s="1"/>
  <c r="O84" i="2"/>
  <c r="M84" i="2"/>
  <c r="I84" i="2"/>
  <c r="AJ83" i="2"/>
  <c r="AK83" i="2" s="1"/>
  <c r="AJ82" i="2"/>
  <c r="AK82" i="2" s="1"/>
  <c r="AI82" i="2"/>
  <c r="AG82" i="2"/>
  <c r="AE82" i="2"/>
  <c r="W82" i="2"/>
  <c r="Y82" i="2" s="1"/>
  <c r="M82" i="2"/>
  <c r="I82" i="2"/>
  <c r="AJ81" i="2"/>
  <c r="AK81" i="2" s="1"/>
  <c r="AI80" i="2"/>
  <c r="AE80" i="2"/>
  <c r="W80" i="2"/>
  <c r="Y80" i="2" s="1"/>
  <c r="O80" i="2"/>
  <c r="M80" i="2"/>
  <c r="I80" i="2"/>
  <c r="AJ79" i="2"/>
  <c r="AK79" i="2" s="1"/>
  <c r="AJ78" i="2"/>
  <c r="AI78" i="2"/>
  <c r="AK78" i="2" s="1"/>
  <c r="AG78" i="2"/>
  <c r="AE78" i="2"/>
  <c r="W78" i="2"/>
  <c r="Y78" i="2" s="1"/>
  <c r="M78" i="2"/>
  <c r="I78" i="2"/>
  <c r="AJ77" i="2"/>
  <c r="AE77" i="2"/>
  <c r="AG77" i="2" s="1"/>
  <c r="W77" i="2"/>
  <c r="M77" i="2"/>
  <c r="O77" i="2" s="1"/>
  <c r="I77" i="2"/>
  <c r="AJ76" i="2"/>
  <c r="AK76" i="2" s="1"/>
  <c r="K73" i="2"/>
  <c r="AJ70" i="2"/>
  <c r="AI70" i="2"/>
  <c r="AK70" i="2" s="1"/>
  <c r="AG70" i="2"/>
  <c r="AE70" i="2"/>
  <c r="W70" i="2"/>
  <c r="Y70" i="2" s="1"/>
  <c r="M70" i="2"/>
  <c r="I70" i="2"/>
  <c r="AJ69" i="2"/>
  <c r="AE69" i="2"/>
  <c r="AG69" i="2" s="1"/>
  <c r="W69" i="2"/>
  <c r="M69" i="2"/>
  <c r="O69" i="2" s="1"/>
  <c r="I69" i="2"/>
  <c r="AJ68" i="2"/>
  <c r="AI68" i="2"/>
  <c r="AK68" i="2" s="1"/>
  <c r="AJ67" i="2"/>
  <c r="AI67" i="2"/>
  <c r="AK67" i="2" s="1"/>
  <c r="AE67" i="2"/>
  <c r="AG67" i="2" s="1"/>
  <c r="Y67" i="2"/>
  <c r="W67" i="2"/>
  <c r="M67" i="2"/>
  <c r="I67" i="2"/>
  <c r="AJ66" i="2"/>
  <c r="AK66" i="2" s="1"/>
  <c r="AI66" i="2"/>
  <c r="AE65" i="2"/>
  <c r="W65" i="2"/>
  <c r="AI65" i="2" s="1"/>
  <c r="O65" i="2"/>
  <c r="M65" i="2"/>
  <c r="I65" i="2"/>
  <c r="AI64" i="2"/>
  <c r="AK64" i="2" s="1"/>
  <c r="AE64" i="2"/>
  <c r="AJ64" i="2" s="1"/>
  <c r="Y64" i="2"/>
  <c r="W64" i="2"/>
  <c r="M64" i="2"/>
  <c r="O64" i="2" s="1"/>
  <c r="I64" i="2"/>
  <c r="AJ63" i="2"/>
  <c r="AK63" i="2" s="1"/>
  <c r="AI63" i="2"/>
  <c r="AG63" i="2"/>
  <c r="AE63" i="2"/>
  <c r="W63" i="2"/>
  <c r="Y63" i="2" s="1"/>
  <c r="M63" i="2"/>
  <c r="I63" i="2"/>
  <c r="AJ62" i="2"/>
  <c r="AE62" i="2"/>
  <c r="AG62" i="2" s="1"/>
  <c r="W62" i="2"/>
  <c r="M62" i="2"/>
  <c r="O62" i="2" s="1"/>
  <c r="I62" i="2"/>
  <c r="AJ61" i="2"/>
  <c r="AI61" i="2"/>
  <c r="AK61" i="2" s="1"/>
  <c r="AJ60" i="2"/>
  <c r="AI60" i="2"/>
  <c r="AJ59" i="2"/>
  <c r="AK59" i="2" s="1"/>
  <c r="AI59" i="2"/>
  <c r="AE58" i="2"/>
  <c r="AJ58" i="2" s="1"/>
  <c r="W58" i="2"/>
  <c r="AI58" i="2" s="1"/>
  <c r="AK58" i="2" s="1"/>
  <c r="M58" i="2"/>
  <c r="I58" i="2"/>
  <c r="O58" i="2" s="1"/>
  <c r="AI57" i="2"/>
  <c r="AE57" i="2"/>
  <c r="AJ57" i="2" s="1"/>
  <c r="Y57" i="2"/>
  <c r="W57" i="2"/>
  <c r="M57" i="2"/>
  <c r="I57" i="2"/>
  <c r="AJ56" i="2"/>
  <c r="AI56" i="2"/>
  <c r="AK56" i="2" s="1"/>
  <c r="AJ55" i="2"/>
  <c r="AI55" i="2"/>
  <c r="AK55" i="2" s="1"/>
  <c r="AJ54" i="2"/>
  <c r="AI54" i="2"/>
  <c r="AJ53" i="2"/>
  <c r="AK53" i="2" s="1"/>
  <c r="AI53" i="2"/>
  <c r="AE52" i="2"/>
  <c r="AJ52" i="2" s="1"/>
  <c r="W52" i="2"/>
  <c r="AI52" i="2" s="1"/>
  <c r="AK52" i="2" s="1"/>
  <c r="M52" i="2"/>
  <c r="I52" i="2"/>
  <c r="O52" i="2" s="1"/>
  <c r="AJ51" i="2"/>
  <c r="AI51" i="2"/>
  <c r="AK51" i="2" s="1"/>
  <c r="AJ50" i="2"/>
  <c r="AK50" i="2" s="1"/>
  <c r="AI50" i="2"/>
  <c r="AG49" i="2"/>
  <c r="AE49" i="2"/>
  <c r="AJ49" i="2" s="1"/>
  <c r="W49" i="2"/>
  <c r="AI49" i="2" s="1"/>
  <c r="AK49" i="2" s="1"/>
  <c r="M49" i="2"/>
  <c r="I49" i="2"/>
  <c r="O49" i="2" s="1"/>
  <c r="AJ48" i="2"/>
  <c r="AI48" i="2"/>
  <c r="AK48" i="2" s="1"/>
  <c r="AK47" i="2"/>
  <c r="AJ47" i="2"/>
  <c r="AI47" i="2"/>
  <c r="AE46" i="2"/>
  <c r="AJ46" i="2" s="1"/>
  <c r="W46" i="2"/>
  <c r="AI46" i="2" s="1"/>
  <c r="AK46" i="2" s="1"/>
  <c r="M46" i="2"/>
  <c r="I46" i="2"/>
  <c r="O46" i="2" s="1"/>
  <c r="AJ45" i="2"/>
  <c r="AI45" i="2"/>
  <c r="AK45" i="2" s="1"/>
  <c r="AJ44" i="2"/>
  <c r="AE44" i="2"/>
  <c r="AG44" i="2" s="1"/>
  <c r="W44" i="2"/>
  <c r="M44" i="2"/>
  <c r="O44" i="2" s="1"/>
  <c r="I44" i="2"/>
  <c r="AE43" i="2"/>
  <c r="W43" i="2"/>
  <c r="AI43" i="2" s="1"/>
  <c r="O43" i="2"/>
  <c r="M43" i="2"/>
  <c r="I43" i="2"/>
  <c r="AI42" i="2"/>
  <c r="AK42" i="2" s="1"/>
  <c r="AE42" i="2"/>
  <c r="AJ42" i="2" s="1"/>
  <c r="Y42" i="2"/>
  <c r="W42" i="2"/>
  <c r="M42" i="2"/>
  <c r="O42" i="2" s="1"/>
  <c r="I42" i="2"/>
  <c r="AJ41" i="2"/>
  <c r="AK41" i="2" s="1"/>
  <c r="AI41" i="2"/>
  <c r="AG41" i="2"/>
  <c r="AE41" i="2"/>
  <c r="W41" i="2"/>
  <c r="Y41" i="2" s="1"/>
  <c r="M41" i="2"/>
  <c r="I41" i="2"/>
  <c r="AJ40" i="2"/>
  <c r="AK40" i="2" s="1"/>
  <c r="AI40" i="2"/>
  <c r="AJ39" i="2"/>
  <c r="AI39" i="2"/>
  <c r="AK39" i="2" s="1"/>
  <c r="AJ38" i="2"/>
  <c r="AI38" i="2"/>
  <c r="AK38" i="2" s="1"/>
  <c r="AK37" i="2"/>
  <c r="AJ37" i="2"/>
  <c r="AI37" i="2"/>
  <c r="AI36" i="2"/>
  <c r="AE36" i="2"/>
  <c r="AJ36" i="2" s="1"/>
  <c r="Y36" i="2"/>
  <c r="W36" i="2"/>
  <c r="M36" i="2"/>
  <c r="O36" i="2" s="1"/>
  <c r="I36" i="2"/>
  <c r="AJ35" i="2"/>
  <c r="AI35" i="2"/>
  <c r="AK35" i="2" s="1"/>
  <c r="AG35" i="2"/>
  <c r="AE35" i="2"/>
  <c r="W35" i="2"/>
  <c r="Y35" i="2" s="1"/>
  <c r="M35" i="2"/>
  <c r="I35" i="2"/>
  <c r="AJ34" i="2"/>
  <c r="AE34" i="2"/>
  <c r="AG34" i="2" s="1"/>
  <c r="W34" i="2"/>
  <c r="M34" i="2"/>
  <c r="O34" i="2" s="1"/>
  <c r="I34" i="2"/>
  <c r="AJ33" i="2"/>
  <c r="AI33" i="2"/>
  <c r="AK33" i="2" s="1"/>
  <c r="AJ32" i="2"/>
  <c r="AI32" i="2"/>
  <c r="AK32" i="2" s="1"/>
  <c r="AJ31" i="2"/>
  <c r="AE31" i="2"/>
  <c r="AG31" i="2" s="1"/>
  <c r="W31" i="2"/>
  <c r="O31" i="2"/>
  <c r="M31" i="2"/>
  <c r="I31" i="2"/>
  <c r="AJ30" i="2"/>
  <c r="AI30" i="2"/>
  <c r="AK30" i="2" s="1"/>
  <c r="AI29" i="2"/>
  <c r="AE29" i="2"/>
  <c r="AG29" i="2" s="1"/>
  <c r="Y29" i="2"/>
  <c r="W29" i="2"/>
  <c r="M29" i="2"/>
  <c r="I29" i="2"/>
  <c r="AJ28" i="2"/>
  <c r="AI28" i="2"/>
  <c r="AK28" i="2" s="1"/>
  <c r="AG28" i="2"/>
  <c r="AE28" i="2"/>
  <c r="W28" i="2"/>
  <c r="Y28" i="2" s="1"/>
  <c r="M28" i="2"/>
  <c r="O28" i="2" s="1"/>
  <c r="I28" i="2"/>
  <c r="AK27" i="2"/>
  <c r="AJ27" i="2"/>
  <c r="AI27" i="2"/>
  <c r="AJ26" i="2"/>
  <c r="AI26" i="2"/>
  <c r="AK26" i="2" s="1"/>
  <c r="AJ25" i="2"/>
  <c r="AI25" i="2"/>
  <c r="AK25" i="2" s="1"/>
  <c r="AE25" i="2"/>
  <c r="AG25" i="2" s="1"/>
  <c r="W25" i="2"/>
  <c r="Y25" i="2" s="1"/>
  <c r="O25" i="2"/>
  <c r="M25" i="2"/>
  <c r="I25" i="2"/>
  <c r="AE24" i="2"/>
  <c r="AJ24" i="2" s="1"/>
  <c r="W24" i="2"/>
  <c r="AI24" i="2" s="1"/>
  <c r="AK24" i="2" s="1"/>
  <c r="M24" i="2"/>
  <c r="O24" i="2" s="1"/>
  <c r="I24" i="2"/>
  <c r="AE23" i="2"/>
  <c r="AJ23" i="2" s="1"/>
  <c r="W23" i="2"/>
  <c r="AI23" i="2" s="1"/>
  <c r="AK23" i="2" s="1"/>
  <c r="M23" i="2"/>
  <c r="I23" i="2"/>
  <c r="O23" i="2" s="1"/>
  <c r="AJ22" i="2"/>
  <c r="AI22" i="2"/>
  <c r="AJ21" i="2"/>
  <c r="AK21" i="2" s="1"/>
  <c r="AI21" i="2"/>
  <c r="AE20" i="2"/>
  <c r="AJ20" i="2" s="1"/>
  <c r="W20" i="2"/>
  <c r="AI20" i="2" s="1"/>
  <c r="AK20" i="2" s="1"/>
  <c r="M20" i="2"/>
  <c r="I20" i="2"/>
  <c r="O20" i="2" s="1"/>
  <c r="AI19" i="2"/>
  <c r="AE19" i="2"/>
  <c r="AJ19" i="2" s="1"/>
  <c r="W19" i="2"/>
  <c r="Y19" i="2" s="1"/>
  <c r="M19" i="2"/>
  <c r="O19" i="2" s="1"/>
  <c r="I19" i="2"/>
  <c r="AJ18" i="2"/>
  <c r="AI18" i="2"/>
  <c r="AK18" i="2" s="1"/>
  <c r="AG18" i="2"/>
  <c r="AE18" i="2"/>
  <c r="W18" i="2"/>
  <c r="Y18" i="2" s="1"/>
  <c r="O18" i="2"/>
  <c r="M18" i="2"/>
  <c r="I18" i="2"/>
  <c r="AE17" i="2"/>
  <c r="AJ17" i="2" s="1"/>
  <c r="W17" i="2"/>
  <c r="AI17" i="2" s="1"/>
  <c r="AK17" i="2" s="1"/>
  <c r="M17" i="2"/>
  <c r="O17" i="2" s="1"/>
  <c r="I17" i="2"/>
  <c r="AE16" i="2"/>
  <c r="AJ16" i="2" s="1"/>
  <c r="W16" i="2"/>
  <c r="AI16" i="2" s="1"/>
  <c r="AK16" i="2" s="1"/>
  <c r="M16" i="2"/>
  <c r="I16" i="2"/>
  <c r="O16" i="2" s="1"/>
  <c r="AJ15" i="2"/>
  <c r="AI15" i="2"/>
  <c r="AE15" i="2"/>
  <c r="AG15" i="2" s="1"/>
  <c r="Y15" i="2"/>
  <c r="W15" i="2"/>
  <c r="M15" i="2"/>
  <c r="I15" i="2"/>
  <c r="AK14" i="2"/>
  <c r="AJ14" i="2"/>
  <c r="AI14" i="2"/>
  <c r="AJ13" i="2"/>
  <c r="AI13" i="2"/>
  <c r="AK13" i="2" s="1"/>
  <c r="AJ12" i="2"/>
  <c r="AI12" i="2"/>
  <c r="AK12" i="2" s="1"/>
  <c r="AJ11" i="2"/>
  <c r="AE11" i="2"/>
  <c r="AG11" i="2" s="1"/>
  <c r="W11" i="2"/>
  <c r="M11" i="2"/>
  <c r="O11" i="2" s="1"/>
  <c r="I11" i="2"/>
  <c r="AE10" i="2"/>
  <c r="W10" i="2"/>
  <c r="AI10" i="2" s="1"/>
  <c r="O10" i="2"/>
  <c r="M10" i="2"/>
  <c r="I10" i="2"/>
  <c r="AI9" i="2"/>
  <c r="AE9" i="2"/>
  <c r="AJ9" i="2" s="1"/>
  <c r="Y9" i="2"/>
  <c r="W9" i="2"/>
  <c r="M9" i="2"/>
  <c r="I9" i="2"/>
  <c r="AJ8" i="2"/>
  <c r="AI8" i="2"/>
  <c r="AK8" i="2" s="1"/>
  <c r="AG8" i="2"/>
  <c r="AE8" i="2"/>
  <c r="W8" i="2"/>
  <c r="Y8" i="2" s="1"/>
  <c r="M8" i="2"/>
  <c r="O8" i="2" s="1"/>
  <c r="I8" i="2"/>
  <c r="AJ7" i="2"/>
  <c r="AK7" i="2" s="1"/>
  <c r="AI7" i="2"/>
  <c r="AJ6" i="2"/>
  <c r="AI6" i="2"/>
  <c r="AK6" i="2" s="1"/>
  <c r="AJ5" i="2"/>
  <c r="AI5" i="2"/>
  <c r="AK5" i="2" s="1"/>
  <c r="AG5" i="2"/>
  <c r="AE5" i="2"/>
  <c r="W5" i="2"/>
  <c r="O5" i="2"/>
  <c r="M5" i="2"/>
  <c r="I5" i="2"/>
  <c r="D18" i="1"/>
  <c r="C18" i="1"/>
  <c r="D17" i="1"/>
  <c r="C17" i="1"/>
  <c r="D16" i="1"/>
  <c r="E16" i="1" s="1"/>
  <c r="D15" i="1"/>
  <c r="C15" i="1"/>
  <c r="D14" i="1"/>
  <c r="E14" i="1" s="1"/>
  <c r="D13" i="1"/>
  <c r="C13" i="1"/>
  <c r="D12" i="1"/>
  <c r="E12" i="1" s="1"/>
  <c r="D11" i="1"/>
  <c r="D10" i="1"/>
  <c r="E10" i="1" s="1"/>
  <c r="D9" i="1"/>
  <c r="C9" i="1"/>
  <c r="D8" i="1"/>
  <c r="E8" i="1" s="1"/>
  <c r="D7" i="1"/>
  <c r="E7" i="1" s="1"/>
  <c r="D5" i="1"/>
  <c r="E5" i="1" s="1"/>
  <c r="D3" i="1"/>
  <c r="C3" i="1"/>
  <c r="J38" i="4" l="1"/>
  <c r="J40" i="4"/>
  <c r="J28" i="4"/>
  <c r="J25" i="4"/>
  <c r="J15" i="4"/>
  <c r="J3" i="4"/>
  <c r="J7" i="4"/>
  <c r="J11" i="4"/>
  <c r="I45" i="4"/>
  <c r="D6" i="1" s="1"/>
  <c r="E6" i="1" s="1"/>
  <c r="J29" i="4"/>
  <c r="J33" i="4"/>
  <c r="J37" i="4"/>
  <c r="J41" i="4"/>
  <c r="J26" i="4"/>
  <c r="J12" i="4"/>
  <c r="J8" i="4"/>
  <c r="J35" i="4"/>
  <c r="J39" i="4"/>
  <c r="J43" i="4"/>
  <c r="E15" i="1"/>
  <c r="E3" i="1"/>
  <c r="E13" i="1"/>
  <c r="E11" i="1"/>
  <c r="J4" i="4"/>
  <c r="J16" i="4"/>
  <c r="J24" i="4"/>
  <c r="J42" i="4"/>
  <c r="J20" i="4"/>
  <c r="J13" i="4"/>
  <c r="J21" i="4"/>
  <c r="J32" i="4"/>
  <c r="E17" i="1"/>
  <c r="E18" i="1"/>
  <c r="E9" i="1"/>
  <c r="U16" i="15"/>
  <c r="R16" i="15"/>
  <c r="M8" i="14"/>
  <c r="M12" i="14" s="1"/>
  <c r="L12" i="14"/>
  <c r="N7" i="14"/>
  <c r="N12" i="14" s="1"/>
  <c r="M11" i="14"/>
  <c r="F12" i="14"/>
  <c r="M10" i="14"/>
  <c r="J23" i="13"/>
  <c r="I23" i="13"/>
  <c r="F102" i="12"/>
  <c r="N82" i="12"/>
  <c r="P82" i="12" s="1"/>
  <c r="P102" i="12" s="1"/>
  <c r="J7" i="11"/>
  <c r="J55" i="11" s="1"/>
  <c r="T48" i="10"/>
  <c r="W48" i="10"/>
  <c r="J2" i="9"/>
  <c r="J4" i="9" s="1"/>
  <c r="P143" i="8"/>
  <c r="P145" i="8" s="1"/>
  <c r="P48" i="8"/>
  <c r="S143" i="8"/>
  <c r="S99" i="8"/>
  <c r="C19" i="1"/>
  <c r="G184" i="7"/>
  <c r="T155" i="7"/>
  <c r="Q143" i="7"/>
  <c r="Q155" i="7" s="1"/>
  <c r="T162" i="7"/>
  <c r="T182" i="7" s="1"/>
  <c r="T184" i="7" s="1"/>
  <c r="O76" i="7"/>
  <c r="Q76" i="7" s="1"/>
  <c r="Q103" i="7"/>
  <c r="Q138" i="7" s="1"/>
  <c r="R155" i="7"/>
  <c r="T44" i="7"/>
  <c r="T93" i="7" s="1"/>
  <c r="O175" i="7"/>
  <c r="O182" i="7" s="1"/>
  <c r="R138" i="7"/>
  <c r="Q44" i="7"/>
  <c r="J6" i="6"/>
  <c r="J92" i="6" s="1"/>
  <c r="R216" i="5"/>
  <c r="G64" i="5"/>
  <c r="G106" i="5" s="1"/>
  <c r="P64" i="5"/>
  <c r="R64" i="5" s="1"/>
  <c r="R106" i="5" s="1"/>
  <c r="R164" i="5"/>
  <c r="R260" i="5"/>
  <c r="J106" i="5"/>
  <c r="V164" i="5"/>
  <c r="J197" i="5"/>
  <c r="R254" i="5"/>
  <c r="J49" i="5"/>
  <c r="J216" i="5"/>
  <c r="R105" i="5"/>
  <c r="R197" i="5"/>
  <c r="G234" i="5"/>
  <c r="R252" i="5"/>
  <c r="G348" i="5"/>
  <c r="V106" i="5"/>
  <c r="R74" i="5"/>
  <c r="R250" i="5"/>
  <c r="R49" i="5"/>
  <c r="V216" i="5"/>
  <c r="R224" i="5"/>
  <c r="R348" i="5"/>
  <c r="V19" i="5"/>
  <c r="V49" i="5" s="1"/>
  <c r="V23" i="5"/>
  <c r="J314" i="5"/>
  <c r="V348" i="5"/>
  <c r="R292" i="5"/>
  <c r="G92" i="5"/>
  <c r="P260" i="5"/>
  <c r="G260" i="5"/>
  <c r="R230" i="5"/>
  <c r="R299" i="5"/>
  <c r="J348" i="5"/>
  <c r="G99" i="5"/>
  <c r="R144" i="5"/>
  <c r="N348" i="5"/>
  <c r="N36" i="5"/>
  <c r="V36" i="5" s="1"/>
  <c r="G259" i="5"/>
  <c r="G272" i="5" s="1"/>
  <c r="G307" i="5"/>
  <c r="G314" i="5" s="1"/>
  <c r="R310" i="5"/>
  <c r="G238" i="5"/>
  <c r="G243" i="5" s="1"/>
  <c r="J272" i="5"/>
  <c r="R308" i="5"/>
  <c r="R314" i="5" s="1"/>
  <c r="R251" i="5"/>
  <c r="R253" i="5"/>
  <c r="R282" i="5"/>
  <c r="R285" i="5" s="1"/>
  <c r="G154" i="5"/>
  <c r="G164" i="5" s="1"/>
  <c r="N157" i="5"/>
  <c r="N164" i="5" s="1"/>
  <c r="J157" i="5"/>
  <c r="J164" i="5" s="1"/>
  <c r="R234" i="5"/>
  <c r="R249" i="5"/>
  <c r="R272" i="5" s="1"/>
  <c r="F45" i="4"/>
  <c r="X10" i="3"/>
  <c r="X16" i="3" s="1"/>
  <c r="X11" i="3"/>
  <c r="AI11" i="3" s="1"/>
  <c r="AK11" i="3" s="1"/>
  <c r="AG85" i="3"/>
  <c r="AJ85" i="3" s="1"/>
  <c r="X85" i="3"/>
  <c r="AI85" i="3" s="1"/>
  <c r="AG87" i="3"/>
  <c r="AJ87" i="3" s="1"/>
  <c r="X87" i="3"/>
  <c r="AI87" i="3" s="1"/>
  <c r="AK87" i="3" s="1"/>
  <c r="X94" i="3"/>
  <c r="AI94" i="3" s="1"/>
  <c r="AK94" i="3" s="1"/>
  <c r="X109" i="3"/>
  <c r="AI109" i="3" s="1"/>
  <c r="AG109" i="3"/>
  <c r="AJ109" i="3" s="1"/>
  <c r="X132" i="3"/>
  <c r="AI132" i="3" s="1"/>
  <c r="AK132" i="3" s="1"/>
  <c r="AK7" i="3"/>
  <c r="AB16" i="3"/>
  <c r="AD14" i="3" s="1"/>
  <c r="AN14" i="3" s="1"/>
  <c r="AG9" i="3"/>
  <c r="AJ9" i="3" s="1"/>
  <c r="AJ16" i="3" s="1"/>
  <c r="AI19" i="3"/>
  <c r="X66" i="3"/>
  <c r="AI66" i="3" s="1"/>
  <c r="AK66" i="3" s="1"/>
  <c r="AG66" i="3"/>
  <c r="X95" i="3"/>
  <c r="AI95" i="3" s="1"/>
  <c r="X99" i="3"/>
  <c r="AI99" i="3" s="1"/>
  <c r="AK113" i="3"/>
  <c r="M135" i="3"/>
  <c r="X42" i="3"/>
  <c r="AI42" i="3" s="1"/>
  <c r="AK42" i="3" s="1"/>
  <c r="X115" i="3"/>
  <c r="AI115" i="3" s="1"/>
  <c r="AK115" i="3" s="1"/>
  <c r="AI138" i="3"/>
  <c r="M167" i="3"/>
  <c r="O160" i="3"/>
  <c r="O14" i="3"/>
  <c r="AK52" i="3"/>
  <c r="AG58" i="3"/>
  <c r="AJ58" i="3" s="1"/>
  <c r="AK58" i="3" s="1"/>
  <c r="AG92" i="3"/>
  <c r="AJ92" i="3" s="1"/>
  <c r="X92" i="3"/>
  <c r="AI92" i="3" s="1"/>
  <c r="AK92" i="3" s="1"/>
  <c r="X97" i="3"/>
  <c r="AI97" i="3" s="1"/>
  <c r="AK149" i="3"/>
  <c r="AK14" i="3"/>
  <c r="AB135" i="3"/>
  <c r="O68" i="3"/>
  <c r="AG79" i="3"/>
  <c r="X96" i="3"/>
  <c r="AI96" i="3" s="1"/>
  <c r="AG96" i="3"/>
  <c r="AJ96" i="3" s="1"/>
  <c r="AJ136" i="3"/>
  <c r="O7" i="3"/>
  <c r="O16" i="3" s="1"/>
  <c r="AK13" i="3"/>
  <c r="O52" i="3"/>
  <c r="AJ71" i="3"/>
  <c r="AK71" i="3" s="1"/>
  <c r="AJ93" i="3"/>
  <c r="AK93" i="3" s="1"/>
  <c r="AG98" i="3"/>
  <c r="X111" i="3"/>
  <c r="AI111" i="3" s="1"/>
  <c r="AK111" i="3" s="1"/>
  <c r="AK144" i="3"/>
  <c r="AK146" i="3"/>
  <c r="X148" i="3"/>
  <c r="AI148" i="3" s="1"/>
  <c r="AK148" i="3" s="1"/>
  <c r="AJ152" i="3"/>
  <c r="AI152" i="3"/>
  <c r="AK152" i="3" s="1"/>
  <c r="AK162" i="3"/>
  <c r="AJ68" i="3"/>
  <c r="AK68" i="3" s="1"/>
  <c r="AJ101" i="3"/>
  <c r="AK106" i="3"/>
  <c r="X120" i="3"/>
  <c r="AI120" i="3" s="1"/>
  <c r="AK120" i="3" s="1"/>
  <c r="M154" i="3"/>
  <c r="AK139" i="3"/>
  <c r="AJ167" i="3"/>
  <c r="AJ160" i="3"/>
  <c r="AK101" i="3"/>
  <c r="AJ106" i="3"/>
  <c r="O133" i="3"/>
  <c r="AK160" i="3"/>
  <c r="O79" i="3"/>
  <c r="AJ147" i="3"/>
  <c r="AJ154" i="3" s="1"/>
  <c r="AI150" i="3"/>
  <c r="AK150" i="3" s="1"/>
  <c r="O162" i="3"/>
  <c r="X45" i="3"/>
  <c r="AI45" i="3" s="1"/>
  <c r="AK45" i="3" s="1"/>
  <c r="O71" i="3"/>
  <c r="O106" i="3"/>
  <c r="X125" i="3"/>
  <c r="AI125" i="3" s="1"/>
  <c r="AK125" i="3" s="1"/>
  <c r="AJ137" i="3"/>
  <c r="O143" i="3"/>
  <c r="I167" i="3"/>
  <c r="O157" i="3"/>
  <c r="O167" i="3" s="1"/>
  <c r="AI157" i="3"/>
  <c r="W72" i="2"/>
  <c r="AI31" i="2"/>
  <c r="AK31" i="2" s="1"/>
  <c r="Y31" i="2"/>
  <c r="O35" i="2"/>
  <c r="Y52" i="2"/>
  <c r="O78" i="2"/>
  <c r="O94" i="2" s="1"/>
  <c r="Y88" i="2"/>
  <c r="AG9" i="2"/>
  <c r="AG72" i="2" s="1"/>
  <c r="AI44" i="2"/>
  <c r="AK44" i="2" s="1"/>
  <c r="Y44" i="2"/>
  <c r="AJ88" i="2"/>
  <c r="AG88" i="2"/>
  <c r="AK9" i="2"/>
  <c r="Y17" i="2"/>
  <c r="AG19" i="2"/>
  <c r="AG20" i="2"/>
  <c r="Y24" i="2"/>
  <c r="AJ29" i="2"/>
  <c r="Y46" i="2"/>
  <c r="AG58" i="2"/>
  <c r="O67" i="2"/>
  <c r="O82" i="2"/>
  <c r="AJ92" i="2"/>
  <c r="AK92" i="2" s="1"/>
  <c r="AG92" i="2"/>
  <c r="AK43" i="2"/>
  <c r="AK57" i="2"/>
  <c r="O70" i="2"/>
  <c r="AI77" i="2"/>
  <c r="Y77" i="2"/>
  <c r="Y94" i="2" s="1"/>
  <c r="M94" i="2"/>
  <c r="O29" i="2"/>
  <c r="AG36" i="2"/>
  <c r="Y65" i="2"/>
  <c r="O86" i="2"/>
  <c r="I72" i="2"/>
  <c r="O9" i="2"/>
  <c r="O72" i="2" s="1"/>
  <c r="AI11" i="2"/>
  <c r="AK11" i="2" s="1"/>
  <c r="Y11" i="2"/>
  <c r="AG16" i="2"/>
  <c r="AG23" i="2"/>
  <c r="AK36" i="2"/>
  <c r="AJ43" i="2"/>
  <c r="AG43" i="2"/>
  <c r="Y49" i="2"/>
  <c r="AI62" i="2"/>
  <c r="AK62" i="2" s="1"/>
  <c r="Y62" i="2"/>
  <c r="AG65" i="2"/>
  <c r="AJ65" i="2"/>
  <c r="AK65" i="2" s="1"/>
  <c r="AJ80" i="2"/>
  <c r="AG80" i="2"/>
  <c r="AG94" i="2" s="1"/>
  <c r="O90" i="2"/>
  <c r="W94" i="2"/>
  <c r="AJ84" i="2"/>
  <c r="AJ94" i="2" s="1"/>
  <c r="AG84" i="2"/>
  <c r="AK88" i="2"/>
  <c r="Y10" i="2"/>
  <c r="Y20" i="2"/>
  <c r="Y58" i="2"/>
  <c r="I94" i="2"/>
  <c r="AG10" i="2"/>
  <c r="AJ10" i="2"/>
  <c r="AJ72" i="2" s="1"/>
  <c r="O15" i="2"/>
  <c r="AK29" i="2"/>
  <c r="O41" i="2"/>
  <c r="AG52" i="2"/>
  <c r="AG57" i="2"/>
  <c r="O63" i="2"/>
  <c r="Y16" i="2"/>
  <c r="AK19" i="2"/>
  <c r="Y23" i="2"/>
  <c r="AI34" i="2"/>
  <c r="AK34" i="2" s="1"/>
  <c r="Y34" i="2"/>
  <c r="Y43" i="2"/>
  <c r="AG46" i="2"/>
  <c r="M72" i="2"/>
  <c r="AK15" i="2"/>
  <c r="AK22" i="2"/>
  <c r="AG42" i="2"/>
  <c r="AK54" i="2"/>
  <c r="O57" i="2"/>
  <c r="AK60" i="2"/>
  <c r="AG64" i="2"/>
  <c r="AI69" i="2"/>
  <c r="AK69" i="2" s="1"/>
  <c r="Y69" i="2"/>
  <c r="AK80" i="2"/>
  <c r="AG17" i="2"/>
  <c r="AG24" i="2"/>
  <c r="Y5" i="2"/>
  <c r="J45" i="4" l="1"/>
  <c r="D19" i="1"/>
  <c r="E19" i="1"/>
  <c r="S145" i="8"/>
  <c r="Q175" i="7"/>
  <c r="Q182" i="7" s="1"/>
  <c r="O93" i="7"/>
  <c r="Q93" i="7"/>
  <c r="N49" i="5"/>
  <c r="N349" i="5"/>
  <c r="V349" i="5"/>
  <c r="J349" i="5"/>
  <c r="R349" i="5"/>
  <c r="G349" i="5"/>
  <c r="AI154" i="3"/>
  <c r="AK138" i="3"/>
  <c r="AJ135" i="3"/>
  <c r="AJ173" i="3" s="1"/>
  <c r="AK147" i="3"/>
  <c r="AI16" i="3"/>
  <c r="AK96" i="3"/>
  <c r="AI135" i="3"/>
  <c r="AK19" i="3"/>
  <c r="AK109" i="3"/>
  <c r="AI167" i="3"/>
  <c r="AK157" i="3"/>
  <c r="AK167" i="3" s="1"/>
  <c r="AK9" i="3"/>
  <c r="AK16" i="3" s="1"/>
  <c r="X154" i="3"/>
  <c r="X135" i="3"/>
  <c r="AH135" i="3" s="1"/>
  <c r="AK85" i="3"/>
  <c r="AK72" i="2"/>
  <c r="AK10" i="2"/>
  <c r="AK84" i="2"/>
  <c r="AI94" i="2"/>
  <c r="AK77" i="2"/>
  <c r="AK94" i="2" s="1"/>
  <c r="Y72" i="2"/>
  <c r="AI72" i="2"/>
  <c r="D20" i="1" l="1"/>
  <c r="D21" i="1" s="1"/>
  <c r="E20" i="1"/>
  <c r="E21" i="1" s="1"/>
  <c r="Q184" i="7"/>
  <c r="V350" i="5"/>
  <c r="AI173" i="3"/>
  <c r="AK154" i="3"/>
  <c r="AK135" i="3"/>
  <c r="AK173" i="3" s="1"/>
</calcChain>
</file>

<file path=xl/sharedStrings.xml><?xml version="1.0" encoding="utf-8"?>
<sst xmlns="http://schemas.openxmlformats.org/spreadsheetml/2006/main" count="2754" uniqueCount="1449">
  <si>
    <t>S. No.</t>
  </si>
  <si>
    <t>Particular</t>
  </si>
  <si>
    <t>As Per BOQ</t>
  </si>
  <si>
    <t>As Per Audited</t>
  </si>
  <si>
    <t>Difference from BOQ</t>
  </si>
  <si>
    <t>Difference from Claimed</t>
  </si>
  <si>
    <t>Civil</t>
  </si>
  <si>
    <t>Interior</t>
  </si>
  <si>
    <t>Miscallaneous</t>
  </si>
  <si>
    <t>Civil &amp; Interior NT</t>
  </si>
  <si>
    <t>Electrical</t>
  </si>
  <si>
    <t>Electrical NT</t>
  </si>
  <si>
    <t>HVAC</t>
  </si>
  <si>
    <t>HVAC NT</t>
  </si>
  <si>
    <t>Ventilation</t>
  </si>
  <si>
    <t>Ventilation NT</t>
  </si>
  <si>
    <t>Fire Sprinkler</t>
  </si>
  <si>
    <t>Fire Sprinkler NT</t>
  </si>
  <si>
    <t>PHE</t>
  </si>
  <si>
    <t>PHE NT</t>
  </si>
  <si>
    <t>Music</t>
  </si>
  <si>
    <t>Gas &amp; GLD</t>
  </si>
  <si>
    <t>BOQ of Civil work for Copper Chimney Project, Pune-Wakad</t>
  </si>
  <si>
    <t>20/9/2023</t>
  </si>
  <si>
    <t>R1</t>
  </si>
  <si>
    <t xml:space="preserve">GROUND FLOOR </t>
  </si>
  <si>
    <t>FT</t>
  </si>
  <si>
    <t>BOQ</t>
  </si>
  <si>
    <t>ACTUAL</t>
  </si>
  <si>
    <t>DIFFERENCE</t>
  </si>
  <si>
    <t>SR.NO.</t>
  </si>
  <si>
    <t>ITEM</t>
  </si>
  <si>
    <t>DESCRIPTION</t>
  </si>
  <si>
    <t>DRAWING NO</t>
  </si>
  <si>
    <t>DIMENSION</t>
  </si>
  <si>
    <t>UNIT</t>
  </si>
  <si>
    <t>QTY.</t>
  </si>
  <si>
    <t>RATE</t>
  </si>
  <si>
    <t>AMOUNT</t>
  </si>
  <si>
    <t>DEVIATION</t>
  </si>
  <si>
    <t xml:space="preserve">REMARK </t>
  </si>
  <si>
    <t>Purchase Remark</t>
  </si>
  <si>
    <t>VIPL Remark 17.10.2023</t>
  </si>
  <si>
    <t>ARA Remark</t>
  </si>
  <si>
    <t>VIPL Remark 13.11.2023</t>
  </si>
  <si>
    <t>Claimed Amount</t>
  </si>
  <si>
    <t>Actual Amount</t>
  </si>
  <si>
    <t>Difference</t>
  </si>
  <si>
    <t>Reason of deduction</t>
  </si>
  <si>
    <t>APK Remark</t>
  </si>
  <si>
    <t>GENERAL SITE WORKS</t>
  </si>
  <si>
    <t>Pest control at site</t>
  </si>
  <si>
    <t xml:space="preserve">Providing Pest Control &amp; Anti-termite treatment by appointing a specialized agency as per the specifications mentioned by the Bureau of Indian Standard &amp; Agencies specification ( Whichever is higher ) for General Civil , Plumbing / Drainage &amp; timber / Carpentry works , Gypsum related work including 5 Years guarantee under suitable undertaking on stamp paper etc complete as directed .       ( Mode of Measurement to be on carpet area of floor &amp; not the area of surface treated.) </t>
  </si>
  <si>
    <t>N.A</t>
  </si>
  <si>
    <t>SFT</t>
  </si>
  <si>
    <t>Vendor t submit pest control certificate</t>
  </si>
  <si>
    <t>DEMOLITION WORKS</t>
  </si>
  <si>
    <t>Demolition Work</t>
  </si>
  <si>
    <t>Demolition of existing 100/125 mm thick Brick wall with marble, including cleaning the surface &amp; dump the debris's at ground floor debris point.Demolition of existing Pantry counter &amp; wash basin counter, including cleaning the surface &amp; dump the debris's at ground floor debris point.</t>
  </si>
  <si>
    <t>Area may increase as per actuals</t>
  </si>
  <si>
    <t>Wall Chasing</t>
  </si>
  <si>
    <t>Removing of existing wall including 200-300mm thick wall/ sand cement layer, including cleaning the surface &amp; dump the debris's at ground floor debris point.</t>
  </si>
  <si>
    <t>RFT</t>
  </si>
  <si>
    <t>Wall Puncture</t>
  </si>
  <si>
    <t>Removing of POP punning and making wall puncture size of 200-600mm wide  on existing wall, including cleaning the surface and proper plaster in line and level ready to paint &amp; dump the debris's at ground floor debris point.</t>
  </si>
  <si>
    <t>NO's</t>
  </si>
  <si>
    <t>As actual</t>
  </si>
  <si>
    <t xml:space="preserve">Debris </t>
  </si>
  <si>
    <t>Removing Debris out of site included loading, unloading &amp; shifting as per statutory rules and regulations.</t>
  </si>
  <si>
    <t>Challan required</t>
  </si>
  <si>
    <t>INTERIOR CIVIL WORK</t>
  </si>
  <si>
    <t>Membrane
Waterproofing</t>
  </si>
  <si>
    <t>P&amp;A Waterproofing on mother slabs &amp; wall till 450mm height, with membrane water proofing  treatment on the mother slab, before doing the treatment mother slab needs to clean properly up to the mark &amp; dust free surface needs to achieve to apply the chemical (proof bond /BASF, Dr. Fixit / Equivalent make) &amp; chemical needs to dry properly, After all there should be a water pond testing to be done for water tightness &amp; rectifications of defects if any. Complete with 10 years performance guarantee with client's satisfaction. Entire process to be done under guideline &amp; supervision of appointed engineering team.</t>
  </si>
  <si>
    <t>a</t>
  </si>
  <si>
    <t>Kitchen -floor up to 1000mm</t>
  </si>
  <si>
    <t>Upto 1meter Height</t>
  </si>
  <si>
    <t xml:space="preserve">Rates are okay </t>
  </si>
  <si>
    <t xml:space="preserve">Chnages done by mall team. </t>
  </si>
  <si>
    <t>b</t>
  </si>
  <si>
    <r>
      <t xml:space="preserve">Kitchen -wall up to </t>
    </r>
    <r>
      <rPr>
        <strike/>
        <sz val="10"/>
        <color rgb="FFFF0000"/>
        <rFont val="Aptos Narrow"/>
        <family val="2"/>
        <scheme val="minor"/>
      </rPr>
      <t>600mm</t>
    </r>
    <r>
      <rPr>
        <sz val="10"/>
        <rFont val="Aptos Narrow"/>
        <family val="2"/>
        <scheme val="minor"/>
      </rPr>
      <t xml:space="preserve"> 1000mm</t>
    </r>
  </si>
  <si>
    <t>c</t>
  </si>
  <si>
    <t>Live kitchen -floor up to 1000mm</t>
  </si>
  <si>
    <t>d</t>
  </si>
  <si>
    <r>
      <t xml:space="preserve">Live kitchen -wall up to </t>
    </r>
    <r>
      <rPr>
        <strike/>
        <sz val="10"/>
        <color rgb="FFFF0000"/>
        <rFont val="Aptos Narrow"/>
        <family val="2"/>
        <scheme val="minor"/>
      </rPr>
      <t>600mm</t>
    </r>
    <r>
      <rPr>
        <sz val="10"/>
        <rFont val="Aptos Narrow"/>
        <family val="2"/>
        <scheme val="minor"/>
      </rPr>
      <t xml:space="preserve"> 1000mm</t>
    </r>
  </si>
  <si>
    <t>e</t>
  </si>
  <si>
    <t>Bar  -floor up to 1000mm</t>
  </si>
  <si>
    <t>f</t>
  </si>
  <si>
    <r>
      <t xml:space="preserve">Bar  -wall up to </t>
    </r>
    <r>
      <rPr>
        <strike/>
        <sz val="10"/>
        <color rgb="FFFF0000"/>
        <rFont val="Aptos Narrow"/>
        <family val="2"/>
        <scheme val="minor"/>
      </rPr>
      <t>600mm</t>
    </r>
    <r>
      <rPr>
        <sz val="10"/>
        <rFont val="Aptos Narrow"/>
        <family val="2"/>
        <scheme val="minor"/>
      </rPr>
      <t xml:space="preserve"> 1000mm</t>
    </r>
  </si>
  <si>
    <t>Block Work</t>
  </si>
  <si>
    <t>Providing and constructing Light weight blocks masonry in cement mortar 1:4 of approved make like Aerocon/Siporex etc. Job to include raking out  joints, scaffolding, making openings walls, curing etc. in substructure and superstructure to its true line &amp; level in cement mortar proportion as specified in all shapes, size, at all heights, depths, leads &amp; locations etc. complete. The rate shall also include for cleaning of surface, hacking of RCC surface in contact with brickwork, racking of joints, providing, erecting, &amp; dismantling steel scaffolding , curing for 10 days, including 75 mm thk. R.C.C. stiffener at approximately every 1000 mm ht. with required M.S. reinforcement bars and Lintels for Doors and wall openings etc. compete as per the drgs., details &amp; specifications.</t>
  </si>
  <si>
    <t>Vendor to confirm line out before proceeding for wall work</t>
  </si>
  <si>
    <t>Using 150mm thk  Walls upto 1200 mm</t>
  </si>
  <si>
    <t>Using 150mm thk  Walls upto 5000mm</t>
  </si>
  <si>
    <t>Using 100mm thk Walls upto 5000mm</t>
  </si>
  <si>
    <t xml:space="preserve">Ravi please re check the qty </t>
  </si>
  <si>
    <t>Internal Plaster</t>
  </si>
  <si>
    <t xml:space="preserve">P&amp;A of single coat backing plaster of 15-18 mm thick 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 </t>
  </si>
  <si>
    <t>Bar Area  &amp; Live Kitchen (low height wall 1200mm)</t>
  </si>
  <si>
    <t>Wall height (3600mm) consider</t>
  </si>
  <si>
    <t>PCC Work</t>
  </si>
  <si>
    <t>Providing and laying up to 50-75 mm thick cement concrete flooring with 1:2:4 cement concrete laid to proper level and slope in alternate bays including compactions, filling joints,  or as directed, finishing smooth with cement Mortar 1:1 of sufficient minimum thickness to give a smooth &amp; even surface and curing etc. complete as per architects instructions.</t>
  </si>
  <si>
    <t>Total area value to be considered based on jont check between APK &amp; VART Team in presence Mr. hemant- Charcoal</t>
  </si>
  <si>
    <t>COBA Work (Modiform)</t>
  </si>
  <si>
    <t>Modiform of Avg. thickness mentioned below;  After laying of soil pipes, floor traps is completed the floor of the sunken portion shall be covered with Modiform manually with 15-20 mm wide joints in 20 mm thk. Waterproofing mortar 1:4 ( 1 cement : 4 coarse sand )in layers upto the full ht. of sunken portion, having top layer of 50 mm thk waterproof mortar 1:4 ( 1 cement : 4 coarse sand ) using specialized W.P. chemical, finished smooth / rough with floating coat of neat cement all complete and as per specification.</t>
  </si>
  <si>
    <t xml:space="preserve">Kitchen (300mm) appox </t>
  </si>
  <si>
    <t xml:space="preserve">Live kitchen (300mm)  appox </t>
  </si>
  <si>
    <t xml:space="preserve">Bar (150mm)  appox </t>
  </si>
  <si>
    <t>STONE &amp; TILE WORKS</t>
  </si>
  <si>
    <t>KOTA Flooring</t>
  </si>
  <si>
    <r>
      <t>Providing and Laying KOTA stone of 19mm thk. on avg 40 mm thk bed of 1:4 cement mortar in proper line and level including neat cement float, filling joints with neat cement slurry of appropriate colour, cleaning, curing, rubbing, complete. Scope includes laying of floor protective cover on the floor and removing of the same when directed along with supply of all necessary materials, labour, tools and tackles complete in line with the Technical Specification, Drawings and as per the direction of the Architect &amp; PMC. Including Polishing.</t>
    </r>
    <r>
      <rPr>
        <sz val="10"/>
        <color indexed="10"/>
        <rFont val="Aptos Narrow"/>
        <family val="2"/>
        <scheme val="minor"/>
      </rPr>
      <t xml:space="preserve"> </t>
    </r>
  </si>
  <si>
    <t>Size : 550x550 Basic Rate : 55 Per SFT</t>
  </si>
  <si>
    <t>Kitchen</t>
  </si>
  <si>
    <t>Live kitchen</t>
  </si>
  <si>
    <t>Bar</t>
  </si>
  <si>
    <t>Liquor Store Room</t>
  </si>
  <si>
    <t>Basic rate to reduced to Rs135</t>
  </si>
  <si>
    <t>Rate Quoted as per PO approved Rates</t>
  </si>
  <si>
    <t xml:space="preserve">ok </t>
  </si>
  <si>
    <t>Wooden finish herringbone pattern Tile Flooring</t>
  </si>
  <si>
    <t>Fixing &amp; laying of  tiles for flooring which includes --bedding of appropriate thickness with mortar of 1:6 ratio (1cement:6sand), spreading of grey cement slurry with minimum of 2kg/ Sq.mt. ratio over bedding mortar, including 3mm spacer with epoxy grout of approved colour, adhesive of bal Endura or approved equivalent, making of hole where ever required, in proper line and level in all direction, at all height with lead and lift, polishing/finishing/cleaning etc. as per design and drawing and directed by PMC etc. complete.</t>
  </si>
  <si>
    <t>GROUND FLOOR</t>
  </si>
  <si>
    <t>size - 200x1200. Basic Rate : 150 Per SFT (make kajaria)</t>
  </si>
  <si>
    <t>Pattern Tile Flooring</t>
  </si>
  <si>
    <t>GROUND+MEZZANINE FLOOR</t>
  </si>
  <si>
    <t>size - 300x300. Basic Rate : 220 Per SFT</t>
  </si>
  <si>
    <t>Wooden finish Tile skirting</t>
  </si>
  <si>
    <t>Fixing &amp; laying of 100mm high tiles for skirting with bedding of appropriate approved make adhesive &amp; colour joint filler inclusive of making all  groove/chamfering/rounding/hole where ever required, in proper line and level in all direction, polishing/finishing/cleaning etc. Complete as per detail drawing, specification and as directed by PMC.</t>
  </si>
  <si>
    <t>size - 100x1200. Basic Rate : 120 Per SFT</t>
  </si>
  <si>
    <t>Decorative Wall Tiles</t>
  </si>
  <si>
    <t>Providing and fixing Glazed Decorative wall tiles which includes-approved make of adhesive like bal Endura or equivalent, grey cement paste with backing coat of 1:3 cement mortar not less than 12mm thick as &amp; where ever required, joint filler of approved make and colour, as and where ever required, in proper line and level in all direction, at all height with lead and lift, polishing/finishing/cleaning etc as per design, drawing and directed by PMC etc. all complete.</t>
  </si>
  <si>
    <t>Size : 75x300 Rate : 275per SFT</t>
  </si>
  <si>
    <t>Live kitchen Wall tiles upto 2400mm ht</t>
  </si>
  <si>
    <t>Ony Green Tile</t>
  </si>
  <si>
    <t>Bar Wall tiles upto 2400mm ht</t>
  </si>
  <si>
    <t>Sada Wall Tiles for kitchen</t>
  </si>
  <si>
    <t>Providing and fixing Ceramic wall tiles which includes-approved make of adhesive like bal Endura or equivalent, dry cladding on bison board panelling, joint filler of approved make and colour, as and where ever required, in proper line and level in all direction, at all height with lead and lift, polishing/finishing/cleaning etc as per design, drawing and directed by PMC etc. all complete. (Color - white/ ivory)</t>
  </si>
  <si>
    <t>Size : 300x600. Rate : 45per SFT</t>
  </si>
  <si>
    <t>Main kitchen and under counter wall tiles upto 2400mm ht</t>
  </si>
  <si>
    <t>Live Kitchen</t>
  </si>
  <si>
    <t>Cancelled du to duplication</t>
  </si>
  <si>
    <t>Bar Area</t>
  </si>
  <si>
    <t>Total area value to be considered based on jont check between APK &amp; VART Team in presence Mr.Hemant- Charcoal</t>
  </si>
  <si>
    <t>Basic rate should be 125/- as tile basic rate given Rs 45/-</t>
  </si>
  <si>
    <t>OK</t>
  </si>
  <si>
    <t>SS Corner Guard</t>
  </si>
  <si>
    <t>P&amp;F of 304 grade 3mm thick SS Corner guard (30mm x 30mm, mat finished as per approved sample) fixing with conceal tile on each corner of the kitchen's wall before cladding of tiles, so that the corner may be protected from the damages.  Complete in proper line &amp; level and site engineer's instruction.</t>
  </si>
  <si>
    <t xml:space="preserve">Brass Inlay in Flooring </t>
  </si>
  <si>
    <t>P&amp;F ofe3mm thick antique brass floor inlay fixing with thread screws on each corner of the kitchen's wall before cladding of tiles, so that the corner may be protected from the damages.  Complete in proper line &amp; level and site engineer's instruction.</t>
  </si>
  <si>
    <t xml:space="preserve">pass window jamb line </t>
  </si>
  <si>
    <t>Providing and fixing 300mm wide granite jamb line for pass window in live kitchen area which includes-approved make of adhesive like bal Endura or equivalent, joint filler of approved make and colour, as and where ever required, in proper line and level in all direction, at all height with lead and lift, polishing/finishing/cleaning etc as per design, drawing and directed by PMC etc. all complete. (Color - white/ ivory)</t>
  </si>
  <si>
    <t>Require granite basic price</t>
  </si>
  <si>
    <t>Granite Basic price 300/- per sqft</t>
  </si>
  <si>
    <t>This granite is only 200mm wide vendor to charge rate accordingly</t>
  </si>
  <si>
    <t>TOTAL OF CIVIL WORK</t>
  </si>
  <si>
    <t>POP &amp; PAINTING WORK</t>
  </si>
  <si>
    <t>POP Punning</t>
  </si>
  <si>
    <t>Providing and applying Plaster of Paris punning of average thickness 20-25mm to existing wall surfaces/ on existing tiles including chicken mesh in true level and plumb complete as per design and drawing Cleaning the surface properly with sand paper, filling cracks/holes with plaster of Paris. Applying lambi / putty (lambi/putty will be of good quality) sand papering the putty work on chamfers, etc.at any / all heights. Rate include cost for making grooves up to 12mm thick if required in horizontal or vertical direction near doors, windows, skirting, floor covering, masking tape and cleaning the area all complete as per drawing, design &amp; manufactures specification.</t>
  </si>
  <si>
    <t xml:space="preserve">block work walls </t>
  </si>
  <si>
    <t xml:space="preserve">Exposed ceiling </t>
  </si>
  <si>
    <t>Gypsum Ceiling</t>
  </si>
  <si>
    <t>Providing, making and fixing of POP false ceiling as per manufacturer design and drawing including cut-outs for hvac grille, lights etc.at any / all heights. Rate quoted should be including of vertical drop of any heights, mouldings and size mentioned in drawings with necessary required framing in 450x 900 ultra Gyproc sections, fittings, and fixtures, scaffolding, floor covering, masking tape and cleaning the area all complete as per drawing, design &amp; manufactures specification all complete. Rates do not include painting work.</t>
  </si>
  <si>
    <t xml:space="preserve">Metal Ceiling
</t>
  </si>
  <si>
    <t>Fitting of false ceiling consisting of 20g Aluminium planks made of pre-coated ( Top &amp; Bottom ) &amp; Size : 600mmx600mm tiles . False Ceiling with necessary supports , hangers etc. provided to install light fitting , fresh air grill etc. ( from Hunter Douglas or Armstrong )</t>
  </si>
  <si>
    <t>Textured Wall Paint</t>
  </si>
  <si>
    <t>Providing &amp; applying three (03) coats of approved Plastic paint on walls including scraping, primer , filling with putty etc. complete with final coat no brush mark to be visible after painting colour shade as specified.</t>
  </si>
  <si>
    <t>why is rates escalated from 32 Psft to 100 Psft</t>
  </si>
  <si>
    <t>Revised Rates Quoted
As per ARA Design approved Stucco Texture Paint - 8473 - Royal Play</t>
  </si>
  <si>
    <t xml:space="preserve">The team has seen the KG site before giving the quotation. Thye should have give considered this before. As the paint finish was clear. </t>
  </si>
  <si>
    <t>It was a type of error from our 32/- per sqft is never for Texture paint</t>
  </si>
  <si>
    <t xml:space="preserve">Ceiling Paint ON Gypsum </t>
  </si>
  <si>
    <t>Providing &amp; applying three (03) coats of approved Plastic paint on  exposed surface on ceiling including scraping, primer , filling with putty etc. complete with final coat no brush mark to be visible after painting colour shade as specified.</t>
  </si>
  <si>
    <t xml:space="preserve">Expose Ceiling Paint including all beams </t>
  </si>
  <si>
    <t>Providing &amp; applying Three (03) coats of approved Plastic paint on  exposed surface on ceiling including HVAC ducts,  Sprinkler Pipes etc. complete with final coat no brush mark to be visible after painting colour shade as specified.</t>
  </si>
  <si>
    <t>Duct painting</t>
  </si>
  <si>
    <t>Providing &amp; applying Three (03) coats of powder coat (as per approved shade) on exposed surface on metal duct including removing of old paint, required zink oxide paint etc. complete with final coat no brush mark to be visible after painting colour shade as specified.</t>
  </si>
  <si>
    <t>Rates are approved</t>
  </si>
  <si>
    <t>Spray Paint</t>
  </si>
  <si>
    <t>Fire Sprinkler paint</t>
  </si>
  <si>
    <t>Providing &amp; applying Three (03) coats of fire rated paint as per standard on exposed surface on metal including removing of old paint etc. complete with final coat no brush mark to be visible after painting colour shade as specified.</t>
  </si>
  <si>
    <t>Rates should be 55/-SFt</t>
  </si>
  <si>
    <t>Rate is revised</t>
  </si>
  <si>
    <t>Paint is part of fire sprinkler scope</t>
  </si>
  <si>
    <t>TOTAL of POP &amp; PAINTING WORK</t>
  </si>
  <si>
    <t>18/9/2023</t>
  </si>
  <si>
    <t>LOCATION</t>
  </si>
  <si>
    <t>IMAGE</t>
  </si>
  <si>
    <t>VIPL Remark</t>
  </si>
  <si>
    <t>Claimed quantity</t>
  </si>
  <si>
    <t>Actual Quantity</t>
  </si>
  <si>
    <t>Rate</t>
  </si>
  <si>
    <t>APK Advise Rate</t>
  </si>
  <si>
    <t>DOORS</t>
  </si>
  <si>
    <t>CARPENTRY WORK</t>
  </si>
  <si>
    <t>Kitchen Door</t>
  </si>
  <si>
    <t>Providing &amp; fixing in position of wooden FRD Double Leaf Door made up of 45mm thick firerated flush door shutter of approved make &amp; thickness, Inner side finished with wooden laminate and outer side with veneer finish including  providing &amp; fixing 750mm X 200mm fire rated glass Vision panel and 12mm  thk  Wooden lipping all around, including of 2100mm X 300mm SS push plate and 300mm high SS kick plate, including P/F of Door frame made out of CP Teak / Ash wood or equivalent with melamine polish finish. Size of the frame approximate 175mm wide X 50mm thick.  Applicable hardware's such as s/s handles/ ss push plate, floor spring and any other hardware etc required to complete the related works as per design &amp; detail.  door hardware make consider Dorma / Hafele/Ozon /equilient
Need heavy duty floor spring &amp; both sides openable.</t>
  </si>
  <si>
    <t>KITCHEN ENTRY</t>
  </si>
  <si>
    <t>1200 X 2400 MM</t>
  </si>
  <si>
    <t>NOS.</t>
  </si>
  <si>
    <t>SS PVD Coating to be fixed to all edges of Door shutters.</t>
  </si>
  <si>
    <t>Proposed rate 49600</t>
  </si>
  <si>
    <t>SS PVD 50mm Cosidered</t>
  </si>
  <si>
    <t xml:space="preserve">no changes to be accepted. </t>
  </si>
  <si>
    <t>Fire certificte to be attached</t>
  </si>
  <si>
    <t>Kitchen Door beside buffet</t>
  </si>
  <si>
    <t>Providing &amp; fixing in position of wooden FRD single Leaf Door made up of 45mm thick firerated flush door shutter of approved make &amp; thickness, Inner side finished with wooden laminate and outer side with veneer finish including  providing &amp; fixing 750mm X 200mm fire rated glass Vision panel and 12mm  thk  Wooden lipping all around, including of 2100mm X 300mm SS push plate and 300mm high SS kick plate, including P/F of Door frame made out of CP Teak / Ash wood or equivalent with melamine polish finish. Size of the frame approximate 175mm wide X 50mm thick.  Applicable hardware's such as s/s handles/ ss push plate, floor spring and any other hardware etc required to complete the related works as per design &amp; detail.  door hardware make consider Dorma / Hafele/Ozon /equilient
Need heavy duty floor spring &amp; both sides openable.</t>
  </si>
  <si>
    <t>LIVE KITCHEN ENTRY</t>
  </si>
  <si>
    <t>950 X 2400 MM</t>
  </si>
  <si>
    <t xml:space="preserve">Live Kitchen sliding Door </t>
  </si>
  <si>
    <t>Providing &amp; fixing in position of wooden FRD sliding door made up of 38mm thick firerated flush door shutter of approved make &amp; thickness, both side to be finished with wooden laminate including providing &amp; fixing 750mm X 200mm fire rated glass Vision panel and 12mm  thk  Wooden lipping all around, including conceal handle a and 300mm high SS kick plate, including P/F of Door frame made out of CP Teak / Ash wood or equivalent with melamine polish finish. Size of the frame approximate 175mm wide X 50mm thick.  Applicable hardware's such as sliding channel, s/s handles/ ss push plate, lock, tower bolt and any other hardware etc required to complete the related works as per design &amp; detail.  door hardware make consider Dorma / Hafele/Ozon /equilient
Need heavy duty floor spring &amp; both sides openable.</t>
  </si>
  <si>
    <t>900X 2400 MM</t>
  </si>
  <si>
    <t>Main Door</t>
  </si>
  <si>
    <t xml:space="preserve">P/F 10 mm thk. toughened glass double leaf openable door with 20x 40mm MS framework with  white/ black powder coating and bottom base wooden partiton height upto 600mm with wooden molding finish with duco paint and all necessary required groove, wooden framing, including glass door with heavy duty floor spring fixing with approved make adhesive and fasteners, cutting/ chamfering/ groove/rounding wherever required, at all height with lead and lift, finishing, cleaning as per design and drawing etc. all complete.    
including  door lock. </t>
  </si>
  <si>
    <t>MAIN ENTRY</t>
  </si>
  <si>
    <t>1800X 2400MM</t>
  </si>
  <si>
    <t>Trap Door</t>
  </si>
  <si>
    <t>Providing and fixing trap doors for access to the service areas. The trap door shall have an external frame made of 50mm x 50mm in good quality seasoned wood scantling on which the shutter is hinged. Shutter shall be made of 19 mm. fire rated Plywood. The exposed side &amp; Internal side shall be laminate finish.  Concealed heavy duty hinges shall be used to mount the shutters and locking shall be provided with Allen key and panel locks. Sufficient number of hinges and locks shall be provided to avoid sagging of the shutter. Key also shall be supplied</t>
  </si>
  <si>
    <t>NEAR LIVE KITCHEN</t>
  </si>
  <si>
    <t>1200X 900 MM</t>
  </si>
  <si>
    <t>TOTAL DOORS</t>
  </si>
  <si>
    <t>Total Door</t>
  </si>
  <si>
    <t xml:space="preserve">Service Station </t>
  </si>
  <si>
    <t>P/F service counters in duco finished  from outer surface &amp; top finished in veneer. The storage under the Counter should be provided with 6" ht. drawers at top row finished with wooden ribs. top of the shutter having C section brass inlay  &amp;  below openable  shutters finished with duco. the drawer should have internal partiton with fabric finish for cutlary Shutters made out of 19mm thk. firerated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t>
  </si>
  <si>
    <t>NEAR COLUMN</t>
  </si>
  <si>
    <t>1200mm L X
600mmW X  900H</t>
  </si>
  <si>
    <t>33%-Cost escalation on acccount of increment of material from commercial ply to fire rated ply</t>
  </si>
  <si>
    <t xml:space="preserve">give the breakup only for differennce between commercial ply and fire rated plywood. The finishing material is not changing. </t>
  </si>
  <si>
    <t xml:space="preserve">20%-Cost escalation on acccount of increment of material from for Material changed Commercial to Fire Rated Ply </t>
  </si>
  <si>
    <t>Plywood -  branded firerated  -- Greenply or Equivalent brand</t>
  </si>
  <si>
    <t>Veneer  Make - Euro/Greenlam/Merino/ or equivalent  (Basic Rate- 140 Sq. ft.)</t>
  </si>
  <si>
    <t>Laminate Make - Euro/Greenlam/Merino/ or equivalent  (Basic Rate- 40 Sq. ft.)</t>
  </si>
  <si>
    <t>CONSOLE_01</t>
  </si>
  <si>
    <t>The base CONSOLE  finished in duco from outer surface &amp; top finished in veneer. The storage under the Counter should be provided with 6" ht. drawers at top row finished with wooden ribs. top of the shutter having C section brass inlay  &amp;  below openable  shutters finished with duco. Shutters made out of 19mm thk. plywood finished with  1mm thk. laminate internally. The shutters to be provided with fittings such as hinges; handles; ball catch etc. complete in all respect. Including castor wheels (4nos) equipped wih 100mm wheels for smoothly running. The rates for the Shutters to be included. as per design and details.</t>
  </si>
  <si>
    <t>NEAR HOSTESS DESK</t>
  </si>
  <si>
    <t>1265mm L X 500mmW X  900H</t>
  </si>
  <si>
    <t>Plywood -  branded Commercial Ply (MR Calibrated, IS 303) -- Greenply or Equivalent brand</t>
  </si>
  <si>
    <t>2a</t>
  </si>
  <si>
    <t>CONSOLE_02</t>
  </si>
  <si>
    <t>NEAR BANQUETTE</t>
  </si>
  <si>
    <t>1540mm L X 500mmW X 900H</t>
  </si>
  <si>
    <t>2b</t>
  </si>
  <si>
    <t>CONSOLE_03
(for salad &amp; dessert)</t>
  </si>
  <si>
    <t>NEAR
LIVE KITCHEN</t>
  </si>
  <si>
    <t>3895mm L X 500mmW X 900H</t>
  </si>
  <si>
    <t>MS Display Unit_01</t>
  </si>
  <si>
    <t xml:space="preserve">P/F Display unit having 20 x 20mm MS framework with black powder coat upto ceiling height, having wooden shelf @ every 350mm c/c including all necessary hardware etc. complete.
20mm thk sandwitched glass shelf with cane in center and with wooden frame.
Plywood -  branded fire rated Ply (MR Calibrated, IS 303) -- Greenply or Equivalent brand
Veneer  Make - Euro/Greenlam/Merino/ or equivalent  (Basic Rate- 140 Sq. ft.)
Laminate Make - Euro/Greenlam/Merino/ or equivalent  (Basic Rate- 40 Sq. ft.)
20X20mm MS section finish with black powder coat
20mm thk sandwiched glass shelf with cane in center and with veneer finish frame </t>
  </si>
  <si>
    <t>NEAR ENTRANCE</t>
  </si>
  <si>
    <t>1060mm L X 200mm W X    5000H</t>
  </si>
  <si>
    <t xml:space="preserve">20mm thk sandwiched glass shelf with cane in center and with veneer finish frame </t>
  </si>
  <si>
    <t>500mm x 200mm</t>
  </si>
  <si>
    <t>Why rate escalation on account of qty increase</t>
  </si>
  <si>
    <t xml:space="preserve"> Material changed to fire rated
Rates Revised</t>
  </si>
  <si>
    <t xml:space="preserve">Rates Revised
20%-Cost escalation on acccount of increment of material from for Material changed Commercial to Fire Rated Ply  </t>
  </si>
  <si>
    <t>MS Display Unit_02</t>
  </si>
  <si>
    <t xml:space="preserve">P/F Display unit having 20 x 20mm MS framework with black powder coat upto ceiling height, having wooden shelf @ every 350mm c/c including all necessary hardware etc. complete.
20mm thk sandwitched glass shelf with cane in center and with veneer finish frame </t>
  </si>
  <si>
    <t>BEHIND BANQUETE SEATING</t>
  </si>
  <si>
    <t>1580mm L X 200mm W X    5000H</t>
  </si>
  <si>
    <t>Plywood -  branded firerated Ply (MR Calibrated, IS 303) -- Greenply or Equivalent brand</t>
  </si>
  <si>
    <t>20X20mm MS section finish with black powder coat</t>
  </si>
  <si>
    <t>Hostess Desk</t>
  </si>
  <si>
    <t>Providing and fixing Hostess desk made out of approved make  branded fire rated ply -- Greenply or Equivalent brand and finished with veneer as approved with veneer groves as per design with melamine matt polish
20X20mm MS section finish with black powder coated legs.
with ss 3mm thick pvd coated 'CC' Logo</t>
  </si>
  <si>
    <t>1050mm L X 500mm W X 1050 H</t>
  </si>
  <si>
    <t>33% rate escalation on account of material change from commercial to fire rated ply not justified</t>
  </si>
  <si>
    <t>Rates Revised</t>
  </si>
  <si>
    <t xml:space="preserve">Rates Revised
20%-Cost escalation on acccount of increment of material from for Material changed Commercial to Fire Rated Ply </t>
  </si>
  <si>
    <t xml:space="preserve">Desk to have 2 drawers of ht 155mm, finished with duco outside and veneer maching laminate inside with inbuilt recessed handles in wood and polish. </t>
  </si>
  <si>
    <t>Basic cost of Veneer : 140/- SFT</t>
  </si>
  <si>
    <t>Banquet back
planter Box</t>
  </si>
  <si>
    <t xml:space="preserve">Providing and fixing of 19mm thk fire rated Ply-- Greenply or Equivalent brand apron to be cladded with Veneer/Solid Wood all necessary required groove, wooden framing, approved make adhesive and cutting/ chamfering/ groove/rounding wherever required, at all height with lead and lift, finishing, cleaning as per design and drawing etc. all complete.   </t>
  </si>
  <si>
    <t xml:space="preserve">9145x 300 x 900 HT  
</t>
  </si>
  <si>
    <t>Banquet Seating</t>
  </si>
  <si>
    <t>Providing, making and fixing sofa made out of wooden frame work and cladded with 12mm thk approved make  branded fire rated Ply -- Greenply or Equivalent brand &amp; approved fabric with required wooden frame, top rail having 38mm dia brass metal rail height upto 150mm and side to have a cane paneling  with required wooden frame with incline backrest. the bottom to have storage under seat with heavy duty  sliding trolly to keep crockey.  finishing/cleaning/cutting/required fixture &amp; fasteners etc. as per design &amp; drawing &amp; as directed by Project Manager etc. complete. Sofa will have high density rubber foam in angle.(Foam used should be approved and to be certified against poisonous and noxious fumes.) Rate includes upholstery of fabrics.
Under seating Drawers with heavy duty trolley for storage.</t>
  </si>
  <si>
    <t>9145x 650 x 900 HT</t>
  </si>
  <si>
    <t>12,900/Rft for sofa is to high rate suggest the rate to be maintained to 9500/Rft in line with Air side</t>
  </si>
  <si>
    <t xml:space="preserve">Rate for Revised Benquet Seating to 9500/- Rft
Length 9.145 x 3.28 x 29.99 Rft
30 Rft x 9500/- = 2,85.000/- Per Nos
</t>
  </si>
  <si>
    <t xml:space="preserve">no change in design why the cost going too high. Only the plywood chnages to fire rated ply. give the breakup only for differennce between commercial ply and fire rated plywood. The finishing material is not changing. </t>
  </si>
  <si>
    <t>- Rate revised 6500/- Per Rft added for Material changed Commercial to Fire Rated Ply 
+ 38mm Dia brass top Rail add
+ Heavy duty sliding trolly storge added</t>
  </si>
  <si>
    <t>Veneer on exterior finish Basic cost @ 140Rs sft</t>
  </si>
  <si>
    <t>Fabric Basic cost @ 600 per MTR</t>
  </si>
  <si>
    <t>Size : W 650 x H 900</t>
  </si>
  <si>
    <t xml:space="preserve">38mm dia brass top rail </t>
  </si>
  <si>
    <t xml:space="preserve">Heavy duty sliding trolly for storage </t>
  </si>
  <si>
    <t>Cane Panel Shutter</t>
  </si>
  <si>
    <r>
      <t xml:space="preserve">P/F  75mm thk fire rated plywood partition finished with bamboo Cane from Single side, internal ply finished with laminate.  structure  to be made out of 40x20mm thk wooden frame with </t>
    </r>
    <r>
      <rPr>
        <sz val="10"/>
        <color rgb="FFFF0000"/>
        <rFont val="Aptos Narrow"/>
        <family val="2"/>
        <scheme val="minor"/>
      </rPr>
      <t>12mm ply on both side</t>
    </r>
    <r>
      <rPr>
        <sz val="10"/>
        <rFont val="Aptos Narrow"/>
        <family val="2"/>
        <scheme val="minor"/>
      </rPr>
      <t xml:space="preserve">, intermidiate member size of </t>
    </r>
    <r>
      <rPr>
        <sz val="10"/>
        <color rgb="FFFF0000"/>
        <rFont val="Aptos Narrow"/>
        <family val="2"/>
        <scheme val="minor"/>
      </rPr>
      <t>40 x 20mm  wooden frame/ bidding</t>
    </r>
    <r>
      <rPr>
        <sz val="10"/>
        <rFont val="Aptos Narrow"/>
        <family val="2"/>
        <scheme val="minor"/>
      </rPr>
      <t xml:space="preserve"> to be finished with melamine polish.  to be finished with duco paint finish with necessary fittings as per design and details. </t>
    </r>
  </si>
  <si>
    <t>STORY WALL</t>
  </si>
  <si>
    <t>1200 x 2000 (H)</t>
  </si>
  <si>
    <t>SQFT</t>
  </si>
  <si>
    <t>Cane Panelling</t>
  </si>
  <si>
    <t xml:space="preserve">P/F  75mm thk firerated plywood paneling finished with bamboo Cane from Single side, internal ply finished with laminate.  structure  to be made out of 40x20mm thk wooden frame with 12mm ply on both side, intermidiate member size of 40 x 20mm  wooden frame/ bidding to be finished with melamine polish.  to be finished with duco paint finish with necessary fittings as per design and details. </t>
  </si>
  <si>
    <t>ABOVE BUFFET COUNTER, KITCHEN DOOR, ABOVE SHAFT DOOR, CURTAIN WALL, WALLPAPER WALL</t>
  </si>
  <si>
    <t>Approved as per rate analysis</t>
  </si>
  <si>
    <t>Rate Analyisis attached in separte sheet</t>
  </si>
  <si>
    <t>ok</t>
  </si>
  <si>
    <t>Plywood -  branded fire rated Ply (MR Calibrated, IS 303) -- Greenply or Equivalent brand</t>
  </si>
  <si>
    <t xml:space="preserve">Wall dado - Veneer panelling </t>
  </si>
  <si>
    <t>Providing, making and fixing of wall panel made of 12mm thk  branded fire rated Ply -- Greenply or Equivalent brand with Veneer finish with melamine polish having wooden molding  all necessary required wooden framing, approved make adhesive and fasteners, cutting/ chamfering/ groove/rounding wherever required, at all height with lead and lift, finishing, cleaning as per design and drawing etc. all complete.</t>
  </si>
  <si>
    <t xml:space="preserve">ALL WALLS </t>
  </si>
  <si>
    <t>upto 900mm ht</t>
  </si>
  <si>
    <t>There is no change in specs for this item so no escalation to be paid</t>
  </si>
  <si>
    <t>Basic Rate of Veneer @ 120 Rs per SFT</t>
  </si>
  <si>
    <t>Moulding</t>
  </si>
  <si>
    <t xml:space="preserve">Providing, making and fixing of \wooden mouldings as per detail drawing with  grooves  to be added with all necessary required wooden framing, approved make adhesive and fasteners, cutting/ chamfering/ groove/rounding wherever required, at all height with lead and lift, finishing, cleaning as per design and drawing etc. all complete. </t>
  </si>
  <si>
    <t>Ply boxing with Veneer finish on shaft</t>
  </si>
  <si>
    <t xml:space="preserve">Providing, making and fixing fire rated ply boxing made out of wooden/ aluminium frame work and cladded with 12mm thk approved make  branded fire rated Ply (MR Calibrated, IS 303) -- Greenply or Equivalent brand finished with veneer from all side and top finished with veneer with melamine polish, with one openable shutter on push button. all with required frame finishing/cleaning/cutting/required fixture &amp; fasteners etc. as per design &amp; drawing &amp; as directed by Project Manager etc. complete. </t>
  </si>
  <si>
    <t>Sqft</t>
  </si>
  <si>
    <t xml:space="preserve">Storage Cabinet - with bamboo cane shutter </t>
  </si>
  <si>
    <t xml:space="preserve">P/F louver shutter with fire rated plywood  framework finished with veneer as per design &amp; detail made in wood with openable shutters with  bamboo cane paneling back side of the cane to be finished with laminate. Including all necessary required wooden framing, approved make adhesive and fasteners, Lock, cutting/ chamfering/ groove/rounding wherever required, at all height with lead and lift, finishing, cleaning as per design and drawing etc. all complete.  </t>
  </si>
  <si>
    <t>ELECTRICAL PANEL</t>
  </si>
  <si>
    <t>1200 x 2600 (H)</t>
  </si>
  <si>
    <t>NO.</t>
  </si>
  <si>
    <t>Rates approved as material changed to fire rated</t>
  </si>
  <si>
    <t>Basic rate of Veneer @ 120 Rs per SFT</t>
  </si>
  <si>
    <t>Basic rate of laminate @ 50 Rs per SFT</t>
  </si>
  <si>
    <t xml:space="preserve">Ply boxing with leather finish granite panelling on façade column </t>
  </si>
  <si>
    <t xml:space="preserve">Providing, making and fixing ply boxing made out of wooden/ aluminium frame work and cladded with 12mm thk approved make  branded Commercial Ply (MR Calibrated, IS 303) -- Greenply or Equivalent brand finished with 18mm thk leather finish granite. all with required frame finishing/cleaning/cutting/required fixture &amp; fasteners etc. as per design &amp; drawing &amp; as directed by Project Manager etc. complete. </t>
  </si>
  <si>
    <t xml:space="preserve">signage bulkhead Ply boxing with leather finish granite panelling on façade </t>
  </si>
  <si>
    <t>Providing, making and fixing fire rated ply boxing made out of wooden/ aluminium frame work and cladded with 12mm thk approved make  branded  fire rated Ply (MR Calibrated, IS 303) -- Greenply or Equivalent brand finished with 18mm thk leather finish granite. all with required frame finishing/cleaning/cutting/required fixture &amp; fasteners etc. as per design &amp; drawing &amp; as directed by Project Manager etc. complete.</t>
  </si>
  <si>
    <t>Ther rate difference between commercial ply &amp; fire rated ply of Rs 50/Sq Ft to be payable whereas actual claim amount is 100% higher</t>
  </si>
  <si>
    <t>Rate Analysis Attached 
same as per Items No 29</t>
  </si>
  <si>
    <t>Rate Analysis already attached 
We have not received Sinage Bulkhead drawing at the time of Tender submission</t>
  </si>
  <si>
    <t>Planter Box
above Banquete</t>
  </si>
  <si>
    <t xml:space="preserve">Providing and fixing M.S frame stand made out of 20mm x 20mm hollow box sections with 19mm thk approved make  branded  fire rated Ply-- Greenply or Equivalent brand apron to be cladded with Veneer/Solid Wood all necessary required groove, wooden framing, approved make adhesive and cutting/ chamfering/ groove/rounding wherever required, at all height with lead and lift, finishing, cleaning as per design and drawing etc. all complete.   </t>
  </si>
  <si>
    <t xml:space="preserve">9145x 3100 x 300 HT  </t>
  </si>
  <si>
    <t>Approved</t>
  </si>
  <si>
    <t>Photo Required</t>
  </si>
  <si>
    <t>Bar Counter</t>
  </si>
  <si>
    <t>P/F  Bar counter to be made out of 19mm thk approved make  branded fire rated ply-- Greenply or Equivalent brand apron to be cladded with wood &amp; bamboo cane as per detail and platform in white Marble finished based on ply with necessary ms barcket, Necessary opening should be made for fixing of stainless steel sink. Erecting brick wall for plumbing and Brick platform should be provided on floor below the platform of 100mm high brass skirting from outside. The top platform to have 50mm wide Marble finish fascia horizontally.</t>
  </si>
  <si>
    <t>2925x 450mm</t>
  </si>
  <si>
    <t>Plywood -  branded fire rated Ply-- Greenply or Equivalent brand</t>
  </si>
  <si>
    <t>Marble  Basic Rate 800/- per SQ.FT.</t>
  </si>
  <si>
    <t>Top service Counter Ply Base with Neccesory Support to receved marble</t>
  </si>
  <si>
    <t>450mm Width</t>
  </si>
  <si>
    <t>Front Elevation (apron) to be to be made out of 19mm thk approved make  branded fire rated Ply) -- Greenply or Equivalent brand with veneer finish frames, ply to be finished with duco and veneer frames to be finished with melamine polish. Top row finished with metal cane and 100mm skirting with veneer as per detailed Drawing &amp; design. Provision for indirect lighting to be made</t>
  </si>
  <si>
    <t>50mm thk Top service platform in Marble</t>
  </si>
  <si>
    <t>38mm Dia Foot rest real brass antique finish at the bottom.</t>
  </si>
  <si>
    <t>750mm  Flap door for bar area entry finished same as counter appron</t>
  </si>
  <si>
    <t>750x 1100mm</t>
  </si>
  <si>
    <t>Nos</t>
  </si>
  <si>
    <t>100mm high Wooden Skirting</t>
  </si>
  <si>
    <t>g</t>
  </si>
  <si>
    <t xml:space="preserve">P/F  75mm thk fire rated plywood partition finished with bamboo closed cane matting , internal ply finished with laminate.  structure  to be made out of 40x20mm thk wooden frame with 12mm ply on both side, intermidiate member size of 40 x 20mm  wooden frame/ bidding to be finished with melamine polish.  to be finished with duco paint finish with necessary fittings as per design and details. </t>
  </si>
  <si>
    <t>Ther rate difference between commercial ply &amp; fire rated ply of Rs 100/Sq Ft to be payable whereas actual claim amount is 100% higher</t>
  </si>
  <si>
    <t>Rate revised 1250/- Per sqft 
same Item No 09 Cane Panlling Rate Considered</t>
  </si>
  <si>
    <t>Rate Anlysis attached</t>
  </si>
  <si>
    <t>Bar Display unit</t>
  </si>
  <si>
    <t>P/F  350mm deep Bar display unit to be made out of 19mm thk approved make  branded fire rated Ply -- Greenply or Equivalent brand with veneer finish, having brass shelf @ every 400mm c/c.  The Backdrop  made out of 12mm thk approved make  branded fire rated Ply  -- Greenply or Equivalent brand with finished with bronze mirror, front panelling to be veneer finsh. The shelves to be provided with necessary fittings etc. complete in all respect. The rates for shelves to be included. as per design and details.</t>
  </si>
  <si>
    <t>2925x 2000mm</t>
  </si>
  <si>
    <t>Marble  Basic Rate 600/- per SQ.FT.</t>
  </si>
  <si>
    <t>Mirror Panelling</t>
  </si>
  <si>
    <t>brass shelves</t>
  </si>
  <si>
    <t>900mm X300mm</t>
  </si>
  <si>
    <t>no.</t>
  </si>
  <si>
    <t>brass patti</t>
  </si>
  <si>
    <t>Rft</t>
  </si>
  <si>
    <t>Veneer Cladding</t>
  </si>
  <si>
    <t>Bar Counter Back</t>
  </si>
  <si>
    <t>P&amp;F of back counter of 600mm wide granite top working back counter, with 19mm thick fire rated plywood structure &amp; 12mm plywood back, counter having 4 nos. of open able shutters (in 19mm thick plywood) on front side of the unit. Counter top to be finished with 19mm thick black galaxy granite with 38mm dual nose finished, counter front part, &amp; all the visible part to be finished with 1mm thick wooden laminate, counter's internal part to be finished with 1mm thick light walnut laminate (selected make, basic cost INR. 1200.00/ sheet). Rate inclusive of all necessary hardware fittings - like hinges, draw telescopic channels, cup board lock, decorative antique bolt handle, wire managers, etc. (approved &amp; branded make) &amp;  necessary cut out for services requirements. Counter having 50mm ht. 18 mm thick flamed granite skirting on front side on existing 150mm ht. kobah. Complete as per architectural detail drawing &amp; site engineer's instruction.</t>
  </si>
  <si>
    <t>2925x 600mm</t>
  </si>
  <si>
    <t>Bar Bulkhead</t>
  </si>
  <si>
    <r>
      <t xml:space="preserve">P&amp;F of 350mm wide </t>
    </r>
    <r>
      <rPr>
        <sz val="10"/>
        <rFont val="Book Antiqua"/>
        <family val="1"/>
      </rPr>
      <t xml:space="preserve">Bar Bulkhead/ glass hanger having 25mm X 25MM brass metal/ SS PVD COATING box section in 2 layers having vertical and horizontal member @every 450mm c/c with 10mm thk toughthned glass shelf having provision for led profile light. brass metal to be brushed finish. the base including 8-10mm solid rods band in curve shape to hang the wine glass. the top portion to have 6-8mm thk flutted glass palnelling. Rate including all necessary hardware fittings to install the shelves, anchor fastner, ceiling support, scaffolding, etc. as required on site. Complete as per architectural detail drawing &amp; site engineer's instruction. </t>
    </r>
  </si>
  <si>
    <t>2925x 350mm</t>
  </si>
  <si>
    <t>contractore submit rae analysis for this item, contractors justifcation on rate escalation not accepted hence old rates to be maintained</t>
  </si>
  <si>
    <t>Rate Analysis attached</t>
  </si>
  <si>
    <t xml:space="preserve">no changes in design and specification </t>
  </si>
  <si>
    <t>Rate Analysis attached
We have not received Bulkhead drawing at the time of Tender submission</t>
  </si>
  <si>
    <t>Buffet Counter_01</t>
  </si>
  <si>
    <t>12mm fire rated ply box structure, wooden 6" high, 2" to 1" dia legs as per drawing finished in approved polish Top made out of fire rated plywood and finished in marble top with mitred Buffet counter to have cutouts on couner top for chaffing dishes as per measurements.
Structure to have base boxing to place chaffing dishes which with be finished with veneer as approved ( slot size 300mm x 300mmx 80mm )
Buffet front to have niches in front finished in veneer,polish as approved. Niche to have shelf finished in veneer and polish as per design detail
Buffet front to have shutters in fire rated plywood, veneer and rattan mesh screen in beading finished in polish as approved as per design detail
Provision of wiremanager slot and trunking as per design</t>
  </si>
  <si>
    <t xml:space="preserve">4185 (L) x 600 (D) x
750mm (H) </t>
  </si>
  <si>
    <t>Approved based upon historic rates paid at Airside</t>
  </si>
  <si>
    <t>Buffet Counter_02</t>
  </si>
  <si>
    <t xml:space="preserve">1575 (L) x 600 (D) x
750mm (H) </t>
  </si>
  <si>
    <t>Buffet Counter_03</t>
  </si>
  <si>
    <t xml:space="preserve">2100 (L) x 600 (D) x
750mm (H) </t>
  </si>
  <si>
    <t xml:space="preserve">Bison board/ V board panelling </t>
  </si>
  <si>
    <t>Providing, making and fixing of wall panelling made of 12mm thk  branded bison board/ V board paneling on wall including ALU framework finish with all necessary required framing, approved make adhesive and fasteners, cutting/ chamfering/ groove/rounding wherever required, at all height with lead and lift, finishing, cleaning as per design and drawing etc. all complete.</t>
  </si>
  <si>
    <t>KITCHEN WINDOW</t>
  </si>
  <si>
    <t>3900x 3500mm</t>
  </si>
  <si>
    <t xml:space="preserve">Entry Glass Partition </t>
  </si>
  <si>
    <t>P/F 10 mm thk. toughened glass partitions with 20 x 40mm MS framework with white/ black powder coating and all necessary required groove, wooden framing,  with approved make adhesive and fasteners, cutting/ chamfering/ groove/rounding wherever required, at all height with lead and lift, finishing, cleaning as per design and drawing etc. all complete.    
Providing, making and fixing of wall panel made of 12mm thk  fire rated ply -- Greenply or Equivalent brand with MDF finish with Duco paint and wooden molding as per design, all necessary required wooden framing, approved make adhesive and fasteners, cutting/ chamfering/ groove/rounding wherever required, at all height with lead and lift, finishing, cleaning as per design and drawing etc. all complete.
skirting in metal, brass finish (same as main door handle)</t>
  </si>
  <si>
    <t>ENTRANCE</t>
  </si>
  <si>
    <t>7700x 3500mm</t>
  </si>
  <si>
    <t>There is no spec change thus rate escalation should not be paid</t>
  </si>
  <si>
    <t>Main Door Handle</t>
  </si>
  <si>
    <t xml:space="preserve">Providing, Supplying &amp; fixing of double sided 3mm thk Sign handle in  brass </t>
  </si>
  <si>
    <t xml:space="preserve">450mm x 450mm </t>
  </si>
  <si>
    <t>NOS</t>
  </si>
  <si>
    <t>TOTAL CARPENTRY WORK</t>
  </si>
  <si>
    <t>Total Carpentry Work</t>
  </si>
  <si>
    <t>ADDITIONAL ITEMS</t>
  </si>
  <si>
    <t xml:space="preserve">Liquor Store Room Door </t>
  </si>
  <si>
    <t>Providing &amp; fixing in position of FRD Glass Single Leaf Door made up of 45mm thick commercial flush door shutter of approved make &amp; thickness,  Inner side finished with laminate and outer side with veneer finish including  providing &amp; fixing 750mm X 200mm glass Vision panel and 12mm  thk  Wooden lipping all around, including of 750mm X 200mm SS push plate and 200mm high SS kick plate, including P/F of Door frame made out of CP Teak / Ash wood or equivalent with melamine polish finish. Size of the frame approximate 175mm wide X 50mm thick.  Applicable hardware's such as s/s handles, conceal door closer and any other hardware etc required to complete the related works as per design &amp; detail.  door hardware make consider Dorma / Hafele/Ozon /equilient</t>
  </si>
  <si>
    <t>CONSOLE</t>
  </si>
  <si>
    <t>Addiitional service counter rates approved</t>
  </si>
  <si>
    <t>Bench Seating</t>
  </si>
  <si>
    <t xml:space="preserve">Wooden bench with cane back rest &amp; 25mm wooden framework base with 75mm cousion seat (branded form)  approved shade of fabric including 4 number pillow. </t>
  </si>
  <si>
    <t>WAITING AREA</t>
  </si>
  <si>
    <t>2700 x 550mm</t>
  </si>
  <si>
    <t>Bison board/ v- board Paneling</t>
  </si>
  <si>
    <t>Providing, making and fixing of wall paneling made of 12mm thk  branded bison board/ V board paneling on wall including MS framework from slab to slab height of 5000mm. framework to be finished with zink oxide and enamel finish with all necessary required framing, approved make adhesive and fasteners, cutting/ chamfering/ groove/rounding wherever required, at all height with lead and lift, finishing, cleaning as per design and drawing etc. all complete.</t>
  </si>
  <si>
    <t xml:space="preserve">All walls </t>
  </si>
  <si>
    <t>75mm (thick)
5000mm (height)</t>
  </si>
  <si>
    <t>MS Pipe 50 x 50 x 02 at 600mm C/c finish with one layer 12mm Fire rated Ply + 12mm Fire rated Gypsum</t>
  </si>
  <si>
    <t xml:space="preserve">MS framework for curtain wall </t>
  </si>
  <si>
    <t xml:space="preserve">P/F of 20 x 20mm MS framework with black powder coat upto ceiling height, having intermediate memebr @ every 900mm c/c including all necessary hardware etc. complete.
</t>
  </si>
  <si>
    <t>We have chaged unit from Rft to Sqft</t>
  </si>
  <si>
    <t>Units should be proposed in Kg</t>
  </si>
  <si>
    <t>In Kg unit is not workable price</t>
  </si>
  <si>
    <t xml:space="preserve">you give the rate analysis for binu to approvae </t>
  </si>
  <si>
    <t>Rate Anylisis Attached</t>
  </si>
  <si>
    <t xml:space="preserve">SS PVD COATING framework for wallpaper </t>
  </si>
  <si>
    <t xml:space="preserve">P/F of 20 x 20mm ss brass pvd coating  framework upto ceiling height, having intermediate memebr @ every 900mm c/c including all necessary hardware etc. complete.
</t>
  </si>
  <si>
    <t>Rates approved</t>
  </si>
  <si>
    <t xml:space="preserve">FAÇADE granite bulkhead </t>
  </si>
  <si>
    <t>Providing, making and fixing of bulkhead 600mm box paneling made of 12mm thk  branded bison board/ V board paneling on wall including MS framework from slab.  framework to be finished with zink oxide and enamel finish. the boxing to be finisged with black leather finish granite with granite molding in levels as per detail drawing. having required holes to fix the signage letter. cost inlcudes  all necessary required framing, approved make adhesive and fasteners, cutting/ chamfering/ groove/rounding wherever required, at all height with lead and lift, finishing, cleaning as per design and drawing etc. all complete.</t>
  </si>
  <si>
    <t>Proposed rate 342, attachment missing</t>
  </si>
  <si>
    <t>Rate Analyisis attached</t>
  </si>
  <si>
    <t>Glass PARTITION on live kitchen</t>
  </si>
  <si>
    <t xml:space="preserve">P/F 10 mm thk.fire rated glass partitions with 20 x 40mm MS framework with white/ black powder coating and all necessary required groove, wooden framing,  with approved make adhesive and fasteners, cutting/ chamfering/ groove/rounding wherever required, at all height with lead and lift, finishing, cleaning as per design and drawing etc. all complete.    
</t>
  </si>
  <si>
    <t xml:space="preserve">Live kitchen </t>
  </si>
  <si>
    <t>Saint Goabain FRD Glass with Partion full system price quoted</t>
  </si>
  <si>
    <t xml:space="preserve">Check with ARA vishal cinema we had done
560/ Sq ft glass partition why this is required? </t>
  </si>
  <si>
    <t xml:space="preserve">this is a mall requirement, we have to submit the fire safety certificate to mall team. </t>
  </si>
  <si>
    <t>flutted Glass PARTITION on live kitchen</t>
  </si>
  <si>
    <t xml:space="preserve">P/F 8 mm thk. flutted glass partitions with 20 x 40mm MS framework with white/ black powder coating and all necessary required groove, wooden framing,  with approved make adhesive and fasteners, cutting/ chamfering/ groove/rounding wherever required, at all height with lead and lift, finishing, cleaning as per design and drawing etc. all complete.    
</t>
  </si>
  <si>
    <t>Spectfication same as per ITEM No 30</t>
  </si>
  <si>
    <t>cane screen</t>
  </si>
  <si>
    <t xml:space="preserve">P/F of self supported bamboo cane screen having 30mm dia wooden framework with reuqired hinges and  wooden frame/ bidding to be finished with melamine polish with necessary fittings as per design and details. </t>
  </si>
  <si>
    <t xml:space="preserve">near buffet </t>
  </si>
  <si>
    <t>Proposed rate Rs 1250</t>
  </si>
  <si>
    <t>Rates Revised
Easty.com site price 36,000/- + 3,900/- Trasportation = Total 39,900 + 7,095/- 20.5% (Shifing Material Ground to 2nd 10% + Overhead 2.5% + Profit 08%) = Grand Total Price = 46,995/-</t>
  </si>
  <si>
    <t>TOTAL CARPENTRY ADDITONAL WORK</t>
  </si>
  <si>
    <t>Total Wall Paper Additional work</t>
  </si>
  <si>
    <t xml:space="preserve"> MISCELLANEOUS</t>
  </si>
  <si>
    <t xml:space="preserve">Texture wallpaper </t>
  </si>
  <si>
    <t xml:space="preserve">P &amp; F of texture wallpaper as per approval </t>
  </si>
  <si>
    <t>Basic rate- 155/Sq Ft</t>
  </si>
  <si>
    <t>Ceiling Fans</t>
  </si>
  <si>
    <t xml:space="preserve">P &amp; F of ceiling fans paper as per approval </t>
  </si>
  <si>
    <t>Bamboo blind curtain on S.S PVD black coating framework / roller blinds</t>
  </si>
  <si>
    <t xml:space="preserve">P &amp; F of bamboo blind manual folding curtains as per approval </t>
  </si>
  <si>
    <t>QTY Variation</t>
  </si>
  <si>
    <t xml:space="preserve">lets finalise the mockup first, then close the cost.  </t>
  </si>
  <si>
    <t>Chef Photos</t>
  </si>
  <si>
    <t>P/F of Chef Photos on wall of the required size</t>
  </si>
  <si>
    <t xml:space="preserve">TOTAL MISCELLANEOUS </t>
  </si>
  <si>
    <t>Total</t>
  </si>
  <si>
    <t>Copper Chimney l Wakad Pune l Additional Works</t>
  </si>
  <si>
    <t>Sr no</t>
  </si>
  <si>
    <t>Description</t>
  </si>
  <si>
    <t>Unit</t>
  </si>
  <si>
    <t>Certified Rate</t>
  </si>
  <si>
    <t>12mm Additional ply for veneer paneling</t>
  </si>
  <si>
    <t>Ceiling ply for light &amp; MS Support</t>
  </si>
  <si>
    <t>Installation of slotted angle rack with MS case &amp; shutter</t>
  </si>
  <si>
    <t>Wooden trap door for signage 1'x1'</t>
  </si>
  <si>
    <t>Replacement of flex with MS Works</t>
  </si>
  <si>
    <t>Hood installation with required hardware</t>
  </si>
  <si>
    <t>MS Case for gas meter with shutter</t>
  </si>
  <si>
    <t>MS Frame for kitchen ceiling light</t>
  </si>
  <si>
    <t>MS Base for cold room machine</t>
  </si>
  <si>
    <t>Supply of PVC Pallate</t>
  </si>
  <si>
    <t>Supply of Safe</t>
  </si>
  <si>
    <t>MS Stand for UPS in kitchen passage</t>
  </si>
  <si>
    <t>Loading, Unloading &amp; shifting all equipment and materials</t>
  </si>
  <si>
    <t>Job</t>
  </si>
  <si>
    <t>Rework for bar counter wall ( door location ) with changing in plumbing &amp; Electrical line</t>
  </si>
  <si>
    <t>Wooden box for FOH Ceiling light</t>
  </si>
  <si>
    <t>Fixing of SS Shelf in kitchen</t>
  </si>
  <si>
    <t>Supply &amp; Installation of TV with additional breaket</t>
  </si>
  <si>
    <t>Installation of plants in FOH area</t>
  </si>
  <si>
    <t>Labour</t>
  </si>
  <si>
    <t xml:space="preserve">Gas burner works </t>
  </si>
  <si>
    <t>Installation of CCTV Screen with breaket</t>
  </si>
  <si>
    <t>Wooden shelf for amplifier with veneer finish</t>
  </si>
  <si>
    <t>Fixing of bells with required fittings</t>
  </si>
  <si>
    <t>MS Stand for glass washer &amp; Ice cube machine</t>
  </si>
  <si>
    <t>Supply of staff locker</t>
  </si>
  <si>
    <t>Supply of Aluminium ladder</t>
  </si>
  <si>
    <t>Supply of chair</t>
  </si>
  <si>
    <t>Wooden display box with veneer finish for buffet</t>
  </si>
  <si>
    <t xml:space="preserve">Laying of fabric in console &amp; Service station </t>
  </si>
  <si>
    <t xml:space="preserve">Installtion of soap dispensor in kitchen </t>
  </si>
  <si>
    <t>Supply of portable LED in DB Area</t>
  </si>
  <si>
    <t>Additional marble on front wall in live kitchen ( 300mm wide )</t>
  </si>
  <si>
    <t>Modification of existing SS Table</t>
  </si>
  <si>
    <t>Fixing of double marble patti in pot wash area</t>
  </si>
  <si>
    <t>Supply of wooden table for store keeper</t>
  </si>
  <si>
    <t>Wooden shelf for printer in kitchen area</t>
  </si>
  <si>
    <t>Supply &amp; Installation of gypsum trap door ( one is 400mm &amp; one is 600mm )</t>
  </si>
  <si>
    <t>Supply &amp; fixing of main door handle</t>
  </si>
  <si>
    <t>Supply &amp; Installation of brass skirting</t>
  </si>
  <si>
    <t>Grenite step for kitchen entry</t>
  </si>
  <si>
    <t>Ramp in kitchen passage ( 5'x3' )</t>
  </si>
  <si>
    <t>Supply &amp; fixing of fire rated gypsum on wall paneling</t>
  </si>
  <si>
    <t>Supply and laying of wallpaper in buffet counter ( Basic rate of wallpaper @ 250 rs per sqft )</t>
  </si>
  <si>
    <t>Oil base preparation for wallpaper</t>
  </si>
  <si>
    <t>Oil base paint on kitchen walls &amp; Ceiling</t>
  </si>
  <si>
    <t>MS Plateform above door level for UPS (5'x3')</t>
  </si>
  <si>
    <t>Glass film on live kitchen partition</t>
  </si>
  <si>
    <t>Bison board for DB &amp; Water tank</t>
  </si>
  <si>
    <t>Red paint on PT Slab</t>
  </si>
  <si>
    <t>Sliding channel &amp; Fire rated hinges for door with consultant charges ( Form A )</t>
  </si>
  <si>
    <t>Transportation for equipment from wakad to BKC &amp; Wakad to viman nagar</t>
  </si>
  <si>
    <t>Transportation for Aqua guard (From Mall to Godown &amp; Godown to mall with loading unloading)</t>
  </si>
  <si>
    <t>SS Corner guard in kitchen area as per architect approval</t>
  </si>
  <si>
    <t>Bond it chemical for expose ceiling</t>
  </si>
  <si>
    <t>Main door</t>
  </si>
  <si>
    <t xml:space="preserve">Rework in live kitchen partition </t>
  </si>
  <si>
    <t>Compressure repair</t>
  </si>
  <si>
    <t>SS Equipments</t>
  </si>
  <si>
    <t>SS Table in bar area</t>
  </si>
  <si>
    <t>Live kitchen overhead shelf</t>
  </si>
  <si>
    <t>GN Pan rack wall mounted</t>
  </si>
  <si>
    <t>Wall mounted rack for oven</t>
  </si>
  <si>
    <t>Oil trey 4"x4"</t>
  </si>
  <si>
    <t>Louver for hood</t>
  </si>
  <si>
    <t>Heater</t>
  </si>
  <si>
    <t>Attic stock</t>
  </si>
  <si>
    <t>Flooring tile ( wooden )</t>
  </si>
  <si>
    <t>Box</t>
  </si>
  <si>
    <t>Flooring tile ( pattern )</t>
  </si>
  <si>
    <t>Metal ceiling tile</t>
  </si>
  <si>
    <t>Nahani trap jali</t>
  </si>
  <si>
    <t>Cane mesh jali</t>
  </si>
  <si>
    <t>Roll</t>
  </si>
  <si>
    <t>White tile for kitchen</t>
  </si>
  <si>
    <t>Electronic weighing scale</t>
  </si>
  <si>
    <t>Blue star cold room</t>
  </si>
  <si>
    <t>Rework on bar store door ( Additional veneer )</t>
  </si>
  <si>
    <t>Flap &amp; Wicket door in bar area</t>
  </si>
  <si>
    <t>Additional boxing of automation panel</t>
  </si>
  <si>
    <t>Temporary vinyl in bar area niche ( work hold )</t>
  </si>
  <si>
    <t>Scotch guard work on sofa seating ( as per instruction )</t>
  </si>
  <si>
    <t>Additional fabric behind sofa seating ( as per RM instruction )</t>
  </si>
  <si>
    <t>Supply of PU foam bottle as per requirement</t>
  </si>
  <si>
    <t>Deep cleaning</t>
  </si>
  <si>
    <t>BILL OF QUANTITY FOR ELECTRICAL WORK FOR CC - PUNE WAKAD</t>
  </si>
  <si>
    <t>TENDER BOQ. R0</t>
  </si>
  <si>
    <t>Final offer</t>
  </si>
  <si>
    <t>Claimed</t>
  </si>
  <si>
    <t>Audited</t>
  </si>
  <si>
    <t>Difference from Claimed Bill</t>
  </si>
  <si>
    <t>SR.</t>
  </si>
  <si>
    <t>DESCRIPTION OF ITEM</t>
  </si>
  <si>
    <t>QTY</t>
  </si>
  <si>
    <t>Supply Rate</t>
  </si>
  <si>
    <t>Installtion Rate</t>
  </si>
  <si>
    <t>Amount</t>
  </si>
  <si>
    <t>Claimed Quantity</t>
  </si>
  <si>
    <t>Difference in Quantity</t>
  </si>
  <si>
    <t>Difference in Amount</t>
  </si>
  <si>
    <t>Remark</t>
  </si>
  <si>
    <t>PANELS / DBs</t>
  </si>
  <si>
    <t xml:space="preserve">Supply and Installation of main LT panel,genarally conforming to IS  8623/IS-13947/IEC-439 front operated, dead back floor mounted , totally enclosed, compartmentalised, vermin proof,indoor, non-drawout type,power panel, fabricated out of 2mm thick CRCA sheets, fully powder coated after seven tank treatment, having gasketed &amp; hinged cover on each cubicle with insulated door knob, incorporating horizontal and vertical copper  busbars complete with all internal wiring, danger sign board,  earth-bus and lugs, cable chamber, busbar chamber,aluminium anodized name plates etc.as required, including 2 nos. of  6" dia  instrument  cooling fan with switch and ventilation louvres with  wire mesh,housing below mentioned switchgears / meters. 9W fitting with CFL lamp, switch shall be provided in each vertical section,:(Panel should conform to Form- 3b of IEC- 439) (GA drawing of the panel to be got approved from the Consultant  before taking up fabrication and all panels to be factory inspected before despatch) </t>
  </si>
  <si>
    <t xml:space="preserve">Notes: 1. All MCCBs  shall have rotary handle  </t>
  </si>
  <si>
    <t>2. All MCCBs shall have phase spreader assembly on</t>
  </si>
  <si>
    <t xml:space="preserve">both Line &amp; Load ends. </t>
  </si>
  <si>
    <t>3. All MCCB shall have Minimum Ics=16KA)</t>
  </si>
  <si>
    <t>4. Incomer  shall have auxilliary ON/OFF &amp; TRIP status contacts and the same shall be wired up</t>
  </si>
  <si>
    <t>electronic trip setting to Metering Compartment)</t>
  </si>
  <si>
    <t>5. The panel shall conform to Form-3b as per IEC-439</t>
  </si>
  <si>
    <t>6. All MCCB to be of Schneider/ABB make</t>
  </si>
  <si>
    <t xml:space="preserve">7. All MCCB to be current limiting type, LSIG </t>
  </si>
  <si>
    <t>8. Incomer MCCB to be shunt trip facility</t>
  </si>
  <si>
    <t xml:space="preserve">Refer: SLD </t>
  </si>
  <si>
    <t>1.1.1</t>
  </si>
  <si>
    <t>MAIN PANEL</t>
  </si>
  <si>
    <t xml:space="preserve">Set </t>
  </si>
  <si>
    <t>1.1.2</t>
  </si>
  <si>
    <t xml:space="preserve">KITCHEN DB </t>
  </si>
  <si>
    <t>1.1.3</t>
  </si>
  <si>
    <t>BAR DB (4WAY TPN - 7 SEGMENT)</t>
  </si>
  <si>
    <t>1.1.4</t>
  </si>
  <si>
    <t>KPDB (8WAY TPN - 7 SEGMENT)</t>
  </si>
  <si>
    <t>1.1.5</t>
  </si>
  <si>
    <t>LDB (8WAY TPN - 7 SEGMENT)</t>
  </si>
  <si>
    <t>1.1.6</t>
  </si>
  <si>
    <t>PDB (8WAY TPN - 7 SEGMENT)</t>
  </si>
  <si>
    <t xml:space="preserve">Suply and installation of  Four -Tier, Multi-Way, TPN,  </t>
  </si>
  <si>
    <t xml:space="preserve"> Distribution Board for Lighting &amp; Power distribution, surface</t>
  </si>
  <si>
    <t xml:space="preserve"> mounted on wall, sheet metal fabricated,powder coated,  </t>
  </si>
  <si>
    <t xml:space="preserve">having dust-proof and vermin 'proof, gasketed and hinged </t>
  </si>
  <si>
    <t xml:space="preserve">acrylic door with all internals such as DIN rails, neutral-link, </t>
  </si>
  <si>
    <t xml:space="preserve">interconnected wiring complete with earthing lugs housing  </t>
  </si>
  <si>
    <t xml:space="preserve">switchgears: (IP-43 with Metal Door) 
Refer: SLD &amp; DB Schedule </t>
  </si>
  <si>
    <t>(Make: Legrand-Ekinoxe /Schneider)</t>
  </si>
  <si>
    <t>1.2.1</t>
  </si>
  <si>
    <t>UPS SPN DB (16WAY SPN)</t>
  </si>
  <si>
    <t>S &amp; I of 32A,DP,MCB +20A NO/NC CONTACTOR, in powder coated sheet metal box for terminating UPS TO UPSDB etc.</t>
  </si>
  <si>
    <t xml:space="preserve">S &amp; I of 32A, TP, MCB + 32A,415 V, Metal clad,Power socket in powder coated  metal box for supplying power to Kitchen equipment  etc. </t>
  </si>
  <si>
    <t xml:space="preserve">S &amp; I of 32A,FP,MCB type Isolator, in powder coated sheet metal box for terminating power to  equipment etc. </t>
  </si>
  <si>
    <t>RO</t>
  </si>
  <si>
    <t xml:space="preserve">S &amp; I of 63A,,FP,MCB type Isolator, in powder coated sheet metal box for terminating power to  equipment etc. </t>
  </si>
  <si>
    <t>S &amp; I of 32A 3Pin Socket &amp; 32A DP MCB with MS enclosure IP44</t>
  </si>
  <si>
    <t>Set</t>
  </si>
  <si>
    <t xml:space="preserve">S &amp; I of 32A 4P ELMCB 300mA, Metal clad,Power socket  in powder coated  metal box for supplying power to  AC &amp; Kitchen equipment etc. </t>
  </si>
  <si>
    <t xml:space="preserve">S &amp; I of 32/63A ELMCB 100mA, Metal clad,Power socket  in powder coated  metal box for supplying power to  equipment etc. </t>
  </si>
  <si>
    <t>Sub Total of 1.0</t>
  </si>
  <si>
    <t>CABLES :</t>
  </si>
  <si>
    <t xml:space="preserve">Supply and laying, effecting proper connections, testing &amp; commissioning of the following sizes of 1.1 KV  XLPE armoured/ unarmoured  PVC insulated PVC sheathed aluminium /copper conductor cables conforming to IS : 1554 and  IS 694  for Flexible copper cable  Part I - 1976 with latest amendments laid over MS supports in existing RCC ducts/ laid in ground /laid on Cable Trays including clamping the cables to supports in an approved manner as required complete with all accessories.All cables shall have thermo setting insulation XLPE and low emission of smoke and corrosive gas when affected by fire. Necessary Markers shall be provided at the intervals as per the specifications. </t>
  </si>
  <si>
    <t>2.1.1</t>
  </si>
  <si>
    <t>3.5C x 400 Sq.mm. AL XLPE Cable</t>
  </si>
  <si>
    <t>R.M</t>
  </si>
  <si>
    <t>2.1.2</t>
  </si>
  <si>
    <t>3.5C x 300 Sq.mm. AL XLPE Cable</t>
  </si>
  <si>
    <t>2.1.3</t>
  </si>
  <si>
    <t>3.5C x 240 Sq.mm. AL XLPE Cable</t>
  </si>
  <si>
    <t>2.1.4</t>
  </si>
  <si>
    <t>3.5C x 185 Sq.mm. AL XLPE Cable</t>
  </si>
  <si>
    <t>2.1.5</t>
  </si>
  <si>
    <t>3.5C x 150 Sq.mm. AL XLPE Cable</t>
  </si>
  <si>
    <t>2.1.6</t>
  </si>
  <si>
    <t>3.5C x 120 Sq.mm. AL XLPE Cable</t>
  </si>
  <si>
    <t>2.1.7</t>
  </si>
  <si>
    <t>3.5C x 95 Sq.mm. AL XLPE Cable</t>
  </si>
  <si>
    <t>2.1.8</t>
  </si>
  <si>
    <t>3.5C x 70 Sq.mm. AL XLPE Cable- MAIN PANEL</t>
  </si>
  <si>
    <t>2.1.9</t>
  </si>
  <si>
    <t>3.5C x 50 Sq.mm. AL XLPE Cable</t>
  </si>
  <si>
    <t>2.1.10</t>
  </si>
  <si>
    <t xml:space="preserve">3.5C x 35 Sq.mm. AL XLPE Cable </t>
  </si>
  <si>
    <t>2.1.11</t>
  </si>
  <si>
    <t>3.5C x 25 Sq.mm. AL XLPE Cable</t>
  </si>
  <si>
    <t>2.1.12</t>
  </si>
  <si>
    <t>4C x 16 Sq.mm. AL XLPE Cable - PDB, KPDB, KDB, BAR DB &amp; DISHWASHER</t>
  </si>
  <si>
    <t>2.1.13</t>
  </si>
  <si>
    <t>4C x 10 Sq.mm. CU XLPE Cable</t>
  </si>
  <si>
    <t>2.1.14</t>
  </si>
  <si>
    <t xml:space="preserve">4C x 6 Sq.mm. CU XLPE Cable </t>
  </si>
  <si>
    <t>2.1.15</t>
  </si>
  <si>
    <t>4C x 4 Sq.mm. CU XLPE Cable - AHU, LDB &amp; PULVERISER</t>
  </si>
  <si>
    <t>2.1.16</t>
  </si>
  <si>
    <t>4C x 2.5 Sq.mm. CU XLPE Cable</t>
  </si>
  <si>
    <t>2.1.17</t>
  </si>
  <si>
    <t>3C x 16 Sq.mm. CU XLPE Cable</t>
  </si>
  <si>
    <t>2.1.18</t>
  </si>
  <si>
    <t>3C X 6sq.mm CU XLPE Cable</t>
  </si>
  <si>
    <t>2.1.19</t>
  </si>
  <si>
    <t>3C X 4sq.mm CU XLPE Cable - UPS &amp; UPS DB, REFRIG., FRESH AIR &amp; EXHAUST</t>
  </si>
  <si>
    <t>2.1.20</t>
  </si>
  <si>
    <t>3C x 2.5 Sq.mm. CU PVC Cable - UPS O/G</t>
  </si>
  <si>
    <t>2.1.21</t>
  </si>
  <si>
    <t>3C X 4sq.mm CU PVC  Cable</t>
  </si>
  <si>
    <t>2.1.22</t>
  </si>
  <si>
    <t>3C X 1.5sq.mm CU PVC  Cable-SIGNAGE</t>
  </si>
  <si>
    <t>2.1.23</t>
  </si>
  <si>
    <t>1C x 70 Sq.mm, Copper, Flexible, Bunched together</t>
  </si>
  <si>
    <t>Mtr.</t>
  </si>
  <si>
    <t>2.1.24</t>
  </si>
  <si>
    <t>1C x 4 Sq.mm, Copper, Flexible, Bunched together -UPS</t>
  </si>
  <si>
    <t>2.1.25</t>
  </si>
  <si>
    <t>2C X 2.5sq.mm CU Cable - Kill switch UPS</t>
  </si>
  <si>
    <t>CABLE TERMINATION</t>
  </si>
  <si>
    <t>Making cable and terminations including brass single compression glands and crimping type copper lugs for cable sizes mentioned below for aluminium or copper.</t>
  </si>
  <si>
    <t>2.2.1</t>
  </si>
  <si>
    <t>Nos.</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</si>
  <si>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</si>
  <si>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</si>
  <si>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</si>
  <si>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</si>
  <si>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</si>
  <si>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</si>
  <si>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</si>
  <si>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</si>
  <si>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</si>
  <si>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</si>
  <si>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</si>
  <si>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</si>
  <si>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</si>
  <si>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</si>
  <si>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</si>
  <si>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</si>
  <si>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</si>
  <si>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</si>
  <si>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</si>
  <si>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</si>
  <si>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</si>
  <si>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</si>
  <si>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</si>
  <si>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Sub Total of 2</t>
  </si>
  <si>
    <t>POINT WIRING :</t>
  </si>
  <si>
    <t>LIGHT POINT</t>
  </si>
  <si>
    <t>Sub mains / Pre-Primary wiring i.e. from DB to room switch board shall be carried out for Pre-primary point using 1.5 sqmm copper stranded. All lighting fixture, wiring shall be carried out for primary point using 1.5 sqmm copper stranded &amp; for secondary wiring 1.5sqmm copper stranded conductor 660/1100V  grade PVC FRLS insulated wire in "MS Conduits" (including flexible conduits for drops to light fittings)".  Individual junction / inspection boxes shall be provided for each lighting fitting for the purpose of looping from fitting to fitting.</t>
  </si>
  <si>
    <t>also including insulated green color copper earth wire for each circuit and providing modular grid plate  type switches,sockets etc. as required. Each light point to be terminated using 5A connector or 5A two pin female socket (for cove lighting) as directed at site. Each circuit feeding not more than 12-8 points/800 watts as per following configuration:(LDBs located at two locations  as shown) (The Switch Socket cost shall be paid separately.)</t>
  </si>
  <si>
    <t xml:space="preserve">From distribution board to switch board will be termed as Pre-primary point, average wiring length for Pre-primary point to be considered as 15 metres. From switch board to first light fitting and switch board to switch board will be termed as primary point, average wiring length for  primary point to be considered as 3 metres and First fitting to subsequent fitting on the same circuit shall be  termed as secondary point, average wiring length for secondary point to be considered as 5 metres. Light point wiring shall be included submains wiring from D.B. to room switch board. </t>
  </si>
  <si>
    <t>Note: Length may vary as per actual site condition. Vendor shall be crossverify before bidding.</t>
  </si>
  <si>
    <t>3.1.1</t>
  </si>
  <si>
    <t>Pre-Primary point (sub mains point)</t>
  </si>
  <si>
    <t>3.1.2</t>
  </si>
  <si>
    <t xml:space="preserve">Primary point </t>
  </si>
  <si>
    <t>3.1.3</t>
  </si>
  <si>
    <t xml:space="preserve">Secondary Point </t>
  </si>
  <si>
    <t>LIGHT POINT For Automation</t>
  </si>
  <si>
    <t>All lighting fixture, wiring shall be carried out for primary point using 1.5 sqmm copper stranded &amp; for secondary wiring 1.5sqmm copper stranded conductor 660/1100V  grade PVC FRLS insulated wire in "MS Conduits" &amp; 1 pair 1.5sqmm jacketed cable in Separate Conduit (including flexible conduits for drops to light fittings)".  Individual junction / inspection boxes shall be provided for each lighting fitting for the purpose of looping from fitting to fitting.</t>
  </si>
  <si>
    <t xml:space="preserve">From DB to first light fitting/driver will be termed as primary point, average wiring length for  primary point to be considered as 25 metres and First fitting to subsequent fitting on the same circuit shall be  termed as secondary point, average wiring length for secondary point to be considered as 5 metres. Light point wiring shall be included submains wiring from D.B. to room lights/Driver. </t>
  </si>
  <si>
    <t>3.2.1</t>
  </si>
  <si>
    <t>3.2.2</t>
  </si>
  <si>
    <t>Power Point (Utility)</t>
  </si>
  <si>
    <t>Primary wiring i.e. from DB to first power point shall be carried out for primary point using 3R x 2.5 sqmm copper stranded. Secondary wiring 2.5sqmm copper stranded conductor 660/1100V  grade PVC FRLS insulated wire in "MS Conduit".  Individual junction/inspection boxes shall be provided for each power point to loop from power point to a power point. Only 4 points looped in one circuit) From DB to First Socket.</t>
  </si>
  <si>
    <t xml:space="preserve">From distribution board to first power point will be termed as primary point, average wiring length for primary point to be considered as 18 metres. First power point to subsequent power point on the same circuit shall be  termed as secondary point, average wiring length for secondary point to be considered as 8 metres. Power point wiring shall be included wiring from D.B. to room indivisual power point. </t>
  </si>
  <si>
    <t>3.3.1</t>
  </si>
  <si>
    <t>Primary point</t>
  </si>
  <si>
    <t>Primary point ( Distance between Switch &amp; socket Will be Average Length 2.5 Mtr. )</t>
  </si>
  <si>
    <t>3.3.2</t>
  </si>
  <si>
    <t>Power Point (Kitchen &amp; BAR)</t>
  </si>
  <si>
    <t>Primary wiring i.e. from DB to first power point shall be carried out for primary point using 3R x 4 sqmm copper stranded. Secondary wiring 4sqmm copper stranded conductor 660/1100V  grade PVC FRLS insulated wire in "MS Conduit".  Individual junction/inspection boxes shall be provided for each power point to loop from power point to a power point. Only 4 points looped in one circuit) From DB to First Socket.</t>
  </si>
  <si>
    <t xml:space="preserve">From distribution board to first power point will be termed as primary point, average wiring length for primary point to be considered as 12 metres. First power point to subsequent power point on the same circuit shall be  termed as secondary point, average wiring length for secondary point to be considered as 2 metres. Power point wiring shall be included wiring from D.B. to room indivisual power point. </t>
  </si>
  <si>
    <t>3.4.1</t>
  </si>
  <si>
    <t>3.4.2</t>
  </si>
  <si>
    <t>3.4.3</t>
  </si>
  <si>
    <t>S &amp; I of MS conduits including all accessories, clamps, spacers, bends, tee, cross etc. as required at site for miscellaneous use in following sizes:</t>
  </si>
  <si>
    <t>3.5.1</t>
  </si>
  <si>
    <t xml:space="preserve">20mm dia </t>
  </si>
  <si>
    <t xml:space="preserve"> Mtr</t>
  </si>
  <si>
    <t>3.5.2</t>
  </si>
  <si>
    <t xml:space="preserve">25mm dia </t>
  </si>
  <si>
    <t>S &amp; I of flexible GI conduits including all accessories, clamps, spacers, end adopters (Glands) etc. as required at site in following sizes:</t>
  </si>
  <si>
    <t>3.6.1</t>
  </si>
  <si>
    <t>3.6.2</t>
  </si>
  <si>
    <t>25mm dia (COMMON)</t>
  </si>
  <si>
    <t>Supply, Installation testing and commission of 240V-AC, wiring devices and its accessories such as modular type switch socket outlets with modular front plate, modular box, G.I. back box and all required accessories etc. Supply &amp; Installation scope includes all civil works related to this job such as chiselling , making good with concrete and plaster, supply of fixing screw / wall plugs and other necessary hardware, marking identification numbers of circuits &amp; interconnections of  the switch /sockets as per standard drawing, complete as per site requirement. Switches and sockets may be individual or combined with bigger lighting switchboards, contractor to refer drawings to understand exact scope of work. LEGRAND</t>
  </si>
  <si>
    <t>3.7.1</t>
  </si>
  <si>
    <t>6A One way plate type switch</t>
  </si>
  <si>
    <t>3.7.2</t>
  </si>
  <si>
    <t>6A Two way plate type switch</t>
  </si>
  <si>
    <t>3.7.3</t>
  </si>
  <si>
    <t xml:space="preserve">6/16A SOCKET &amp;  SWITCH </t>
  </si>
  <si>
    <t>3.7.4</t>
  </si>
  <si>
    <t xml:space="preserve">2Nos. 6/16A SOCKET &amp;  SWITCH  </t>
  </si>
  <si>
    <t>Sets</t>
  </si>
  <si>
    <t>3.7.5</t>
  </si>
  <si>
    <t>6/16A SOCKET &amp;  SWITCH  - Kitchen</t>
  </si>
  <si>
    <t>3.7.6</t>
  </si>
  <si>
    <t>20A switch &amp; socket outlet - Kitchen</t>
  </si>
  <si>
    <t>3.7.7</t>
  </si>
  <si>
    <t>20A Socket -AC</t>
  </si>
  <si>
    <t>3.7.8</t>
  </si>
  <si>
    <t>20A Industrial Socket (Outdoor IP65)-AC</t>
  </si>
  <si>
    <t>3.7.9</t>
  </si>
  <si>
    <t>data cum telephone back GI BACK box 2”x2”  suitable for data socket</t>
  </si>
  <si>
    <t>3.7.10</t>
  </si>
  <si>
    <t>Bell Push Switch</t>
  </si>
  <si>
    <t>3.7.11</t>
  </si>
  <si>
    <t>Buzzer Indication Set for 5/6 Bell Push</t>
  </si>
  <si>
    <t>Sub Total of 3.0</t>
  </si>
  <si>
    <t>RACEWAYS, CABLE TRAYS &amp; JUNCTION BOX</t>
  </si>
  <si>
    <t>S &amp; I of PVC trunking same as above but of size 100mm x 40mm x1.6 mm for power cables.(Electrical Room)</t>
  </si>
  <si>
    <t>Mtr</t>
  </si>
  <si>
    <t>(PROFAB/ASIAN/Approved equivalent)</t>
  </si>
  <si>
    <t xml:space="preserve">S &amp; I of trunking same as above but of size 85mm x 38mm x1.6 mm  thick for power/data cables. </t>
  </si>
  <si>
    <t xml:space="preserve">S &amp; I of trunking same as above but of size 65mm x 38mm x1.6 mm  thick for power/data cables. </t>
  </si>
  <si>
    <t>S &amp; I of 1 Run x 25mm dia, MS Conduit in Floor.</t>
  </si>
  <si>
    <t>S &amp; I of floor junction boxes similar to above but size  350mm x 350mm x 60 mm</t>
  </si>
  <si>
    <t xml:space="preserve">  Nos</t>
  </si>
  <si>
    <t>S &amp; I of floor junction boxes similar to above but size  250mm x 250mm x 60 mm</t>
  </si>
  <si>
    <t>S &amp; I of floor junction boxes similar to above but size  150mm x 150mm x 60 mm</t>
  </si>
  <si>
    <t>S &amp; I of  GI Pregalvanizd Perforated type Cable Tay</t>
  </si>
  <si>
    <t>of following sizes suspended from ceiling or fixed</t>
  </si>
  <si>
    <t xml:space="preserve">vertically on wall/column as per route directed at site </t>
  </si>
  <si>
    <t>including all necessary bends, tees, crosses and also</t>
  </si>
  <si>
    <t>including all necessary supporting arrangement.</t>
  </si>
  <si>
    <t xml:space="preserve">All supporting hardware including nuts, bolts etc. </t>
  </si>
  <si>
    <t>shall be also of galvanised M.S. as approved</t>
  </si>
  <si>
    <t>(PROFAB/INDIANA/ASIAN/approved equivalent)</t>
  </si>
  <si>
    <t>4.7.1</t>
  </si>
  <si>
    <t>100mm x 50mm x 1.6mm</t>
  </si>
  <si>
    <t>4.7.2</t>
  </si>
  <si>
    <t>150mm x 50mm x 1.6mm</t>
  </si>
  <si>
    <t>4.7.3</t>
  </si>
  <si>
    <t xml:space="preserve">300mm x 50mm x 1.6mm </t>
  </si>
  <si>
    <t>4.7.4</t>
  </si>
  <si>
    <t xml:space="preserve">450mm x 50mm x 2.0mm </t>
  </si>
  <si>
    <t>Sub Total of 4.0</t>
  </si>
  <si>
    <t>LIGHT FIXTURES INSTALLATION</t>
  </si>
  <si>
    <t xml:space="preserve">Installation of lighting fixtures with lamps as per the details below including necessary hardware such as clamps, nuts, bolts, nails screws and suspension rods as  required for fixing the fixtures in position as directed by architect / consultant at site. </t>
  </si>
  <si>
    <t>5.1.1</t>
  </si>
  <si>
    <t>SPOT LIGHT (LT1a)</t>
  </si>
  <si>
    <t>5.1.2</t>
  </si>
  <si>
    <t>SPOT LIGHT (LT1b)</t>
  </si>
  <si>
    <t>5.1.3</t>
  </si>
  <si>
    <t>SPOT LIGHT (LT2)</t>
  </si>
  <si>
    <t>5.1.4</t>
  </si>
  <si>
    <t>SUSPENDED LIGHT (LT3)</t>
  </si>
  <si>
    <t>5.1.5</t>
  </si>
  <si>
    <t>HANGING LIGHT (LT4)</t>
  </si>
  <si>
    <t>5.1.6</t>
  </si>
  <si>
    <t>HANGING LIGHT (LT5)</t>
  </si>
  <si>
    <t>5.1.7</t>
  </si>
  <si>
    <t>WALL MOUNTED  (LT6)</t>
  </si>
  <si>
    <t>5.1.8</t>
  </si>
  <si>
    <t>2 X 2 CEILING MOUNT LIGHT (LT7a)</t>
  </si>
  <si>
    <t>5.1.9</t>
  </si>
  <si>
    <t>2 X 2 CEILING MOUNT LIGHT (LT7b)</t>
  </si>
  <si>
    <t>5.1.10</t>
  </si>
  <si>
    <t>BULB LIGHT (LT8)</t>
  </si>
  <si>
    <t>5.1.11</t>
  </si>
  <si>
    <t>LED COVE LIGHT (LT9)</t>
  </si>
  <si>
    <t>MTR</t>
  </si>
  <si>
    <t>5.1.12</t>
  </si>
  <si>
    <t>TRACK LIGHT-900MM (TL1)</t>
  </si>
  <si>
    <t>5.1.13</t>
  </si>
  <si>
    <t>PALM LEAF CEILING FAN (CF1)</t>
  </si>
  <si>
    <t>Sub Total of 5.0</t>
  </si>
  <si>
    <t>EARTHING :</t>
  </si>
  <si>
    <t>S &amp; I of earth pit comprising of specially  designed SEE/Ashlok brand  Earth Electrode system 3.00 meter long  including necessary materials like side fill compound etc. as required with standard brick masonary chamber  with hinged cover and watering arrangement model SEE-60/C with SFC-20/Equivalent ASHLOK MODEL T39 HD (50MM DIA. 3 MTR)</t>
  </si>
  <si>
    <t>S &amp; I of copper /GI earthing wires/strips in following sizes</t>
  </si>
  <si>
    <t>8 SWG GI bare wire</t>
  </si>
  <si>
    <t>25mm x 3mm thick GI strip welded &amp; painted green</t>
  </si>
  <si>
    <t>25mm x 3mm thick CU strip welded &amp; painted green</t>
  </si>
  <si>
    <t>S &amp; I of isolated/dedicated earthing / grounding system for computers etc.using insulated green-yellow copper earthing wire laid/fixed bare  on wall/ceiling from separately made earth pit to the equipment in following sizes The rate shall include termination also.</t>
  </si>
  <si>
    <t>6.6.1</t>
  </si>
  <si>
    <t xml:space="preserve">6 Sqmm copper, yellow-green/green insulation </t>
  </si>
  <si>
    <t>S &amp; I of Main bus for isolated earth comprising of 300mm x 25 mm x 3mm thick Tinned copper bar fixed on insulated support and having 10 nos of holes and nut bolts studs for clamping the earth leads,all contained in MS/PVC box  and having transparent acrylic cover as approved by the consultant</t>
  </si>
  <si>
    <t>Sub Total of 6.0</t>
  </si>
  <si>
    <t>Miscellaneous Item</t>
  </si>
  <si>
    <t>Supply &amp; Install. Of RG 6 TV Cable in 25mm MS Conduit</t>
  </si>
  <si>
    <t>Supply &amp; Laying of RG11 use for Main Cable TV</t>
  </si>
  <si>
    <t xml:space="preserve">Install. Of TV Stand - Only Installation </t>
  </si>
  <si>
    <t>4 WAY SPLITTER</t>
  </si>
  <si>
    <t>Sub Total of 7.0</t>
  </si>
  <si>
    <t>DATA DISTRIBUTION</t>
  </si>
  <si>
    <t>Supply, Installation, termination &amp; testing of data system:</t>
  </si>
  <si>
    <t>Main SERVER / ROUTER</t>
  </si>
  <si>
    <t>ROUTER</t>
  </si>
  <si>
    <t>SMART GIGABIT SWITCH 24 PORTS</t>
  </si>
  <si>
    <t>Loaded PATCH  PANEL for 24 Port</t>
  </si>
  <si>
    <t>LIU switch with Accessories. 
(Optional : if Fibre Optic Cable terminated)</t>
  </si>
  <si>
    <t>Supply &amp; Installation of I/O DATA Outlet (RJ-45)</t>
  </si>
  <si>
    <t>S &amp; I of Installation of Wi-Fi ceiling mounted Access Point,  managed by controller software</t>
  </si>
  <si>
    <t xml:space="preserve">Supply, installation, termination &amp; testing of all Terminations using Fluke Cable Analyser DTX 1800 for all CAT 6 Information Outlet including Information outlet </t>
  </si>
  <si>
    <t>Lot</t>
  </si>
  <si>
    <t xml:space="preserve">CABLES: </t>
  </si>
  <si>
    <t>8.9.1</t>
  </si>
  <si>
    <t>S&amp;I Optical Fiber Cable with 12 fibers, with core dia. 50/125 µm (OM3), suitable for 1GBps Ethernet distance at 850 nm of wavelength,</t>
  </si>
  <si>
    <t>8.9.2</t>
  </si>
  <si>
    <t>S&amp;I Optical Fiber Cable with 6 fibers, with core dia. 50/125 µm (OM3), suitable for 1GBps Ethernet distance at 850 nm of wavelength,</t>
  </si>
  <si>
    <t>8.9.3</t>
  </si>
  <si>
    <t>Supply &amp; providing of CAT 6 UTP cables in the laid raceways  /  Conduits including  terminations</t>
  </si>
  <si>
    <t>8.9.4</t>
  </si>
  <si>
    <t>Patch cord (2 mtr-user end)</t>
  </si>
  <si>
    <t>Each</t>
  </si>
  <si>
    <t>Supply, Installation, Testing &amp; Commissioning of Hardware Packets (20 Nos =1 Pkts)</t>
  </si>
  <si>
    <t>Pkts</t>
  </si>
  <si>
    <t>Supply, Installation, Testing &amp; Commissioning of Velcro Ties ( 22 Mtrs = 1 Roll)</t>
  </si>
  <si>
    <t>Supply, Installation, Testing &amp; Commissioning of Cable Ties 200mm ( 100 Nos. Pkt)</t>
  </si>
  <si>
    <t>Pkt.</t>
  </si>
  <si>
    <t xml:space="preserve">Project Management including Freight &amp; Forwarding, Cable Bunching, Printed Numbering, tube type Ferruling both sides, Face plate, Patch panel &amp; patch cords both sides, Documentation etc.. </t>
  </si>
  <si>
    <t>Supplying and fixing 15U Rack Aluminium Frame - 600x600mm with 4 x FAN, Dual Split perforated Door at Front and Back Side, 2 x Vertical Cable Basket, 2 x 12 socket 5/15A PDU with MCB, side Panels of 2 nos and Heavy Duty Castors with break, 19" Reduced Channel - Loop Type (DATA+CCTV+PA)</t>
  </si>
  <si>
    <t>Supply &amp; installation of MS conduits with junction boxes, reducer etc. complete concealed/surface mounting as required.</t>
  </si>
  <si>
    <t>8.15.1</t>
  </si>
  <si>
    <t>25 dia conduit</t>
  </si>
  <si>
    <t>Sub Total of 8.0</t>
  </si>
  <si>
    <t>SUPPLY &amp; INSTALLATION OF SAFETY ITEMS</t>
  </si>
  <si>
    <t>Sand buckets with stand (set of 3 buckets)</t>
  </si>
  <si>
    <t>Caution boards (11kV) of standard Size</t>
  </si>
  <si>
    <t>Caution boards (415V) of std. Size</t>
  </si>
  <si>
    <t>Rubber mat at panel room 12mm thk. 1mtr. Wide</t>
  </si>
  <si>
    <t>Mtrs</t>
  </si>
  <si>
    <t>Shock treatment chart as per electricity board</t>
  </si>
  <si>
    <t>First aid box with standard items</t>
  </si>
  <si>
    <t>11  KV rating rubber hand gloves</t>
  </si>
  <si>
    <t>The contractor to submit all the AS BUILT DRAWINGS after the completion of the project for Electrical &amp; ELV Services executed at site.</t>
  </si>
  <si>
    <t>Part of Tender</t>
  </si>
  <si>
    <t>Sub Total of 9.0</t>
  </si>
  <si>
    <t>UPS/ INVERTER System:</t>
  </si>
  <si>
    <t>Supply /Install of 3 KVA on line Model UPS with inbuilt battery system (1 Phase In &amp; 1 Phase out)
Make: Emerson/APC/Consul Neowatt/Vivtar Electronics</t>
  </si>
  <si>
    <t>set</t>
  </si>
  <si>
    <t>Sub Total of 10</t>
  </si>
  <si>
    <t xml:space="preserve">CCTV </t>
  </si>
  <si>
    <t>Supply &amp; Installation of 2 Megapixel IR-20Mtr. IP Indoor Dome + Night vision. Camera Make: CP-PLUS</t>
  </si>
  <si>
    <t>Supply &amp; Installation of 2 Megapixel IR-20Mtr. IP Indoor Bullet Camera+ Night vision. Camera Make: CP-PLUS</t>
  </si>
  <si>
    <t>Supply &amp; Installation of 2 Megapixel IR-30Mtr. IP Outdoor Bullet Camera + Night vision. Camera Make: CP-PLUS</t>
  </si>
  <si>
    <t>Supply &amp; Installation of 16 Channel NVR with 4 Sata Hard Disk Slot (Make: Honeywell/CP PLUS)</t>
  </si>
  <si>
    <t>Supply &amp; Installation of 24 Channel NVR with 4 Sata Hard Disk Slot (Make: Honeywell/CP PLUS)</t>
  </si>
  <si>
    <t>Supply &amp; Installation of 8 Channel NVR with 2 Sata Hard Disk Slot (Make: Honeywell/CP PLUS)</t>
  </si>
  <si>
    <t>Supply &amp; Installation of 16Port PoE(NVR) Switch (Make: Systimax)</t>
  </si>
  <si>
    <t>4 TB HDD Hard Disk</t>
  </si>
  <si>
    <t>Monitor/PC system</t>
  </si>
  <si>
    <t>Supply &amp; Installation of CAT-6 Cable for Camera Signal</t>
  </si>
  <si>
    <t>Sub Total of 11</t>
  </si>
  <si>
    <t>PA SYSTEM</t>
  </si>
  <si>
    <t>Supply &amp; Laying of 2 core 2.5 Sq.mm PVC insulated twisted copper conductor Speaker wires in trunking as required.</t>
  </si>
  <si>
    <t>RM</t>
  </si>
  <si>
    <t xml:space="preserve">Control Unit (with volume and on/off switch)  ( Smooth stepless control, but the control shall be through dimmer switch, the make of which will be same as the make of light control switches ) </t>
  </si>
  <si>
    <t>Supply &amp; Installation of 6W Ceiling Speaker with box- Bosch</t>
  </si>
  <si>
    <t>Voice Alarm Controller with in built 120W Amplifier &amp; Emergency Messaage Manager</t>
  </si>
  <si>
    <t>Supply of Voice Command Centre consisting of Electronics for Audio Control and shall include Amplifiers, Audio Message Generator, Microphone, table top mic etc.</t>
  </si>
  <si>
    <t>Set.</t>
  </si>
  <si>
    <t>Supply &amp; Installation of MS Conduit.</t>
  </si>
  <si>
    <t>Sub Total of 12</t>
  </si>
  <si>
    <t>FIRE ALARM SYSTEM (MAKE: HONEYWELL/EST)</t>
  </si>
  <si>
    <t>Single Loop Analog Addressable Fire Alarm Control panel (Expandable upto 1 Loop) with battery back up for 4 hours normal operation and 15 minutes alarm operation. The control panel per Loop Capacity 250 Detectrs and Devices, battery charger etc., 8.5" Touch Screen LCD Display, TCP/IP Connectivity, 10000 Event Log, Keyless Log on Using RFID Cards. The panel shall be UL listed and preferably FM approved with response time less than 10sec. Installation of fire alarm system shall be done as per IS 2189 or relevant NFPA standard.The panel shall have the web enabled facility which can able to send or receive e-mails with memory of 1000 events recording.Note:The vendor shall provide panel UL 9th edition listing certificate. (Make: Edwards / Honeywell)</t>
  </si>
  <si>
    <t>i) Each loop with Min. 99 Devices + 99 Detectors  modules connection capability of Addressable FACP) 1 Loop Pannel.</t>
  </si>
  <si>
    <t>ii) FACP with all in-built modules &amp; displays.</t>
  </si>
  <si>
    <t>iii) 240 volts AC power supply, automatic battery charger, 24 volts sealed lead acid batteries sufficient for 4 hours normal working.</t>
  </si>
  <si>
    <t>iv) Programming &amp; setting up</t>
  </si>
  <si>
    <t xml:space="preserve">v) system to be capable of operating the system for 2 hours during an emergency condition including all necessary software for remote programming of fire alarm system through central control station.  </t>
  </si>
  <si>
    <t>vi) As the number of hooters are 43, additional power supplies to be provided as required.</t>
  </si>
  <si>
    <t>Necessary Integration Facility with BMS for following functions:-</t>
  </si>
  <si>
    <t xml:space="preserve">Alarm, Trouble condition,Supervisory alerts to  BMS </t>
  </si>
  <si>
    <t>Share Graphics of Security, Fire and HVAC</t>
  </si>
  <si>
    <t>13.1.1</t>
  </si>
  <si>
    <t>Fire alarm Addressable control panel (1 Loop)</t>
  </si>
  <si>
    <t>Active Repeater Panel with 8.5" Touch Screen TFT display with TCP/IP Eable Repeater Panel shall monitor and control (Scroll, Acknowledge, Reset &amp; Mute) all the events of the FACP to which it is connected and it shall have Port Vectoring / Event Filtering capability of showing only ALARMS, TROUBLES or SUPERVISORY or customized combinations of user selected events.</t>
  </si>
  <si>
    <t>13.2.1</t>
  </si>
  <si>
    <t>Supply installation and testing of  signal loop components in a suitable galvanised steel junction box.</t>
  </si>
  <si>
    <t>Detectors and Devices</t>
  </si>
  <si>
    <t>13.3.1</t>
  </si>
  <si>
    <t>Supply,Installation,Testing &amp; Commissioning of  Analogue Addressable Monitor module  having Rotary, decimal addressing system for monitoring the field devices &amp; shall be capable of providing DPDTcontact rated at 24V DC, 2A.</t>
  </si>
  <si>
    <t>13.3.2</t>
  </si>
  <si>
    <t>Supply,Installation,Testing &amp; Commissioning of  Analogue Addressable Relay module  having Rotary, decimal addressing system for AHU tripping and shall be capable of providing DPDTcontact rated at 24v DC, 2A.</t>
  </si>
  <si>
    <t>(For all AHU's, Fans &amp; Acess Control)</t>
  </si>
  <si>
    <t>13.3.3</t>
  </si>
  <si>
    <t>Supply,Installation,Testing &amp; Commissioning of  Horn / Strobe rated at 82 dBA @ 3m for Audible annunciation and 75cd flashing at 1 Hz for visual indication with Control modules and necessary accessories including back box.</t>
  </si>
  <si>
    <t>13.3.4</t>
  </si>
  <si>
    <t>Supply,Installation,Testing &amp; Commissioning of Analogue Addressable Flash scan Type Photoelectric smoke detectors( Below False Ceiling)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</si>
  <si>
    <t>13.3.5</t>
  </si>
  <si>
    <t>Supply,Installation,Testing &amp; Commissioning of Analogue Addressable Flash scan Type Photoelectric smoke detectors (Above False Ceiling)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</si>
  <si>
    <t>13.3.6</t>
  </si>
  <si>
    <t>Supply,Installation,Testing &amp; Commissioning of Analogue Addressable Flash scan Type Heat Detector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</si>
  <si>
    <t>13.3.7</t>
  </si>
  <si>
    <t>Supply,Installation,Testing &amp; Commissioning of  Addressable Break Glass Manual Call Point   having Rotary, decimal addressing system and having an integrally mounted addressable module that monitors and reports contact status.</t>
  </si>
  <si>
    <t>SITC of Fault Isolator.</t>
  </si>
  <si>
    <t>SITC of 2Cx1.5sq.mm multistranded Armoured FRLS RED Colour,Mylan Shielded Screened  cable</t>
  </si>
  <si>
    <t>Response indicator.</t>
  </si>
  <si>
    <t>Sub Total of 13</t>
  </si>
  <si>
    <t>Grand total</t>
  </si>
  <si>
    <t>z</t>
  </si>
  <si>
    <t>SR. NO.</t>
  </si>
  <si>
    <t>Laying, testing &amp; commissioning of 3.5C x 300 Sq.mm. AL XLPE Cable.</t>
  </si>
  <si>
    <t>MTR.</t>
  </si>
  <si>
    <t>Supply Laying, testing &amp; commissioning of 4C x 16 Sq.mm. CU XLPE Cable.</t>
  </si>
  <si>
    <t>Cable bill required</t>
  </si>
  <si>
    <t xml:space="preserve">Supply, Installation testing and commission of 4C x 16 Sq.mm. CU XLPE Cable termination </t>
  </si>
  <si>
    <t>Supply Laying, testing &amp; commissioning of 1C x 1.5 Sq.mm. CU wire.</t>
  </si>
  <si>
    <t>?</t>
  </si>
  <si>
    <t xml:space="preserve">Supply &amp; Installation of 40A,FP,MCB, in powder coated sheet metal box for terminating power to equipment etc. </t>
  </si>
  <si>
    <t>bill required</t>
  </si>
  <si>
    <t xml:space="preserve">Supply &amp; Installation of 40A,FP,ELCB, in powder coated sheet metal box for terminating power to equipment etc. </t>
  </si>
  <si>
    <t>Removing &amp; refixing of HANGING LIGHT. with flexible</t>
  </si>
  <si>
    <t>JOB</t>
  </si>
  <si>
    <t>Removing &amp; refixing of 4C x 16 Sq.mm. AL XLPE Cable.</t>
  </si>
  <si>
    <t>done by galaxy automation</t>
  </si>
  <si>
    <t xml:space="preserve">Removing of Relay Module </t>
  </si>
  <si>
    <t xml:space="preserve">Removing of Hooter </t>
  </si>
  <si>
    <t xml:space="preserve">Removing of Smoke Detector </t>
  </si>
  <si>
    <t xml:space="preserve">Removing of Heat Detector </t>
  </si>
  <si>
    <t xml:space="preserve">Removing of Manual Call Point </t>
  </si>
  <si>
    <t>Removing of Fault Isolator</t>
  </si>
  <si>
    <t>Supply of Addressable single loop Fire Alaram system panel. (Make - Honeybell) Model NFS 320</t>
  </si>
  <si>
    <t>including transportation</t>
  </si>
  <si>
    <t>Installation, Programming, Testing &amp; Commisioning of Addressable single loop Fire Alaram system panel. (Make - Honeybell) Model NFS 320</t>
  </si>
  <si>
    <t>for installation and programing</t>
  </si>
  <si>
    <t xml:space="preserve">Supply, Installation testing and commission of Relay Module UL &amp; FM Approved. (Make - Notifier) </t>
  </si>
  <si>
    <t>relay module 4400 instalion 400</t>
  </si>
  <si>
    <t xml:space="preserve">Supply, Installation testing and commission of Horn Cum Strober UL &amp; FM Approved.  (Make - Notifier) </t>
  </si>
  <si>
    <t xml:space="preserve">Supply, Installation testing and commission of Smoke Detector UL &amp; FM Approved.  (Make - Notifier) </t>
  </si>
  <si>
    <t xml:space="preserve">Supply, Installation testing and commission of Heat Detector UL &amp; FM Approved.  (Make - Notifier) </t>
  </si>
  <si>
    <t xml:space="preserve">Supply, Installation testing and commission of Manual call point UL &amp; FM Approved.  (Make - Notifier) </t>
  </si>
  <si>
    <t>Supply rate 4200</t>
  </si>
  <si>
    <t xml:space="preserve">Supply, Installation testing and commission of Fault Isolator UL &amp; FM Approved.  (Make - Notifier) </t>
  </si>
  <si>
    <t>Justification required</t>
  </si>
  <si>
    <t xml:space="preserve">Supply, Installation testing and commission of Monitor Module UL &amp; FM Approved.  (Make - Notifier) </t>
  </si>
  <si>
    <t>installation charge 350</t>
  </si>
  <si>
    <t>Installation, Integration &amp; commissioning of fire alarm system with all required modules, relays, SMPS with modular Extinguishers.</t>
  </si>
  <si>
    <t>1 SMPS 3 CLEANING AGENT INTEGRATION. / MODULE INSTALATION ABOVE QUOTED</t>
  </si>
  <si>
    <t xml:space="preserve">Supply, Installation testing and commission of Fire Exit Signages </t>
  </si>
  <si>
    <t>5500 SUPLY INSTALLATION</t>
  </si>
  <si>
    <t xml:space="preserve">Supply, Installation testing and commission of Fire Extinguisher Signages </t>
  </si>
  <si>
    <t>Supply, Installation testing and commission of Fire Extinguisher Stand</t>
  </si>
  <si>
    <t>ITS ONLY STAND WHY ISTLTION CHARGES REQUIRED</t>
  </si>
  <si>
    <t xml:space="preserve">Supply, Installation testing and commission of Danger Signages </t>
  </si>
  <si>
    <t>Addition &amp; Modification Fire Sprinkler Drain Valve, Pressure Guage, Flow Switch etc.</t>
  </si>
  <si>
    <t>25MM 6MTR PIPE PRESURE GUAGE FLOW SWITCH AND LABOUR WORK CONSIDERED WITH PROFIT</t>
  </si>
  <si>
    <t xml:space="preserve">Supply, Installation testing and commission of Addressable Smoke Detectors  (Make - Notifier) </t>
  </si>
  <si>
    <t>Replacement of hood lights</t>
  </si>
  <si>
    <t>Gst Bill also replace the light with flame proof</t>
  </si>
  <si>
    <t>Supply &amp; Installation of wall mount fan in dish wash area</t>
  </si>
  <si>
    <t>GST Bill Require</t>
  </si>
  <si>
    <t>Load balancing certificate</t>
  </si>
  <si>
    <t>Part of contractor job scope.. Labour charge included</t>
  </si>
  <si>
    <t>NOT DONE PROPERLY TRIPPING ISSUE IN OUTLET</t>
  </si>
  <si>
    <t>Replacement of hanging light cable</t>
  </si>
  <si>
    <t>BILL REQUIRED</t>
  </si>
  <si>
    <t>Supply &amp; Installation 30mA RCCB at main DB in kitchen passage</t>
  </si>
  <si>
    <t>Installation &amp; Commission of UPS &amp; stebilizer for battery</t>
  </si>
  <si>
    <t xml:space="preserve">changes in existing UPS </t>
  </si>
  <si>
    <t xml:space="preserve">GRAND TOTAL AMOUNT </t>
  </si>
  <si>
    <t>Approved/ Audited</t>
  </si>
  <si>
    <t>As per BOQ</t>
  </si>
  <si>
    <t>As Per Audit</t>
  </si>
  <si>
    <t>HVAC BOQ</t>
  </si>
  <si>
    <t>Sr. No.</t>
  </si>
  <si>
    <t>Description Items</t>
  </si>
  <si>
    <t>Qty</t>
  </si>
  <si>
    <t>Installation Rate</t>
  </si>
  <si>
    <t>Total               Amount</t>
  </si>
  <si>
    <t>Difference in Qty</t>
  </si>
  <si>
    <t xml:space="preserve">Note: </t>
  </si>
  <si>
    <t>Prices shall be based on supply, installation, testing &amp; commissioning (SITC) at site including all taxes, duties, transportation &amp; insurance etc.</t>
  </si>
  <si>
    <t>CHILLED WATER TYPE CEILING SUSPENDED AHU (AIR HANDLING UNIT) :</t>
  </si>
  <si>
    <t>CEILING SUSPENDED AHU :</t>
  </si>
  <si>
    <t>Supply  and assembly of Ceiling Suspended Double skin cabinet type AHU Integrated (Air handling units) of following specifications:</t>
  </si>
  <si>
    <r>
      <rPr>
        <b/>
        <sz val="9"/>
        <rFont val="Calibri"/>
        <family val="2"/>
      </rPr>
      <t xml:space="preserve">Frame Structure: </t>
    </r>
    <r>
      <rPr>
        <sz val="9"/>
        <rFont val="Calibri"/>
        <family val="2"/>
      </rPr>
      <t>It shall consist of 48mm Extruded Aluminium with thermal break profile.</t>
    </r>
  </si>
  <si>
    <r>
      <rPr>
        <b/>
        <sz val="9"/>
        <rFont val="Calibri"/>
        <family val="2"/>
      </rPr>
      <t xml:space="preserve">Panel: </t>
    </r>
    <r>
      <rPr>
        <sz val="9"/>
        <rFont val="Calibri"/>
        <family val="2"/>
      </rPr>
      <t>45mm +/- 2mm thick double skin sandwich panels with rockwool insulation of density 64 kg/m3 or PUF insulation of 48 kg/m3 , The sheet thickness shall be minimum 0.6 mm for the outer skin precoated and 0.8 mm thickness for the inner skin of plain GI.</t>
    </r>
  </si>
  <si>
    <r>
      <rPr>
        <b/>
        <sz val="9"/>
        <rFont val="Calibri"/>
        <family val="2"/>
      </rPr>
      <t xml:space="preserve">Filtration Section: </t>
    </r>
    <r>
      <rPr>
        <sz val="9"/>
        <rFont val="Calibri"/>
        <family val="2"/>
      </rPr>
      <t>It shall be provided with single stage washable type of prefilter 'MERV 8' first stage which shall be placed before coil section.</t>
    </r>
  </si>
  <si>
    <r>
      <rPr>
        <b/>
        <sz val="9"/>
        <rFont val="Calibri"/>
        <family val="2"/>
      </rPr>
      <t xml:space="preserve">Coil Section: </t>
    </r>
    <r>
      <rPr>
        <sz val="9"/>
        <rFont val="Calibri"/>
        <family val="2"/>
      </rPr>
      <t xml:space="preserve">Chilled water coil Multi row deep constructed with Aluminium fins of min 0.11mm thick 12 Fins per inch, and copper tubes of min 27 Guage thickness HYRDOPHYLLIC coated fins. Copper tube shall be min 12.5mm diameter. AHRI certified coil.The coil face area velocity shall not exceed 2.5m/sec (500 fpm). </t>
    </r>
  </si>
  <si>
    <r>
      <rPr>
        <b/>
        <sz val="9"/>
        <rFont val="Calibri"/>
        <family val="2"/>
      </rPr>
      <t>Drain Pan:</t>
    </r>
    <r>
      <rPr>
        <sz val="9"/>
        <rFont val="Calibri"/>
        <family val="2"/>
      </rPr>
      <t xml:space="preserve"> Condensate drain pan shall be fabricated from 18G SS 304 powder coated, insulated with 13 mm thick closed cell elastomeric(nitrile rubber) insulation. </t>
    </r>
  </si>
  <si>
    <r>
      <rPr>
        <b/>
        <sz val="9"/>
        <rFont val="Calibri"/>
        <family val="2"/>
      </rPr>
      <t>Fan Section:</t>
    </r>
    <r>
      <rPr>
        <sz val="9"/>
        <rFont val="Calibri"/>
        <family val="2"/>
      </rPr>
      <t xml:space="preserve"> SISW / DIDW Direct drive backward curved fan. The fan section shall be provided with limt switch for safety to shut off fan during Opening of access door. Fan outlet velocity not to exceed 1600 FPM. The sound level shall not be exceed more than 60dB @ 1m from the source. Vibration isolators, Door Limit switch, UV Lamp as per Technical Specifications, AHU Summary Sheet and drawings. Total static pressue has to calculated by Contractor as per the configuration.</t>
    </r>
  </si>
  <si>
    <r>
      <rPr>
        <b/>
        <sz val="9"/>
        <rFont val="Calibri"/>
        <family val="2"/>
      </rPr>
      <t xml:space="preserve">Other Details : </t>
    </r>
    <r>
      <rPr>
        <sz val="9"/>
        <rFont val="Calibri"/>
        <family val="2"/>
      </rPr>
      <t>AHU to house control box/ terminal box with Auto-Manual switch and incomer power terminal, with  SPP, Over/ Undervoltage protection, shortcircuit protection and with no-nc contacts (potential free contact) to be provided for tripping on signal from Fire Dampers / Fire Alarm Panel. Power cable from Terminal box to motor &amp; control cabling of required size upto the thermostat / sensor etc. to be provided. Internal electrical and control wiring of AHU to be provided as factory fitted from AHU supplier. The cost shall include all necessary supports &amp; accessories required for installation.</t>
    </r>
  </si>
  <si>
    <t>Contractor shall design the chilled water coil according to the following conditions:</t>
  </si>
  <si>
    <t xml:space="preserve">a. Coil air entering temperature - 69.8°F DB </t>
  </si>
  <si>
    <t>b. Coil air leaving temperature - 54°F DB/ 52.99°F WB</t>
  </si>
  <si>
    <t>c. Chilled water temperature entering - 6.0°C/ 42.8°F</t>
  </si>
  <si>
    <t>d. Chilled water temperature leaving - 12.0°C/ 53.6°F</t>
  </si>
  <si>
    <t>e. Ambient temperature - DB - 96°F / 35.5°C &amp; WB - 78°F / 25.5°C</t>
  </si>
  <si>
    <t>Make : VTS / Zeco / Citizen</t>
  </si>
  <si>
    <t xml:space="preserve">Type             Capacity          TR             ESP                  No. of            </t>
  </si>
  <si>
    <t xml:space="preserve">                       (Cfm)                           (mm WG)           Rows            </t>
  </si>
  <si>
    <r>
      <t xml:space="preserve">CS AHU          4700           15.4             </t>
    </r>
    <r>
      <rPr>
        <sz val="9"/>
        <color indexed="8"/>
        <rFont val="Calibri"/>
        <family val="2"/>
      </rPr>
      <t xml:space="preserve"> 25                     4/6               </t>
    </r>
  </si>
  <si>
    <t>No.</t>
  </si>
  <si>
    <t>GENERAL NOTES:</t>
  </si>
  <si>
    <t>a.</t>
  </si>
  <si>
    <t>LHS &amp; RHS VALVE station location to be confirmed.</t>
  </si>
  <si>
    <t>b.</t>
  </si>
  <si>
    <t>Fan outlet velocity - 1600 FPM</t>
  </si>
  <si>
    <t>c.</t>
  </si>
  <si>
    <t>Contractor shall submit static pressure calculation for all above units to Client/Consultant.</t>
  </si>
  <si>
    <t>d.</t>
  </si>
  <si>
    <t>Any change in motor HP shall be made at no extra cost to client.</t>
  </si>
  <si>
    <t>e.</t>
  </si>
  <si>
    <t>Fan efficiency shall be minimum 75%</t>
  </si>
  <si>
    <t>f.</t>
  </si>
  <si>
    <t xml:space="preserve">The cost shall be included liftting &amp; shifting of each equipment / material with all necesaary arrnagement. Also, it shall be included the cost of scaffloding required for Installation of such material / equipment. </t>
  </si>
  <si>
    <t>SUB-TOTAL</t>
  </si>
  <si>
    <t>CHILLED WATER PIPING WITH INSULATION:</t>
  </si>
  <si>
    <t>CHW PIPE</t>
  </si>
  <si>
    <r>
      <t xml:space="preserve">SITC  of  MS Heavy duty class 'C' </t>
    </r>
    <r>
      <rPr>
        <sz val="9"/>
        <color indexed="8"/>
        <rFont val="Calibri"/>
        <family val="2"/>
      </rPr>
      <t xml:space="preserve">ERW  Chilled Water pipe conforming to IS 1239 - 2004 primer painted including bends, tees, MS supports, PUFF saddles, anchor fasteners, steel angles and any other material required to complete the work. The piping flange connection bolts, washers and nuts should be hot dipped galvanised. Flourscent Plastic Sticker/ paint shall be applied to indicate Water flow directions. Only End flanges to be used for capping of pipes.  "Table E" of BS code for flange thickness to be adhered. </t>
    </r>
  </si>
  <si>
    <t>Make: Jindal Hissar / TATA</t>
  </si>
  <si>
    <t>Φ 50 mm</t>
  </si>
  <si>
    <t>Rmt</t>
  </si>
  <si>
    <t>CHILLED WATER PIPING INSULATION - INTERNAL USE</t>
  </si>
  <si>
    <r>
      <t xml:space="preserve">SITC of insulation for chilled water. piping. 
For internal pipe - Stick 25mm thick Nitrile rubber  class "O" Closed cell nitrile rubber with anti-microbial coating on it. Insulation shall have Thermal conductivity of 0.033 W/(m.K) and water vapor permeance of 0.10. </t>
    </r>
    <r>
      <rPr>
        <sz val="9"/>
        <color indexed="8"/>
        <rFont val="Calibri"/>
        <family val="2"/>
      </rPr>
      <t>Joints should be sealed with 50 mm wide 3 mm thick self adhesive tape and putting PVC bands at all supports. Further, insulation shall be wrapped with 7 mil cloth with required adhesive on it.</t>
    </r>
  </si>
  <si>
    <t>Make: Armaflex &amp; K-flex</t>
  </si>
  <si>
    <t>BALL VALVE</t>
  </si>
  <si>
    <t>SITC of following sizes of Ball Valve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Same valve shall be used as a Drain valve.</t>
  </si>
  <si>
    <t>Make: Zoloto / Audco / Kitz</t>
  </si>
  <si>
    <t>BALL VALVE WITH Y-STRAINER</t>
  </si>
  <si>
    <t>SITC of following sizes of Brass Ball Valve with Y-Strainer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Filter element shall be of non magnetic SS sheet with perforation.</t>
  </si>
  <si>
    <t>PIBCV VALVES</t>
  </si>
  <si>
    <r>
      <t xml:space="preserve">SITC of Pressure Independent  Balancing  cum Control Valves (PIBCV) including integrated motorised control valve and balancing device for combined flow and water balancing requirement.  </t>
    </r>
    <r>
      <rPr>
        <sz val="9"/>
        <color indexed="8"/>
        <rFont val="Calibri"/>
        <family val="2"/>
      </rPr>
      <t xml:space="preserve">Valve body to be rated for PN 16. The valve design flow rate should be factory calibrated with +/- 5% flow accuracy. Valve shall have necessary measuring ports, drain port, flanges etc., Valve shall also provide temperature sensor with necessary cabling (min 2mtr length to be considered with each valve). The balancing to be done through microprocessor based hand held terminal / POT and  the same results shall be furnished in the water balancing report as part of commissioning report and handing over manual.                                                                                                                                                                                                                                                                                                                                                                                                                                                                                   </t>
    </r>
  </si>
  <si>
    <t>Make: Oventrop / Siemens / Danfoss</t>
  </si>
  <si>
    <t>Auto Air Vent Valves</t>
  </si>
  <si>
    <t>Make: Anergy / Flamco</t>
  </si>
  <si>
    <t>Providing and fitting Auto Vent Valves.</t>
  </si>
  <si>
    <t>SITC of Auto air vent in each risers &amp; common headers &amp; AHU. 3/4" auto vent valves at each coil / riser/ header.</t>
  </si>
  <si>
    <t>SITC of Pressure gauges &amp; Thermometers</t>
  </si>
  <si>
    <t>Make: H Guru / Waree</t>
  </si>
  <si>
    <t>Necessary pressure gauges and thermometers 4" Dial type.</t>
  </si>
  <si>
    <t>Water  Pressure  gauges 150mm dial  complete  with gauge   valves,   mounting,   fittings   and copper tubing extension wherever required. Pressure gauges Range 0-10 Kg/CM2</t>
  </si>
  <si>
    <t xml:space="preserve">Thermometers  of  the  mercury  in  glass stem  type  and  copper  separable  well complete  with  guard  etc., of industrial grade   mounting  on water  lines. Length 9/12 inches, Thermometer, Range 0-50 deg C </t>
  </si>
  <si>
    <t>Thermowells</t>
  </si>
  <si>
    <t>SITC of Brass Test Plug of industrial grade mounting  on water</t>
  </si>
  <si>
    <t>INSULATED CONDENSATE DRAIN PIPE</t>
  </si>
  <si>
    <t>SITC of UPVC pipes of following sizes for drain with necessary supports and fittings such as elbows, tees &amp; reducers etc. The insulation line to be insulated with nitrile rubber insulation of thickness 9mm and wrapped by weather proof protection tape. The Pipe wherever concealed should also have a parallel line as a standby arrangement in case of block of primary pipe .</t>
  </si>
  <si>
    <t>Make: Supreme, Prince, Astral</t>
  </si>
  <si>
    <r>
      <rPr>
        <sz val="9"/>
        <color indexed="8"/>
        <rFont val="Calibri"/>
        <family val="2"/>
      </rPr>
      <t>Φ 25 mm</t>
    </r>
  </si>
  <si>
    <t>Φ 32 mm</t>
  </si>
  <si>
    <t>NOTES FOR PIPING:</t>
  </si>
  <si>
    <t>Cover all open pipe ends with muslin cloth during construction</t>
  </si>
  <si>
    <t>Pipe cleaning &amp; chemical treatment as per specs shall be included in the piping cost.</t>
  </si>
  <si>
    <t>Unit rates for all indicated sizes of pipes &amp; valves shall be furnished.</t>
  </si>
  <si>
    <t>Cleaning/Painting of pipe before insulation  shall be included in piping cost.</t>
  </si>
  <si>
    <t>The piping support should be as per tender specification and additional supports are to be provided Contractor as decided by Consultant.</t>
  </si>
  <si>
    <t>All the valves shall be insulated with the same material as that of Chilled water pipng and cost of insulation for valves shall be considered.</t>
  </si>
  <si>
    <t>SHEET METAL WORKS:</t>
  </si>
  <si>
    <t>FACTORY FABRICATED G.I RECTANGULAR DUCT</t>
  </si>
  <si>
    <t>Supply, Fabrication, Testing, and Commissioning of Factory Fabricated GI Sheet Metal 120GSM Rectangular boxed ducting, Plenums, Cowls, Elbows with turning vanes, Splitters, Reducers, Flanges, Collars etc as per IS and Installaton as per SMACNA standards, The complete ducting shall be provided with MS Supports, Rods, Angles, Flanges, Bracing, Rubber Gaskets, Wooden frames, Canvas Connections, etc. as per drawings and specifications.</t>
  </si>
  <si>
    <t xml:space="preserve">GI  Sheet Makes : Tata, Jindal, SAIL, Ispat </t>
  </si>
  <si>
    <t>Make: Rola Star, Zeco &amp; Ductofab</t>
  </si>
  <si>
    <t>18 Gauge GI Sheet Metal Duct (Above 2251mm &amp; Plenum)</t>
  </si>
  <si>
    <t>Sq.mtr</t>
  </si>
  <si>
    <t>20 Gauge GI Sheet Metal Duct  (1501-2250mm)</t>
  </si>
  <si>
    <t>22 Gauge GI Sheet Metal Duct  (751-1500mm)</t>
  </si>
  <si>
    <t>24 Gauge GI Sheet Metal Duct (0-750mm)</t>
  </si>
  <si>
    <t>FACTORY FABRICATED G.I  FLAT OVAL DUCT</t>
  </si>
  <si>
    <r>
      <t xml:space="preserve">Supply, Fabrication, Testing, and Commissioning of Factory Fabricated GI Sheet Metal 120GSM Exposed Flat Oval ducting, Elbows with turning vanes, Splitters, Reducers, Collars etc as per IS and Installaton as per SMACNA standards, The complete ducting shall be provided with MS Supports, Rods, Angles, Flanges, Bracing, Rubber Gaskets, Wooden frames, Canvas Connections, etc. as per drawings and specifications. </t>
    </r>
    <r>
      <rPr>
        <b/>
        <sz val="9"/>
        <color indexed="8"/>
        <rFont val="Calibri"/>
        <family val="2"/>
      </rPr>
      <t>All exposed ducts has to be powder coated by HVAC contractor, sample and color code to be presented for the validation of Client / Architect.</t>
    </r>
  </si>
  <si>
    <t>EXTRUDED ALUMINIUM CEILING GRILLES</t>
  </si>
  <si>
    <t>Supply, Installation, Testing and Balancing of Powder coated  aluminium supply air grilles complete with removable inner  core as per approved shop drawing and specifications. The area of grille can be of any geometrical shape (Square/rectangular/Linear). The grilles shall be with 15/30/45° deflections as per requirement. The  Colour shall be decided and approved by client and architect.</t>
  </si>
  <si>
    <t>Make: Cosmos, Air Master &amp; System Air</t>
  </si>
  <si>
    <t>Curve Grille</t>
  </si>
  <si>
    <t>Linear / Square / Rectangular Grille</t>
  </si>
  <si>
    <t>OPPOSED BLADE DAMPER</t>
  </si>
  <si>
    <t>SITC of Aluminium Opposed blade dampers black powder coated vertical blades type for supply air collar. The damper should be gear operated type.</t>
  </si>
  <si>
    <t>MULTI LEAF VOLUME CONTROL DAMPER</t>
  </si>
  <si>
    <t>SITC of opposed blade aerofoil type 1.2 mm thick Anodized Aluminium  volume control dampers for ducts shall be provided with concealed gears, plastic operator and quadrants  for manual  control of volume of air flow and for proper balancing of the air distribution system as per the approved shop drawings and specifications.</t>
  </si>
  <si>
    <t>CANVAS CONNECTION</t>
  </si>
  <si>
    <t>SITC of Flexible connections between mouth piece of Fan and initial piece of ducting with inspection zip. Flexible connections shall be double thickness non-flammable material (Fire retardant type).</t>
  </si>
  <si>
    <t>For AHU</t>
  </si>
  <si>
    <t>No</t>
  </si>
  <si>
    <t>NOTES:</t>
  </si>
  <si>
    <t>The ducting support should be as per tender specification and additional supports are to be provided by Contractor as decided by Consultant.</t>
  </si>
  <si>
    <t>Muslin cloth cover for all air outlets during construction.</t>
  </si>
  <si>
    <t>Pressure testing of complete duct work as per DW/ SMACNA standard.</t>
  </si>
  <si>
    <t>Silicon sealant for longitudinal &amp; transverse joints as per specification.</t>
  </si>
  <si>
    <t>Diffusers &amp; grilles shall  be powder coated as per color approved by Architect.</t>
  </si>
  <si>
    <t>THERMAL &amp; ACOUSTIC INSULATION:</t>
  </si>
  <si>
    <t>THERMAL INSULATION</t>
  </si>
  <si>
    <t>Supply &amp; fixing of Thermal insulation for supply air duct using 13mm thick class " O " Closed cell nitrile rubber with anti-microbial coating on it. Insulation shall have Thermal conductivity of 0.033 W/(m.K) and water vapor permeance of 0.10. Joints should be sealed with 50 mm wide 3 mm thick self adhesive tape. The duct shall be stick with recommended adhesive.</t>
  </si>
  <si>
    <t>ACOUSTIC INSULATION</t>
  </si>
  <si>
    <t>Supply &amp; fixing acoustic insulation for ducting  using Class "1" closed cell elastomeric insulation of 10mm thick Nitrile rubber insulation adhesive, longitudinal &amp; transverse joints sealed with  adhesive in neat &amp; clean manner.  Material shall be processed Nitrile Rubber foam with anti-microbial protection. Insulation shall have thermal conductivity of 0.047 W/(m.K) and density of 140 - 180 kg/m³.</t>
  </si>
  <si>
    <t>Insulation work to be coordinated with other agencies and repair to be included by contractor as per site requirement.</t>
  </si>
  <si>
    <t xml:space="preserve">Vendors to take care of the installation, if any damages takes place the vendor to repair or replace and hand over to clients in good and acceptable condition. </t>
  </si>
  <si>
    <t>Thermal insulation shall be internal for Elliptical / Expossed ducting.</t>
  </si>
  <si>
    <t>ELECTRICAL WORKS:</t>
  </si>
  <si>
    <t>STARTER PANEL</t>
  </si>
  <si>
    <t xml:space="preserve">SITC of indoor / outdoor, wall mounting type DOL / Delta 3PH, 415V AC MOTOR STARTERS with VFD in CRCA Sheet Steel enclosure with necssary supporting brackets and required accessories, etc., The Enclosure shall be provided with knockouts suitable for cable termination at TOP &amp; BOTTOM for incoming and outgoing  power cables of A2XFY type and size specified. The starters shall be complete with suitable MPCB/MCCB, Contactor, Bi-metal O/L relay with SPP, ON/OFF Push buttons,  on / off / trip indication Lamp, on off push button, &amp; phase indication Lamp. Selection of relay, contractor, MPCB/MCCB etc. as per Type-2 Coordination. Starter panel  shall be BMS compatible.                                                                                                      </t>
  </si>
  <si>
    <t>Suitable for DOL Starter Panel without VFD</t>
  </si>
  <si>
    <t>CS AHU 4700 CFM, DOL Starter type</t>
  </si>
  <si>
    <t>POWER CABLING</t>
  </si>
  <si>
    <t xml:space="preserve">Supply, handling, laying effecting proper connections testing and commissioning of following sizes of 1.1 KV grade XLPE insulated FRLS Aluminium /Copper conductor cables laid over MS supports cable racks or fixing on walls including clamping the cable to supports in an approved manner as required complete with Copper earthing as specified for continuous earthing along with cable. All complete as required and as per final instruction as given by Owners/ Consultants and as per Technical specifications. Earthing shall be measured separately and shall be connected in two runs. Power to ELCB to be provided near each ODU by electrical contractor. </t>
  </si>
  <si>
    <t>Suitable Power Cable:</t>
  </si>
  <si>
    <t>Earthing:</t>
  </si>
  <si>
    <t>8 SWG</t>
  </si>
  <si>
    <t>CABLE TERMINATION :</t>
  </si>
  <si>
    <t>Supply &amp; Making of Cable termination of armoured / unarmoured cables  1.1 KV grade  including  installation of cable glands, cable lugs (Aluminium for A2XFY &amp; copper for 2XFY  &amp; YY Double compression type), heat shrinkable sleeves on long ends, crimping  paste  etc. The  work  includes testing &amp; commissioning of  cables, meggaring  values  &amp; submitting  reports of tests. (One set includes termination of all cores of one end only). All crimping tools &amp; dies shall be arranged by contractor.</t>
  </si>
  <si>
    <t>Suitable for</t>
  </si>
  <si>
    <t>CABLE TRAYS</t>
  </si>
  <si>
    <t xml:space="preserve">Supplying &amp; Fixing of following sizes of GI cable tray duly painted perforated type of height 50mm along  with necessary bends, reducers etc.  anchored along the wall / suspended from the ceiling with necessary MS supports. </t>
  </si>
  <si>
    <t>50mm wide x 1.6mm thick</t>
  </si>
  <si>
    <t>100mm wide x 1.6mm thick</t>
  </si>
  <si>
    <t>GRAND TOTAL</t>
  </si>
  <si>
    <t>NT Items</t>
  </si>
  <si>
    <t>Supply &amp; Installation VFD Panel for AC in kitchen passage</t>
  </si>
  <si>
    <t>5500 CFM Dry Scrubber</t>
  </si>
  <si>
    <t>9500 CFM Fresh Air Fan</t>
  </si>
  <si>
    <t>10700 CFM Exhaust fan</t>
  </si>
  <si>
    <t>Suitable for Star Delta Panel with VFD</t>
  </si>
  <si>
    <t xml:space="preserve">SITC of indoor / outdoor, wall mounting type DOL / Delta 3PH, 415V AC MOTOR STARTERS with VFD in CRCA Sheet Steel enclosure with necssary supporting brackets and required accessories, etc., The Enclosure shall be provided with knockouts suitable for cable termination at TOP &amp; BOTTOM for incoming and outgoing  power cables of A2XFY type and size specified. The starters shall be complete with suitable MPCB/MCCB, Contactor, Bi-metal O/L relay with SPP, ON/OFF Push buttons,  on / off / trip indication Lamp, on off push button, &amp; phase indication Lamp. Selection of relay, contractor, MPCB/MCCB etc. as per Type-2 Coordination. Starter panel  shall be BMS compatible. Variable frequency drives shall be provided with necessary sensors and controllers complete with control wiring in all respect as required. VFDs shall be provided with necessary bypass arrangement inside electrical starter panels with IP-55 enclosure.                                                                                                        </t>
  </si>
  <si>
    <t>SITC of Glass Fibre Blanket Insulation material bonded with Thrmosetting Resin, with factory applied laminated aluminium foil of 22 micrns with fibre glass backing. Further, wire mesh along with 7 mil cloth shall be applied on above the insulation with proper adhersive. Nominal density : 32 Kg/CuM. Thermal conductivity, &lt; 0.033 W/m.K at 24 degreeC. All Insuation material and adhesives shall be as per Class I for surface spread and in accordance with BS 476, &amp; Class O for non-combustible grade.</t>
  </si>
  <si>
    <t>THERMAL INSULATION FOR KITCHEN VENTILATION DUCTS</t>
  </si>
  <si>
    <t>For Fan</t>
  </si>
  <si>
    <t>Fusible link as per specification UL 555 and CBRI approved</t>
  </si>
  <si>
    <t>Bare fire dampers</t>
  </si>
  <si>
    <t>SITC of curtain type fire dampers consist of 16G GI frame, 20G GI interlocking blades secured with SS springs,  blades outside airstream clamped with fusible link UL-555 listed with melting point 165 / 225°F, etc; as per the approved shop drawings and specifications.</t>
  </si>
  <si>
    <t>CURTAIN TYPE FIRE DAMPER</t>
  </si>
  <si>
    <t>Door transfer grille (Back to Back)</t>
  </si>
  <si>
    <t xml:space="preserve">SITC of Aluminium extruded powder coated Door transfer grills. </t>
  </si>
  <si>
    <t>DOOR TRANSFER GRILLE</t>
  </si>
  <si>
    <r>
      <t xml:space="preserve">SITC of Aluminium extruded powder coated Louver </t>
    </r>
    <r>
      <rPr>
        <sz val="9"/>
        <color indexed="8"/>
        <rFont val="Calibri"/>
        <family val="2"/>
      </rPr>
      <t>with four side flanges, wire mesh bird screen etc.</t>
    </r>
  </si>
  <si>
    <t>EXTRUDED ALUMINIUM LOUVER with BIRD SCREEN</t>
  </si>
  <si>
    <t xml:space="preserve">Make: Carryaire / System Air / Dynacraft / Air Master </t>
  </si>
  <si>
    <t>SITC of 18G S.S 304 Grills adjustable Double Deflector With S.S Volume Control Dampers. Grills to be of Double Deflection Type for ease of deflection on all sides and to have necessary built in Dampers for adjustable nature.</t>
  </si>
  <si>
    <t>SS EXHAUST AND FRESH AIR GRILLES</t>
  </si>
  <si>
    <t>20 Gauge GI Sheet Metal Duct  (1501-2250mm) for Kitchen Exhaust Works</t>
  </si>
  <si>
    <t>Certification &amp; Tc Required</t>
  </si>
  <si>
    <t xml:space="preserve">g. </t>
  </si>
  <si>
    <t>Any change in motor HP or coil selection shall be made at no extra cost to client.</t>
  </si>
  <si>
    <t>Contractor shall submit static pressure calculation for all above units to Client/Consultant for their approval. Also, the total static drops across the systems shall cover the overall length from suction / discharge to grille (inside the outlet).</t>
  </si>
  <si>
    <t>Fresh air fan should to have 6mm thick synthetic media washable filter with framework.</t>
  </si>
  <si>
    <t>All cabinet fans should have plenum section.</t>
  </si>
  <si>
    <t>Note:</t>
  </si>
  <si>
    <t>Kg</t>
  </si>
  <si>
    <t>Supply, Fabrication and Installation of MS frame using channels/angle iron sections as required for mounting of ventilation fans &amp; scrubber in areas shown in the layout. The frame work shall be applied with red oxide primer and thereafter, two coats of enamel paint of approved colour. The general arrangement drawing for frame work shall be got approved from the Architects/ Structural Engineers prior to commencement of fabrication.</t>
  </si>
  <si>
    <t>FRAMEWORK FOR FANS</t>
  </si>
  <si>
    <t>Breakup required</t>
  </si>
  <si>
    <t>9500 CFM, 40mm TSP</t>
  </si>
  <si>
    <t>Make :Waves / Systems Air / Nicotra</t>
  </si>
  <si>
    <r>
      <t xml:space="preserve">SITC of Cabinet type Air-washer fan with Centrifugal Blower, Belt / Direct Drive, Statically &amp; Dynamically Balanced, Backward Curved Impeller, MERV 8 filter, Dunlop Anti- Vibration Pads, filters,Water Circulation Pump, etc. Motor should be TEFC squirrel cage, IP 55 rating with Class F Insulation, suitable for 3phase, 415volts, 50hz power supply. Sound level should be 65dB @ 3mtr distance. Fan should be painted with 2 coat of zinc chromate primer and 2 coats Epoxy paint. MERV 8 / G4 pleated pre-filters should be made of 100% synthetic media to capture common airborne contaminants as per ASHRAE Standard 52.2. </t>
    </r>
    <r>
      <rPr>
        <b/>
        <sz val="9"/>
        <color indexed="8"/>
        <rFont val="Calibri"/>
        <family val="2"/>
      </rPr>
      <t xml:space="preserve">(Vendor to crosscheck static pressure calculation)                                                                                                          </t>
    </r>
    <r>
      <rPr>
        <sz val="9"/>
        <color indexed="8"/>
        <rFont val="Calibri"/>
        <family val="2"/>
      </rPr>
      <t>Air Washer will be supplied with Water Circulation Pump, Water Inlet Connection, Overflow, Drain Outlet with 3 / 8” Brass Spray Nozzles, Interconnected Piping for Air Washer. </t>
    </r>
  </si>
  <si>
    <t>KITCHEN AIR-WASHER FAN</t>
  </si>
  <si>
    <t>CFM - 5500</t>
  </si>
  <si>
    <t>Make: Rydair / Espair</t>
  </si>
  <si>
    <t>Pre-filter - Aluminium mesh, washable Dry contact for BMS.</t>
  </si>
  <si>
    <t>Controls - Auto cut-off when door is opened. Indicator lights for fault, normal or wash function.</t>
  </si>
  <si>
    <t>One cell comprising of 9 ionizing wires and 25 collection plates</t>
  </si>
  <si>
    <t>Collector voltage - 6 KVdc</t>
  </si>
  <si>
    <t>Cell - Ionizing voltage - 12 KVdc</t>
  </si>
  <si>
    <t>Motor - Sealead ball bearings UL, single phase.</t>
  </si>
  <si>
    <t>Particle Size - Collects particles as small as 0.01 microns</t>
  </si>
  <si>
    <t>Efficiency - Upto 95%, meets NIOSH 5026 Oil Mist Test</t>
  </si>
  <si>
    <t>Features - Short circuit, arc protection and auto restore power supply, BMS (Building Management System) terminals provided, Auto power cut-off when door is opened, Indicator LEDs for normal or wash indicator, Set of Terminals for remote LED normal or wash indicator</t>
  </si>
  <si>
    <t>Operating voltage - 220 Vac+/-10%, 50 Hz (Single phase)</t>
  </si>
  <si>
    <t>Finishing - Power coated, Dark Blue</t>
  </si>
  <si>
    <t>SITC of Dry scrubber – Electrostatic Air cleaner with starter panel as per specifications, suitable for following capacities, including electrical starter panel . The Air filtration efficiency should be between 90 to 95% &amp; units shall be staked one above other or side by side as per site requirement, if vendor will propose multiple units.</t>
  </si>
  <si>
    <t xml:space="preserve">KITCHEN DRY SCRUBBER </t>
  </si>
  <si>
    <t>10700CFM, 50mm TSP</t>
  </si>
  <si>
    <t xml:space="preserve"> </t>
  </si>
  <si>
    <r>
      <t xml:space="preserve">SITC of Cabinet type SISW Centrifugal Blower, Direct Drive, Statically &amp; Dynamically Balanced, Backward Curved Impeller fan, Dunlop Anti- Vibration Pads etc. Motor should be outside stream with TEFC squirrel cage, weather protection shield, IP 65 rating with Class H Insulation motor, suitable for 3phase, 415volts, 50hz power supply. Sound level should be 65dB @ 3mtr distance. Fan should be painted with 2 coat of zinc chromate primer and 2 coats Epoxy paint. The quote shall include with MS frame and required accessories. </t>
    </r>
    <r>
      <rPr>
        <b/>
        <sz val="9"/>
        <rFont val="Calibri"/>
        <family val="2"/>
      </rPr>
      <t>(Vendor to crosscheck static pressure calculation).</t>
    </r>
  </si>
  <si>
    <t>KITCHEN EXHAUST AIR FAN</t>
  </si>
  <si>
    <t>VENTILATION SYSTEM</t>
  </si>
  <si>
    <t>Total Amount</t>
  </si>
  <si>
    <t>Item Description</t>
  </si>
  <si>
    <t>Sr.No.</t>
  </si>
  <si>
    <t>Difference from claimed bill</t>
  </si>
  <si>
    <t>VENTILATION BOQ</t>
  </si>
  <si>
    <t>Vart Infra offer</t>
  </si>
  <si>
    <t>COPPER CHIMNEY @ MOM, WAKAD</t>
  </si>
  <si>
    <t>Spring isolator for AHU &amp; Exhaust fan</t>
  </si>
  <si>
    <t>GST Bill Required</t>
  </si>
  <si>
    <t>25mm insulation for kitchen duct</t>
  </si>
  <si>
    <t>Sqmt</t>
  </si>
  <si>
    <t>COPPWER CHIMNEY -WAKAD</t>
  </si>
  <si>
    <t>BOQ FOR FIRE FIGHTING SYSTEMS</t>
  </si>
  <si>
    <t>Vart Infra</t>
  </si>
  <si>
    <t>Target Amount</t>
  </si>
  <si>
    <t>Vart Infra final</t>
  </si>
  <si>
    <t>Approved / Audited</t>
  </si>
  <si>
    <t>From BOQ</t>
  </si>
  <si>
    <t>From Claimed</t>
  </si>
  <si>
    <t xml:space="preserve">S/NO </t>
  </si>
  <si>
    <t xml:space="preserve">DESCRIPTION </t>
  </si>
  <si>
    <t>QUANTITY</t>
  </si>
  <si>
    <t xml:space="preserve">UNIT </t>
  </si>
  <si>
    <t xml:space="preserve">Amount </t>
  </si>
  <si>
    <t>Difference In Amount</t>
  </si>
  <si>
    <r>
      <t xml:space="preserve">Providing, laying, jointing,  testing and commissioning of G.I. `C' Class pipes (IS:1239 (Part-I)-1979) including cutting,threading welding etc providing all malleable galvanized iron fittings conforming to IS 1879, viz. Flanges, bends, tees, elbows,reducers, unions, supporting with G. I. clamps, hangers, M.S. brackets etc. including cutting holes and chases in brick or RCC wall / slabs and making good the same to the Approval of Architect / consultant,complete including painting with one coat of primer and two or more coats of synthetic enamel paint of approved make and shade. </t>
    </r>
    <r>
      <rPr>
        <b/>
        <sz val="9"/>
        <rFont val="Calibri"/>
        <family val="2"/>
      </rPr>
      <t>( Note- Rigid/flexible  pipe extension from existing line is considered)</t>
    </r>
  </si>
  <si>
    <t>i)</t>
  </si>
  <si>
    <r>
      <t>25 mm dia</t>
    </r>
    <r>
      <rPr>
        <b/>
        <sz val="9"/>
        <rFont val="Calibri"/>
        <family val="2"/>
      </rPr>
      <t>.</t>
    </r>
  </si>
  <si>
    <t>RMT</t>
  </si>
  <si>
    <t>ii)</t>
  </si>
  <si>
    <r>
      <t>32 mm dia</t>
    </r>
    <r>
      <rPr>
        <b/>
        <sz val="9"/>
        <rFont val="Calibri"/>
        <family val="2"/>
      </rPr>
      <t>.</t>
    </r>
  </si>
  <si>
    <t>iii)</t>
  </si>
  <si>
    <t>40 mm dia.</t>
  </si>
  <si>
    <t>iv)</t>
  </si>
  <si>
    <t>50 mm dia.</t>
  </si>
  <si>
    <t>v)</t>
  </si>
  <si>
    <t>65 mm dia.</t>
  </si>
  <si>
    <t>vi)</t>
  </si>
  <si>
    <t>80 mm dia.</t>
  </si>
  <si>
    <t>vii)</t>
  </si>
  <si>
    <t>100 mm dia.</t>
  </si>
  <si>
    <r>
      <t>Providing , fixing testing and commissioning of  pendant type sprinkler heads 68 deg. Temp</t>
    </r>
    <r>
      <rPr>
        <b/>
        <sz val="9"/>
        <rFont val="Calibri"/>
        <family val="2"/>
      </rPr>
      <t>.(Quick response type)</t>
    </r>
  </si>
  <si>
    <r>
      <t>Providing , fixing testing and commissioning of concealed  type sprinkler heads 68 deg. Temp</t>
    </r>
    <r>
      <rPr>
        <b/>
        <sz val="9"/>
        <rFont val="Calibri"/>
        <family val="2"/>
      </rPr>
      <t>.(Quick response type)</t>
    </r>
  </si>
  <si>
    <r>
      <t>Providing , fixing testing and commissioning of  upright type sprinkler heads 68 deg. temp</t>
    </r>
    <r>
      <rPr>
        <b/>
        <sz val="9"/>
        <rFont val="Calibri"/>
        <family val="2"/>
      </rPr>
      <t xml:space="preserve">(Quick response type)- Optional Subject to liasion team requirements </t>
    </r>
  </si>
  <si>
    <t>Providing , fixing testing and commissioning of  upright type sprinkler heads 79 deg. Temp (Quick response type)</t>
  </si>
  <si>
    <t xml:space="preserve">Providing &amp; fixing testing and commissioning of braided UL Rated SS Flexible pipe </t>
  </si>
  <si>
    <t xml:space="preserve">1 MT Long </t>
  </si>
  <si>
    <t xml:space="preserve">1.6 MT Long </t>
  </si>
  <si>
    <t>Gun metal chrome finished Ball valves  (PN 16)  with fittings of screwedend type.</t>
  </si>
  <si>
    <t>I)</t>
  </si>
  <si>
    <t xml:space="preserve">40 mm dia. </t>
  </si>
  <si>
    <t>R.O.</t>
  </si>
  <si>
    <r>
      <t>32 mm dia. (Sprinkler drain-</t>
    </r>
    <r>
      <rPr>
        <b/>
        <sz val="9"/>
        <rFont val="Calibri"/>
        <family val="2"/>
      </rPr>
      <t>OPTIONAL</t>
    </r>
    <r>
      <rPr>
        <sz val="9"/>
        <rFont val="Calibri"/>
        <family val="2"/>
      </rPr>
      <t>)</t>
    </r>
  </si>
  <si>
    <r>
      <t xml:space="preserve">Butterfly Valves (PN 16) </t>
    </r>
    <r>
      <rPr>
        <sz val="9"/>
        <rFont val="Calibri"/>
        <family val="2"/>
      </rPr>
      <t>with CI Body, Black Nitrile Body Liner and Nylon Coated SG Iron Disc with material and labour including hydraulic testing etc. complete as per drawing, specification &amp; to the level of satisfaction of Site- Incharge.</t>
    </r>
  </si>
  <si>
    <t>150 mm dia.</t>
  </si>
  <si>
    <r>
      <t>100 mm dia.</t>
    </r>
    <r>
      <rPr>
        <b/>
        <sz val="9"/>
        <rFont val="Calibri"/>
        <family val="2"/>
      </rPr>
      <t xml:space="preserve"> (OPTIONAL)</t>
    </r>
  </si>
  <si>
    <t>6kg capacity ABC type dry chemical powder fire Extinguishers with wall mounting brackets</t>
  </si>
  <si>
    <t>6kg capacity K type fire Extinguishers with wall mounting brackets</t>
  </si>
  <si>
    <t>5kg capacity CO2 type fire Extinguishers with wall mounting brackets</t>
  </si>
  <si>
    <t>9Lit AR-AFFF  type fire Extinguishers with wall mounting brackets</t>
  </si>
  <si>
    <t xml:space="preserve">Flow switch on sprinkler distribution header on each floor with 2 SPDT contacts suitably rated, capable of the high pressure system and connected to fire alarm panel through cable. </t>
  </si>
  <si>
    <r>
      <t xml:space="preserve">Ceasefire 5 Kg Ceiling Mounted Fire Extinguisher Clean Agent FE-36, </t>
    </r>
    <r>
      <rPr>
        <b/>
        <sz val="9"/>
        <color indexed="57"/>
        <rFont val="Calibri"/>
        <family val="2"/>
      </rPr>
      <t>Zero ODP</t>
    </r>
    <r>
      <rPr>
        <b/>
        <sz val="9"/>
        <color indexed="17"/>
        <rFont val="Calibri"/>
        <family val="2"/>
      </rPr>
      <t>,</t>
    </r>
    <r>
      <rPr>
        <sz val="9"/>
        <color indexed="8"/>
        <rFont val="Calibri"/>
        <family val="2"/>
      </rPr>
      <t xml:space="preserve"> Stored Pressure Type, Pressure Gauge, Gross Weight 7.7 Kg, empty Weight 2.7 Kg, Can Height 264MM, Diameter 240MM,Discharge Time less than 8 Secs, Auto discharge mechanism on temperature rise, applicable on Class A,B,C and electrically started Fire, Can Construction : Deep drawn &amp; Co2 Mig welded, Valve Construction : Forging &amp; Machining, Internal Coating of Can : Epoxy Powder coating, External Coating of Can : Epoxy Polyster Powder coating, Sheet metal thickness : 2.0MM, </t>
    </r>
    <r>
      <rPr>
        <b/>
        <sz val="9"/>
        <color indexed="8"/>
        <rFont val="Calibri"/>
        <family val="2"/>
      </rPr>
      <t>Helium Leak Detection Test, 5 Years Warranty-model no 1CH21CF</t>
    </r>
  </si>
  <si>
    <t>Note :</t>
  </si>
  <si>
    <t>Taxes Extra as applicable.</t>
  </si>
  <si>
    <r>
      <t>Providing , fixing testing and commissioning of  pendant type sprinkler heads 79 deg. Temp</t>
    </r>
    <r>
      <rPr>
        <b/>
        <sz val="9"/>
        <rFont val="Calibri"/>
        <family val="2"/>
      </rPr>
      <t>.(Quick response type)</t>
    </r>
  </si>
  <si>
    <t xml:space="preserve">Supply, Installation, Testing &amp; Commisioning Of ABC Dry Powder MAP - 50% Moduler Type Fire Extinguishet (Ceiling Mounted) conforming to IS : 15683 : 2018 finish complete. (5KG)  </t>
  </si>
  <si>
    <t xml:space="preserve">Supply, Installation, Testing &amp; Commisioning Of 2KG  Firessense Automatic Fire detection and fire fighting system consisting of </t>
  </si>
  <si>
    <t>Cylinder filled with F-K-5-1-12 Clean Agent GAS (UL &amp; FM Approved)</t>
  </si>
  <si>
    <t xml:space="preserve">Fitted with Direct Low Pressure Volve </t>
  </si>
  <si>
    <t>Pressure guage</t>
  </si>
  <si>
    <t xml:space="preserve">End of Line Adaptor </t>
  </si>
  <si>
    <t xml:space="preserve">Wall bracket </t>
  </si>
  <si>
    <t>Commisioning of Heat Detection tube  (UL &amp; FM Approved)</t>
  </si>
  <si>
    <t xml:space="preserve">Supply, Installation, Testing &amp; Commisioning Of Pressure Switch </t>
  </si>
  <si>
    <t>Supply, Installation, Testing &amp; Commisioning Of Audio Visual Alaram System</t>
  </si>
  <si>
    <t>Supply, Installation, Testing &amp; Commisioning Of Sprinkler, K-80 (5.6) QR, SC, 68 deg, 15mm bulb type, Chrome Finish, UL &amp; FM Approved.</t>
  </si>
  <si>
    <t>Supply, Installation, Testing &amp; Commisioning Of Concealed Sprinkler, K-5.6 (80) QR, SC, 68 deg, Pendent Chrome Finish, 15mm with cover plate white finish UL &amp; FM Approved.</t>
  </si>
  <si>
    <t>Supply of Smart GAS Detector System.</t>
  </si>
  <si>
    <t>MODEL NO. GT-2511-FLP-ATEX</t>
  </si>
  <si>
    <t>Smart Gas Detector 3 Wire</t>
  </si>
  <si>
    <t>Make: AMBETRONICS ENGINEERS PVT LTD., INDIA</t>
  </si>
  <si>
    <t xml:space="preserve">For GAS LEAKAGE IN AMBIENT MONITORING </t>
  </si>
  <si>
    <t>Gas to be detected-PNG</t>
  </si>
  <si>
    <t>Range-0-100% LEL</t>
  </si>
  <si>
    <t>Sensor Principle:- Catalytic Bead</t>
  </si>
  <si>
    <t>Standard Output1 : 4-20 mA Output with users settable range</t>
  </si>
  <si>
    <t>Output 2: Three SDPT Relays of rating '2A'</t>
  </si>
  <si>
    <t>Output 3: Isolated RS-485 Modbus Communication</t>
  </si>
  <si>
    <t>4-20mA rated at 470 ohms load driving capacity</t>
  </si>
  <si>
    <t xml:space="preserve">programming can be done remote via Fieldbus </t>
  </si>
  <si>
    <t xml:space="preserve">Configurable STEL and TWA Set points for Toxic Gases </t>
  </si>
  <si>
    <t xml:space="preserve">Supply, Installation, Testing &amp; Commisioning of Monitor Module </t>
  </si>
  <si>
    <t xml:space="preserve">Supply, Installation, Testing &amp; Commisioning of Relay Module </t>
  </si>
  <si>
    <t>Testing &amp; commissioning of Smart GAS Detector System.</t>
  </si>
  <si>
    <t xml:space="preserve">Rectification charges for per sprinkler points </t>
  </si>
  <si>
    <t>Form A Certification</t>
  </si>
  <si>
    <t>COPPER CHIMNEY WAKAD-PHE BOQ</t>
  </si>
  <si>
    <t>From Claimed bill</t>
  </si>
  <si>
    <t>Item No.</t>
  </si>
  <si>
    <t>:</t>
  </si>
  <si>
    <t>A</t>
  </si>
  <si>
    <t>WATER SUPPLY  PIPING</t>
  </si>
  <si>
    <t>CPVC Pipes conforming to ASTM D-2846, SDR-11 grade and CPVC solvent weld fittings like elbows, tees, couplars, brass  threaded adaptors, insert ring etc. suitable for (domestic and flushing) cold applications rated, concealed piping within wall / floor including  jointing with fittings using solvent cement, brass threaded end fittings for making connection to fixtures.  The work shall also include chasing the walls with machine wherever required  for concealed piping and making good the same after laying of pipes &amp; necessary pressure testing Chasing finishing shall be done with 1:1  cement mixed  mortar, restore the same original condition for internal and shaft piping, including necessary hot deep galvanised supports vertical / horizontal, as per direction of Site incharge direction. [The rate shall include supply of S.S.screws and nut bolts etc.chasing in walls done by machine]     (For Domestic and  Flushing  water-Toilet internal) (Pipe shall be tested with 1.5 times working pressure as covered in specifications)</t>
  </si>
  <si>
    <t>20 mm Dia</t>
  </si>
  <si>
    <t>R.mt</t>
  </si>
  <si>
    <t>25 mm Dia</t>
  </si>
  <si>
    <t>32mm Dia</t>
  </si>
  <si>
    <t xml:space="preserve">40mm Dia </t>
  </si>
  <si>
    <r>
      <t xml:space="preserve">Providing  &amp;  Fixing  of gun metal  heavy   </t>
    </r>
    <r>
      <rPr>
        <b/>
        <sz val="9"/>
        <color theme="1"/>
        <rFont val="Aptos Narrow"/>
        <family val="2"/>
        <scheme val="minor"/>
      </rPr>
      <t xml:space="preserve">Ball Valves-PN-16 </t>
    </r>
    <r>
      <rPr>
        <sz val="9"/>
        <color theme="1"/>
        <rFont val="Aptos Narrow"/>
        <family val="2"/>
        <scheme val="minor"/>
      </rPr>
      <t>(approved makes as covered in specification)</t>
    </r>
    <r>
      <rPr>
        <b/>
        <sz val="9"/>
        <color theme="1"/>
        <rFont val="Aptos Narrow"/>
        <family val="2"/>
        <scheme val="minor"/>
      </rPr>
      <t xml:space="preserve"> </t>
    </r>
    <r>
      <rPr>
        <sz val="9"/>
        <color theme="1"/>
        <rFont val="Aptos Narrow"/>
        <family val="2"/>
        <scheme val="minor"/>
      </rPr>
      <t>screwed type for water system of the following diameters.  Valve shall have with unions.</t>
    </r>
  </si>
  <si>
    <t>20mm Dia</t>
  </si>
  <si>
    <t xml:space="preserve">25mm Dia </t>
  </si>
  <si>
    <t>Providing ,fixing, testing and commissioning capstan make Water Meter including providing &amp; fixing matching Isolation valves ,strainer, non-return valve,complete with all necessary fittings etc  screwed  type(15Kgs/Sq.cm). Valve shall have with union.</t>
  </si>
  <si>
    <r>
      <t>25 mm Dia incoming line</t>
    </r>
    <r>
      <rPr>
        <b/>
        <sz val="9"/>
        <color theme="1"/>
        <rFont val="Aptos Narrow"/>
        <family val="2"/>
        <scheme val="minor"/>
      </rPr>
      <t xml:space="preserve"> </t>
    </r>
  </si>
  <si>
    <t>32 mm Dia incoming line</t>
  </si>
  <si>
    <r>
      <t>40 mm Dia incoming line</t>
    </r>
    <r>
      <rPr>
        <b/>
        <sz val="9"/>
        <color theme="1"/>
        <rFont val="Aptos Narrow"/>
        <family val="2"/>
        <scheme val="minor"/>
      </rPr>
      <t xml:space="preserve"> </t>
    </r>
  </si>
  <si>
    <t xml:space="preserve">Supply, installation,testing &amp; commissioning of Storage  Type Electric Hot Water Generator of mentioned capacity, suitable for 3 KG/cm2 pressure, Wall Mounted / Floor standing type, with Auto Shut-off Thermostat, along with isoltion Valves, Air Release valve, SS flexible connections andall other std accessories </t>
  </si>
  <si>
    <t>5 L Capacity-</t>
  </si>
  <si>
    <t xml:space="preserve">20 L Capacity </t>
  </si>
  <si>
    <t>35 L Capacity- For shower</t>
  </si>
  <si>
    <t>Supply, installation,testing &amp; commissioning of Stiebel Type Electric Hot Water Generator of mentioned capacity, suitable for 3 KG/cm2 pressure, Wall Mounted / Floor standing type, with Auto Shut-off Thermostat, along with isoltion Valves, Air Release valve, SS flexible connections andall other std accessories (Optional in pantry)</t>
  </si>
  <si>
    <t xml:space="preserve">3.5kw in pantry- optional </t>
  </si>
  <si>
    <t>8kw</t>
  </si>
  <si>
    <t>13kw-3ph- Subject to load permits</t>
  </si>
  <si>
    <t xml:space="preserve">SITC of Eco smart RO-100 with all required accessories </t>
  </si>
  <si>
    <r>
      <t xml:space="preserve">SITC of </t>
    </r>
    <r>
      <rPr>
        <b/>
        <sz val="9"/>
        <color theme="1"/>
        <rFont val="Aptos Narrow"/>
        <family val="2"/>
        <scheme val="minor"/>
      </rPr>
      <t xml:space="preserve">ACO grease trap -model Lipumobil 0.8 -Capacity -48 lit ( 0.8 LPS) </t>
    </r>
    <r>
      <rPr>
        <sz val="9"/>
        <color theme="1"/>
        <rFont val="Aptos Narrow"/>
        <family val="2"/>
        <scheme val="minor"/>
      </rPr>
      <t xml:space="preserve"> with all required accessories </t>
    </r>
    <r>
      <rPr>
        <b/>
        <sz val="9"/>
        <color theme="1"/>
        <rFont val="Aptos Narrow"/>
        <family val="2"/>
        <scheme val="minor"/>
      </rPr>
      <t>( Order shall be placed as per space available below the counter)</t>
    </r>
  </si>
  <si>
    <r>
      <t xml:space="preserve">SITC of </t>
    </r>
    <r>
      <rPr>
        <b/>
        <sz val="9"/>
        <color theme="1"/>
        <rFont val="Aptos Narrow"/>
        <family val="2"/>
        <scheme val="minor"/>
      </rPr>
      <t xml:space="preserve">ACO grease trap -model Lipumobil S -Capacity -32 lit ( 0.5 LPS) </t>
    </r>
    <r>
      <rPr>
        <sz val="9"/>
        <color theme="1"/>
        <rFont val="Aptos Narrow"/>
        <family val="2"/>
        <scheme val="minor"/>
      </rPr>
      <t xml:space="preserve"> with all required accessories </t>
    </r>
  </si>
  <si>
    <t>SUB TOTAL  OF  A</t>
  </si>
  <si>
    <t>B</t>
  </si>
  <si>
    <t xml:space="preserve">DRAINAGE </t>
  </si>
  <si>
    <t>uPVC-SWR pipes  conforming to IS 13592/92 including fittings conforming to IS-14935/99 and agri type pipes above 100 mm dia. conforming to IS: 4985,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 supported on wall / hung below slab  etc. with all material &amp; labor complete and as directed. [The Rate shall include supply and fixing of hotdip galvanised bracket nut bolts/ PVC Coated U-Clamp and screws] Vertical line bracket shall be fixed at every 0.8 mtr to 1.00 mtr.] (For Waste, Vent -Internal  and vertical shaft  ).</t>
  </si>
  <si>
    <t>40mm Dia</t>
  </si>
  <si>
    <t xml:space="preserve">50mm Dia </t>
  </si>
  <si>
    <t xml:space="preserve">65mm Dia  </t>
  </si>
  <si>
    <t>75mm Dia</t>
  </si>
  <si>
    <t>100 mm Dia</t>
  </si>
  <si>
    <t>150 mm Dia</t>
  </si>
  <si>
    <t>Supply, Install  PVC Floor Trap  for the following pipes including making all approved quality Solvent cement  joints with material &amp; labour etc.  all complete as per direction of the engineer-in-charge.</t>
  </si>
  <si>
    <t>Supply, Install  PVC Multi Floor Trap  for the following pipes including making all approved quality Solvent cement  joints with material &amp; labour etc.  all complete as per direction of the engineer-in-charge.</t>
  </si>
  <si>
    <r>
      <t>Supply, Install</t>
    </r>
    <r>
      <rPr>
        <b/>
        <sz val="9"/>
        <color theme="1"/>
        <rFont val="Aptos Narrow"/>
        <family val="2"/>
        <scheme val="minor"/>
      </rPr>
      <t xml:space="preserve"> PVC urinal  Traps</t>
    </r>
    <r>
      <rPr>
        <sz val="9"/>
        <color theme="1"/>
        <rFont val="Aptos Narrow"/>
        <family val="2"/>
        <scheme val="minor"/>
      </rPr>
      <t xml:space="preserve"> including fixing with necessary consumables with Circular SS Grating with anti cockroach jali Suitable for 75mm Dia outlet </t>
    </r>
  </si>
  <si>
    <r>
      <t>Supply, Install</t>
    </r>
    <r>
      <rPr>
        <b/>
        <sz val="9"/>
        <color theme="1"/>
        <rFont val="Aptos Narrow"/>
        <family val="2"/>
        <scheme val="minor"/>
      </rPr>
      <t xml:space="preserve"> PVC P- Traps</t>
    </r>
    <r>
      <rPr>
        <sz val="9"/>
        <color theme="1"/>
        <rFont val="Aptos Narrow"/>
        <family val="2"/>
        <scheme val="minor"/>
      </rPr>
      <t xml:space="preserve"> including fixing with necessary consumables with Circular SS Grating with anti cockroach jali Suitable for 75mm Dia outlet </t>
    </r>
  </si>
  <si>
    <t>SUB TOTAL  OF B</t>
  </si>
  <si>
    <t>C</t>
  </si>
  <si>
    <t>SANITARY AND C. P. FITTINGS &amp; FIXTURES</t>
  </si>
  <si>
    <t>Only installation, testing and commissioning of  sanitary and C.P. fittings</t>
  </si>
  <si>
    <t>EWC with seat cover</t>
  </si>
  <si>
    <t xml:space="preserve">Nos </t>
  </si>
  <si>
    <t xml:space="preserve">Concealed flush tank </t>
  </si>
  <si>
    <t>Concealed flush valve</t>
  </si>
  <si>
    <t xml:space="preserve">Health Faucet </t>
  </si>
  <si>
    <t>2 Way Bib-Cock with connection for Health Faucet</t>
  </si>
  <si>
    <t>Bided</t>
  </si>
  <si>
    <t xml:space="preserve">Under Counter  Wash Basin including waste Coupling </t>
  </si>
  <si>
    <t>Wash Basin Cock</t>
  </si>
  <si>
    <t>shower  and mixer</t>
  </si>
  <si>
    <t xml:space="preserve">Jet Spray </t>
  </si>
  <si>
    <t>Bath Tub  including waste Coupling and nessessary connections</t>
  </si>
  <si>
    <t xml:space="preserve">Under Counter Sink  including waste Coupling </t>
  </si>
  <si>
    <t>Sink Pillar Cock</t>
  </si>
  <si>
    <t xml:space="preserve">Bottle Trap for WHB/ sink and urinal with all connecting pipes </t>
  </si>
  <si>
    <t>Angle Cock with PVC pipe connection upto WHB/sink/Geyser connection /Ro unit</t>
  </si>
  <si>
    <t xml:space="preserve">Urinal </t>
  </si>
  <si>
    <t xml:space="preserve">Auto Flush Valve &amp; Sensor with connecting piping &amp; spreader for urinal(DC)  </t>
  </si>
  <si>
    <t>SUB TOTAL -C-SANITARY AND C. P. FITTINGS &amp; FIXTURES           ( ONLY INSTALLATIONS)</t>
  </si>
  <si>
    <t>D</t>
  </si>
  <si>
    <t>S.S. GRATING</t>
  </si>
  <si>
    <t>Only installations/ testing and commissioning of S.S.Gratings</t>
  </si>
  <si>
    <r>
      <t>Making chamber in brick work including internal tiling etc for  S.S Grating</t>
    </r>
    <r>
      <rPr>
        <b/>
        <sz val="9"/>
        <color theme="1"/>
        <rFont val="Aptos Narrow"/>
        <family val="2"/>
        <scheme val="minor"/>
      </rPr>
      <t xml:space="preserve"> size, 2200mm x 200mm,  </t>
    </r>
    <r>
      <rPr>
        <sz val="9"/>
        <color theme="1"/>
        <rFont val="Aptos Narrow"/>
        <family val="2"/>
        <scheme val="minor"/>
      </rPr>
      <t xml:space="preserve">in 16 swg 25mm x25mm Square Pipe around the  Frame and </t>
    </r>
    <r>
      <rPr>
        <b/>
        <sz val="9"/>
        <color theme="1"/>
        <rFont val="Aptos Narrow"/>
        <family val="2"/>
        <scheme val="minor"/>
      </rPr>
      <t xml:space="preserve"> </t>
    </r>
    <r>
      <rPr>
        <sz val="9"/>
        <color theme="1"/>
        <rFont val="Aptos Narrow"/>
        <family val="2"/>
        <scheme val="minor"/>
      </rPr>
      <t xml:space="preserve"> 20mmX 20mm Square pipe in center of frame with </t>
    </r>
    <r>
      <rPr>
        <b/>
        <sz val="9"/>
        <color theme="1"/>
        <rFont val="Aptos Narrow"/>
        <family val="2"/>
        <scheme val="minor"/>
      </rPr>
      <t>SS perforated tray (304 SWR)</t>
    </r>
    <r>
      <rPr>
        <sz val="9"/>
        <color theme="1"/>
        <rFont val="Aptos Narrow"/>
        <family val="2"/>
        <scheme val="minor"/>
      </rPr>
      <t>. Complete as per architectural detail drawing &amp; Site Engineer's instruction.</t>
    </r>
  </si>
  <si>
    <r>
      <t>Making chamber in brick work including internal tiling etc for  S.S Grating</t>
    </r>
    <r>
      <rPr>
        <b/>
        <sz val="9"/>
        <color theme="1"/>
        <rFont val="Aptos Narrow"/>
        <family val="2"/>
        <scheme val="minor"/>
      </rPr>
      <t xml:space="preserve"> size, 1500mm x 200mm,  </t>
    </r>
    <r>
      <rPr>
        <sz val="9"/>
        <color theme="1"/>
        <rFont val="Aptos Narrow"/>
        <family val="2"/>
        <scheme val="minor"/>
      </rPr>
      <t xml:space="preserve">in 16 swg 25mm x25mm Square Pipe around the  Frame and </t>
    </r>
    <r>
      <rPr>
        <b/>
        <sz val="9"/>
        <color theme="1"/>
        <rFont val="Aptos Narrow"/>
        <family val="2"/>
        <scheme val="minor"/>
      </rPr>
      <t xml:space="preserve"> </t>
    </r>
    <r>
      <rPr>
        <sz val="9"/>
        <color theme="1"/>
        <rFont val="Aptos Narrow"/>
        <family val="2"/>
        <scheme val="minor"/>
      </rPr>
      <t xml:space="preserve"> 20mmX 20mm Square pipe in center of frame with </t>
    </r>
    <r>
      <rPr>
        <b/>
        <sz val="9"/>
        <color theme="1"/>
        <rFont val="Aptos Narrow"/>
        <family val="2"/>
        <scheme val="minor"/>
      </rPr>
      <t>SS perforated tray (304 SWR)</t>
    </r>
    <r>
      <rPr>
        <sz val="9"/>
        <color theme="1"/>
        <rFont val="Aptos Narrow"/>
        <family val="2"/>
        <scheme val="minor"/>
      </rPr>
      <t>. Complete as per architectural detail drawing &amp; Site Engineer's instruction.</t>
    </r>
  </si>
  <si>
    <r>
      <t>Making chamber in brick work including internal tiling etc for  S.S Grating</t>
    </r>
    <r>
      <rPr>
        <b/>
        <sz val="9"/>
        <color theme="1"/>
        <rFont val="Aptos Narrow"/>
        <family val="2"/>
        <scheme val="minor"/>
      </rPr>
      <t xml:space="preserve"> size, 300mm x 300mm,  </t>
    </r>
    <r>
      <rPr>
        <sz val="9"/>
        <color theme="1"/>
        <rFont val="Aptos Narrow"/>
        <family val="2"/>
        <scheme val="minor"/>
      </rPr>
      <t xml:space="preserve">in 16 swg 25mm x25mm Square Pipe around the  Frame and </t>
    </r>
    <r>
      <rPr>
        <b/>
        <sz val="9"/>
        <color theme="1"/>
        <rFont val="Aptos Narrow"/>
        <family val="2"/>
        <scheme val="minor"/>
      </rPr>
      <t xml:space="preserve"> </t>
    </r>
    <r>
      <rPr>
        <sz val="9"/>
        <color theme="1"/>
        <rFont val="Aptos Narrow"/>
        <family val="2"/>
        <scheme val="minor"/>
      </rPr>
      <t xml:space="preserve"> 20mmX 20mm Square pipe in center of frame with </t>
    </r>
    <r>
      <rPr>
        <b/>
        <sz val="9"/>
        <color theme="1"/>
        <rFont val="Aptos Narrow"/>
        <family val="2"/>
        <scheme val="minor"/>
      </rPr>
      <t>SS perforated tray (304 SWR)</t>
    </r>
    <r>
      <rPr>
        <sz val="9"/>
        <color theme="1"/>
        <rFont val="Aptos Narrow"/>
        <family val="2"/>
        <scheme val="minor"/>
      </rPr>
      <t>. Complete as per architectural detail drawing &amp; Site Engineer's instruction.</t>
    </r>
  </si>
  <si>
    <r>
      <t>Making chamber in brick work including internal tiling etc for  S.S Grating</t>
    </r>
    <r>
      <rPr>
        <b/>
        <sz val="9"/>
        <color theme="1"/>
        <rFont val="Aptos Narrow"/>
        <family val="2"/>
        <scheme val="minor"/>
      </rPr>
      <t xml:space="preserve"> size, 600mm x 300mm,  </t>
    </r>
    <r>
      <rPr>
        <sz val="9"/>
        <color theme="1"/>
        <rFont val="Aptos Narrow"/>
        <family val="2"/>
        <scheme val="minor"/>
      </rPr>
      <t xml:space="preserve">in 16 swg 25mm x25mm Square Pipe around the  Frame and </t>
    </r>
    <r>
      <rPr>
        <b/>
        <sz val="9"/>
        <color theme="1"/>
        <rFont val="Aptos Narrow"/>
        <family val="2"/>
        <scheme val="minor"/>
      </rPr>
      <t xml:space="preserve"> </t>
    </r>
    <r>
      <rPr>
        <sz val="9"/>
        <color theme="1"/>
        <rFont val="Aptos Narrow"/>
        <family val="2"/>
        <scheme val="minor"/>
      </rPr>
      <t xml:space="preserve"> 20mmX 20mm Square pipe in center of frame with </t>
    </r>
    <r>
      <rPr>
        <b/>
        <sz val="9"/>
        <color theme="1"/>
        <rFont val="Aptos Narrow"/>
        <family val="2"/>
        <scheme val="minor"/>
      </rPr>
      <t>SS perforated tray (304 SWR)</t>
    </r>
    <r>
      <rPr>
        <sz val="9"/>
        <color theme="1"/>
        <rFont val="Aptos Narrow"/>
        <family val="2"/>
        <scheme val="minor"/>
      </rPr>
      <t>. Complete as per architectural detail drawing &amp; Site Engineer's instruction.</t>
    </r>
  </si>
  <si>
    <t>SUB TOTAL -D-S.S. GRATING INSTALLATION       ( ONLY INSTALLATIONS)</t>
  </si>
  <si>
    <t xml:space="preserve">GRAND  - TOTAL  A , B,  C AND D </t>
  </si>
  <si>
    <t xml:space="preserve">NOTES : </t>
  </si>
  <si>
    <t>1. Taxes and duties shall be Extra as actual</t>
  </si>
  <si>
    <t xml:space="preserve">2. Supply and installation of Sanitary fixtures and fitting in th kitchen and toilets </t>
  </si>
  <si>
    <t>3. Supply of S.S. gratings in kitchen</t>
  </si>
  <si>
    <t>Providing  &amp;  Fixing  of heavy   Ball Valves</t>
  </si>
  <si>
    <t>40mm</t>
  </si>
  <si>
    <t>CPVC Pipes conforming to ASTM D-2846, SDR-11 grade - 40mm</t>
  </si>
  <si>
    <t>Installation of grease trap</t>
  </si>
  <si>
    <t>Labour charges</t>
  </si>
  <si>
    <t>Connection of dish washer,Ice cube &amp; glass washer machine with required materials</t>
  </si>
  <si>
    <t>installation done by supply vendor</t>
  </si>
  <si>
    <t>Supply &amp; installation of CP Fiitings</t>
  </si>
  <si>
    <t>Sink cock</t>
  </si>
  <si>
    <t>Sink mixer</t>
  </si>
  <si>
    <t>Angle cock</t>
  </si>
  <si>
    <t>Rinse mixer</t>
  </si>
  <si>
    <t xml:space="preserve">Required bill </t>
  </si>
  <si>
    <t>Supply &amp; Installation of water tank with required pipe &amp; fiitings</t>
  </si>
  <si>
    <t>Ltr</t>
  </si>
  <si>
    <t xml:space="preserve">rate is 5 </t>
  </si>
  <si>
    <t>Supply &amp; Installation of booster pump with required pipe &amp; fittings ( including PRV )</t>
  </si>
  <si>
    <t>Shifting of sink in kitchen &amp; Bar area as per requirements</t>
  </si>
  <si>
    <t>Dismantaling of chamber &amp; Drain line in bar area</t>
  </si>
  <si>
    <t>Paid in interior works</t>
  </si>
  <si>
    <t>Installation of RO Machine with required pipe &amp; fittings</t>
  </si>
  <si>
    <t>agreed by vendor during audit</t>
  </si>
  <si>
    <t>Installation of water cooler with required pipe &amp; Fittings</t>
  </si>
  <si>
    <t>Supply &amp; Installation of nahani trap jali</t>
  </si>
  <si>
    <t>Pump for glass washer &amp; Ice cube machine</t>
  </si>
  <si>
    <t>Supply &amp; Installation SS Waste coupling for sink</t>
  </si>
  <si>
    <t>Drain work for cold room ( flexible pipe )</t>
  </si>
  <si>
    <t>Note</t>
  </si>
  <si>
    <t>Shift the RO to 10 feet for long life</t>
  </si>
  <si>
    <t>Quantity</t>
  </si>
  <si>
    <t>Ceiling mounted speaker</t>
  </si>
  <si>
    <t>Slab mounted speaker</t>
  </si>
  <si>
    <t>Woofer</t>
  </si>
  <si>
    <t>4 Zone Amplifier ( Bluetooth configure )</t>
  </si>
  <si>
    <t>Connector</t>
  </si>
  <si>
    <t>Installation charges</t>
  </si>
  <si>
    <t>Comp. # : 3</t>
  </si>
  <si>
    <t>Sr No.</t>
  </si>
  <si>
    <t>Item Code</t>
  </si>
  <si>
    <t>Item Name</t>
  </si>
  <si>
    <t>UOM</t>
  </si>
  <si>
    <t>Unit Price</t>
  </si>
  <si>
    <t>Difference in QTY</t>
  </si>
  <si>
    <t/>
  </si>
  <si>
    <t>Gas Pipeline Work</t>
  </si>
  <si>
    <t>Gas pipeline work for Copper Chimney, MOM, Wakad, Pune</t>
  </si>
  <si>
    <t>Inch</t>
  </si>
  <si>
    <t>M.S. Piping 40NB seamless SCH40 including fittings and
supports MSL / ISMT</t>
  </si>
  <si>
    <t>Ball valve 25NB fire safe design L T</t>
  </si>
  <si>
    <t>Pressure gauge all SS 4’ dia 3/8” btm conn with isolation valve
range 0-500mbar Pioneer</t>
  </si>
  <si>
    <t>Ball valve 40NB fire safe design L T</t>
  </si>
  <si>
    <t>Solenoid valve 24VDC normally open manual reset with brass
adapters and union Madas</t>
  </si>
  <si>
    <t>Ball valve ½” screwed Giacomanni (for points)</t>
  </si>
  <si>
    <t>Flexible hose ½” x 1.5mtr with adapters</t>
  </si>
  <si>
    <t>Brass adapter 1” x LH with union</t>
  </si>
  <si>
    <t>Isometric drawing</t>
  </si>
  <si>
    <t>Labour charges for installation of the above at your site includes
welding, painting and stenciling</t>
  </si>
  <si>
    <t>Pneumatic pressure testing</t>
  </si>
  <si>
    <t>Third party inspection and certification as per PNGRB guideline</t>
  </si>
  <si>
    <t>Items</t>
  </si>
  <si>
    <t>Extra Items</t>
  </si>
  <si>
    <t>GST 18%</t>
  </si>
  <si>
    <t>Grand Total</t>
  </si>
  <si>
    <t>Difference from PO Value</t>
  </si>
  <si>
    <r>
      <t>Supply, Installation testing and commission of</t>
    </r>
    <r>
      <rPr>
        <b/>
        <sz val="9"/>
        <rFont val="Aptos Display"/>
        <family val="2"/>
        <scheme val="major"/>
      </rPr>
      <t xml:space="preserve"> USB SOCKET </t>
    </r>
  </si>
  <si>
    <r>
      <t xml:space="preserve">Supply, Installation testing and commission of </t>
    </r>
    <r>
      <rPr>
        <b/>
        <sz val="9"/>
        <rFont val="Aptos Display"/>
        <family val="2"/>
        <scheme val="major"/>
      </rPr>
      <t>3 PIN TOP</t>
    </r>
  </si>
  <si>
    <r>
      <t xml:space="preserve">Supply, Installation testing and commission of </t>
    </r>
    <r>
      <rPr>
        <b/>
        <sz val="9"/>
        <rFont val="Aptos Display"/>
        <family val="2"/>
        <scheme val="major"/>
      </rPr>
      <t>16A 1SWITCH &amp; 1 SOCKET 3M PVC BACK BOX WITH PLATE.</t>
    </r>
  </si>
  <si>
    <r>
      <t xml:space="preserve">Supply, Installation testing and commission of </t>
    </r>
    <r>
      <rPr>
        <b/>
        <sz val="9"/>
        <rFont val="Aptos Display"/>
        <family val="2"/>
        <scheme val="major"/>
      </rPr>
      <t>16A 4SWITCH &amp; 4 SOCKET 12M PVC BACK BOX WITH PLATE.</t>
    </r>
  </si>
  <si>
    <r>
      <t xml:space="preserve">Supply &amp; Installation of  </t>
    </r>
    <r>
      <rPr>
        <b/>
        <sz val="9"/>
        <rFont val="Aptos Display"/>
        <family val="2"/>
        <scheme val="major"/>
      </rPr>
      <t xml:space="preserve">AUTOMATION SYSTEM FOR FOH AREA </t>
    </r>
  </si>
  <si>
    <r>
      <t xml:space="preserve">Supply &amp; Installation of  </t>
    </r>
    <r>
      <rPr>
        <b/>
        <sz val="9"/>
        <rFont val="Aptos Display"/>
        <family val="2"/>
        <scheme val="major"/>
      </rPr>
      <t xml:space="preserve">4FIT 40W LED TUBE LIGHT FIXTURE. </t>
    </r>
  </si>
  <si>
    <r>
      <t xml:space="preserve">Supply &amp; Installation of </t>
    </r>
    <r>
      <rPr>
        <b/>
        <sz val="9"/>
        <rFont val="Aptos Display"/>
        <family val="2"/>
        <scheme val="major"/>
      </rPr>
      <t>5W/MTR LED STRIP.</t>
    </r>
  </si>
  <si>
    <t>Purchase  remark
08th July</t>
  </si>
  <si>
    <t>site teams call</t>
  </si>
  <si>
    <t>Supporting invoice of this activity required</t>
  </si>
  <si>
    <t xml:space="preserve">Need invoice copy </t>
  </si>
  <si>
    <t>Need supporting document and designer justification as to why this was missed out from BOQ</t>
  </si>
  <si>
    <t>Need relay module invoice copy/purchase price</t>
  </si>
  <si>
    <t xml:space="preserve">Need Justification from ARA design </t>
  </si>
  <si>
    <t>Sliding door was already part of BOQ hardwares cannot be billed separate</t>
  </si>
  <si>
    <t>Not to be part of interior NT item site to take approval from RS sir.</t>
  </si>
  <si>
    <t>Site team to justify the cose</t>
  </si>
  <si>
    <t>Not to part of interior NT items</t>
  </si>
  <si>
    <t>Need Justification from ARA design  &amp; clarification as to whose instruction</t>
  </si>
  <si>
    <t>TO be approved from RS sir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</si>
</sst>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 &quot;₹&quot;\ * #,##0.00_ ;_ &quot;₹&quot;\ * \-#,##0.00_ ;_ &quot;₹&quot;\ * &quot;-&quot;??_ ;_ @_ "/>
    <numFmt numFmtId="43" formatCode="_ * #,##0.00_ ;_ * \-#,##0.00_ ;_ * &quot;-&quot;??_ ;_ @_ "/>
    <numFmt numFmtId="164" formatCode="_(* #,##0.00_);_(* \(#,##0.00\);_(* &quot;-&quot;??_);_(@_)"/>
    <numFmt numFmtId="165" formatCode="_(* #,##0_);_(* \(#,##0\);_(* &quot;-&quot;??_);_(@_)"/>
    <numFmt numFmtId="166" formatCode="_(* #,##0.00_);_(* \(#,##0.00\);_(* \-??_);_(@_)"/>
    <numFmt numFmtId="167" formatCode="#,##0_);\-#,##0"/>
    <numFmt numFmtId="168" formatCode="#,##0.00_);\-#,##0.00"/>
    <numFmt numFmtId="169" formatCode="_(* #,##0.0_);_(* \(#,##0.0\);_(* &quot;-&quot;??_);_(@_)"/>
    <numFmt numFmtId="170" formatCode="_ * #,##0_ ;_ * \-#,##0_ ;_ * &quot;-&quot;??_ ;_ @_ "/>
    <numFmt numFmtId="171" formatCode="0.0"/>
    <numFmt numFmtId="172" formatCode="General_)"/>
    <numFmt numFmtId="173" formatCode="_(* #,##0_);_(* \(#,##0\);_(* \-??_);_(@_)"/>
    <numFmt numFmtId="174" formatCode="#,##0.00\ ;&quot; (&quot;#,##0.00\);&quot; -&quot;#\ ;@\ "/>
    <numFmt numFmtId="175" formatCode="#,##0\ ;&quot; (&quot;#,##0\);&quot; -&quot;#\ ;@\ "/>
    <numFmt numFmtId="176" formatCode="0.00_ "/>
  </numFmts>
  <fonts count="73">
    <font>
      <sz val="11"/>
      <color theme="1"/>
      <name val="Aptos Narrow"/>
      <family val="2"/>
      <scheme val="minor"/>
    </font>
    <font>
      <sz val="11"/>
      <color theme="1"/>
      <name val="Aptos Narrow"/>
      <family val="2"/>
      <scheme val="minor"/>
    </font>
    <font>
      <b/>
      <sz val="11"/>
      <color theme="1"/>
      <name val="Aptos Narrow"/>
      <family val="2"/>
      <scheme val="minor"/>
    </font>
    <font>
      <sz val="18"/>
      <name val="Aptos Narrow"/>
      <family val="2"/>
      <scheme val="minor"/>
    </font>
    <font>
      <sz val="10"/>
      <name val="Arial"/>
      <family val="2"/>
    </font>
    <font>
      <sz val="12"/>
      <name val="Aptos Narrow"/>
      <family val="2"/>
      <scheme val="minor"/>
    </font>
    <font>
      <sz val="10"/>
      <name val="Aptos Narrow"/>
      <family val="2"/>
      <scheme val="minor"/>
    </font>
    <font>
      <sz val="10"/>
      <color rgb="FF663300"/>
      <name val="Aptos Narrow"/>
      <family val="2"/>
      <scheme val="minor"/>
    </font>
    <font>
      <b/>
      <sz val="14"/>
      <name val="Aptos Narrow"/>
      <family val="2"/>
      <scheme val="minor"/>
    </font>
    <font>
      <b/>
      <sz val="10"/>
      <color rgb="FF663300"/>
      <name val="Aptos Narrow"/>
      <family val="2"/>
      <scheme val="minor"/>
    </font>
    <font>
      <b/>
      <sz val="12"/>
      <color theme="2"/>
      <name val="Calibri"/>
      <family val="2"/>
    </font>
    <font>
      <sz val="10"/>
      <color rgb="FF000000"/>
      <name val="Aptos Narrow"/>
      <family val="2"/>
      <scheme val="minor"/>
    </font>
    <font>
      <sz val="10"/>
      <color rgb="FFFF0000"/>
      <name val="Aptos Narrow"/>
      <family val="2"/>
      <scheme val="minor"/>
    </font>
    <font>
      <sz val="10"/>
      <color indexed="8"/>
      <name val="Aptos Narrow"/>
      <family val="2"/>
      <scheme val="minor"/>
    </font>
    <font>
      <sz val="10"/>
      <name val="Book Antiqua"/>
      <family val="1"/>
    </font>
    <font>
      <sz val="10"/>
      <color theme="1"/>
      <name val="Book Antiqua"/>
      <family val="1"/>
    </font>
    <font>
      <strike/>
      <sz val="10"/>
      <color rgb="FFFF0000"/>
      <name val="Aptos Narrow"/>
      <family val="2"/>
      <scheme val="minor"/>
    </font>
    <font>
      <b/>
      <sz val="10"/>
      <color rgb="FFFF0000"/>
      <name val="Arial"/>
      <family val="2"/>
    </font>
    <font>
      <sz val="10"/>
      <color theme="1"/>
      <name val="Aptos Narrow"/>
      <family val="2"/>
      <scheme val="minor"/>
    </font>
    <font>
      <sz val="10"/>
      <color rgb="FFC00000"/>
      <name val="Aptos Narrow"/>
      <family val="2"/>
      <scheme val="minor"/>
    </font>
    <font>
      <sz val="10"/>
      <color indexed="10"/>
      <name val="Aptos Narrow"/>
      <family val="2"/>
      <scheme val="minor"/>
    </font>
    <font>
      <b/>
      <sz val="10"/>
      <name val="Aptos Narrow"/>
      <family val="2"/>
      <scheme val="minor"/>
    </font>
    <font>
      <sz val="10"/>
      <name val="Times New Roman"/>
      <family val="1"/>
    </font>
    <font>
      <sz val="10"/>
      <color theme="1"/>
      <name val="Times New Roman"/>
      <family val="1"/>
    </font>
    <font>
      <strike/>
      <sz val="10"/>
      <color rgb="FF663300"/>
      <name val="Aptos Narrow"/>
      <family val="2"/>
      <scheme val="minor"/>
    </font>
    <font>
      <strike/>
      <sz val="10"/>
      <name val="Aptos Narrow"/>
      <family val="2"/>
      <scheme val="minor"/>
    </font>
    <font>
      <sz val="10"/>
      <color indexed="8"/>
      <name val="Times New Roman"/>
      <family val="1"/>
    </font>
    <font>
      <b/>
      <sz val="10"/>
      <name val="Arial"/>
      <family val="2"/>
    </font>
    <font>
      <sz val="10"/>
      <color rgb="FFFF0000"/>
      <name val="Arial"/>
      <family val="2"/>
    </font>
    <font>
      <strike/>
      <sz val="10"/>
      <color rgb="FFFF0000"/>
      <name val="Arial"/>
      <family val="2"/>
    </font>
    <font>
      <b/>
      <sz val="9"/>
      <name val="Aptos Narrow"/>
      <family val="2"/>
      <scheme val="minor"/>
    </font>
    <font>
      <sz val="9"/>
      <name val="Aptos Narrow"/>
      <family val="2"/>
      <scheme val="minor"/>
    </font>
    <font>
      <sz val="9"/>
      <color rgb="FFC00000"/>
      <name val="Aptos Narrow"/>
      <family val="2"/>
      <scheme val="minor"/>
    </font>
    <font>
      <b/>
      <sz val="12"/>
      <name val="Calibri"/>
      <family val="2"/>
    </font>
    <font>
      <b/>
      <u/>
      <sz val="9"/>
      <name val="Aptos Narrow"/>
      <family val="2"/>
      <scheme val="minor"/>
    </font>
    <font>
      <sz val="11"/>
      <color indexed="8"/>
      <name val="Calibri"/>
      <family val="2"/>
    </font>
    <font>
      <sz val="9"/>
      <color theme="1"/>
      <name val="Aptos Narrow"/>
      <family val="2"/>
      <scheme val="minor"/>
    </font>
    <font>
      <sz val="9"/>
      <color rgb="FFFF0000"/>
      <name val="Aptos Narrow"/>
      <family val="2"/>
      <scheme val="minor"/>
    </font>
    <font>
      <b/>
      <sz val="12"/>
      <name val="Aptos Narrow"/>
      <family val="2"/>
      <scheme val="minor"/>
    </font>
    <font>
      <b/>
      <sz val="9"/>
      <name val="Calibri"/>
      <family val="2"/>
    </font>
    <font>
      <sz val="9"/>
      <name val="Calibri"/>
      <family val="2"/>
    </font>
    <font>
      <b/>
      <sz val="9"/>
      <color theme="1"/>
      <name val="Aptos Narrow"/>
      <family val="2"/>
      <scheme val="minor"/>
    </font>
    <font>
      <sz val="9"/>
      <color indexed="8"/>
      <name val="Calibri"/>
      <family val="2"/>
    </font>
    <font>
      <b/>
      <sz val="9"/>
      <color rgb="FFFF0000"/>
      <name val="Aptos Narrow"/>
      <family val="2"/>
      <scheme val="minor"/>
    </font>
    <font>
      <sz val="9"/>
      <color indexed="8"/>
      <name val="Aptos Narrow"/>
      <family val="2"/>
      <scheme val="minor"/>
    </font>
    <font>
      <b/>
      <sz val="9"/>
      <color indexed="8"/>
      <name val="Calibri"/>
      <family val="2"/>
    </font>
    <font>
      <b/>
      <u/>
      <sz val="9"/>
      <color theme="1"/>
      <name val="Aptos Narrow"/>
      <family val="2"/>
      <scheme val="minor"/>
    </font>
    <font>
      <b/>
      <sz val="11"/>
      <color theme="2"/>
      <name val="Calibri"/>
      <family val="2"/>
    </font>
    <font>
      <sz val="10"/>
      <name val="Arial"/>
      <family val="2"/>
      <charset val="1"/>
    </font>
    <font>
      <b/>
      <sz val="9"/>
      <color indexed="8"/>
      <name val="Aptos Narrow"/>
      <family val="2"/>
      <scheme val="minor"/>
    </font>
    <font>
      <b/>
      <sz val="12"/>
      <color theme="1"/>
      <name val="Aptos Narrow"/>
      <family val="2"/>
      <scheme val="minor"/>
    </font>
    <font>
      <sz val="11"/>
      <name val="Aptos Narrow"/>
      <family val="2"/>
      <scheme val="minor"/>
    </font>
    <font>
      <sz val="12"/>
      <color theme="1"/>
      <name val="Aptos Narrow"/>
      <family val="2"/>
      <scheme val="minor"/>
    </font>
    <font>
      <b/>
      <sz val="12"/>
      <color indexed="8"/>
      <name val="Aptos Narrow"/>
      <family val="2"/>
      <scheme val="minor"/>
    </font>
    <font>
      <b/>
      <sz val="9"/>
      <color indexed="57"/>
      <name val="Calibri"/>
      <family val="2"/>
    </font>
    <font>
      <b/>
      <sz val="9"/>
      <color indexed="17"/>
      <name val="Calibri"/>
      <family val="2"/>
    </font>
    <font>
      <sz val="9"/>
      <color rgb="FF000000"/>
      <name val="Aptos Narrow"/>
      <family val="2"/>
      <scheme val="minor"/>
    </font>
    <font>
      <strike/>
      <sz val="9"/>
      <color indexed="8"/>
      <name val="Aptos Narrow"/>
      <family val="2"/>
      <scheme val="minor"/>
    </font>
    <font>
      <strike/>
      <sz val="9"/>
      <color rgb="FFFF0000"/>
      <name val="Aptos Narrow"/>
      <family val="2"/>
      <scheme val="minor"/>
    </font>
    <font>
      <strike/>
      <sz val="11"/>
      <name val="Aptos Narrow"/>
      <family val="2"/>
      <scheme val="minor"/>
    </font>
    <font>
      <b/>
      <sz val="11"/>
      <name val="Aptos Narrow"/>
      <family val="2"/>
      <scheme val="minor"/>
    </font>
    <font>
      <b/>
      <sz val="11"/>
      <color rgb="FFFF0000"/>
      <name val="Aptos Narrow"/>
      <family val="2"/>
      <scheme val="minor"/>
    </font>
    <font>
      <sz val="11"/>
      <name val="Cambria"/>
      <family val="1"/>
    </font>
    <font>
      <b/>
      <sz val="11"/>
      <name val="Cambria"/>
      <family val="1"/>
    </font>
    <font>
      <sz val="9"/>
      <name val="Aptos Display"/>
      <family val="2"/>
      <scheme val="major"/>
    </font>
    <font>
      <sz val="9"/>
      <color theme="1"/>
      <name val="Aptos Display"/>
      <family val="2"/>
      <scheme val="major"/>
    </font>
    <font>
      <b/>
      <sz val="9"/>
      <name val="Aptos Display"/>
      <family val="2"/>
      <scheme val="major"/>
    </font>
    <font>
      <b/>
      <sz val="12"/>
      <name val="Aptos Display"/>
      <family val="2"/>
      <scheme val="major"/>
    </font>
    <font>
      <sz val="9"/>
      <color rgb="FFFF0000"/>
      <name val="Aptos Display"/>
      <family val="2"/>
      <scheme val="major"/>
    </font>
    <font>
      <strike/>
      <sz val="9"/>
      <color theme="1"/>
      <name val="Aptos Display"/>
      <family val="2"/>
      <scheme val="major"/>
    </font>
    <font>
      <b/>
      <sz val="9"/>
      <color theme="1"/>
      <name val="Aptos Display"/>
      <family val="2"/>
      <scheme val="major"/>
    </font>
    <font>
      <b/>
      <sz val="9"/>
      <color rgb="FFC00000"/>
      <name val="Aptos Display"/>
      <family val="2"/>
      <scheme val="major"/>
    </font>
    <font>
      <sz val="10"/>
      <color theme="2"/>
      <name val="Calibri"/>
      <family val="2"/>
    </font>
  </fonts>
  <fills count="19">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CCFFFF"/>
        <bgColor indexed="64"/>
      </patternFill>
    </fill>
    <fill>
      <patternFill patternType="solid">
        <fgColor theme="3"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9" tint="0.79995117038483843"/>
        <bgColor indexed="64"/>
      </patternFill>
    </fill>
    <fill>
      <patternFill patternType="solid">
        <fgColor rgb="FFFFC000"/>
        <bgColor indexed="64"/>
      </patternFill>
    </fill>
    <fill>
      <patternFill patternType="solid">
        <fgColor theme="0"/>
        <bgColor indexed="31"/>
      </patternFill>
    </fill>
    <fill>
      <patternFill patternType="solid">
        <fgColor theme="0"/>
        <bgColor indexed="35"/>
      </patternFill>
    </fill>
    <fill>
      <patternFill patternType="solid">
        <fgColor theme="0"/>
        <bgColor indexed="26"/>
      </patternFill>
    </fill>
    <fill>
      <patternFill patternType="solid">
        <fgColor theme="0"/>
        <bgColor indexed="49"/>
      </patternFill>
    </fill>
    <fill>
      <patternFill patternType="solid">
        <fgColor theme="3" tint="0.74999237037263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theme="0" tint="-0.14999847407452621"/>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theme="0" tint="-0.249977111117893"/>
      </left>
      <right style="thin">
        <color theme="0" tint="-0.249977111117893"/>
      </right>
      <top style="thin">
        <color theme="0" tint="-0.24997711111789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auto="1"/>
      </left>
      <right style="medium">
        <color auto="1"/>
      </right>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medium">
        <color indexed="64"/>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4">
    <xf numFmtId="0" fontId="0" fillId="0" borderId="0"/>
    <xf numFmtId="164" fontId="1" fillId="0" borderId="0" applyFont="0" applyFill="0" applyBorder="0" applyAlignment="0" applyProtection="0"/>
    <xf numFmtId="9" fontId="1" fillId="0" borderId="0" applyFont="0" applyFill="0" applyBorder="0" applyAlignment="0" applyProtection="0"/>
    <xf numFmtId="164" fontId="4" fillId="0" borderId="0" applyFont="0" applyFill="0" applyBorder="0" applyAlignment="0" applyProtection="0"/>
    <xf numFmtId="0" fontId="4" fillId="0" borderId="0"/>
    <xf numFmtId="166" fontId="4" fillId="0" borderId="0" applyFill="0" applyBorder="0" applyAlignment="0" applyProtection="0"/>
    <xf numFmtId="0" fontId="1" fillId="0" borderId="0"/>
    <xf numFmtId="164" fontId="4"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4" fillId="0" borderId="0"/>
    <xf numFmtId="43" fontId="1"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35" fillId="0" borderId="0"/>
    <xf numFmtId="0" fontId="35" fillId="0" borderId="0"/>
    <xf numFmtId="0" fontId="35" fillId="0" borderId="0"/>
    <xf numFmtId="43" fontId="1" fillId="0" borderId="0" applyFont="0" applyFill="0" applyBorder="0" applyAlignment="0" applyProtection="0"/>
    <xf numFmtId="0" fontId="4" fillId="0" borderId="0">
      <alignment vertical="center" wrapText="1"/>
    </xf>
    <xf numFmtId="0" fontId="48" fillId="0" borderId="0">
      <alignment vertical="center" wrapText="1"/>
    </xf>
    <xf numFmtId="0" fontId="4" fillId="0" borderId="0"/>
    <xf numFmtId="0" fontId="35" fillId="0" borderId="0"/>
  </cellStyleXfs>
  <cellXfs count="1260">
    <xf numFmtId="0" fontId="0" fillId="0" borderId="0" xfId="0"/>
    <xf numFmtId="0" fontId="0" fillId="0" borderId="1" xfId="0" applyBorder="1"/>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xf numFmtId="0" fontId="2" fillId="0" borderId="0" xfId="0" applyFont="1"/>
    <xf numFmtId="1" fontId="2" fillId="0" borderId="0" xfId="0" applyNumberFormat="1" applyFont="1"/>
    <xf numFmtId="1" fontId="0" fillId="0" borderId="0" xfId="0" applyNumberFormat="1"/>
    <xf numFmtId="165" fontId="5" fillId="3" borderId="3" xfId="3"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3" borderId="3" xfId="0" applyFont="1" applyFill="1" applyBorder="1" applyAlignment="1">
      <alignment horizontal="center" vertical="center"/>
    </xf>
    <xf numFmtId="0" fontId="7" fillId="3" borderId="3" xfId="0" applyFont="1" applyFill="1" applyBorder="1" applyAlignment="1">
      <alignment horizontal="center" vertical="center"/>
    </xf>
    <xf numFmtId="0" fontId="6" fillId="0" borderId="0" xfId="0" applyFont="1" applyAlignment="1">
      <alignment horizontal="center" vertical="center"/>
    </xf>
    <xf numFmtId="164" fontId="5" fillId="3" borderId="3" xfId="3" applyFont="1" applyFill="1" applyBorder="1" applyAlignment="1">
      <alignment horizontal="center" vertical="center" wrapText="1"/>
    </xf>
    <xf numFmtId="164" fontId="5" fillId="0" borderId="3" xfId="3" applyFont="1" applyFill="1" applyBorder="1" applyAlignment="1">
      <alignment horizontal="center" vertical="center" wrapText="1"/>
    </xf>
    <xf numFmtId="165" fontId="5" fillId="0" borderId="3" xfId="3" applyNumberFormat="1" applyFont="1" applyFill="1" applyBorder="1" applyAlignment="1">
      <alignment horizontal="center" vertical="center" wrapText="1"/>
    </xf>
    <xf numFmtId="0" fontId="6" fillId="0" borderId="3" xfId="0" applyFont="1" applyBorder="1" applyAlignment="1">
      <alignment horizontal="center" vertical="top"/>
    </xf>
    <xf numFmtId="0" fontId="6" fillId="0" borderId="3" xfId="0" applyFont="1" applyBorder="1" applyAlignment="1">
      <alignment horizontal="center" vertical="center"/>
    </xf>
    <xf numFmtId="0" fontId="6" fillId="0" borderId="3" xfId="0" applyFont="1" applyBorder="1" applyAlignment="1">
      <alignment horizontal="left" vertical="center"/>
    </xf>
    <xf numFmtId="164" fontId="6" fillId="0" borderId="3" xfId="3" applyFont="1" applyBorder="1" applyAlignment="1">
      <alignment horizontal="center" vertical="center"/>
    </xf>
    <xf numFmtId="165" fontId="6" fillId="0" borderId="3" xfId="3" applyNumberFormat="1" applyFont="1" applyBorder="1" applyAlignment="1">
      <alignment horizontal="center" vertical="center"/>
    </xf>
    <xf numFmtId="164" fontId="6" fillId="0" borderId="3" xfId="3" applyFont="1" applyFill="1" applyBorder="1" applyAlignment="1">
      <alignment horizontal="center" vertical="center"/>
    </xf>
    <xf numFmtId="165" fontId="6" fillId="0" borderId="3" xfId="3" applyNumberFormat="1" applyFont="1" applyFill="1" applyBorder="1" applyAlignment="1">
      <alignment horizontal="center" vertical="center"/>
    </xf>
    <xf numFmtId="0" fontId="6" fillId="0" borderId="3" xfId="0" applyFont="1" applyBorder="1"/>
    <xf numFmtId="0" fontId="7" fillId="4" borderId="3" xfId="0" applyFont="1" applyFill="1" applyBorder="1" applyAlignment="1">
      <alignment horizontal="center" vertical="center"/>
    </xf>
    <xf numFmtId="0" fontId="6" fillId="0" borderId="3" xfId="0" applyFont="1" applyBorder="1" applyAlignment="1">
      <alignment vertical="center"/>
    </xf>
    <xf numFmtId="0" fontId="6" fillId="0" borderId="0" xfId="0" applyFont="1"/>
    <xf numFmtId="0" fontId="6" fillId="3" borderId="3" xfId="4" applyFont="1" applyFill="1" applyBorder="1" applyAlignment="1">
      <alignment horizontal="center" vertical="center"/>
    </xf>
    <xf numFmtId="166" fontId="6" fillId="3" borderId="3" xfId="5" applyFont="1" applyFill="1" applyBorder="1" applyAlignment="1">
      <alignment horizontal="center" vertical="center"/>
    </xf>
    <xf numFmtId="165" fontId="6" fillId="3" borderId="3" xfId="3" applyNumberFormat="1" applyFont="1" applyFill="1" applyBorder="1" applyAlignment="1">
      <alignment horizontal="center" vertical="center"/>
    </xf>
    <xf numFmtId="0" fontId="9" fillId="3" borderId="3" xfId="0" applyFont="1" applyFill="1" applyBorder="1" applyAlignment="1">
      <alignment horizontal="center" vertical="center"/>
    </xf>
    <xf numFmtId="0" fontId="9" fillId="0" borderId="3" xfId="0" applyFont="1" applyBorder="1" applyAlignment="1">
      <alignment horizontal="center" vertical="center"/>
    </xf>
    <xf numFmtId="164" fontId="6" fillId="3" borderId="3" xfId="3" applyFont="1" applyFill="1" applyBorder="1" applyAlignment="1">
      <alignment horizontal="center" vertical="center"/>
    </xf>
    <xf numFmtId="43" fontId="10" fillId="5" borderId="7" xfId="3" applyNumberFormat="1" applyFont="1" applyFill="1" applyBorder="1" applyAlignment="1" applyProtection="1">
      <alignment horizontal="center" vertical="center" wrapText="1"/>
    </xf>
    <xf numFmtId="43" fontId="10" fillId="5" borderId="8" xfId="3" applyNumberFormat="1" applyFont="1" applyFill="1" applyBorder="1" applyAlignment="1" applyProtection="1">
      <alignment horizontal="center" vertical="center" wrapText="1"/>
    </xf>
    <xf numFmtId="0" fontId="6" fillId="3" borderId="3" xfId="0" applyFont="1" applyFill="1" applyBorder="1" applyAlignment="1">
      <alignment vertical="center"/>
    </xf>
    <xf numFmtId="0" fontId="6" fillId="3" borderId="3" xfId="0" applyFont="1" applyFill="1" applyBorder="1"/>
    <xf numFmtId="0" fontId="6" fillId="0" borderId="9" xfId="0" applyFont="1" applyBorder="1"/>
    <xf numFmtId="0" fontId="6" fillId="0" borderId="10" xfId="0" applyFont="1" applyBorder="1"/>
    <xf numFmtId="3" fontId="6" fillId="3" borderId="3" xfId="0" applyNumberFormat="1" applyFont="1" applyFill="1" applyBorder="1" applyAlignment="1">
      <alignment horizontal="center" vertical="center" wrapText="1"/>
    </xf>
    <xf numFmtId="3" fontId="6" fillId="3" borderId="3" xfId="0" applyNumberFormat="1" applyFont="1" applyFill="1" applyBorder="1" applyAlignment="1">
      <alignment horizontal="left" vertical="center" wrapText="1"/>
    </xf>
    <xf numFmtId="2" fontId="11" fillId="3" borderId="3" xfId="6" applyNumberFormat="1" applyFont="1" applyFill="1" applyBorder="1" applyAlignment="1">
      <alignment horizontal="center" vertical="center" wrapText="1"/>
    </xf>
    <xf numFmtId="44" fontId="6" fillId="3" borderId="3" xfId="0" applyNumberFormat="1" applyFont="1" applyFill="1" applyBorder="1" applyAlignment="1">
      <alignment horizontal="right" vertical="center"/>
    </xf>
    <xf numFmtId="164" fontId="6" fillId="3" borderId="3" xfId="3" applyFont="1" applyFill="1" applyBorder="1" applyAlignment="1">
      <alignment horizontal="center" vertical="center" wrapText="1"/>
    </xf>
    <xf numFmtId="164" fontId="6" fillId="0" borderId="3" xfId="3" applyFont="1" applyFill="1" applyBorder="1" applyAlignment="1">
      <alignment horizontal="center" vertical="center" wrapText="1"/>
    </xf>
    <xf numFmtId="2" fontId="11" fillId="0" borderId="3" xfId="6" applyNumberFormat="1" applyFont="1" applyBorder="1" applyAlignment="1">
      <alignment horizontal="center" vertical="center" wrapText="1"/>
    </xf>
    <xf numFmtId="44" fontId="6" fillId="0" borderId="3" xfId="0" applyNumberFormat="1" applyFont="1" applyBorder="1" applyAlignment="1">
      <alignment horizontal="right" vertical="center"/>
    </xf>
    <xf numFmtId="44" fontId="6" fillId="0" borderId="1" xfId="0" applyNumberFormat="1" applyFont="1" applyBorder="1"/>
    <xf numFmtId="164" fontId="6" fillId="0" borderId="1" xfId="0" applyNumberFormat="1" applyFont="1" applyBorder="1"/>
    <xf numFmtId="0" fontId="6" fillId="0" borderId="11" xfId="0" applyFont="1" applyBorder="1" applyAlignment="1">
      <alignment wrapText="1"/>
    </xf>
    <xf numFmtId="164" fontId="6" fillId="0" borderId="0" xfId="0" applyNumberFormat="1" applyFont="1"/>
    <xf numFmtId="164" fontId="6" fillId="0" borderId="0" xfId="0" applyNumberFormat="1" applyFont="1" applyAlignment="1">
      <alignment horizontal="justify" vertical="top" wrapText="1"/>
    </xf>
    <xf numFmtId="0" fontId="6" fillId="3" borderId="3" xfId="0" applyFont="1" applyFill="1" applyBorder="1" applyAlignment="1">
      <alignment horizontal="right"/>
    </xf>
    <xf numFmtId="0" fontId="12" fillId="3" borderId="3" xfId="0" applyFont="1" applyFill="1" applyBorder="1" applyAlignment="1">
      <alignment horizontal="justify" vertical="top" wrapText="1"/>
    </xf>
    <xf numFmtId="0" fontId="12" fillId="3" borderId="3" xfId="0" applyFont="1" applyFill="1" applyBorder="1" applyAlignment="1">
      <alignment horizontal="center" vertical="top" wrapText="1"/>
    </xf>
    <xf numFmtId="164" fontId="13" fillId="3" borderId="3" xfId="7"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3" xfId="0" applyFont="1" applyFill="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Border="1"/>
    <xf numFmtId="0" fontId="6" fillId="0" borderId="11" xfId="0" applyFont="1" applyBorder="1"/>
    <xf numFmtId="0" fontId="6" fillId="3" borderId="3" xfId="0" applyFont="1" applyFill="1" applyBorder="1" applyAlignment="1">
      <alignment horizontal="left" vertical="center"/>
    </xf>
    <xf numFmtId="164" fontId="6" fillId="0" borderId="0" xfId="3" applyFont="1"/>
    <xf numFmtId="164" fontId="6" fillId="0" borderId="0" xfId="3" applyFont="1" applyFill="1"/>
    <xf numFmtId="0" fontId="6" fillId="3" borderId="3" xfId="7" applyNumberFormat="1" applyFont="1" applyFill="1" applyBorder="1" applyAlignment="1">
      <alignment horizontal="center" vertical="center" wrapText="1"/>
    </xf>
    <xf numFmtId="0" fontId="14" fillId="3" borderId="3" xfId="0" applyFont="1" applyFill="1" applyBorder="1" applyAlignment="1">
      <alignment vertical="top" wrapText="1"/>
    </xf>
    <xf numFmtId="0" fontId="11" fillId="3" borderId="3" xfId="6" applyFont="1" applyFill="1" applyBorder="1" applyAlignment="1">
      <alignment horizontal="center" vertical="center" wrapText="1"/>
    </xf>
    <xf numFmtId="2" fontId="13" fillId="3" borderId="3" xfId="0" applyNumberFormat="1" applyFont="1" applyFill="1" applyBorder="1" applyAlignment="1">
      <alignment horizontal="center" vertical="center" wrapText="1"/>
    </xf>
    <xf numFmtId="0" fontId="6" fillId="3" borderId="3" xfId="0" applyFont="1" applyFill="1" applyBorder="1" applyAlignment="1">
      <alignment horizontal="justify" vertical="top" wrapText="1"/>
    </xf>
    <xf numFmtId="0" fontId="7" fillId="3" borderId="3" xfId="0" applyFont="1" applyFill="1" applyBorder="1" applyAlignment="1">
      <alignment horizontal="center" vertical="center" wrapText="1"/>
    </xf>
    <xf numFmtId="0" fontId="6" fillId="3" borderId="3" xfId="0" applyFont="1" applyFill="1" applyBorder="1" applyAlignment="1">
      <alignment horizontal="justify" vertical="center" wrapText="1"/>
    </xf>
    <xf numFmtId="0" fontId="6" fillId="0" borderId="0" xfId="0" applyFont="1" applyAlignment="1">
      <alignment horizontal="justify" vertical="top" wrapText="1"/>
    </xf>
    <xf numFmtId="44" fontId="6" fillId="2" borderId="3" xfId="0" applyNumberFormat="1" applyFont="1" applyFill="1" applyBorder="1" applyAlignment="1">
      <alignment horizontal="right" vertical="center"/>
    </xf>
    <xf numFmtId="2" fontId="13" fillId="0" borderId="3" xfId="0" applyNumberFormat="1" applyFont="1" applyBorder="1" applyAlignment="1">
      <alignment horizontal="center" vertical="center" wrapText="1"/>
    </xf>
    <xf numFmtId="0" fontId="6" fillId="0" borderId="1" xfId="0" applyFont="1" applyBorder="1" applyAlignment="1">
      <alignment horizontal="justify" vertical="top" wrapText="1"/>
    </xf>
    <xf numFmtId="0" fontId="6" fillId="0" borderId="11" xfId="0" applyFont="1" applyBorder="1" applyAlignment="1">
      <alignment horizontal="justify" vertical="top" wrapText="1"/>
    </xf>
    <xf numFmtId="44" fontId="12" fillId="3" borderId="3" xfId="0" applyNumberFormat="1" applyFont="1" applyFill="1" applyBorder="1" applyAlignment="1">
      <alignment horizontal="right" vertical="center"/>
    </xf>
    <xf numFmtId="2" fontId="6" fillId="3" borderId="3" xfId="7" applyNumberFormat="1" applyFont="1" applyFill="1" applyBorder="1" applyAlignment="1" applyProtection="1">
      <alignment horizontal="center" vertical="center" wrapText="1"/>
      <protection locked="0"/>
    </xf>
    <xf numFmtId="2" fontId="6" fillId="0" borderId="3" xfId="7" applyNumberFormat="1" applyFont="1" applyFill="1" applyBorder="1" applyAlignment="1" applyProtection="1">
      <alignment horizontal="center" vertical="center" wrapText="1"/>
      <protection locked="0"/>
    </xf>
    <xf numFmtId="0" fontId="13" fillId="3" borderId="3" xfId="0" applyFont="1" applyFill="1" applyBorder="1" applyAlignment="1">
      <alignment horizontal="justify" vertical="top" wrapText="1"/>
    </xf>
    <xf numFmtId="164" fontId="6" fillId="6" borderId="3" xfId="3" applyFont="1" applyFill="1" applyBorder="1" applyAlignment="1">
      <alignment horizontal="center" vertical="center" wrapText="1"/>
    </xf>
    <xf numFmtId="44" fontId="6" fillId="6" borderId="3" xfId="0" applyNumberFormat="1" applyFont="1" applyFill="1" applyBorder="1" applyAlignment="1">
      <alignment horizontal="right" vertical="center"/>
    </xf>
    <xf numFmtId="0" fontId="6" fillId="3" borderId="3" xfId="7" applyNumberFormat="1" applyFont="1" applyFill="1" applyBorder="1" applyAlignment="1">
      <alignment horizontal="left" vertical="center" wrapText="1"/>
    </xf>
    <xf numFmtId="0" fontId="14" fillId="3" borderId="3" xfId="8" applyFont="1" applyFill="1" applyBorder="1" applyAlignment="1">
      <alignment horizontal="left" vertical="top" wrapText="1"/>
    </xf>
    <xf numFmtId="0" fontId="15" fillId="3" borderId="3" xfId="8" applyFont="1" applyFill="1" applyBorder="1" applyAlignment="1">
      <alignment horizontal="center" vertical="center"/>
    </xf>
    <xf numFmtId="43" fontId="15" fillId="3" borderId="3" xfId="9" applyFont="1" applyFill="1" applyBorder="1" applyAlignment="1">
      <alignment horizontal="center" vertical="center"/>
    </xf>
    <xf numFmtId="164" fontId="14" fillId="3" borderId="3" xfId="3" applyFont="1" applyFill="1" applyBorder="1" applyAlignment="1">
      <alignment horizontal="center" vertical="center"/>
    </xf>
    <xf numFmtId="164" fontId="14" fillId="0" borderId="3" xfId="3" applyFont="1" applyFill="1" applyBorder="1" applyAlignment="1">
      <alignment horizontal="center" vertical="center"/>
    </xf>
    <xf numFmtId="0" fontId="6" fillId="3" borderId="3" xfId="0" applyFont="1" applyFill="1" applyBorder="1" applyAlignment="1">
      <alignment vertical="top" wrapText="1"/>
    </xf>
    <xf numFmtId="164" fontId="13" fillId="3" borderId="3" xfId="3" applyFont="1" applyFill="1" applyBorder="1" applyAlignment="1">
      <alignment horizontal="center" vertical="center" wrapText="1"/>
    </xf>
    <xf numFmtId="2" fontId="6" fillId="3" borderId="3" xfId="0" applyNumberFormat="1" applyFont="1" applyFill="1" applyBorder="1" applyAlignment="1">
      <alignment horizontal="center" vertical="center" wrapText="1"/>
    </xf>
    <xf numFmtId="44" fontId="6" fillId="3" borderId="3" xfId="3" applyNumberFormat="1" applyFont="1" applyFill="1" applyBorder="1" applyAlignment="1">
      <alignment horizontal="right" vertical="center" wrapText="1"/>
    </xf>
    <xf numFmtId="2" fontId="6" fillId="0" borderId="3" xfId="0" applyNumberFormat="1" applyFont="1" applyBorder="1" applyAlignment="1">
      <alignment horizontal="center" vertical="center" wrapText="1"/>
    </xf>
    <xf numFmtId="44" fontId="6" fillId="0" borderId="3" xfId="3" applyNumberFormat="1" applyFont="1" applyFill="1" applyBorder="1" applyAlignment="1">
      <alignment horizontal="right" vertical="center" wrapText="1"/>
    </xf>
    <xf numFmtId="165" fontId="6" fillId="3" borderId="3" xfId="3" applyNumberFormat="1" applyFont="1" applyFill="1" applyBorder="1" applyAlignment="1">
      <alignment horizontal="center" vertical="center" wrapText="1"/>
    </xf>
    <xf numFmtId="165" fontId="6" fillId="3" borderId="3" xfId="3" applyNumberFormat="1" applyFont="1" applyFill="1" applyBorder="1" applyAlignment="1">
      <alignment horizontal="right" vertical="center"/>
    </xf>
    <xf numFmtId="0" fontId="12" fillId="3" borderId="3" xfId="0" applyFont="1" applyFill="1" applyBorder="1"/>
    <xf numFmtId="165" fontId="6" fillId="0" borderId="3" xfId="3" applyNumberFormat="1" applyFont="1" applyFill="1" applyBorder="1" applyAlignment="1">
      <alignment horizontal="center" vertical="center" wrapText="1"/>
    </xf>
    <xf numFmtId="165" fontId="6" fillId="0" borderId="3" xfId="3" applyNumberFormat="1" applyFont="1" applyFill="1" applyBorder="1" applyAlignment="1">
      <alignment horizontal="right" vertical="center"/>
    </xf>
    <xf numFmtId="0" fontId="6" fillId="3" borderId="3" xfId="0" applyFont="1" applyFill="1" applyBorder="1" applyAlignment="1">
      <alignment horizontal="center"/>
    </xf>
    <xf numFmtId="44" fontId="6" fillId="3" borderId="3" xfId="3" applyNumberFormat="1" applyFont="1" applyFill="1" applyBorder="1" applyAlignment="1">
      <alignment horizontal="right" vertical="center"/>
    </xf>
    <xf numFmtId="164" fontId="13" fillId="0" borderId="3" xfId="7" applyFont="1" applyFill="1" applyBorder="1" applyAlignment="1">
      <alignment horizontal="center" vertical="center" wrapText="1"/>
    </xf>
    <xf numFmtId="44" fontId="6" fillId="0" borderId="3" xfId="3" applyNumberFormat="1" applyFont="1" applyFill="1" applyBorder="1" applyAlignment="1">
      <alignment horizontal="right" vertical="center"/>
    </xf>
    <xf numFmtId="0" fontId="6" fillId="3" borderId="3" xfId="0" applyFont="1" applyFill="1" applyBorder="1" applyAlignment="1">
      <alignment horizontal="justify" vertical="justify" wrapText="1"/>
    </xf>
    <xf numFmtId="0" fontId="6" fillId="3" borderId="3" xfId="0" applyFont="1" applyFill="1" applyBorder="1" applyAlignment="1">
      <alignment horizontal="center" vertical="justify" wrapText="1"/>
    </xf>
    <xf numFmtId="0" fontId="6" fillId="0" borderId="3" xfId="0" applyFont="1" applyBorder="1" applyAlignment="1">
      <alignment horizontal="center" vertical="justify" wrapText="1"/>
    </xf>
    <xf numFmtId="0" fontId="17" fillId="0" borderId="0" xfId="0" applyFont="1" applyAlignment="1">
      <alignment wrapText="1"/>
    </xf>
    <xf numFmtId="1" fontId="6" fillId="3" borderId="3" xfId="0" quotePrefix="1" applyNumberFormat="1" applyFont="1" applyFill="1" applyBorder="1" applyAlignment="1">
      <alignment horizontal="justify" vertical="justify" wrapText="1"/>
    </xf>
    <xf numFmtId="2" fontId="18" fillId="3" borderId="3" xfId="0" applyNumberFormat="1" applyFont="1" applyFill="1" applyBorder="1" applyAlignment="1">
      <alignment horizontal="center" vertical="center" wrapText="1"/>
    </xf>
    <xf numFmtId="2" fontId="18" fillId="0" borderId="3" xfId="0" applyNumberFormat="1" applyFont="1" applyBorder="1" applyAlignment="1">
      <alignment horizontal="center" vertical="center" wrapText="1"/>
    </xf>
    <xf numFmtId="164" fontId="12" fillId="0" borderId="1" xfId="0" applyNumberFormat="1" applyFont="1" applyBorder="1"/>
    <xf numFmtId="165" fontId="18" fillId="3" borderId="3" xfId="3" applyNumberFormat="1" applyFont="1" applyFill="1" applyBorder="1" applyAlignment="1">
      <alignment horizontal="center" vertical="center" wrapText="1"/>
    </xf>
    <xf numFmtId="165" fontId="19" fillId="7" borderId="3" xfId="3" applyNumberFormat="1" applyFont="1" applyFill="1" applyBorder="1" applyAlignment="1">
      <alignment horizontal="right" vertical="center"/>
    </xf>
    <xf numFmtId="44" fontId="19" fillId="7" borderId="3" xfId="0" applyNumberFormat="1" applyFont="1" applyFill="1" applyBorder="1" applyAlignment="1">
      <alignment horizontal="right" vertical="center"/>
    </xf>
    <xf numFmtId="165" fontId="19" fillId="7" borderId="3" xfId="3" applyNumberFormat="1" applyFont="1" applyFill="1" applyBorder="1" applyAlignment="1">
      <alignment horizontal="center" vertical="center" wrapText="1"/>
    </xf>
    <xf numFmtId="0" fontId="19" fillId="7" borderId="3" xfId="0" applyFont="1" applyFill="1" applyBorder="1" applyAlignment="1">
      <alignment horizontal="center" vertical="center" wrapText="1"/>
    </xf>
    <xf numFmtId="164" fontId="6" fillId="7" borderId="3" xfId="3" applyFont="1" applyFill="1" applyBorder="1" applyAlignment="1">
      <alignment horizontal="center" vertical="center" wrapText="1"/>
    </xf>
    <xf numFmtId="165" fontId="19" fillId="0" borderId="3" xfId="3" applyNumberFormat="1" applyFont="1" applyFill="1" applyBorder="1" applyAlignment="1">
      <alignment horizontal="center" vertical="center" wrapText="1"/>
    </xf>
    <xf numFmtId="165" fontId="19" fillId="0" borderId="3" xfId="3" applyNumberFormat="1" applyFont="1" applyFill="1" applyBorder="1" applyAlignment="1">
      <alignment horizontal="right" vertical="center"/>
    </xf>
    <xf numFmtId="0" fontId="6" fillId="3" borderId="3" xfId="0" applyFont="1" applyFill="1" applyBorder="1" applyAlignment="1">
      <alignment horizontal="center" vertical="top"/>
    </xf>
    <xf numFmtId="0" fontId="13" fillId="3" borderId="3" xfId="0" applyFont="1" applyFill="1" applyBorder="1" applyAlignment="1">
      <alignment horizontal="left" vertical="center"/>
    </xf>
    <xf numFmtId="0" fontId="13" fillId="3" borderId="3" xfId="0" applyFont="1" applyFill="1" applyBorder="1" applyAlignment="1">
      <alignment horizontal="center" vertical="center"/>
    </xf>
    <xf numFmtId="0" fontId="6" fillId="0" borderId="3" xfId="0" applyFont="1" applyBorder="1" applyAlignment="1">
      <alignment horizontal="center"/>
    </xf>
    <xf numFmtId="0" fontId="6" fillId="3" borderId="3" xfId="0" applyFont="1" applyFill="1" applyBorder="1" applyAlignment="1">
      <alignment vertical="center" wrapText="1"/>
    </xf>
    <xf numFmtId="0" fontId="6" fillId="0" borderId="3" xfId="0" applyFont="1" applyBorder="1" applyAlignment="1">
      <alignment horizontal="center" vertical="center" wrapText="1"/>
    </xf>
    <xf numFmtId="0" fontId="19" fillId="3" borderId="3" xfId="0" applyFont="1" applyFill="1" applyBorder="1"/>
    <xf numFmtId="2" fontId="6" fillId="3" borderId="3" xfId="0" applyNumberFormat="1" applyFont="1" applyFill="1" applyBorder="1" applyAlignment="1">
      <alignment horizontal="center" vertical="center"/>
    </xf>
    <xf numFmtId="2" fontId="6" fillId="0" borderId="3" xfId="0" applyNumberFormat="1" applyFont="1" applyBorder="1" applyAlignment="1">
      <alignment horizontal="center" vertical="center"/>
    </xf>
    <xf numFmtId="2" fontId="6" fillId="3" borderId="3" xfId="0" applyNumberFormat="1" applyFont="1" applyFill="1" applyBorder="1" applyAlignment="1">
      <alignment horizontal="center"/>
    </xf>
    <xf numFmtId="2" fontId="6" fillId="0" borderId="3" xfId="0" applyNumberFormat="1" applyFont="1" applyBorder="1" applyAlignment="1">
      <alignment horizontal="center"/>
    </xf>
    <xf numFmtId="164" fontId="6" fillId="2" borderId="3" xfId="3" applyFont="1" applyFill="1" applyBorder="1" applyAlignment="1">
      <alignment horizontal="center" vertical="center"/>
    </xf>
    <xf numFmtId="2" fontId="12" fillId="3" borderId="3" xfId="0" applyNumberFormat="1" applyFont="1" applyFill="1" applyBorder="1" applyAlignment="1">
      <alignment horizontal="center"/>
    </xf>
    <xf numFmtId="0" fontId="12" fillId="3" borderId="3" xfId="0" applyFont="1" applyFill="1" applyBorder="1" applyAlignment="1">
      <alignment horizontal="center" vertical="center"/>
    </xf>
    <xf numFmtId="0" fontId="12" fillId="3" borderId="3" xfId="0" applyFont="1" applyFill="1" applyBorder="1" applyAlignment="1">
      <alignment vertical="center"/>
    </xf>
    <xf numFmtId="0" fontId="12" fillId="0" borderId="0" xfId="0" applyFont="1"/>
    <xf numFmtId="2" fontId="12" fillId="0" borderId="3" xfId="0" applyNumberFormat="1" applyFont="1" applyBorder="1" applyAlignment="1">
      <alignment horizontal="center"/>
    </xf>
    <xf numFmtId="44" fontId="12" fillId="0" borderId="3" xfId="0" applyNumberFormat="1" applyFont="1" applyBorder="1" applyAlignment="1">
      <alignment horizontal="right" vertical="center"/>
    </xf>
    <xf numFmtId="2" fontId="19" fillId="7" borderId="3" xfId="0" applyNumberFormat="1" applyFont="1" applyFill="1" applyBorder="1" applyAlignment="1">
      <alignment horizontal="center" vertical="center"/>
    </xf>
    <xf numFmtId="165" fontId="19" fillId="7" borderId="3" xfId="3" applyNumberFormat="1" applyFont="1" applyFill="1" applyBorder="1" applyAlignment="1">
      <alignment horizontal="center" vertical="center"/>
    </xf>
    <xf numFmtId="0" fontId="19" fillId="7" borderId="3" xfId="0" applyFont="1" applyFill="1" applyBorder="1" applyAlignment="1">
      <alignment horizontal="center" vertical="center"/>
    </xf>
    <xf numFmtId="0" fontId="6" fillId="0" borderId="0" xfId="0" applyFont="1" applyAlignment="1">
      <alignment vertical="center"/>
    </xf>
    <xf numFmtId="164" fontId="6" fillId="7" borderId="3" xfId="3" applyFont="1" applyFill="1" applyBorder="1" applyAlignment="1">
      <alignment horizontal="center" vertical="center"/>
    </xf>
    <xf numFmtId="165" fontId="19" fillId="0" borderId="3" xfId="3" applyNumberFormat="1" applyFont="1" applyFill="1" applyBorder="1" applyAlignment="1">
      <alignment horizontal="center" vertical="center"/>
    </xf>
    <xf numFmtId="44" fontId="6" fillId="0" borderId="1" xfId="0" applyNumberFormat="1" applyFont="1" applyBorder="1" applyAlignment="1">
      <alignment vertical="center"/>
    </xf>
    <xf numFmtId="164" fontId="6" fillId="0" borderId="1" xfId="0" applyNumberFormat="1" applyFont="1" applyBorder="1" applyAlignment="1">
      <alignment vertical="center"/>
    </xf>
    <xf numFmtId="0" fontId="6" fillId="0" borderId="1" xfId="0" applyFont="1" applyBorder="1" applyAlignment="1">
      <alignment vertical="center"/>
    </xf>
    <xf numFmtId="0" fontId="6" fillId="0" borderId="11" xfId="0" applyFont="1" applyBorder="1" applyAlignment="1">
      <alignment vertical="center" wrapText="1"/>
    </xf>
    <xf numFmtId="0" fontId="6" fillId="3" borderId="3" xfId="4" applyFont="1" applyFill="1" applyBorder="1" applyAlignment="1">
      <alignment horizontal="center" vertical="center" wrapText="1"/>
    </xf>
    <xf numFmtId="0" fontId="6" fillId="3" borderId="3" xfId="4" applyFont="1" applyFill="1" applyBorder="1" applyAlignment="1">
      <alignment vertical="center" wrapText="1"/>
    </xf>
    <xf numFmtId="0" fontId="11" fillId="3" borderId="3" xfId="10" applyFont="1" applyFill="1" applyBorder="1" applyAlignment="1">
      <alignment horizontal="center" vertical="center" wrapText="1"/>
    </xf>
    <xf numFmtId="2" fontId="6" fillId="3" borderId="3" xfId="4" applyNumberFormat="1" applyFont="1" applyFill="1" applyBorder="1" applyAlignment="1">
      <alignment horizontal="center" vertical="center"/>
    </xf>
    <xf numFmtId="165" fontId="18" fillId="3" borderId="3" xfId="3" applyNumberFormat="1" applyFont="1" applyFill="1" applyBorder="1" applyAlignment="1">
      <alignment horizontal="right" vertical="center"/>
    </xf>
    <xf numFmtId="44" fontId="18" fillId="3" borderId="3" xfId="0" applyNumberFormat="1" applyFont="1" applyFill="1" applyBorder="1" applyAlignment="1">
      <alignment horizontal="right" vertical="center"/>
    </xf>
    <xf numFmtId="164" fontId="18" fillId="3" borderId="3" xfId="3" applyFont="1" applyFill="1" applyBorder="1" applyAlignment="1">
      <alignment horizontal="right" vertical="center"/>
    </xf>
    <xf numFmtId="0" fontId="18" fillId="3" borderId="3" xfId="0" applyFont="1" applyFill="1" applyBorder="1"/>
    <xf numFmtId="0" fontId="13" fillId="3" borderId="3" xfId="0" applyFont="1" applyFill="1" applyBorder="1" applyAlignment="1">
      <alignment vertical="center"/>
    </xf>
    <xf numFmtId="0" fontId="13" fillId="0" borderId="0" xfId="0" applyFont="1"/>
    <xf numFmtId="165" fontId="18" fillId="0" borderId="3" xfId="3" applyNumberFormat="1" applyFont="1" applyFill="1" applyBorder="1" applyAlignment="1">
      <alignment horizontal="center" vertical="center" wrapText="1"/>
    </xf>
    <xf numFmtId="165" fontId="18" fillId="0" borderId="3" xfId="3" applyNumberFormat="1" applyFont="1" applyFill="1" applyBorder="1" applyAlignment="1">
      <alignment horizontal="right" vertical="center"/>
    </xf>
    <xf numFmtId="0" fontId="13" fillId="0" borderId="1" xfId="0" applyFont="1" applyBorder="1"/>
    <xf numFmtId="0" fontId="13" fillId="0" borderId="11" xfId="0" applyFont="1" applyBorder="1"/>
    <xf numFmtId="165" fontId="13" fillId="0" borderId="0" xfId="0" applyNumberFormat="1" applyFont="1"/>
    <xf numFmtId="165" fontId="6" fillId="3" borderId="3" xfId="0" applyNumberFormat="1" applyFont="1" applyFill="1" applyBorder="1" applyAlignment="1">
      <alignment horizontal="center" vertical="center" wrapText="1"/>
    </xf>
    <xf numFmtId="0" fontId="13" fillId="3" borderId="3" xfId="0" applyFont="1" applyFill="1" applyBorder="1"/>
    <xf numFmtId="165" fontId="6" fillId="0" borderId="0" xfId="0" applyNumberFormat="1" applyFont="1"/>
    <xf numFmtId="0" fontId="6" fillId="3" borderId="3" xfId="4" applyFont="1" applyFill="1" applyBorder="1"/>
    <xf numFmtId="0" fontId="7" fillId="3" borderId="3" xfId="4" applyFont="1" applyFill="1" applyBorder="1" applyAlignment="1">
      <alignment horizontal="center" vertical="center"/>
    </xf>
    <xf numFmtId="0" fontId="6" fillId="3" borderId="3" xfId="4" applyFont="1" applyFill="1" applyBorder="1" applyAlignment="1">
      <alignment vertical="center"/>
    </xf>
    <xf numFmtId="0" fontId="6" fillId="0" borderId="0" xfId="4" applyFont="1"/>
    <xf numFmtId="0" fontId="6" fillId="0" borderId="1" xfId="4" applyFont="1" applyBorder="1"/>
    <xf numFmtId="0" fontId="6" fillId="0" borderId="11" xfId="4" applyFont="1" applyBorder="1"/>
    <xf numFmtId="0" fontId="13" fillId="3" borderId="3" xfId="7" applyNumberFormat="1" applyFont="1" applyFill="1" applyBorder="1" applyAlignment="1">
      <alignment horizontal="left" vertical="center" wrapText="1"/>
    </xf>
    <xf numFmtId="0" fontId="7" fillId="7" borderId="3" xfId="4" applyFont="1" applyFill="1" applyBorder="1" applyAlignment="1">
      <alignment horizontal="center" vertical="center" wrapText="1"/>
    </xf>
    <xf numFmtId="0" fontId="12" fillId="3" borderId="3" xfId="4" applyFont="1" applyFill="1" applyBorder="1" applyAlignment="1">
      <alignment horizontal="center" vertical="center" wrapText="1"/>
    </xf>
    <xf numFmtId="0" fontId="6" fillId="0" borderId="0" xfId="4" applyFont="1" applyAlignment="1">
      <alignment wrapText="1"/>
    </xf>
    <xf numFmtId="164" fontId="6" fillId="8" borderId="1" xfId="0" applyNumberFormat="1" applyFont="1" applyFill="1" applyBorder="1" applyAlignment="1">
      <alignment vertical="center"/>
    </xf>
    <xf numFmtId="0" fontId="12" fillId="3" borderId="3" xfId="0" applyFont="1" applyFill="1" applyBorder="1" applyAlignment="1">
      <alignment horizontal="center" vertical="center" wrapText="1"/>
    </xf>
    <xf numFmtId="0" fontId="12" fillId="3" borderId="3" xfId="0" applyFont="1" applyFill="1" applyBorder="1" applyAlignment="1">
      <alignment vertical="center" wrapText="1"/>
    </xf>
    <xf numFmtId="164" fontId="12" fillId="3" borderId="3" xfId="7" applyFont="1" applyFill="1" applyBorder="1" applyAlignment="1">
      <alignment horizontal="center" vertical="center" wrapText="1"/>
    </xf>
    <xf numFmtId="2" fontId="12" fillId="3" borderId="3" xfId="0" applyNumberFormat="1" applyFont="1" applyFill="1" applyBorder="1" applyAlignment="1">
      <alignment horizontal="center" vertical="center" wrapText="1"/>
    </xf>
    <xf numFmtId="165" fontId="12" fillId="3" borderId="3" xfId="3" applyNumberFormat="1" applyFont="1" applyFill="1" applyBorder="1" applyAlignment="1">
      <alignment horizontal="center" vertical="center" wrapText="1"/>
    </xf>
    <xf numFmtId="165" fontId="12" fillId="3" borderId="3" xfId="3" applyNumberFormat="1" applyFont="1" applyFill="1" applyBorder="1" applyAlignment="1">
      <alignment horizontal="right" vertical="center"/>
    </xf>
    <xf numFmtId="165" fontId="12" fillId="7" borderId="3" xfId="3" applyNumberFormat="1" applyFont="1" applyFill="1" applyBorder="1" applyAlignment="1">
      <alignment horizontal="center" vertical="center" wrapText="1"/>
    </xf>
    <xf numFmtId="0" fontId="12" fillId="3" borderId="3" xfId="4" applyFont="1" applyFill="1" applyBorder="1"/>
    <xf numFmtId="0" fontId="12" fillId="3" borderId="3" xfId="4" applyFont="1" applyFill="1" applyBorder="1" applyAlignment="1">
      <alignment horizontal="center" vertical="center"/>
    </xf>
    <xf numFmtId="0" fontId="12" fillId="3" borderId="3" xfId="4" applyFont="1" applyFill="1" applyBorder="1" applyAlignment="1">
      <alignment vertical="center"/>
    </xf>
    <xf numFmtId="0" fontId="12" fillId="0" borderId="0" xfId="4" applyFont="1"/>
    <xf numFmtId="165" fontId="12" fillId="0" borderId="3" xfId="3" applyNumberFormat="1" applyFont="1" applyFill="1" applyBorder="1" applyAlignment="1">
      <alignment horizontal="center" vertical="center" wrapText="1"/>
    </xf>
    <xf numFmtId="165" fontId="12" fillId="0" borderId="3" xfId="3" applyNumberFormat="1" applyFont="1" applyFill="1" applyBorder="1" applyAlignment="1">
      <alignment horizontal="right" vertical="center"/>
    </xf>
    <xf numFmtId="44" fontId="12" fillId="0" borderId="1" xfId="0" applyNumberFormat="1" applyFont="1" applyBorder="1"/>
    <xf numFmtId="0" fontId="6" fillId="0" borderId="11" xfId="4" applyFont="1" applyBorder="1" applyAlignment="1">
      <alignment wrapText="1"/>
    </xf>
    <xf numFmtId="0" fontId="6" fillId="0" borderId="13" xfId="4" applyFont="1" applyBorder="1"/>
    <xf numFmtId="0" fontId="6" fillId="0" borderId="14" xfId="4" applyFont="1" applyBorder="1"/>
    <xf numFmtId="165" fontId="6" fillId="3" borderId="3" xfId="3" applyNumberFormat="1" applyFont="1" applyFill="1" applyBorder="1" applyAlignment="1">
      <alignment vertical="center"/>
    </xf>
    <xf numFmtId="164" fontId="6" fillId="3" borderId="3" xfId="3" applyFont="1" applyFill="1" applyBorder="1" applyAlignment="1">
      <alignment horizontal="right" vertical="center"/>
    </xf>
    <xf numFmtId="165" fontId="6" fillId="0" borderId="3" xfId="3" applyNumberFormat="1" applyFont="1" applyFill="1" applyBorder="1" applyAlignment="1">
      <alignment vertical="center"/>
    </xf>
    <xf numFmtId="43" fontId="10" fillId="5" borderId="15" xfId="3" applyNumberFormat="1" applyFont="1" applyFill="1" applyBorder="1" applyAlignment="1" applyProtection="1">
      <alignment horizontal="center" vertical="center" wrapText="1"/>
    </xf>
    <xf numFmtId="0" fontId="6" fillId="0" borderId="16" xfId="0" applyFont="1" applyBorder="1"/>
    <xf numFmtId="0" fontId="6" fillId="0" borderId="17" xfId="0" applyFont="1" applyBorder="1"/>
    <xf numFmtId="0" fontId="6" fillId="3" borderId="0" xfId="4" applyFont="1" applyFill="1" applyAlignment="1">
      <alignment horizontal="center" vertical="top"/>
    </xf>
    <xf numFmtId="0" fontId="6" fillId="0" borderId="0" xfId="4" applyFont="1" applyAlignment="1">
      <alignment horizontal="center" vertical="top"/>
    </xf>
    <xf numFmtId="0" fontId="6" fillId="0" borderId="0" xfId="4" applyFont="1" applyAlignment="1">
      <alignment horizontal="left" vertical="top" wrapText="1"/>
    </xf>
    <xf numFmtId="0" fontId="6" fillId="0" borderId="0" xfId="4" applyFont="1" applyAlignment="1">
      <alignment horizontal="center" vertical="top" wrapText="1"/>
    </xf>
    <xf numFmtId="0" fontId="6" fillId="0" borderId="0" xfId="4" applyFont="1" applyAlignment="1">
      <alignment horizontal="center" vertical="center" wrapText="1"/>
    </xf>
    <xf numFmtId="2" fontId="6" fillId="0" borderId="0" xfId="4" applyNumberFormat="1" applyFont="1" applyAlignment="1">
      <alignment horizontal="center" vertical="center" wrapText="1"/>
    </xf>
    <xf numFmtId="165" fontId="6" fillId="0" borderId="0" xfId="3" applyNumberFormat="1" applyFont="1" applyAlignment="1">
      <alignment horizontal="center" vertical="center" wrapText="1"/>
    </xf>
    <xf numFmtId="165" fontId="6" fillId="0" borderId="0" xfId="3" applyNumberFormat="1" applyFont="1"/>
    <xf numFmtId="0" fontId="6" fillId="0" borderId="0" xfId="4" applyFont="1" applyAlignment="1">
      <alignment horizontal="center" vertical="center"/>
    </xf>
    <xf numFmtId="0" fontId="7" fillId="4" borderId="0" xfId="4" applyFont="1" applyFill="1" applyAlignment="1">
      <alignment horizontal="center" vertical="center"/>
    </xf>
    <xf numFmtId="0" fontId="6" fillId="0" borderId="0" xfId="4" applyFont="1" applyAlignment="1">
      <alignment vertical="center"/>
    </xf>
    <xf numFmtId="164" fontId="6" fillId="0" borderId="0" xfId="3" applyFont="1" applyAlignment="1">
      <alignment horizontal="center" vertical="center" wrapText="1"/>
    </xf>
    <xf numFmtId="164" fontId="6" fillId="0" borderId="0" xfId="3" applyFont="1" applyFill="1" applyAlignment="1">
      <alignment horizontal="center" vertical="center" wrapText="1"/>
    </xf>
    <xf numFmtId="165" fontId="6" fillId="0" borderId="0" xfId="3" applyNumberFormat="1" applyFont="1" applyFill="1" applyAlignment="1">
      <alignment horizontal="center" vertical="center" wrapText="1"/>
    </xf>
    <xf numFmtId="165" fontId="6" fillId="0" borderId="0" xfId="3" applyNumberFormat="1" applyFont="1" applyFill="1"/>
    <xf numFmtId="0" fontId="6" fillId="3" borderId="0" xfId="0" applyFont="1" applyFill="1" applyAlignment="1">
      <alignment horizontal="center" vertical="center"/>
    </xf>
    <xf numFmtId="164" fontId="6" fillId="0" borderId="0" xfId="3" applyFont="1" applyBorder="1" applyAlignment="1">
      <alignment horizontal="center" vertical="center"/>
    </xf>
    <xf numFmtId="165" fontId="6" fillId="0" borderId="0" xfId="3" applyNumberFormat="1" applyFont="1" applyAlignment="1">
      <alignment horizontal="center" vertical="center"/>
    </xf>
    <xf numFmtId="165" fontId="6" fillId="0" borderId="0" xfId="3" applyNumberFormat="1" applyFont="1" applyBorder="1" applyAlignment="1">
      <alignment horizontal="center" vertical="center"/>
    </xf>
    <xf numFmtId="164" fontId="6" fillId="0" borderId="0" xfId="3" applyFont="1" applyFill="1" applyBorder="1" applyAlignment="1">
      <alignment horizontal="center" vertical="center"/>
    </xf>
    <xf numFmtId="165" fontId="6" fillId="0" borderId="0" xfId="3" applyNumberFormat="1" applyFont="1" applyFill="1" applyBorder="1" applyAlignment="1">
      <alignment horizontal="center" vertical="center"/>
    </xf>
    <xf numFmtId="0" fontId="7" fillId="4" borderId="0" xfId="0" applyFont="1" applyFill="1" applyAlignment="1">
      <alignment horizontal="center" vertical="center"/>
    </xf>
    <xf numFmtId="164" fontId="6" fillId="0" borderId="0" xfId="3" applyFont="1" applyAlignment="1">
      <alignment horizontal="center" vertical="center"/>
    </xf>
    <xf numFmtId="0" fontId="6" fillId="0" borderId="0" xfId="0" applyFont="1" applyAlignment="1">
      <alignment vertical="center" wrapText="1"/>
    </xf>
    <xf numFmtId="0" fontId="6" fillId="7" borderId="0" xfId="0" applyFont="1" applyFill="1" applyAlignment="1">
      <alignment horizontal="center" vertical="center"/>
    </xf>
    <xf numFmtId="164" fontId="6" fillId="0" borderId="0" xfId="3" applyFont="1" applyFill="1" applyAlignment="1">
      <alignment horizontal="center" vertical="center"/>
    </xf>
    <xf numFmtId="165" fontId="6" fillId="0" borderId="0" xfId="3" applyNumberFormat="1" applyFont="1" applyFill="1" applyAlignment="1">
      <alignment horizontal="center" vertical="center"/>
    </xf>
    <xf numFmtId="0" fontId="6" fillId="3" borderId="19" xfId="0" applyFont="1" applyFill="1" applyBorder="1" applyAlignment="1">
      <alignment horizontal="center" vertical="center" wrapText="1"/>
    </xf>
    <xf numFmtId="0" fontId="6" fillId="3" borderId="19" xfId="0" applyFont="1" applyFill="1" applyBorder="1" applyAlignment="1">
      <alignment vertical="center" wrapText="1"/>
    </xf>
    <xf numFmtId="165" fontId="6" fillId="3" borderId="19" xfId="3" applyNumberFormat="1" applyFont="1" applyFill="1" applyBorder="1" applyAlignment="1">
      <alignment vertical="center" wrapText="1"/>
    </xf>
    <xf numFmtId="3" fontId="6" fillId="3" borderId="19" xfId="3" applyNumberFormat="1" applyFont="1" applyFill="1" applyBorder="1" applyAlignment="1">
      <alignment horizontal="center" vertical="center" wrapText="1"/>
    </xf>
    <xf numFmtId="0" fontId="6" fillId="3" borderId="19" xfId="0" applyFont="1" applyFill="1" applyBorder="1" applyAlignment="1">
      <alignment horizontal="center" vertical="center"/>
    </xf>
    <xf numFmtId="0" fontId="7" fillId="3" borderId="19" xfId="0" applyFont="1" applyFill="1" applyBorder="1" applyAlignment="1">
      <alignment horizontal="center" vertical="center"/>
    </xf>
    <xf numFmtId="164" fontId="6" fillId="3" borderId="19" xfId="3"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 xfId="0" applyFont="1" applyFill="1" applyBorder="1" applyAlignment="1">
      <alignment horizontal="center" vertical="top" wrapText="1"/>
    </xf>
    <xf numFmtId="0" fontId="6" fillId="3" borderId="1" xfId="0" applyFont="1" applyFill="1" applyBorder="1" applyAlignment="1">
      <alignment horizontal="center" vertical="center"/>
    </xf>
    <xf numFmtId="0" fontId="6" fillId="3" borderId="1" xfId="0" applyFont="1" applyFill="1" applyBorder="1" applyAlignment="1">
      <alignment horizontal="left" vertical="center"/>
    </xf>
    <xf numFmtId="164" fontId="6" fillId="3" borderId="1" xfId="7" applyFont="1" applyFill="1" applyBorder="1" applyAlignment="1">
      <alignment horizontal="center" vertical="center"/>
    </xf>
    <xf numFmtId="165" fontId="6" fillId="3" borderId="1" xfId="3" applyNumberFormat="1" applyFont="1" applyFill="1" applyBorder="1" applyAlignment="1">
      <alignment horizontal="center" vertical="center"/>
    </xf>
    <xf numFmtId="3" fontId="6" fillId="3" borderId="1" xfId="3" applyNumberFormat="1" applyFont="1" applyFill="1" applyBorder="1" applyAlignment="1">
      <alignment horizontal="center" vertical="center"/>
    </xf>
    <xf numFmtId="0" fontId="6" fillId="3" borderId="1" xfId="0" applyFont="1" applyFill="1" applyBorder="1"/>
    <xf numFmtId="0" fontId="7" fillId="3" borderId="1" xfId="0" applyFont="1" applyFill="1" applyBorder="1"/>
    <xf numFmtId="0" fontId="6" fillId="3" borderId="1" xfId="0" applyFont="1" applyFill="1" applyBorder="1" applyAlignment="1">
      <alignment horizontal="center" vertical="center" wrapText="1"/>
    </xf>
    <xf numFmtId="164" fontId="6" fillId="3" borderId="1" xfId="3" applyFont="1" applyFill="1" applyBorder="1"/>
    <xf numFmtId="0" fontId="6" fillId="3" borderId="11" xfId="0" applyFont="1" applyFill="1" applyBorder="1"/>
    <xf numFmtId="0" fontId="6" fillId="3" borderId="0" xfId="0" applyFont="1" applyFill="1"/>
    <xf numFmtId="0" fontId="6" fillId="9" borderId="21" xfId="4" applyFont="1" applyFill="1" applyBorder="1" applyAlignment="1">
      <alignment horizontal="center" vertical="center"/>
    </xf>
    <xf numFmtId="0" fontId="6" fillId="9" borderId="1" xfId="4" applyFont="1" applyFill="1" applyBorder="1" applyAlignment="1">
      <alignment horizontal="center" vertical="center" wrapText="1"/>
    </xf>
    <xf numFmtId="0" fontId="6" fillId="9" borderId="1" xfId="4" applyFont="1" applyFill="1" applyBorder="1" applyAlignment="1">
      <alignment horizontal="center" vertical="center"/>
    </xf>
    <xf numFmtId="166" fontId="6" fillId="9" borderId="1" xfId="5" applyFont="1" applyFill="1" applyBorder="1" applyAlignment="1">
      <alignment horizontal="center" vertical="center"/>
    </xf>
    <xf numFmtId="165" fontId="6" fillId="9" borderId="1" xfId="3" applyNumberFormat="1" applyFont="1" applyFill="1" applyBorder="1" applyAlignment="1">
      <alignment horizontal="center" vertical="center"/>
    </xf>
    <xf numFmtId="3" fontId="6" fillId="9" borderId="1" xfId="3" applyNumberFormat="1" applyFont="1" applyFill="1" applyBorder="1" applyAlignment="1">
      <alignment horizontal="center" vertical="center"/>
    </xf>
    <xf numFmtId="0" fontId="6" fillId="9" borderId="1" xfId="0" applyFont="1" applyFill="1" applyBorder="1" applyAlignment="1">
      <alignment horizontal="center" vertical="center"/>
    </xf>
    <xf numFmtId="0" fontId="9" fillId="9"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9" borderId="1" xfId="0" applyFont="1" applyFill="1" applyBorder="1" applyAlignment="1">
      <alignment horizontal="center" vertical="center" wrapText="1"/>
    </xf>
    <xf numFmtId="164" fontId="6" fillId="9" borderId="1" xfId="3" applyFont="1" applyFill="1" applyBorder="1" applyAlignment="1">
      <alignment horizontal="center" vertical="center"/>
    </xf>
    <xf numFmtId="165" fontId="6" fillId="9" borderId="11" xfId="3" applyNumberFormat="1" applyFont="1" applyFill="1" applyBorder="1" applyAlignment="1">
      <alignment horizontal="center" vertical="center"/>
    </xf>
    <xf numFmtId="165" fontId="6" fillId="3" borderId="0" xfId="3" applyNumberFormat="1" applyFont="1" applyFill="1" applyBorder="1" applyAlignment="1">
      <alignment horizontal="center" vertical="center"/>
    </xf>
    <xf numFmtId="0" fontId="6" fillId="3" borderId="1" xfId="0" applyFont="1" applyFill="1" applyBorder="1" applyAlignment="1">
      <alignment vertical="center"/>
    </xf>
    <xf numFmtId="164" fontId="6" fillId="3" borderId="1" xfId="3" applyFont="1" applyFill="1" applyBorder="1" applyAlignment="1">
      <alignment horizontal="center" vertical="center"/>
    </xf>
    <xf numFmtId="0" fontId="6" fillId="3" borderId="1" xfId="0" applyFont="1" applyFill="1" applyBorder="1" applyAlignment="1">
      <alignment vertical="center" wrapText="1"/>
    </xf>
    <xf numFmtId="164" fontId="6" fillId="3" borderId="1" xfId="3" applyFont="1" applyFill="1" applyBorder="1" applyAlignment="1">
      <alignment horizontal="center" vertical="center" wrapText="1"/>
    </xf>
    <xf numFmtId="165" fontId="6" fillId="3" borderId="1" xfId="3" applyNumberFormat="1" applyFont="1" applyFill="1" applyBorder="1" applyAlignment="1">
      <alignment horizontal="center" vertical="center" wrapText="1"/>
    </xf>
    <xf numFmtId="165" fontId="6" fillId="3" borderId="11" xfId="3" applyNumberFormat="1" applyFont="1" applyFill="1" applyBorder="1" applyAlignment="1">
      <alignment vertical="center" wrapText="1"/>
    </xf>
    <xf numFmtId="165" fontId="6" fillId="3" borderId="0" xfId="3" applyNumberFormat="1" applyFont="1" applyFill="1" applyBorder="1" applyAlignment="1">
      <alignment vertical="center" wrapText="1"/>
    </xf>
    <xf numFmtId="0" fontId="6" fillId="3" borderId="22" xfId="0" applyFont="1" applyFill="1" applyBorder="1"/>
    <xf numFmtId="0" fontId="6" fillId="3" borderId="9" xfId="0" applyFont="1" applyFill="1" applyBorder="1"/>
    <xf numFmtId="0" fontId="6" fillId="3" borderId="10" xfId="0" applyFont="1" applyFill="1" applyBorder="1"/>
    <xf numFmtId="0" fontId="6" fillId="3" borderId="21" xfId="0" applyFont="1" applyFill="1" applyBorder="1" applyAlignment="1">
      <alignment vertical="center"/>
    </xf>
    <xf numFmtId="3" fontId="6" fillId="3" borderId="1" xfId="3" applyNumberFormat="1" applyFont="1" applyFill="1" applyBorder="1" applyAlignment="1">
      <alignment horizontal="left" vertical="center"/>
    </xf>
    <xf numFmtId="165" fontId="8" fillId="3" borderId="0" xfId="3" applyNumberFormat="1" applyFont="1" applyFill="1" applyBorder="1" applyAlignment="1">
      <alignment horizontal="center" vertical="center" wrapText="1"/>
    </xf>
    <xf numFmtId="0" fontId="6" fillId="3" borderId="21" xfId="0" applyFont="1" applyFill="1" applyBorder="1"/>
    <xf numFmtId="0" fontId="6" fillId="3" borderId="21" xfId="4" applyFont="1" applyFill="1" applyBorder="1" applyAlignment="1">
      <alignment horizontal="center" vertical="top"/>
    </xf>
    <xf numFmtId="0" fontId="6" fillId="3" borderId="1" xfId="4" applyFont="1" applyFill="1" applyBorder="1" applyAlignment="1">
      <alignment horizontal="center" vertical="top"/>
    </xf>
    <xf numFmtId="0" fontId="6" fillId="3" borderId="1" xfId="4" applyFont="1" applyFill="1" applyBorder="1" applyAlignment="1">
      <alignment horizontal="left" vertical="top" wrapText="1"/>
    </xf>
    <xf numFmtId="0" fontId="6" fillId="3" borderId="1" xfId="4" applyFont="1" applyFill="1" applyBorder="1" applyAlignment="1">
      <alignment horizontal="center" vertical="center" wrapText="1"/>
    </xf>
    <xf numFmtId="165" fontId="6" fillId="3" borderId="1" xfId="3" applyNumberFormat="1" applyFont="1" applyFill="1" applyBorder="1"/>
    <xf numFmtId="0" fontId="6" fillId="3" borderId="1" xfId="4" applyFont="1" applyFill="1" applyBorder="1"/>
    <xf numFmtId="3" fontId="6" fillId="3" borderId="1" xfId="3" applyNumberFormat="1" applyFont="1" applyFill="1" applyBorder="1"/>
    <xf numFmtId="0" fontId="6" fillId="3" borderId="21" xfId="4" applyFont="1" applyFill="1" applyBorder="1" applyAlignment="1">
      <alignment horizontal="center" vertical="center"/>
    </xf>
    <xf numFmtId="167" fontId="6" fillId="3" borderId="1" xfId="4" applyNumberFormat="1" applyFont="1" applyFill="1" applyBorder="1" applyAlignment="1">
      <alignment horizontal="center" vertical="center" wrapText="1"/>
    </xf>
    <xf numFmtId="168" fontId="6" fillId="3" borderId="1" xfId="4" applyNumberFormat="1" applyFont="1" applyFill="1" applyBorder="1" applyAlignment="1">
      <alignment horizontal="center" vertical="center" wrapText="1"/>
    </xf>
    <xf numFmtId="165" fontId="6" fillId="3" borderId="1" xfId="3" applyNumberFormat="1" applyFont="1" applyFill="1" applyBorder="1" applyAlignment="1">
      <alignment vertical="center" wrapText="1"/>
    </xf>
    <xf numFmtId="44" fontId="6" fillId="3" borderId="1" xfId="0" applyNumberFormat="1" applyFont="1" applyFill="1" applyBorder="1" applyAlignment="1">
      <alignment vertical="center" wrapText="1"/>
    </xf>
    <xf numFmtId="3" fontId="6" fillId="3" borderId="1" xfId="3" applyNumberFormat="1" applyFont="1" applyFill="1" applyBorder="1" applyAlignment="1">
      <alignment vertical="center" wrapText="1"/>
    </xf>
    <xf numFmtId="0" fontId="12" fillId="3" borderId="1" xfId="4" applyFont="1" applyFill="1" applyBorder="1" applyAlignment="1">
      <alignment vertical="center" wrapText="1"/>
    </xf>
    <xf numFmtId="0" fontId="7" fillId="3" borderId="1" xfId="0" applyFont="1" applyFill="1" applyBorder="1" applyAlignment="1">
      <alignment vertical="center"/>
    </xf>
    <xf numFmtId="0" fontId="12" fillId="3" borderId="1" xfId="4" applyFont="1" applyFill="1" applyBorder="1" applyAlignment="1">
      <alignment horizontal="center" vertical="center" wrapText="1"/>
    </xf>
    <xf numFmtId="0" fontId="7"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164" fontId="6" fillId="3" borderId="21" xfId="0" applyNumberFormat="1" applyFont="1" applyFill="1" applyBorder="1"/>
    <xf numFmtId="164" fontId="6" fillId="3" borderId="1" xfId="0" applyNumberFormat="1" applyFont="1" applyFill="1" applyBorder="1"/>
    <xf numFmtId="165" fontId="6" fillId="3" borderId="1" xfId="0" applyNumberFormat="1" applyFont="1" applyFill="1" applyBorder="1"/>
    <xf numFmtId="0" fontId="4" fillId="0" borderId="23" xfId="0" applyFont="1" applyBorder="1" applyAlignment="1">
      <alignment wrapText="1"/>
    </xf>
    <xf numFmtId="0" fontId="6" fillId="3" borderId="1" xfId="4" applyFont="1" applyFill="1" applyBorder="1" applyAlignment="1">
      <alignment horizontal="center" vertical="center"/>
    </xf>
    <xf numFmtId="0" fontId="6" fillId="3" borderId="1" xfId="0" applyFont="1" applyFill="1" applyBorder="1" applyAlignment="1">
      <alignment horizontal="justify" vertical="center" wrapText="1"/>
    </xf>
    <xf numFmtId="0" fontId="6" fillId="3" borderId="1" xfId="4" applyFont="1" applyFill="1" applyBorder="1" applyAlignment="1">
      <alignment horizontal="left" vertical="center" wrapText="1"/>
    </xf>
    <xf numFmtId="0" fontId="21" fillId="3" borderId="0" xfId="0" applyFont="1" applyFill="1" applyAlignment="1">
      <alignment vertical="center" wrapText="1"/>
    </xf>
    <xf numFmtId="165" fontId="6" fillId="3" borderId="0" xfId="0" applyNumberFormat="1" applyFont="1" applyFill="1"/>
    <xf numFmtId="1" fontId="6" fillId="3" borderId="21" xfId="4" applyNumberFormat="1" applyFont="1" applyFill="1" applyBorder="1" applyAlignment="1">
      <alignment horizontal="center" vertical="center"/>
    </xf>
    <xf numFmtId="2" fontId="6" fillId="3" borderId="1" xfId="4" applyNumberFormat="1" applyFont="1" applyFill="1" applyBorder="1" applyAlignment="1">
      <alignment horizontal="left" vertical="center"/>
    </xf>
    <xf numFmtId="168" fontId="6" fillId="3" borderId="1" xfId="3" applyNumberFormat="1" applyFont="1" applyFill="1" applyBorder="1" applyAlignment="1">
      <alignment horizontal="center" vertical="center"/>
    </xf>
    <xf numFmtId="165" fontId="6" fillId="3" borderId="1" xfId="3" applyNumberFormat="1" applyFont="1" applyFill="1" applyBorder="1" applyAlignment="1">
      <alignment horizontal="right" vertical="center"/>
    </xf>
    <xf numFmtId="44" fontId="6" fillId="3" borderId="1" xfId="3" applyNumberFormat="1" applyFont="1" applyFill="1" applyBorder="1" applyAlignment="1">
      <alignment horizontal="right" vertical="center"/>
    </xf>
    <xf numFmtId="3" fontId="6" fillId="3" borderId="1" xfId="3" applyNumberFormat="1" applyFont="1" applyFill="1" applyBorder="1" applyAlignment="1">
      <alignment horizontal="right" vertical="center"/>
    </xf>
    <xf numFmtId="0" fontId="7" fillId="3" borderId="1" xfId="0" applyFont="1" applyFill="1" applyBorder="1" applyAlignment="1">
      <alignment horizontal="justify" vertical="top" wrapText="1"/>
    </xf>
    <xf numFmtId="0" fontId="6" fillId="3" borderId="0" xfId="0" applyFont="1" applyFill="1" applyAlignment="1">
      <alignment horizontal="justify" vertical="top" wrapText="1"/>
    </xf>
    <xf numFmtId="165" fontId="6" fillId="3" borderId="21" xfId="0" applyNumberFormat="1" applyFont="1" applyFill="1" applyBorder="1" applyAlignment="1">
      <alignment horizontal="justify" vertical="top" wrapText="1"/>
    </xf>
    <xf numFmtId="0" fontId="6" fillId="3" borderId="1" xfId="0" applyFont="1" applyFill="1" applyBorder="1" applyAlignment="1">
      <alignment horizontal="justify" vertical="top" wrapText="1"/>
    </xf>
    <xf numFmtId="0" fontId="6" fillId="3" borderId="11" xfId="0" applyFont="1" applyFill="1" applyBorder="1" applyAlignment="1">
      <alignment horizontal="justify" vertical="top" wrapText="1"/>
    </xf>
    <xf numFmtId="165" fontId="6" fillId="3" borderId="1" xfId="3" applyNumberFormat="1" applyFont="1" applyFill="1" applyBorder="1" applyAlignment="1">
      <alignment vertical="center"/>
    </xf>
    <xf numFmtId="44" fontId="6" fillId="3" borderId="1" xfId="0" applyNumberFormat="1" applyFont="1" applyFill="1" applyBorder="1" applyAlignment="1">
      <alignment horizontal="right" vertical="center"/>
    </xf>
    <xf numFmtId="165" fontId="6" fillId="3" borderId="11" xfId="3" applyNumberFormat="1" applyFont="1" applyFill="1" applyBorder="1" applyAlignment="1">
      <alignment horizontal="right" vertical="center"/>
    </xf>
    <xf numFmtId="165" fontId="6" fillId="3" borderId="0" xfId="3" applyNumberFormat="1" applyFont="1" applyFill="1" applyBorder="1" applyAlignment="1">
      <alignment horizontal="right" vertical="center"/>
    </xf>
    <xf numFmtId="2" fontId="6" fillId="3" borderId="1" xfId="4" applyNumberFormat="1" applyFont="1" applyFill="1" applyBorder="1" applyAlignment="1">
      <alignment horizontal="center" vertical="center" wrapText="1"/>
    </xf>
    <xf numFmtId="165" fontId="19" fillId="10" borderId="1" xfId="3" applyNumberFormat="1" applyFont="1" applyFill="1" applyBorder="1" applyAlignment="1">
      <alignment horizontal="center" vertical="center" wrapText="1"/>
    </xf>
    <xf numFmtId="44" fontId="19" fillId="10" borderId="1" xfId="4" applyNumberFormat="1" applyFont="1" applyFill="1" applyBorder="1" applyAlignment="1">
      <alignment horizontal="center" vertical="center" wrapText="1"/>
    </xf>
    <xf numFmtId="165" fontId="19" fillId="2" borderId="1" xfId="3" applyNumberFormat="1" applyFont="1" applyFill="1" applyBorder="1" applyAlignment="1">
      <alignment horizontal="center" vertical="center" wrapText="1"/>
    </xf>
    <xf numFmtId="44" fontId="6" fillId="3" borderId="1" xfId="4" applyNumberFormat="1" applyFont="1" applyFill="1" applyBorder="1" applyAlignment="1">
      <alignment horizontal="center" vertical="center" wrapText="1"/>
    </xf>
    <xf numFmtId="0" fontId="19" fillId="10" borderId="1" xfId="0" applyFont="1" applyFill="1" applyBorder="1" applyAlignment="1">
      <alignment vertical="center" wrapText="1"/>
    </xf>
    <xf numFmtId="9" fontId="6" fillId="3" borderId="1" xfId="2" applyFont="1" applyFill="1" applyBorder="1" applyAlignment="1">
      <alignment horizontal="center" vertical="center"/>
    </xf>
    <xf numFmtId="9" fontId="6" fillId="3" borderId="1" xfId="2" applyFont="1" applyFill="1" applyBorder="1" applyAlignment="1">
      <alignment horizontal="center" vertical="center" wrapText="1"/>
    </xf>
    <xf numFmtId="0" fontId="6" fillId="3" borderId="1" xfId="0" applyFont="1" applyFill="1" applyBorder="1" applyAlignment="1">
      <alignment horizontal="left" vertical="top" wrapText="1"/>
    </xf>
    <xf numFmtId="165" fontId="6" fillId="2" borderId="1" xfId="3" applyNumberFormat="1" applyFont="1" applyFill="1" applyBorder="1" applyAlignment="1">
      <alignment horizontal="center" vertical="center" wrapText="1"/>
    </xf>
    <xf numFmtId="3" fontId="6" fillId="3" borderId="1" xfId="3" applyNumberFormat="1" applyFont="1" applyFill="1" applyBorder="1" applyAlignment="1">
      <alignment horizontal="center" vertical="center" wrapText="1"/>
    </xf>
    <xf numFmtId="0" fontId="6" fillId="3" borderId="1" xfId="4" applyFont="1" applyFill="1" applyBorder="1" applyAlignment="1">
      <alignment horizontal="center"/>
    </xf>
    <xf numFmtId="0" fontId="7" fillId="3" borderId="1" xfId="0" applyFont="1" applyFill="1" applyBorder="1" applyAlignment="1">
      <alignment vertical="center" wrapText="1"/>
    </xf>
    <xf numFmtId="0" fontId="18"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wrapText="1"/>
    </xf>
    <xf numFmtId="0" fontId="12" fillId="3" borderId="1" xfId="0" applyFont="1" applyFill="1" applyBorder="1" applyAlignment="1">
      <alignment horizontal="left" vertical="center" wrapText="1"/>
    </xf>
    <xf numFmtId="164" fontId="12" fillId="3" borderId="1" xfId="3" applyFont="1" applyFill="1" applyBorder="1" applyAlignment="1">
      <alignment horizontal="center" vertical="center"/>
    </xf>
    <xf numFmtId="2" fontId="12" fillId="10" borderId="1" xfId="4" applyNumberFormat="1" applyFont="1" applyFill="1" applyBorder="1" applyAlignment="1">
      <alignment horizontal="center" vertical="center" wrapText="1"/>
    </xf>
    <xf numFmtId="165" fontId="12" fillId="10" borderId="1" xfId="3" applyNumberFormat="1" applyFont="1" applyFill="1" applyBorder="1" applyAlignment="1">
      <alignment horizontal="center" vertical="center" wrapText="1"/>
    </xf>
    <xf numFmtId="44" fontId="12" fillId="10" borderId="1" xfId="4" applyNumberFormat="1" applyFont="1" applyFill="1" applyBorder="1" applyAlignment="1">
      <alignment horizontal="center" vertical="center" wrapText="1"/>
    </xf>
    <xf numFmtId="165" fontId="12" fillId="2" borderId="1" xfId="3" applyNumberFormat="1" applyFont="1" applyFill="1" applyBorder="1" applyAlignment="1">
      <alignment horizontal="center" vertical="center" wrapText="1"/>
    </xf>
    <xf numFmtId="3" fontId="12" fillId="10" borderId="1" xfId="3" applyNumberFormat="1" applyFont="1" applyFill="1" applyBorder="1" applyAlignment="1">
      <alignment horizontal="center" vertical="center" wrapText="1"/>
    </xf>
    <xf numFmtId="44" fontId="12" fillId="3" borderId="1" xfId="4" applyNumberFormat="1" applyFont="1" applyFill="1" applyBorder="1" applyAlignment="1">
      <alignment horizontal="center" vertical="center" wrapText="1"/>
    </xf>
    <xf numFmtId="0" fontId="12" fillId="3" borderId="1" xfId="4" applyFont="1" applyFill="1" applyBorder="1" applyAlignment="1">
      <alignment horizontal="center"/>
    </xf>
    <xf numFmtId="0" fontId="12" fillId="10"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164" fontId="12" fillId="3" borderId="1" xfId="3" applyFont="1" applyFill="1" applyBorder="1" applyAlignment="1">
      <alignment horizontal="center" vertical="center" wrapText="1"/>
    </xf>
    <xf numFmtId="165" fontId="12" fillId="3" borderId="1" xfId="3" applyNumberFormat="1" applyFont="1" applyFill="1" applyBorder="1" applyAlignment="1">
      <alignment horizontal="center" vertical="center" wrapText="1"/>
    </xf>
    <xf numFmtId="165" fontId="16" fillId="3" borderId="11" xfId="3" applyNumberFormat="1" applyFont="1" applyFill="1" applyBorder="1" applyAlignment="1">
      <alignment vertical="center" wrapText="1"/>
    </xf>
    <xf numFmtId="165" fontId="16" fillId="3" borderId="0" xfId="3" applyNumberFormat="1" applyFont="1" applyFill="1" applyBorder="1" applyAlignment="1">
      <alignment vertical="center" wrapText="1"/>
    </xf>
    <xf numFmtId="165" fontId="12" fillId="3" borderId="1" xfId="0" applyNumberFormat="1" applyFont="1" applyFill="1" applyBorder="1"/>
    <xf numFmtId="0" fontId="12" fillId="3" borderId="1" xfId="0" applyFont="1" applyFill="1" applyBorder="1"/>
    <xf numFmtId="165" fontId="6" fillId="3" borderId="0" xfId="3" applyNumberFormat="1" applyFont="1" applyFill="1" applyBorder="1" applyAlignment="1">
      <alignment horizontal="center" vertical="center" wrapText="1"/>
    </xf>
    <xf numFmtId="0" fontId="6" fillId="3" borderId="1" xfId="4" applyFont="1" applyFill="1" applyBorder="1" applyAlignment="1">
      <alignment horizontal="left" vertical="top"/>
    </xf>
    <xf numFmtId="44" fontId="6" fillId="3" borderId="1" xfId="3" applyNumberFormat="1" applyFont="1" applyFill="1" applyBorder="1" applyAlignment="1">
      <alignment vertical="center"/>
    </xf>
    <xf numFmtId="3" fontId="6" fillId="3" borderId="1" xfId="3" applyNumberFormat="1" applyFont="1" applyFill="1" applyBorder="1" applyAlignment="1">
      <alignment vertical="center"/>
    </xf>
    <xf numFmtId="2" fontId="6" fillId="10" borderId="1" xfId="4" applyNumberFormat="1" applyFont="1" applyFill="1" applyBorder="1" applyAlignment="1">
      <alignment horizontal="center" vertical="center" wrapText="1"/>
    </xf>
    <xf numFmtId="165" fontId="6" fillId="10" borderId="1" xfId="3" applyNumberFormat="1" applyFont="1" applyFill="1" applyBorder="1" applyAlignment="1">
      <alignment horizontal="center" vertical="center" wrapText="1"/>
    </xf>
    <xf numFmtId="165" fontId="6" fillId="10" borderId="1" xfId="3" applyNumberFormat="1" applyFont="1" applyFill="1" applyBorder="1" applyAlignment="1">
      <alignment vertical="center"/>
    </xf>
    <xf numFmtId="44" fontId="6" fillId="10" borderId="1" xfId="3" applyNumberFormat="1" applyFont="1" applyFill="1" applyBorder="1" applyAlignment="1">
      <alignment vertical="center"/>
    </xf>
    <xf numFmtId="3" fontId="6" fillId="10" borderId="1" xfId="3" applyNumberFormat="1" applyFont="1" applyFill="1" applyBorder="1" applyAlignment="1">
      <alignment vertical="center"/>
    </xf>
    <xf numFmtId="0" fontId="19" fillId="10" borderId="1" xfId="0" applyFont="1" applyFill="1" applyBorder="1" applyAlignment="1">
      <alignment horizontal="center" vertical="center" wrapText="1"/>
    </xf>
    <xf numFmtId="44" fontId="19" fillId="10" borderId="1" xfId="4" applyNumberFormat="1" applyFont="1" applyFill="1" applyBorder="1" applyAlignment="1">
      <alignment horizontal="right" vertical="center"/>
    </xf>
    <xf numFmtId="165" fontId="19" fillId="10" borderId="1" xfId="3" applyNumberFormat="1" applyFont="1" applyFill="1" applyBorder="1" applyAlignment="1">
      <alignment horizontal="center" vertical="center"/>
    </xf>
    <xf numFmtId="44" fontId="6" fillId="3" borderId="1" xfId="4" applyNumberFormat="1" applyFont="1" applyFill="1" applyBorder="1" applyAlignment="1">
      <alignment horizontal="right" vertical="center"/>
    </xf>
    <xf numFmtId="2" fontId="6" fillId="3" borderId="1" xfId="4" applyNumberFormat="1" applyFont="1" applyFill="1" applyBorder="1" applyAlignment="1">
      <alignment horizontal="center" vertical="center"/>
    </xf>
    <xf numFmtId="9" fontId="6" fillId="3" borderId="1" xfId="2" applyFont="1" applyFill="1" applyBorder="1" applyAlignment="1">
      <alignment horizontal="right" vertical="center"/>
    </xf>
    <xf numFmtId="44" fontId="6" fillId="3" borderId="1" xfId="4" applyNumberFormat="1" applyFont="1" applyFill="1" applyBorder="1" applyAlignment="1">
      <alignment vertical="center"/>
    </xf>
    <xf numFmtId="0" fontId="6" fillId="3" borderId="21" xfId="4" applyFont="1" applyFill="1" applyBorder="1" applyAlignment="1">
      <alignment horizontal="center" vertical="center" wrapText="1"/>
    </xf>
    <xf numFmtId="44" fontId="6" fillId="10" borderId="1" xfId="4" applyNumberFormat="1" applyFont="1" applyFill="1" applyBorder="1" applyAlignment="1">
      <alignment vertical="center"/>
    </xf>
    <xf numFmtId="0" fontId="6" fillId="3" borderId="1" xfId="4" applyFont="1" applyFill="1" applyBorder="1" applyAlignment="1">
      <alignment horizontal="center" vertical="top" wrapText="1"/>
    </xf>
    <xf numFmtId="43" fontId="6" fillId="3" borderId="1" xfId="4" applyNumberFormat="1" applyFont="1" applyFill="1" applyBorder="1" applyAlignment="1">
      <alignment vertical="center"/>
    </xf>
    <xf numFmtId="0" fontId="6" fillId="3" borderId="1" xfId="0" quotePrefix="1" applyFont="1" applyFill="1" applyBorder="1" applyAlignment="1">
      <alignment horizontal="center" vertical="center" wrapText="1"/>
    </xf>
    <xf numFmtId="165" fontId="6" fillId="3" borderId="1" xfId="3" applyNumberFormat="1" applyFont="1" applyFill="1" applyBorder="1" applyAlignment="1">
      <alignment horizontal="center" vertical="top" wrapText="1"/>
    </xf>
    <xf numFmtId="3" fontId="6" fillId="3" borderId="1" xfId="3" applyNumberFormat="1" applyFont="1" applyFill="1" applyBorder="1" applyAlignment="1">
      <alignment horizontal="center" vertical="top" wrapText="1"/>
    </xf>
    <xf numFmtId="43" fontId="6" fillId="3" borderId="1" xfId="4" applyNumberFormat="1" applyFont="1" applyFill="1" applyBorder="1" applyAlignment="1">
      <alignment horizontal="center" vertical="center"/>
    </xf>
    <xf numFmtId="165" fontId="6" fillId="3" borderId="1" xfId="3" applyNumberFormat="1" applyFont="1" applyFill="1" applyBorder="1" applyAlignment="1">
      <alignment horizontal="right"/>
    </xf>
    <xf numFmtId="44" fontId="6" fillId="3" borderId="1" xfId="4" applyNumberFormat="1" applyFont="1" applyFill="1" applyBorder="1" applyAlignment="1">
      <alignment horizontal="right"/>
    </xf>
    <xf numFmtId="3" fontId="6" fillId="3" borderId="1" xfId="3" applyNumberFormat="1" applyFont="1" applyFill="1" applyBorder="1" applyAlignment="1">
      <alignment horizontal="right"/>
    </xf>
    <xf numFmtId="44" fontId="6" fillId="3" borderId="1" xfId="4" applyNumberFormat="1" applyFont="1" applyFill="1" applyBorder="1" applyAlignment="1">
      <alignment horizontal="center" vertical="center"/>
    </xf>
    <xf numFmtId="0" fontId="13" fillId="3" borderId="0" xfId="0" applyFont="1" applyFill="1"/>
    <xf numFmtId="164" fontId="13" fillId="3" borderId="21" xfId="0" applyNumberFormat="1" applyFont="1" applyFill="1" applyBorder="1"/>
    <xf numFmtId="0" fontId="13" fillId="3" borderId="1" xfId="0" applyFont="1" applyFill="1" applyBorder="1"/>
    <xf numFmtId="0" fontId="13" fillId="3" borderId="11" xfId="0" applyFont="1" applyFill="1" applyBorder="1"/>
    <xf numFmtId="165" fontId="13" fillId="3" borderId="0" xfId="0" applyNumberFormat="1" applyFont="1" applyFill="1"/>
    <xf numFmtId="0" fontId="16" fillId="3" borderId="1" xfId="0" applyFont="1" applyFill="1" applyBorder="1" applyAlignment="1">
      <alignment horizontal="left" vertical="top" wrapText="1"/>
    </xf>
    <xf numFmtId="0" fontId="16" fillId="3" borderId="1" xfId="4" applyFont="1" applyFill="1" applyBorder="1" applyAlignment="1">
      <alignment horizontal="center" vertical="center" wrapText="1"/>
    </xf>
    <xf numFmtId="2" fontId="16" fillId="3" borderId="1" xfId="4" applyNumberFormat="1" applyFont="1" applyFill="1" applyBorder="1" applyAlignment="1">
      <alignment horizontal="center" vertical="center" wrapText="1"/>
    </xf>
    <xf numFmtId="165" fontId="16" fillId="3" borderId="1" xfId="3" applyNumberFormat="1" applyFont="1" applyFill="1" applyBorder="1" applyAlignment="1">
      <alignment vertical="center" wrapText="1"/>
    </xf>
    <xf numFmtId="165" fontId="16" fillId="3" borderId="1" xfId="3" applyNumberFormat="1" applyFont="1" applyFill="1" applyBorder="1" applyAlignment="1">
      <alignment vertical="center"/>
    </xf>
    <xf numFmtId="44" fontId="16" fillId="3" borderId="1" xfId="4" applyNumberFormat="1" applyFont="1" applyFill="1" applyBorder="1" applyAlignment="1">
      <alignment vertical="center"/>
    </xf>
    <xf numFmtId="165" fontId="16" fillId="3" borderId="1" xfId="3" applyNumberFormat="1" applyFont="1" applyFill="1" applyBorder="1" applyAlignment="1">
      <alignment horizontal="center" vertical="center" wrapText="1"/>
    </xf>
    <xf numFmtId="164" fontId="16" fillId="3" borderId="1" xfId="3" applyFont="1" applyFill="1" applyBorder="1" applyAlignment="1">
      <alignment horizontal="center" vertical="center" wrapText="1"/>
    </xf>
    <xf numFmtId="0" fontId="13" fillId="3" borderId="21" xfId="0" applyFont="1" applyFill="1" applyBorder="1"/>
    <xf numFmtId="164" fontId="12" fillId="3" borderId="1" xfId="0" applyNumberFormat="1" applyFont="1" applyFill="1" applyBorder="1"/>
    <xf numFmtId="0" fontId="6" fillId="3" borderId="1" xfId="4" applyFont="1" applyFill="1" applyBorder="1" applyAlignment="1">
      <alignment vertical="center" wrapText="1"/>
    </xf>
    <xf numFmtId="0" fontId="18" fillId="3" borderId="1" xfId="4" applyFont="1" applyFill="1" applyBorder="1" applyAlignment="1">
      <alignment wrapText="1"/>
    </xf>
    <xf numFmtId="44" fontId="6" fillId="10" borderId="1" xfId="4" applyNumberFormat="1" applyFont="1" applyFill="1" applyBorder="1" applyAlignment="1">
      <alignment horizontal="right" vertical="center" wrapText="1"/>
    </xf>
    <xf numFmtId="0" fontId="19" fillId="10" borderId="1" xfId="4" applyFont="1" applyFill="1" applyBorder="1" applyAlignment="1">
      <alignment vertical="center" wrapText="1"/>
    </xf>
    <xf numFmtId="0" fontId="6" fillId="3" borderId="0" xfId="4" applyFont="1" applyFill="1"/>
    <xf numFmtId="164" fontId="6" fillId="3" borderId="21" xfId="4" applyNumberFormat="1" applyFont="1" applyFill="1" applyBorder="1"/>
    <xf numFmtId="0" fontId="6" fillId="3" borderId="11" xfId="4" applyFont="1" applyFill="1" applyBorder="1"/>
    <xf numFmtId="165" fontId="6" fillId="3" borderId="1" xfId="3" applyNumberFormat="1" applyFont="1" applyFill="1" applyBorder="1" applyAlignment="1">
      <alignment horizontal="right" vertical="center" wrapText="1"/>
    </xf>
    <xf numFmtId="0" fontId="7" fillId="3" borderId="1" xfId="4" applyFont="1" applyFill="1" applyBorder="1" applyAlignment="1">
      <alignment vertical="center" wrapText="1"/>
    </xf>
    <xf numFmtId="0" fontId="6" fillId="3" borderId="21" xfId="4" applyFont="1" applyFill="1" applyBorder="1"/>
    <xf numFmtId="2" fontId="6" fillId="3" borderId="1" xfId="4" applyNumberFormat="1" applyFont="1" applyFill="1" applyBorder="1" applyAlignment="1">
      <alignment vertical="center" wrapText="1"/>
    </xf>
    <xf numFmtId="44" fontId="6" fillId="3" borderId="1" xfId="4" applyNumberFormat="1" applyFont="1" applyFill="1" applyBorder="1" applyAlignment="1">
      <alignment horizontal="right" vertical="center" wrapText="1"/>
    </xf>
    <xf numFmtId="3" fontId="6" fillId="3" borderId="1" xfId="3" applyNumberFormat="1" applyFont="1" applyFill="1" applyBorder="1" applyAlignment="1">
      <alignment horizontal="right" vertical="center" wrapText="1"/>
    </xf>
    <xf numFmtId="0" fontId="7" fillId="3" borderId="1" xfId="4" applyFont="1" applyFill="1" applyBorder="1" applyAlignment="1">
      <alignment horizontal="center" vertical="center" wrapText="1"/>
    </xf>
    <xf numFmtId="0" fontId="18" fillId="3" borderId="1" xfId="4" applyFont="1" applyFill="1" applyBorder="1" applyAlignment="1">
      <alignment vertical="top" wrapText="1"/>
    </xf>
    <xf numFmtId="9" fontId="7" fillId="3" borderId="1" xfId="2" applyFont="1" applyFill="1" applyBorder="1"/>
    <xf numFmtId="0" fontId="22" fillId="3" borderId="1" xfId="4" applyFont="1" applyFill="1" applyBorder="1" applyAlignment="1">
      <alignment horizontal="center" vertical="center" wrapText="1"/>
    </xf>
    <xf numFmtId="0" fontId="23" fillId="3" borderId="1" xfId="4" applyFont="1" applyFill="1" applyBorder="1" applyAlignment="1">
      <alignment vertical="top" wrapText="1"/>
    </xf>
    <xf numFmtId="0" fontId="7" fillId="3" borderId="1" xfId="4" applyFont="1" applyFill="1" applyBorder="1"/>
    <xf numFmtId="0" fontId="6" fillId="3" borderId="1" xfId="3" applyNumberFormat="1" applyFont="1" applyFill="1" applyBorder="1" applyAlignment="1">
      <alignment horizontal="left" vertical="center" wrapText="1"/>
    </xf>
    <xf numFmtId="44" fontId="16" fillId="3" borderId="1" xfId="4" applyNumberFormat="1" applyFont="1" applyFill="1" applyBorder="1" applyAlignment="1">
      <alignment horizontal="right" vertical="center" wrapText="1"/>
    </xf>
    <xf numFmtId="3" fontId="16" fillId="3" borderId="1" xfId="3" applyNumberFormat="1" applyFont="1" applyFill="1" applyBorder="1" applyAlignment="1">
      <alignment horizontal="right" vertical="center" wrapText="1"/>
    </xf>
    <xf numFmtId="0" fontId="16" fillId="3" borderId="1" xfId="4" applyFont="1" applyFill="1" applyBorder="1" applyAlignment="1">
      <alignment wrapText="1"/>
    </xf>
    <xf numFmtId="0" fontId="16" fillId="3" borderId="1" xfId="0" applyFont="1" applyFill="1" applyBorder="1" applyAlignment="1">
      <alignment horizontal="center" vertical="center"/>
    </xf>
    <xf numFmtId="0" fontId="16" fillId="3" borderId="0" xfId="4" applyFont="1" applyFill="1"/>
    <xf numFmtId="0" fontId="16" fillId="3" borderId="1" xfId="4" applyFont="1" applyFill="1" applyBorder="1"/>
    <xf numFmtId="0" fontId="16" fillId="3" borderId="11" xfId="4" applyFont="1" applyFill="1" applyBorder="1"/>
    <xf numFmtId="0" fontId="13" fillId="3" borderId="1" xfId="0" applyFont="1" applyFill="1" applyBorder="1" applyAlignment="1">
      <alignment vertical="center"/>
    </xf>
    <xf numFmtId="0" fontId="13" fillId="3" borderId="1" xfId="0" applyFont="1" applyFill="1" applyBorder="1" applyAlignment="1">
      <alignment vertical="center" wrapText="1"/>
    </xf>
    <xf numFmtId="3" fontId="12" fillId="3" borderId="1" xfId="3" applyNumberFormat="1" applyFont="1" applyFill="1" applyBorder="1" applyAlignment="1">
      <alignment horizontal="right" vertical="center" wrapText="1"/>
    </xf>
    <xf numFmtId="0" fontId="6" fillId="3" borderId="1" xfId="4" applyFont="1" applyFill="1" applyBorder="1" applyAlignment="1">
      <alignment wrapText="1"/>
    </xf>
    <xf numFmtId="164" fontId="6" fillId="10" borderId="1" xfId="3" applyFont="1" applyFill="1" applyBorder="1" applyAlignment="1">
      <alignment horizontal="center" vertical="center"/>
    </xf>
    <xf numFmtId="165" fontId="6" fillId="10" borderId="1" xfId="3" applyNumberFormat="1" applyFont="1" applyFill="1" applyBorder="1" applyAlignment="1">
      <alignment horizontal="right" vertical="center"/>
    </xf>
    <xf numFmtId="44" fontId="6" fillId="10" borderId="1" xfId="4" applyNumberFormat="1" applyFont="1" applyFill="1" applyBorder="1" applyAlignment="1">
      <alignment horizontal="right" vertical="center"/>
    </xf>
    <xf numFmtId="3" fontId="6" fillId="10" borderId="1" xfId="3" applyNumberFormat="1" applyFont="1" applyFill="1" applyBorder="1" applyAlignment="1">
      <alignment horizontal="right" vertical="center"/>
    </xf>
    <xf numFmtId="0" fontId="6" fillId="3" borderId="1" xfId="4" applyFont="1" applyFill="1" applyBorder="1" applyAlignment="1">
      <alignment vertical="center"/>
    </xf>
    <xf numFmtId="0" fontId="6" fillId="3" borderId="1" xfId="4" applyFont="1" applyFill="1" applyBorder="1" applyAlignment="1">
      <alignment horizontal="left" vertical="center"/>
    </xf>
    <xf numFmtId="0" fontId="19" fillId="10" borderId="1" xfId="4" applyFont="1" applyFill="1" applyBorder="1" applyAlignment="1">
      <alignment wrapText="1"/>
    </xf>
    <xf numFmtId="0" fontId="7" fillId="3" borderId="1" xfId="4" applyFont="1" applyFill="1" applyBorder="1" applyAlignment="1">
      <alignment vertical="center"/>
    </xf>
    <xf numFmtId="0" fontId="24" fillId="3" borderId="1" xfId="4" applyFont="1" applyFill="1" applyBorder="1"/>
    <xf numFmtId="0" fontId="25" fillId="3" borderId="0" xfId="4" applyFont="1" applyFill="1"/>
    <xf numFmtId="0" fontId="25" fillId="3" borderId="21" xfId="4" applyFont="1" applyFill="1" applyBorder="1"/>
    <xf numFmtId="0" fontId="25" fillId="3" borderId="1" xfId="4" applyFont="1" applyFill="1" applyBorder="1"/>
    <xf numFmtId="0" fontId="25" fillId="3" borderId="11" xfId="4" applyFont="1" applyFill="1" applyBorder="1"/>
    <xf numFmtId="0" fontId="6" fillId="3" borderId="1" xfId="4" applyFont="1" applyFill="1" applyBorder="1" applyAlignment="1">
      <alignment vertical="top" wrapText="1"/>
    </xf>
    <xf numFmtId="2" fontId="19" fillId="10" borderId="1" xfId="4" applyNumberFormat="1" applyFont="1" applyFill="1" applyBorder="1" applyAlignment="1">
      <alignment horizontal="center" vertical="center" wrapText="1"/>
    </xf>
    <xf numFmtId="165" fontId="19" fillId="10" borderId="1" xfId="3" applyNumberFormat="1" applyFont="1" applyFill="1" applyBorder="1" applyAlignment="1">
      <alignment vertical="center"/>
    </xf>
    <xf numFmtId="44" fontId="19" fillId="10" borderId="1" xfId="3" applyNumberFormat="1" applyFont="1" applyFill="1" applyBorder="1" applyAlignment="1">
      <alignment vertical="center"/>
    </xf>
    <xf numFmtId="3" fontId="19" fillId="10" borderId="1" xfId="3" applyNumberFormat="1" applyFont="1" applyFill="1" applyBorder="1" applyAlignment="1">
      <alignment vertical="center"/>
    </xf>
    <xf numFmtId="3" fontId="12" fillId="3" borderId="1" xfId="3" applyNumberFormat="1" applyFont="1" applyFill="1" applyBorder="1" applyAlignment="1">
      <alignment vertical="center"/>
    </xf>
    <xf numFmtId="165" fontId="25" fillId="3" borderId="1" xfId="3" applyNumberFormat="1" applyFont="1" applyFill="1" applyBorder="1"/>
    <xf numFmtId="165" fontId="6" fillId="3" borderId="11" xfId="3" applyNumberFormat="1" applyFont="1" applyFill="1" applyBorder="1" applyAlignment="1">
      <alignment vertical="center"/>
    </xf>
    <xf numFmtId="165" fontId="6" fillId="3" borderId="0" xfId="3" applyNumberFormat="1" applyFont="1" applyFill="1" applyBorder="1" applyAlignment="1">
      <alignment vertical="center"/>
    </xf>
    <xf numFmtId="43" fontId="10" fillId="5" borderId="24" xfId="3" applyNumberFormat="1" applyFont="1" applyFill="1" applyBorder="1" applyAlignment="1" applyProtection="1">
      <alignment horizontal="center" vertical="center" wrapText="1"/>
    </xf>
    <xf numFmtId="164" fontId="6" fillId="3" borderId="1" xfId="4" applyNumberFormat="1" applyFont="1" applyFill="1" applyBorder="1"/>
    <xf numFmtId="43" fontId="6" fillId="3" borderId="1" xfId="4" applyNumberFormat="1" applyFont="1" applyFill="1" applyBorder="1"/>
    <xf numFmtId="164" fontId="6" fillId="3" borderId="11" xfId="4" applyNumberFormat="1" applyFont="1" applyFill="1" applyBorder="1"/>
    <xf numFmtId="164" fontId="6" fillId="3" borderId="0" xfId="4" applyNumberFormat="1" applyFont="1" applyFill="1"/>
    <xf numFmtId="0" fontId="6" fillId="7" borderId="21" xfId="4" applyFont="1" applyFill="1" applyBorder="1" applyAlignment="1">
      <alignment horizontal="center" vertical="center" wrapText="1"/>
    </xf>
    <xf numFmtId="0" fontId="6" fillId="7" borderId="1" xfId="4" applyFont="1" applyFill="1" applyBorder="1" applyAlignment="1">
      <alignment horizontal="center" vertical="center" wrapText="1"/>
    </xf>
    <xf numFmtId="0" fontId="21" fillId="7" borderId="1" xfId="4" applyFont="1" applyFill="1" applyBorder="1" applyAlignment="1">
      <alignment horizontal="left" vertical="center" wrapText="1"/>
    </xf>
    <xf numFmtId="2" fontId="6" fillId="7" borderId="1" xfId="4" applyNumberFormat="1" applyFont="1" applyFill="1" applyBorder="1" applyAlignment="1">
      <alignment horizontal="center" vertical="center" wrapText="1"/>
    </xf>
    <xf numFmtId="0" fontId="6" fillId="7" borderId="1" xfId="0" applyFont="1" applyFill="1" applyBorder="1" applyAlignment="1">
      <alignment horizontal="center" vertical="center"/>
    </xf>
    <xf numFmtId="165" fontId="6" fillId="7" borderId="1" xfId="3" applyNumberFormat="1" applyFont="1" applyFill="1" applyBorder="1" applyAlignment="1">
      <alignment horizontal="center" vertical="center" wrapText="1"/>
    </xf>
    <xf numFmtId="165" fontId="6" fillId="7" borderId="1" xfId="3" applyNumberFormat="1" applyFont="1" applyFill="1" applyBorder="1" applyAlignment="1">
      <alignment vertical="center"/>
    </xf>
    <xf numFmtId="44" fontId="6" fillId="7" borderId="1" xfId="3" applyNumberFormat="1" applyFont="1" applyFill="1" applyBorder="1" applyAlignment="1">
      <alignment vertical="center"/>
    </xf>
    <xf numFmtId="165" fontId="6" fillId="7" borderId="1" xfId="3" applyNumberFormat="1" applyFont="1" applyFill="1" applyBorder="1" applyAlignment="1">
      <alignment horizontal="center" vertical="center"/>
    </xf>
    <xf numFmtId="3" fontId="6" fillId="7" borderId="1" xfId="3" applyNumberFormat="1" applyFont="1" applyFill="1" applyBorder="1" applyAlignment="1">
      <alignment vertical="center"/>
    </xf>
    <xf numFmtId="44" fontId="6" fillId="7" borderId="1" xfId="0" applyNumberFormat="1" applyFont="1" applyFill="1" applyBorder="1" applyAlignment="1">
      <alignment horizontal="right" vertical="center"/>
    </xf>
    <xf numFmtId="0" fontId="6" fillId="7" borderId="1" xfId="0" applyFont="1" applyFill="1" applyBorder="1"/>
    <xf numFmtId="0" fontId="7" fillId="7" borderId="1" xfId="4" applyFont="1" applyFill="1" applyBorder="1"/>
    <xf numFmtId="0" fontId="6" fillId="7" borderId="1" xfId="4" applyFont="1" applyFill="1" applyBorder="1" applyAlignment="1">
      <alignment vertical="center"/>
    </xf>
    <xf numFmtId="0" fontId="6" fillId="7" borderId="1" xfId="4" applyFont="1" applyFill="1" applyBorder="1" applyAlignment="1">
      <alignment vertical="center" wrapText="1"/>
    </xf>
    <xf numFmtId="169" fontId="6" fillId="3" borderId="1" xfId="3" applyNumberFormat="1" applyFont="1" applyFill="1" applyBorder="1" applyAlignment="1">
      <alignment vertical="center" wrapText="1"/>
    </xf>
    <xf numFmtId="0" fontId="6" fillId="3" borderId="21" xfId="4" applyFont="1" applyFill="1" applyBorder="1" applyAlignment="1">
      <alignment vertical="center"/>
    </xf>
    <xf numFmtId="164" fontId="6" fillId="3" borderId="1" xfId="3" applyFont="1" applyFill="1" applyBorder="1" applyAlignment="1">
      <alignment vertical="center"/>
    </xf>
    <xf numFmtId="44" fontId="6" fillId="3" borderId="1" xfId="4" applyNumberFormat="1" applyFont="1" applyFill="1" applyBorder="1" applyAlignment="1">
      <alignment vertical="center" wrapText="1"/>
    </xf>
    <xf numFmtId="169" fontId="6" fillId="3" borderId="1" xfId="3" applyNumberFormat="1" applyFont="1" applyFill="1" applyBorder="1" applyAlignment="1">
      <alignment horizontal="center" vertical="center" wrapText="1"/>
    </xf>
    <xf numFmtId="169" fontId="6" fillId="3" borderId="1" xfId="3" applyNumberFormat="1" applyFont="1" applyFill="1" applyBorder="1" applyAlignment="1">
      <alignment vertical="center"/>
    </xf>
    <xf numFmtId="165" fontId="6" fillId="2" borderId="1" xfId="3" applyNumberFormat="1" applyFont="1" applyFill="1" applyBorder="1" applyAlignment="1">
      <alignment horizontal="right" vertical="center"/>
    </xf>
    <xf numFmtId="44" fontId="12" fillId="3" borderId="1" xfId="0" applyNumberFormat="1" applyFont="1" applyFill="1" applyBorder="1" applyAlignment="1">
      <alignment horizontal="center" vertical="center" wrapText="1"/>
    </xf>
    <xf numFmtId="169" fontId="6" fillId="3" borderId="1" xfId="3" applyNumberFormat="1" applyFont="1" applyFill="1" applyBorder="1" applyAlignment="1">
      <alignment horizontal="right" vertical="center"/>
    </xf>
    <xf numFmtId="165" fontId="6" fillId="10" borderId="1" xfId="3" applyNumberFormat="1" applyFont="1" applyFill="1" applyBorder="1" applyAlignment="1">
      <alignment horizontal="center" vertical="center"/>
    </xf>
    <xf numFmtId="165" fontId="6" fillId="2" borderId="1" xfId="3" applyNumberFormat="1" applyFont="1" applyFill="1" applyBorder="1" applyAlignment="1">
      <alignment vertical="center"/>
    </xf>
    <xf numFmtId="169" fontId="6" fillId="10" borderId="1" xfId="3" applyNumberFormat="1" applyFont="1" applyFill="1" applyBorder="1" applyAlignment="1">
      <alignment vertical="center"/>
    </xf>
    <xf numFmtId="0" fontId="6" fillId="3" borderId="21" xfId="0" applyFont="1" applyFill="1" applyBorder="1" applyAlignment="1">
      <alignment horizontal="justify" vertical="top" wrapText="1"/>
    </xf>
    <xf numFmtId="164" fontId="13" fillId="3" borderId="1" xfId="7"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3" fontId="12" fillId="3" borderId="1" xfId="3" applyNumberFormat="1" applyFont="1" applyFill="1" applyBorder="1" applyAlignment="1">
      <alignment vertical="center" wrapText="1"/>
    </xf>
    <xf numFmtId="3" fontId="6" fillId="3" borderId="1" xfId="0" applyNumberFormat="1" applyFont="1" applyFill="1" applyBorder="1" applyAlignment="1">
      <alignment horizontal="left" vertical="center" wrapText="1"/>
    </xf>
    <xf numFmtId="0" fontId="11" fillId="3" borderId="1" xfId="6" applyFont="1" applyFill="1" applyBorder="1" applyAlignment="1">
      <alignment horizontal="center" vertical="center" wrapText="1"/>
    </xf>
    <xf numFmtId="2" fontId="11" fillId="3" borderId="1" xfId="6" applyNumberFormat="1" applyFont="1" applyFill="1" applyBorder="1" applyAlignment="1">
      <alignment horizontal="center" vertical="center" wrapText="1"/>
    </xf>
    <xf numFmtId="165" fontId="11" fillId="3" borderId="1" xfId="3" applyNumberFormat="1" applyFont="1" applyFill="1" applyBorder="1" applyAlignment="1">
      <alignment horizontal="center" vertical="center" wrapText="1"/>
    </xf>
    <xf numFmtId="165" fontId="6" fillId="3" borderId="21" xfId="4" applyNumberFormat="1" applyFont="1" applyFill="1" applyBorder="1"/>
    <xf numFmtId="0" fontId="6" fillId="3" borderId="25" xfId="4" applyFont="1" applyFill="1" applyBorder="1"/>
    <xf numFmtId="0" fontId="6" fillId="3" borderId="2" xfId="4" applyFont="1" applyFill="1" applyBorder="1"/>
    <xf numFmtId="0" fontId="6" fillId="3" borderId="26" xfId="4" applyFont="1" applyFill="1" applyBorder="1"/>
    <xf numFmtId="0" fontId="6" fillId="3" borderId="27" xfId="4" applyFont="1" applyFill="1" applyBorder="1"/>
    <xf numFmtId="0" fontId="6" fillId="3" borderId="13" xfId="4" applyFont="1" applyFill="1" applyBorder="1"/>
    <xf numFmtId="0" fontId="6" fillId="3" borderId="14" xfId="4" applyFont="1" applyFill="1" applyBorder="1"/>
    <xf numFmtId="3" fontId="12" fillId="3" borderId="1" xfId="3" applyNumberFormat="1" applyFont="1" applyFill="1" applyBorder="1" applyAlignment="1">
      <alignment horizontal="right" vertical="center"/>
    </xf>
    <xf numFmtId="2" fontId="6" fillId="3" borderId="1" xfId="3" applyNumberFormat="1" applyFont="1" applyFill="1" applyBorder="1" applyAlignment="1">
      <alignment horizontal="center" vertical="center"/>
    </xf>
    <xf numFmtId="0" fontId="6" fillId="3" borderId="28" xfId="4" applyFont="1" applyFill="1" applyBorder="1"/>
    <xf numFmtId="0" fontId="6" fillId="3" borderId="16" xfId="4" applyFont="1" applyFill="1" applyBorder="1"/>
    <xf numFmtId="0" fontId="6" fillId="3" borderId="17" xfId="4" applyFont="1" applyFill="1" applyBorder="1"/>
    <xf numFmtId="0" fontId="6" fillId="3" borderId="25" xfId="0" applyFont="1" applyFill="1" applyBorder="1" applyAlignment="1">
      <alignment vertical="center"/>
    </xf>
    <xf numFmtId="0" fontId="6" fillId="3" borderId="2" xfId="0" applyFont="1" applyFill="1" applyBorder="1" applyAlignment="1">
      <alignment vertical="center"/>
    </xf>
    <xf numFmtId="0" fontId="6" fillId="3" borderId="2" xfId="0" applyFont="1" applyFill="1" applyBorder="1" applyAlignment="1">
      <alignment horizontal="center" vertical="center"/>
    </xf>
    <xf numFmtId="165" fontId="6" fillId="3" borderId="2" xfId="3" applyNumberFormat="1" applyFont="1" applyFill="1" applyBorder="1" applyAlignment="1">
      <alignment vertical="center"/>
    </xf>
    <xf numFmtId="165" fontId="6" fillId="3" borderId="2" xfId="3" applyNumberFormat="1" applyFont="1" applyFill="1" applyBorder="1" applyAlignment="1">
      <alignment horizontal="right" vertical="center"/>
    </xf>
    <xf numFmtId="44" fontId="6" fillId="3" borderId="2" xfId="0" applyNumberFormat="1" applyFont="1" applyFill="1" applyBorder="1" applyAlignment="1">
      <alignment horizontal="right" vertical="center"/>
    </xf>
    <xf numFmtId="165" fontId="6" fillId="3" borderId="2" xfId="3" applyNumberFormat="1" applyFont="1" applyFill="1" applyBorder="1" applyAlignment="1">
      <alignment horizontal="center" vertical="center"/>
    </xf>
    <xf numFmtId="3" fontId="12" fillId="3" borderId="2" xfId="3" applyNumberFormat="1" applyFont="1" applyFill="1" applyBorder="1" applyAlignment="1">
      <alignment horizontal="right" vertical="center"/>
    </xf>
    <xf numFmtId="2" fontId="6" fillId="3" borderId="2" xfId="3" applyNumberFormat="1" applyFont="1" applyFill="1" applyBorder="1" applyAlignment="1">
      <alignment horizontal="center" vertical="center"/>
    </xf>
    <xf numFmtId="0" fontId="6" fillId="3" borderId="2" xfId="0" applyFont="1" applyFill="1" applyBorder="1"/>
    <xf numFmtId="0" fontId="7" fillId="3" borderId="2" xfId="4" applyFont="1" applyFill="1" applyBorder="1"/>
    <xf numFmtId="0" fontId="6" fillId="3" borderId="2" xfId="4" applyFont="1" applyFill="1" applyBorder="1" applyAlignment="1">
      <alignment vertical="center"/>
    </xf>
    <xf numFmtId="0" fontId="6" fillId="3" borderId="2" xfId="4" applyFont="1" applyFill="1" applyBorder="1" applyAlignment="1">
      <alignment vertical="center" wrapText="1"/>
    </xf>
    <xf numFmtId="164" fontId="6" fillId="3" borderId="2" xfId="3" applyFont="1" applyFill="1" applyBorder="1" applyAlignment="1">
      <alignment horizontal="center" vertical="center" wrapText="1"/>
    </xf>
    <xf numFmtId="165" fontId="6" fillId="3" borderId="2" xfId="3" applyNumberFormat="1" applyFont="1" applyFill="1" applyBorder="1" applyAlignment="1">
      <alignment horizontal="center" vertical="center" wrapText="1"/>
    </xf>
    <xf numFmtId="165" fontId="6" fillId="3" borderId="26" xfId="3" applyNumberFormat="1" applyFont="1" applyFill="1" applyBorder="1" applyAlignment="1">
      <alignment horizontal="right" vertical="center"/>
    </xf>
    <xf numFmtId="43" fontId="10" fillId="5" borderId="16" xfId="3" applyNumberFormat="1" applyFont="1" applyFill="1" applyBorder="1" applyAlignment="1" applyProtection="1">
      <alignment horizontal="center" vertical="center" wrapText="1"/>
    </xf>
    <xf numFmtId="0" fontId="6" fillId="3" borderId="27"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3" xfId="0" applyFont="1" applyFill="1" applyBorder="1" applyAlignment="1">
      <alignment vertical="center"/>
    </xf>
    <xf numFmtId="0" fontId="6" fillId="3" borderId="0" xfId="0" applyFont="1" applyFill="1" applyAlignment="1">
      <alignment horizontal="center" vertical="center" wrapText="1"/>
    </xf>
    <xf numFmtId="0" fontId="6" fillId="3" borderId="0" xfId="0" applyFont="1" applyFill="1" applyAlignment="1">
      <alignment vertical="center"/>
    </xf>
    <xf numFmtId="165" fontId="6" fillId="3" borderId="0" xfId="3" applyNumberFormat="1" applyFont="1" applyFill="1" applyAlignment="1">
      <alignment horizontal="center" vertical="center"/>
    </xf>
    <xf numFmtId="164" fontId="6" fillId="3" borderId="0" xfId="3" applyFont="1" applyFill="1" applyBorder="1" applyAlignment="1">
      <alignment horizontal="center" vertical="center"/>
    </xf>
    <xf numFmtId="3" fontId="6" fillId="3" borderId="0" xfId="3" applyNumberFormat="1" applyFont="1" applyFill="1" applyBorder="1" applyAlignment="1">
      <alignment horizontal="center" vertical="center"/>
    </xf>
    <xf numFmtId="164" fontId="6" fillId="3" borderId="0" xfId="3" applyFont="1" applyFill="1"/>
    <xf numFmtId="164" fontId="25" fillId="3" borderId="0" xfId="3" applyFont="1" applyFill="1"/>
    <xf numFmtId="0" fontId="26" fillId="3" borderId="0" xfId="0" applyFont="1" applyFill="1"/>
    <xf numFmtId="164" fontId="26" fillId="3" borderId="0" xfId="3" applyFont="1" applyFill="1"/>
    <xf numFmtId="0" fontId="14" fillId="3" borderId="0" xfId="0" applyFont="1" applyFill="1" applyAlignment="1">
      <alignment horizontal="justify" vertical="top" wrapText="1"/>
    </xf>
    <xf numFmtId="164" fontId="14" fillId="3" borderId="0" xfId="3" applyFont="1" applyFill="1" applyAlignment="1">
      <alignment horizontal="justify" vertical="top" wrapText="1"/>
    </xf>
    <xf numFmtId="0" fontId="27"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164" fontId="0" fillId="0" borderId="1" xfId="0" applyNumberFormat="1" applyBorder="1"/>
    <xf numFmtId="164" fontId="28" fillId="0" borderId="1" xfId="0" applyNumberFormat="1" applyFont="1" applyBorder="1"/>
    <xf numFmtId="0" fontId="0" fillId="3" borderId="1" xfId="0" applyFill="1" applyBorder="1"/>
    <xf numFmtId="0" fontId="4" fillId="0" borderId="1" xfId="0" applyFont="1" applyBorder="1" applyAlignment="1">
      <alignment horizontal="left" vertical="center" wrapText="1"/>
    </xf>
    <xf numFmtId="0" fontId="0" fillId="0" borderId="0" xfId="0" applyAlignment="1">
      <alignment horizontal="center" vertical="center"/>
    </xf>
    <xf numFmtId="0" fontId="30" fillId="3" borderId="29" xfId="11" applyFont="1" applyFill="1" applyBorder="1" applyAlignment="1">
      <alignment vertical="top"/>
    </xf>
    <xf numFmtId="170" fontId="30" fillId="3" borderId="29" xfId="12" applyNumberFormat="1" applyFont="1" applyFill="1" applyBorder="1" applyAlignment="1">
      <alignment vertical="top"/>
    </xf>
    <xf numFmtId="170" fontId="31" fillId="3" borderId="29" xfId="12" applyNumberFormat="1" applyFont="1" applyFill="1" applyBorder="1" applyAlignment="1">
      <alignment vertical="top"/>
    </xf>
    <xf numFmtId="170" fontId="32" fillId="3" borderId="29" xfId="12" applyNumberFormat="1" applyFont="1" applyFill="1" applyBorder="1" applyAlignment="1">
      <alignment vertical="top"/>
    </xf>
    <xf numFmtId="0" fontId="30" fillId="3" borderId="0" xfId="11" applyFont="1" applyFill="1" applyAlignment="1">
      <alignment horizontal="center" vertical="top"/>
    </xf>
    <xf numFmtId="0" fontId="30" fillId="3" borderId="1" xfId="11" applyFont="1" applyFill="1" applyBorder="1" applyAlignment="1">
      <alignment horizontal="center" vertical="center"/>
    </xf>
    <xf numFmtId="0" fontId="30" fillId="3" borderId="1" xfId="11" applyFont="1" applyFill="1" applyBorder="1" applyAlignment="1">
      <alignment horizontal="center" vertical="top"/>
    </xf>
    <xf numFmtId="0" fontId="30" fillId="3" borderId="1" xfId="11" applyFont="1" applyFill="1" applyBorder="1" applyAlignment="1">
      <alignment vertical="top"/>
    </xf>
    <xf numFmtId="170" fontId="30" fillId="3" borderId="1" xfId="12" applyNumberFormat="1" applyFont="1" applyFill="1" applyBorder="1" applyAlignment="1">
      <alignment vertical="top"/>
    </xf>
    <xf numFmtId="43" fontId="33" fillId="3" borderId="7" xfId="13" applyNumberFormat="1" applyFont="1" applyFill="1" applyBorder="1" applyAlignment="1" applyProtection="1">
      <alignment horizontal="center" vertical="center" wrapText="1"/>
    </xf>
    <xf numFmtId="43" fontId="33" fillId="3" borderId="15" xfId="13" applyNumberFormat="1" applyFont="1" applyFill="1" applyBorder="1" applyAlignment="1" applyProtection="1">
      <alignment horizontal="center" vertical="center" wrapText="1"/>
    </xf>
    <xf numFmtId="43" fontId="33" fillId="3" borderId="8" xfId="13" applyNumberFormat="1" applyFont="1" applyFill="1" applyBorder="1" applyAlignment="1" applyProtection="1">
      <alignment horizontal="center" vertical="center" wrapText="1"/>
    </xf>
    <xf numFmtId="0" fontId="31" fillId="3" borderId="0" xfId="11" applyFont="1" applyFill="1" applyAlignment="1">
      <alignment vertical="top"/>
    </xf>
    <xf numFmtId="171" fontId="30" fillId="3" borderId="1" xfId="11" applyNumberFormat="1" applyFont="1" applyFill="1" applyBorder="1" applyAlignment="1">
      <alignment horizontal="center" vertical="center"/>
    </xf>
    <xf numFmtId="0" fontId="30" fillId="3" borderId="1" xfId="11" applyFont="1" applyFill="1" applyBorder="1" applyAlignment="1">
      <alignment horizontal="justify" vertical="top"/>
    </xf>
    <xf numFmtId="170" fontId="30" fillId="3" borderId="1" xfId="12" applyNumberFormat="1" applyFont="1" applyFill="1" applyBorder="1" applyAlignment="1">
      <alignment horizontal="center" vertical="center"/>
    </xf>
    <xf numFmtId="170" fontId="31" fillId="3" borderId="1" xfId="12" applyNumberFormat="1" applyFont="1" applyFill="1" applyBorder="1" applyAlignment="1">
      <alignment horizontal="center" vertical="center"/>
    </xf>
    <xf numFmtId="170" fontId="32" fillId="3" borderId="1" xfId="12" applyNumberFormat="1" applyFont="1" applyFill="1" applyBorder="1" applyAlignment="1">
      <alignment horizontal="center" vertical="center"/>
    </xf>
    <xf numFmtId="0" fontId="30" fillId="3" borderId="22" xfId="11" applyFont="1" applyFill="1" applyBorder="1" applyAlignment="1">
      <alignment vertical="top"/>
    </xf>
    <xf numFmtId="0" fontId="30" fillId="3" borderId="9" xfId="11" applyFont="1" applyFill="1" applyBorder="1" applyAlignment="1">
      <alignment vertical="top"/>
    </xf>
    <xf numFmtId="0" fontId="30" fillId="3" borderId="10" xfId="11" applyFont="1" applyFill="1" applyBorder="1" applyAlignment="1">
      <alignment vertical="top"/>
    </xf>
    <xf numFmtId="0" fontId="30" fillId="3" borderId="0" xfId="11" applyFont="1" applyFill="1" applyAlignment="1">
      <alignment vertical="top"/>
    </xf>
    <xf numFmtId="0" fontId="31" fillId="3" borderId="1" xfId="14" applyFont="1" applyFill="1" applyBorder="1" applyAlignment="1">
      <alignment vertical="top" wrapText="1"/>
    </xf>
    <xf numFmtId="0" fontId="30" fillId="3" borderId="21" xfId="11" applyFont="1" applyFill="1" applyBorder="1" applyAlignment="1">
      <alignment vertical="top"/>
    </xf>
    <xf numFmtId="0" fontId="30" fillId="3" borderId="11" xfId="11" applyFont="1" applyFill="1" applyBorder="1" applyAlignment="1">
      <alignment vertical="top"/>
    </xf>
    <xf numFmtId="0" fontId="30" fillId="3" borderId="1" xfId="0" applyFont="1" applyFill="1" applyBorder="1" applyAlignment="1">
      <alignment vertical="top" wrapText="1"/>
    </xf>
    <xf numFmtId="171" fontId="31" fillId="3" borderId="1" xfId="11" applyNumberFormat="1" applyFont="1" applyFill="1" applyBorder="1" applyAlignment="1">
      <alignment horizontal="center" vertical="center"/>
    </xf>
    <xf numFmtId="0" fontId="31" fillId="3" borderId="1" xfId="0" applyFont="1" applyFill="1" applyBorder="1" applyAlignment="1">
      <alignment vertical="top" wrapText="1"/>
    </xf>
    <xf numFmtId="0" fontId="31" fillId="3" borderId="1" xfId="11" applyFont="1" applyFill="1" applyBorder="1" applyAlignment="1">
      <alignment horizontal="center" vertical="center"/>
    </xf>
    <xf numFmtId="170" fontId="30" fillId="3" borderId="1" xfId="11" applyNumberFormat="1" applyFont="1" applyFill="1" applyBorder="1" applyAlignment="1">
      <alignment vertical="top"/>
    </xf>
    <xf numFmtId="170" fontId="31" fillId="3" borderId="1" xfId="11" applyNumberFormat="1" applyFont="1" applyFill="1" applyBorder="1" applyAlignment="1">
      <alignment vertical="top"/>
    </xf>
    <xf numFmtId="0" fontId="31" fillId="3" borderId="1" xfId="11" applyFont="1" applyFill="1" applyBorder="1" applyAlignment="1">
      <alignment horizontal="justify" vertical="top"/>
    </xf>
    <xf numFmtId="170" fontId="31" fillId="3" borderId="1" xfId="12" applyNumberFormat="1" applyFont="1" applyFill="1" applyBorder="1" applyAlignment="1" applyProtection="1">
      <alignment horizontal="center" vertical="center"/>
      <protection locked="0"/>
    </xf>
    <xf numFmtId="170" fontId="32" fillId="3" borderId="1" xfId="12" applyNumberFormat="1" applyFont="1" applyFill="1" applyBorder="1" applyAlignment="1" applyProtection="1">
      <alignment horizontal="center" vertical="center"/>
      <protection locked="0"/>
    </xf>
    <xf numFmtId="0" fontId="31" fillId="3" borderId="1" xfId="11" applyFont="1" applyFill="1" applyBorder="1" applyAlignment="1">
      <alignment vertical="top"/>
    </xf>
    <xf numFmtId="0" fontId="31" fillId="3" borderId="11" xfId="11" applyFont="1" applyFill="1" applyBorder="1" applyAlignment="1">
      <alignment vertical="top"/>
    </xf>
    <xf numFmtId="0" fontId="31" fillId="3" borderId="1" xfId="0" applyFont="1" applyFill="1" applyBorder="1" applyAlignment="1">
      <alignment horizontal="right" vertical="top"/>
    </xf>
    <xf numFmtId="0" fontId="31" fillId="3" borderId="1" xfId="0" applyFont="1" applyFill="1" applyBorder="1" applyAlignment="1">
      <alignment horizontal="center" vertical="center"/>
    </xf>
    <xf numFmtId="0" fontId="30" fillId="3" borderId="1" xfId="11" applyFont="1" applyFill="1" applyBorder="1" applyAlignment="1">
      <alignment horizontal="justify" vertical="top" wrapText="1"/>
    </xf>
    <xf numFmtId="0" fontId="31" fillId="3" borderId="1" xfId="11" applyFont="1" applyFill="1" applyBorder="1" applyAlignment="1">
      <alignment horizontal="right" vertical="top"/>
    </xf>
    <xf numFmtId="170" fontId="31" fillId="0" borderId="1" xfId="12" applyNumberFormat="1" applyFont="1" applyFill="1" applyBorder="1" applyAlignment="1" applyProtection="1">
      <alignment horizontal="center" vertical="center"/>
      <protection locked="0"/>
    </xf>
    <xf numFmtId="2" fontId="31" fillId="3" borderId="1" xfId="11" applyNumberFormat="1" applyFont="1" applyFill="1" applyBorder="1" applyAlignment="1">
      <alignment horizontal="center" vertical="center"/>
    </xf>
    <xf numFmtId="171" fontId="31" fillId="3" borderId="1" xfId="11" applyNumberFormat="1" applyFont="1" applyFill="1" applyBorder="1" applyAlignment="1">
      <alignment horizontal="center" vertical="top"/>
    </xf>
    <xf numFmtId="0" fontId="31" fillId="11" borderId="1" xfId="11" applyFont="1" applyFill="1" applyBorder="1" applyAlignment="1">
      <alignment horizontal="center" vertical="center"/>
    </xf>
    <xf numFmtId="0" fontId="30" fillId="11" borderId="1" xfId="11" applyFont="1" applyFill="1" applyBorder="1" applyAlignment="1">
      <alignment horizontal="right" vertical="top"/>
    </xf>
    <xf numFmtId="0" fontId="30" fillId="11" borderId="1" xfId="11" applyFont="1" applyFill="1" applyBorder="1" applyAlignment="1">
      <alignment horizontal="center" vertical="center"/>
    </xf>
    <xf numFmtId="170" fontId="30" fillId="11" borderId="1" xfId="12" applyNumberFormat="1" applyFont="1" applyFill="1" applyBorder="1" applyAlignment="1">
      <alignment horizontal="center" vertical="center"/>
    </xf>
    <xf numFmtId="170" fontId="31" fillId="11" borderId="1" xfId="12" applyNumberFormat="1" applyFont="1" applyFill="1" applyBorder="1" applyAlignment="1" applyProtection="1">
      <alignment horizontal="center" vertical="center"/>
      <protection locked="0"/>
    </xf>
    <xf numFmtId="170" fontId="32" fillId="11" borderId="1" xfId="12" applyNumberFormat="1" applyFont="1" applyFill="1" applyBorder="1" applyAlignment="1" applyProtection="1">
      <alignment horizontal="center" vertical="center"/>
      <protection locked="0"/>
    </xf>
    <xf numFmtId="43" fontId="33" fillId="0" borderId="7" xfId="13" applyNumberFormat="1" applyFont="1" applyFill="1" applyBorder="1" applyAlignment="1" applyProtection="1">
      <alignment horizontal="center" vertical="center" wrapText="1"/>
    </xf>
    <xf numFmtId="43" fontId="33" fillId="0" borderId="36" xfId="13" applyNumberFormat="1" applyFont="1" applyFill="1" applyBorder="1" applyAlignment="1" applyProtection="1">
      <alignment horizontal="center" vertical="center" wrapText="1"/>
    </xf>
    <xf numFmtId="0" fontId="31" fillId="0" borderId="1" xfId="11" applyFont="1" applyBorder="1" applyAlignment="1">
      <alignment vertical="top"/>
    </xf>
    <xf numFmtId="0" fontId="31" fillId="0" borderId="11" xfId="11" applyFont="1" applyBorder="1" applyAlignment="1">
      <alignment vertical="top"/>
    </xf>
    <xf numFmtId="0" fontId="30" fillId="3" borderId="1" xfId="11" applyFont="1" applyFill="1" applyBorder="1" applyAlignment="1">
      <alignment horizontal="right" vertical="top"/>
    </xf>
    <xf numFmtId="164" fontId="31" fillId="3" borderId="1" xfId="11" applyNumberFormat="1" applyFont="1" applyFill="1" applyBorder="1" applyAlignment="1">
      <alignment vertical="top"/>
    </xf>
    <xf numFmtId="0" fontId="31" fillId="3" borderId="1" xfId="0" applyFont="1" applyFill="1" applyBorder="1" applyAlignment="1">
      <alignment horizontal="center" vertical="center" wrapText="1"/>
    </xf>
    <xf numFmtId="0" fontId="31" fillId="3" borderId="1" xfId="0" applyFont="1" applyFill="1" applyBorder="1" applyAlignment="1">
      <alignment horizontal="justify" vertical="top" wrapText="1"/>
    </xf>
    <xf numFmtId="170" fontId="31" fillId="3" borderId="1" xfId="12" applyNumberFormat="1" applyFont="1" applyFill="1" applyBorder="1" applyAlignment="1">
      <alignment horizontal="center" vertical="center" wrapText="1"/>
    </xf>
    <xf numFmtId="170" fontId="31" fillId="3" borderId="1" xfId="0" applyNumberFormat="1" applyFont="1" applyFill="1" applyBorder="1"/>
    <xf numFmtId="0" fontId="31" fillId="3" borderId="21" xfId="11" applyFont="1" applyFill="1" applyBorder="1" applyAlignment="1">
      <alignment vertical="top"/>
    </xf>
    <xf numFmtId="0" fontId="31" fillId="7" borderId="1" xfId="0" applyFont="1" applyFill="1" applyBorder="1" applyAlignment="1">
      <alignment horizontal="center" vertical="center"/>
    </xf>
    <xf numFmtId="12" fontId="31" fillId="7" borderId="1" xfId="11" applyNumberFormat="1" applyFont="1" applyFill="1" applyBorder="1" applyAlignment="1">
      <alignment horizontal="left" vertical="top"/>
    </xf>
    <xf numFmtId="0" fontId="31" fillId="7" borderId="1" xfId="11" applyFont="1" applyFill="1" applyBorder="1" applyAlignment="1">
      <alignment horizontal="center" vertical="center"/>
    </xf>
    <xf numFmtId="170" fontId="31" fillId="7" borderId="1" xfId="12" applyNumberFormat="1" applyFont="1" applyFill="1" applyBorder="1" applyAlignment="1">
      <alignment horizontal="center" vertical="center" wrapText="1"/>
    </xf>
    <xf numFmtId="170" fontId="31" fillId="7" borderId="1" xfId="12" applyNumberFormat="1" applyFont="1" applyFill="1" applyBorder="1" applyAlignment="1" applyProtection="1">
      <alignment horizontal="center" vertical="center"/>
      <protection locked="0"/>
    </xf>
    <xf numFmtId="170" fontId="32" fillId="7" borderId="1" xfId="12" applyNumberFormat="1" applyFont="1" applyFill="1" applyBorder="1" applyAlignment="1" applyProtection="1">
      <alignment horizontal="center" vertical="center"/>
      <protection locked="0"/>
    </xf>
    <xf numFmtId="0" fontId="31" fillId="7" borderId="21" xfId="11" applyFont="1" applyFill="1" applyBorder="1" applyAlignment="1">
      <alignment vertical="top"/>
    </xf>
    <xf numFmtId="170" fontId="31" fillId="7" borderId="1" xfId="11" applyNumberFormat="1" applyFont="1" applyFill="1" applyBorder="1" applyAlignment="1">
      <alignment vertical="top"/>
    </xf>
    <xf numFmtId="0" fontId="31" fillId="7" borderId="1" xfId="11" applyFont="1" applyFill="1" applyBorder="1" applyAlignment="1">
      <alignment vertical="top"/>
    </xf>
    <xf numFmtId="0" fontId="31" fillId="7" borderId="11" xfId="11" applyFont="1" applyFill="1" applyBorder="1" applyAlignment="1">
      <alignment vertical="top"/>
    </xf>
    <xf numFmtId="0" fontId="31" fillId="7" borderId="0" xfId="11" applyFont="1" applyFill="1" applyAlignment="1">
      <alignment vertical="top"/>
    </xf>
    <xf numFmtId="12" fontId="31" fillId="3" borderId="1" xfId="11" applyNumberFormat="1" applyFont="1" applyFill="1" applyBorder="1" applyAlignment="1">
      <alignment horizontal="left" vertical="top"/>
    </xf>
    <xf numFmtId="0" fontId="31" fillId="7" borderId="1" xfId="0" applyFont="1" applyFill="1" applyBorder="1" applyAlignment="1">
      <alignment horizontal="justify" vertical="top" wrapText="1"/>
    </xf>
    <xf numFmtId="0" fontId="31" fillId="7" borderId="1" xfId="0" applyFont="1" applyFill="1" applyBorder="1" applyAlignment="1">
      <alignment horizontal="center" vertical="center" wrapText="1"/>
    </xf>
    <xf numFmtId="170" fontId="31" fillId="7" borderId="1" xfId="12" applyNumberFormat="1" applyFont="1" applyFill="1" applyBorder="1" applyAlignment="1">
      <alignment horizontal="center" vertical="center"/>
    </xf>
    <xf numFmtId="170" fontId="32" fillId="7" borderId="1" xfId="12" applyNumberFormat="1" applyFont="1" applyFill="1" applyBorder="1" applyAlignment="1">
      <alignment horizontal="center" vertical="center"/>
    </xf>
    <xf numFmtId="0" fontId="31" fillId="11" borderId="1" xfId="0" applyFont="1" applyFill="1" applyBorder="1" applyAlignment="1">
      <alignment horizontal="center" vertical="center"/>
    </xf>
    <xf numFmtId="170" fontId="31" fillId="11" borderId="1" xfId="12" applyNumberFormat="1" applyFont="1" applyFill="1" applyBorder="1" applyAlignment="1">
      <alignment horizontal="center" vertical="center"/>
    </xf>
    <xf numFmtId="170" fontId="32" fillId="11" borderId="1" xfId="12" applyNumberFormat="1" applyFont="1" applyFill="1" applyBorder="1" applyAlignment="1">
      <alignment horizontal="center" vertical="center"/>
    </xf>
    <xf numFmtId="0" fontId="31" fillId="3" borderId="1" xfId="0" applyFont="1" applyFill="1" applyBorder="1" applyAlignment="1" applyProtection="1">
      <alignment horizontal="justify" vertical="top" wrapText="1"/>
      <protection locked="0"/>
    </xf>
    <xf numFmtId="0" fontId="31" fillId="7" borderId="1" xfId="11" applyFont="1" applyFill="1" applyBorder="1" applyAlignment="1">
      <alignment horizontal="justify" vertical="top"/>
    </xf>
    <xf numFmtId="0" fontId="31" fillId="3" borderId="1" xfId="11" applyFont="1" applyFill="1" applyBorder="1" applyAlignment="1">
      <alignment horizontal="left" vertical="top"/>
    </xf>
    <xf numFmtId="0" fontId="31" fillId="3" borderId="1" xfId="4" applyFont="1" applyFill="1" applyBorder="1" applyAlignment="1">
      <alignment horizontal="center" vertical="center"/>
    </xf>
    <xf numFmtId="0" fontId="31" fillId="3" borderId="1" xfId="4" applyFont="1" applyFill="1" applyBorder="1" applyAlignment="1">
      <alignment horizontal="justify" vertical="top" wrapText="1"/>
    </xf>
    <xf numFmtId="0" fontId="31" fillId="3" borderId="1" xfId="15" applyFont="1" applyFill="1" applyBorder="1" applyAlignment="1" applyProtection="1">
      <alignment horizontal="justify" vertical="top" wrapText="1"/>
      <protection locked="0"/>
    </xf>
    <xf numFmtId="0" fontId="31" fillId="3" borderId="1" xfId="15" applyFont="1" applyFill="1" applyBorder="1" applyAlignment="1" applyProtection="1">
      <alignment horizontal="center" vertical="center" wrapText="1"/>
      <protection locked="0"/>
    </xf>
    <xf numFmtId="170" fontId="31" fillId="3" borderId="1" xfId="12" applyNumberFormat="1" applyFont="1" applyFill="1" applyBorder="1" applyAlignment="1" applyProtection="1">
      <alignment horizontal="center" vertical="center" wrapText="1"/>
      <protection locked="0"/>
    </xf>
    <xf numFmtId="0" fontId="31" fillId="3" borderId="1" xfId="15" applyFont="1" applyFill="1" applyBorder="1" applyAlignment="1" applyProtection="1">
      <alignment horizontal="left" vertical="center" wrapText="1"/>
      <protection locked="0"/>
    </xf>
    <xf numFmtId="0" fontId="31" fillId="7" borderId="1" xfId="4" applyFont="1" applyFill="1" applyBorder="1" applyAlignment="1">
      <alignment horizontal="center" vertical="center"/>
    </xf>
    <xf numFmtId="0" fontId="31" fillId="7" borderId="1" xfId="15" applyFont="1" applyFill="1" applyBorder="1" applyAlignment="1" applyProtection="1">
      <alignment horizontal="justify" vertical="top" wrapText="1"/>
      <protection locked="0"/>
    </xf>
    <xf numFmtId="0" fontId="31" fillId="7" borderId="1" xfId="15" applyFont="1" applyFill="1" applyBorder="1" applyAlignment="1" applyProtection="1">
      <alignment horizontal="center" vertical="center" wrapText="1"/>
      <protection locked="0"/>
    </xf>
    <xf numFmtId="170" fontId="31" fillId="7" borderId="1" xfId="12" applyNumberFormat="1" applyFont="1" applyFill="1" applyBorder="1" applyAlignment="1" applyProtection="1">
      <alignment horizontal="center" vertical="center" wrapText="1"/>
      <protection locked="0"/>
    </xf>
    <xf numFmtId="0" fontId="31" fillId="0" borderId="21" xfId="11" applyFont="1" applyBorder="1" applyAlignment="1">
      <alignment vertical="top"/>
    </xf>
    <xf numFmtId="171" fontId="30" fillId="3" borderId="1" xfId="0" applyNumberFormat="1" applyFont="1" applyFill="1" applyBorder="1" applyAlignment="1">
      <alignment horizontal="center" vertical="center"/>
    </xf>
    <xf numFmtId="0" fontId="30" fillId="3" borderId="1" xfId="0" applyFont="1" applyFill="1" applyBorder="1" applyAlignment="1">
      <alignment horizontal="justify" vertical="top"/>
    </xf>
    <xf numFmtId="0" fontId="30" fillId="3" borderId="1" xfId="0" applyFont="1" applyFill="1" applyBorder="1" applyAlignment="1">
      <alignment horizontal="center" vertical="center"/>
    </xf>
    <xf numFmtId="171" fontId="31" fillId="3" borderId="1" xfId="0" applyNumberFormat="1" applyFont="1" applyFill="1" applyBorder="1" applyAlignment="1">
      <alignment horizontal="center" vertical="center" wrapText="1"/>
    </xf>
    <xf numFmtId="0" fontId="31" fillId="3" borderId="1" xfId="11" applyFont="1" applyFill="1" applyBorder="1" applyAlignment="1">
      <alignment vertical="top" wrapText="1"/>
    </xf>
    <xf numFmtId="170" fontId="32" fillId="3" borderId="1" xfId="12" applyNumberFormat="1" applyFont="1" applyFill="1" applyBorder="1" applyAlignment="1">
      <alignment horizontal="center" vertical="center" wrapText="1"/>
    </xf>
    <xf numFmtId="0" fontId="31" fillId="3" borderId="21" xfId="11" applyFont="1" applyFill="1" applyBorder="1" applyAlignment="1">
      <alignment vertical="top" wrapText="1"/>
    </xf>
    <xf numFmtId="0" fontId="31" fillId="3" borderId="11" xfId="11" applyFont="1" applyFill="1" applyBorder="1" applyAlignment="1">
      <alignment vertical="top" wrapText="1"/>
    </xf>
    <xf numFmtId="0" fontId="31" fillId="3" borderId="0" xfId="11" applyFont="1" applyFill="1" applyAlignment="1">
      <alignment vertical="top" wrapText="1"/>
    </xf>
    <xf numFmtId="171" fontId="31" fillId="3" borderId="1" xfId="0" applyNumberFormat="1" applyFont="1" applyFill="1" applyBorder="1" applyAlignment="1">
      <alignment horizontal="center" vertical="center"/>
    </xf>
    <xf numFmtId="0" fontId="31" fillId="7" borderId="1" xfId="0" applyFont="1" applyFill="1" applyBorder="1" applyAlignment="1">
      <alignment vertical="top" wrapText="1"/>
    </xf>
    <xf numFmtId="170" fontId="32" fillId="7" borderId="1" xfId="12" applyNumberFormat="1" applyFont="1" applyFill="1" applyBorder="1" applyAlignment="1">
      <alignment horizontal="center" vertical="center" wrapText="1"/>
    </xf>
    <xf numFmtId="0" fontId="31" fillId="0" borderId="21" xfId="11" applyFont="1" applyBorder="1" applyAlignment="1">
      <alignment vertical="top" wrapText="1"/>
    </xf>
    <xf numFmtId="0" fontId="31" fillId="0" borderId="1" xfId="11" applyFont="1" applyBorder="1" applyAlignment="1">
      <alignment vertical="top" wrapText="1"/>
    </xf>
    <xf numFmtId="0" fontId="31" fillId="0" borderId="11" xfId="11" applyFont="1" applyBorder="1" applyAlignment="1">
      <alignment vertical="top" wrapText="1"/>
    </xf>
    <xf numFmtId="0" fontId="31" fillId="3" borderId="1" xfId="11" applyFont="1" applyFill="1" applyBorder="1" applyAlignment="1">
      <alignment horizontal="center" vertical="center" wrapText="1"/>
    </xf>
    <xf numFmtId="0" fontId="31" fillId="3" borderId="1" xfId="11" applyFont="1" applyFill="1" applyBorder="1" applyAlignment="1">
      <alignment horizontal="justify" vertical="top" wrapText="1"/>
    </xf>
    <xf numFmtId="170" fontId="31" fillId="3" borderId="9" xfId="11" applyNumberFormat="1" applyFont="1" applyFill="1" applyBorder="1" applyAlignment="1">
      <alignment vertical="top"/>
    </xf>
    <xf numFmtId="0" fontId="31" fillId="3" borderId="1" xfId="11" applyFont="1" applyFill="1" applyBorder="1" applyAlignment="1">
      <alignment horizontal="left" vertical="center" wrapText="1"/>
    </xf>
    <xf numFmtId="171" fontId="31" fillId="3" borderId="1" xfId="11" applyNumberFormat="1" applyFont="1" applyFill="1" applyBorder="1" applyAlignment="1">
      <alignment horizontal="center" vertical="center" wrapText="1"/>
    </xf>
    <xf numFmtId="0" fontId="31" fillId="3" borderId="1" xfId="0" applyFont="1" applyFill="1" applyBorder="1" applyAlignment="1" applyProtection="1">
      <alignment horizontal="center" vertical="center" wrapText="1"/>
      <protection locked="0"/>
    </xf>
    <xf numFmtId="0" fontId="31" fillId="3" borderId="1" xfId="0" applyFont="1" applyFill="1" applyBorder="1" applyAlignment="1" applyProtection="1">
      <alignment horizontal="justify" vertical="center" wrapText="1"/>
      <protection locked="0"/>
    </xf>
    <xf numFmtId="0" fontId="31" fillId="3" borderId="21" xfId="0" applyFont="1" applyFill="1" applyBorder="1"/>
    <xf numFmtId="0" fontId="31" fillId="3" borderId="1" xfId="0" applyFont="1" applyFill="1" applyBorder="1"/>
    <xf numFmtId="0" fontId="31" fillId="3" borderId="11" xfId="0" applyFont="1" applyFill="1" applyBorder="1"/>
    <xf numFmtId="0" fontId="31" fillId="3" borderId="0" xfId="0" applyFont="1" applyFill="1"/>
    <xf numFmtId="2" fontId="31" fillId="3" borderId="1" xfId="11" applyNumberFormat="1" applyFont="1" applyFill="1" applyBorder="1" applyAlignment="1">
      <alignment horizontal="center" vertical="center" wrapText="1"/>
    </xf>
    <xf numFmtId="1" fontId="30" fillId="3" borderId="1" xfId="0" applyNumberFormat="1" applyFont="1" applyFill="1" applyBorder="1" applyAlignment="1" applyProtection="1">
      <alignment horizontal="center" vertical="center" wrapText="1"/>
      <protection locked="0"/>
    </xf>
    <xf numFmtId="172" fontId="34" fillId="3" borderId="1" xfId="0" applyNumberFormat="1" applyFont="1" applyFill="1" applyBorder="1" applyAlignment="1" applyProtection="1">
      <alignment vertical="top"/>
      <protection locked="0"/>
    </xf>
    <xf numFmtId="172" fontId="31" fillId="3" borderId="1" xfId="0" applyNumberFormat="1" applyFont="1" applyFill="1" applyBorder="1" applyAlignment="1" applyProtection="1">
      <alignment horizontal="center" vertical="center" wrapText="1"/>
      <protection locked="0"/>
    </xf>
    <xf numFmtId="172" fontId="31" fillId="3" borderId="1" xfId="0" applyNumberFormat="1" applyFont="1" applyFill="1" applyBorder="1" applyAlignment="1" applyProtection="1">
      <alignment vertical="top"/>
      <protection locked="0"/>
    </xf>
    <xf numFmtId="171" fontId="31" fillId="3" borderId="1" xfId="0" applyNumberFormat="1" applyFont="1" applyFill="1" applyBorder="1" applyAlignment="1" applyProtection="1">
      <alignment horizontal="center" vertical="center" wrapText="1"/>
      <protection locked="0"/>
    </xf>
    <xf numFmtId="172" fontId="31" fillId="3" borderId="1" xfId="0" applyNumberFormat="1" applyFont="1" applyFill="1" applyBorder="1" applyAlignment="1" applyProtection="1">
      <alignment vertical="top" wrapText="1"/>
      <protection locked="0"/>
    </xf>
    <xf numFmtId="0" fontId="31" fillId="3" borderId="1" xfId="0" applyFont="1" applyFill="1" applyBorder="1" applyAlignment="1">
      <alignment vertical="center" wrapText="1"/>
    </xf>
    <xf numFmtId="172" fontId="31" fillId="3" borderId="1" xfId="0" applyNumberFormat="1" applyFont="1" applyFill="1" applyBorder="1" applyAlignment="1" applyProtection="1">
      <alignment horizontal="left" vertical="center" wrapText="1"/>
      <protection locked="0"/>
    </xf>
    <xf numFmtId="172" fontId="30" fillId="3" borderId="1" xfId="0" applyNumberFormat="1" applyFont="1" applyFill="1" applyBorder="1" applyAlignment="1" applyProtection="1">
      <alignment horizontal="center" vertical="center" wrapText="1"/>
      <protection locked="0"/>
    </xf>
    <xf numFmtId="0" fontId="30" fillId="3" borderId="1" xfId="11" applyFont="1" applyFill="1" applyBorder="1" applyAlignment="1">
      <alignment horizontal="justify" vertical="center" wrapText="1"/>
    </xf>
    <xf numFmtId="0" fontId="31" fillId="3" borderId="1" xfId="11" applyFont="1" applyFill="1" applyBorder="1" applyAlignment="1">
      <alignment horizontal="justify" vertical="center" wrapText="1"/>
    </xf>
    <xf numFmtId="2" fontId="31" fillId="3" borderId="1" xfId="0" applyNumberFormat="1" applyFont="1" applyFill="1" applyBorder="1" applyAlignment="1" applyProtection="1">
      <alignment horizontal="center" vertical="center" wrapText="1"/>
      <protection locked="0"/>
    </xf>
    <xf numFmtId="172" fontId="31" fillId="3" borderId="1" xfId="0" applyNumberFormat="1" applyFont="1" applyFill="1" applyBorder="1" applyAlignment="1" applyProtection="1">
      <alignment horizontal="left" vertical="top"/>
      <protection locked="0"/>
    </xf>
    <xf numFmtId="0" fontId="31" fillId="11" borderId="1" xfId="0" applyFont="1" applyFill="1" applyBorder="1" applyAlignment="1" applyProtection="1">
      <alignment horizontal="center" vertical="center"/>
      <protection locked="0"/>
    </xf>
    <xf numFmtId="171" fontId="30" fillId="3" borderId="1" xfId="0" applyNumberFormat="1" applyFont="1" applyFill="1" applyBorder="1" applyAlignment="1" applyProtection="1">
      <alignment horizontal="center" vertical="center" wrapText="1"/>
      <protection locked="0"/>
    </xf>
    <xf numFmtId="0" fontId="34" fillId="3" borderId="1" xfId="0" applyFont="1" applyFill="1" applyBorder="1" applyAlignment="1" applyProtection="1">
      <alignment horizontal="left" vertical="top" wrapText="1"/>
      <protection locked="0"/>
    </xf>
    <xf numFmtId="1" fontId="31" fillId="3" borderId="1" xfId="0" applyNumberFormat="1" applyFont="1" applyFill="1" applyBorder="1" applyAlignment="1" applyProtection="1">
      <alignment horizontal="center" vertical="center"/>
      <protection locked="0"/>
    </xf>
    <xf numFmtId="0" fontId="31" fillId="3" borderId="1" xfId="4" applyFont="1" applyFill="1" applyBorder="1" applyAlignment="1" applyProtection="1">
      <alignment horizontal="justify" vertical="top"/>
      <protection locked="0"/>
    </xf>
    <xf numFmtId="0" fontId="31" fillId="3" borderId="1" xfId="4" applyFont="1" applyFill="1" applyBorder="1" applyAlignment="1" applyProtection="1">
      <alignment horizontal="center" vertical="center"/>
      <protection locked="0"/>
    </xf>
    <xf numFmtId="0" fontId="31" fillId="3" borderId="1" xfId="4" applyFont="1" applyFill="1" applyBorder="1" applyAlignment="1" applyProtection="1">
      <alignment horizontal="justify" vertical="top" wrapText="1"/>
      <protection locked="0"/>
    </xf>
    <xf numFmtId="0" fontId="31" fillId="3" borderId="1" xfId="4" applyFont="1" applyFill="1" applyBorder="1" applyAlignment="1" applyProtection="1">
      <alignment horizontal="center" vertical="center" wrapText="1"/>
      <protection locked="0"/>
    </xf>
    <xf numFmtId="43" fontId="10" fillId="5" borderId="7" xfId="13" applyNumberFormat="1" applyFont="1" applyFill="1" applyBorder="1" applyAlignment="1" applyProtection="1">
      <alignment horizontal="center" vertical="center" wrapText="1"/>
    </xf>
    <xf numFmtId="43" fontId="10" fillId="5" borderId="36" xfId="13" applyNumberFormat="1" applyFont="1" applyFill="1" applyBorder="1" applyAlignment="1" applyProtection="1">
      <alignment horizontal="center" vertical="center" wrapText="1"/>
    </xf>
    <xf numFmtId="0" fontId="30" fillId="3" borderId="1" xfId="0" applyFont="1" applyFill="1" applyBorder="1" applyAlignment="1" applyProtection="1">
      <alignment horizontal="left" vertical="top" wrapText="1"/>
      <protection locked="0"/>
    </xf>
    <xf numFmtId="0" fontId="31" fillId="3" borderId="21" xfId="16" applyFont="1" applyFill="1" applyBorder="1" applyAlignment="1">
      <alignment vertical="top"/>
    </xf>
    <xf numFmtId="0" fontId="31" fillId="3" borderId="1" xfId="16" applyFont="1" applyFill="1" applyBorder="1" applyAlignment="1">
      <alignment vertical="top"/>
    </xf>
    <xf numFmtId="0" fontId="31" fillId="3" borderId="11" xfId="16" applyFont="1" applyFill="1" applyBorder="1" applyAlignment="1">
      <alignment vertical="top"/>
    </xf>
    <xf numFmtId="0" fontId="31" fillId="3" borderId="0" xfId="16" applyFont="1" applyFill="1" applyAlignment="1">
      <alignment vertical="top"/>
    </xf>
    <xf numFmtId="171" fontId="31" fillId="11" borderId="1" xfId="16" applyNumberFormat="1" applyFont="1" applyFill="1" applyBorder="1" applyAlignment="1" applyProtection="1">
      <alignment horizontal="center" vertical="center" wrapText="1"/>
      <protection locked="0"/>
    </xf>
    <xf numFmtId="0" fontId="31" fillId="11" borderId="1" xfId="4" applyFont="1" applyFill="1" applyBorder="1" applyAlignment="1" applyProtection="1">
      <alignment horizontal="center" vertical="center"/>
      <protection locked="0"/>
    </xf>
    <xf numFmtId="0" fontId="31" fillId="0" borderId="21" xfId="16" applyFont="1" applyBorder="1" applyAlignment="1">
      <alignment vertical="top"/>
    </xf>
    <xf numFmtId="0" fontId="31" fillId="0" borderId="1" xfId="16" applyFont="1" applyBorder="1" applyAlignment="1">
      <alignment vertical="top"/>
    </xf>
    <xf numFmtId="0" fontId="31" fillId="0" borderId="11" xfId="16" applyFont="1" applyBorder="1" applyAlignment="1">
      <alignment vertical="top"/>
    </xf>
    <xf numFmtId="171" fontId="31" fillId="3" borderId="1" xfId="16" applyNumberFormat="1" applyFont="1" applyFill="1" applyBorder="1" applyAlignment="1" applyProtection="1">
      <alignment horizontal="center" vertical="center" wrapText="1"/>
      <protection locked="0"/>
    </xf>
    <xf numFmtId="171" fontId="30" fillId="3" borderId="1" xfId="16" applyNumberFormat="1" applyFont="1" applyFill="1" applyBorder="1" applyAlignment="1" applyProtection="1">
      <alignment horizontal="center" vertical="center" wrapText="1"/>
      <protection locked="0"/>
    </xf>
    <xf numFmtId="0" fontId="31" fillId="3" borderId="1" xfId="16" applyFont="1" applyFill="1" applyBorder="1" applyAlignment="1">
      <alignment vertical="top" wrapText="1"/>
    </xf>
    <xf numFmtId="2" fontId="31" fillId="3" borderId="1" xfId="16" applyNumberFormat="1" applyFont="1" applyFill="1" applyBorder="1" applyAlignment="1" applyProtection="1">
      <alignment horizontal="center" vertical="center" wrapText="1"/>
      <protection locked="0"/>
    </xf>
    <xf numFmtId="0" fontId="31" fillId="3" borderId="1" xfId="11" applyFont="1" applyFill="1" applyBorder="1" applyAlignment="1">
      <alignment vertical="center" wrapText="1"/>
    </xf>
    <xf numFmtId="0" fontId="31" fillId="3" borderId="1" xfId="11" applyFont="1" applyFill="1" applyBorder="1" applyAlignment="1">
      <alignment vertical="center"/>
    </xf>
    <xf numFmtId="0" fontId="30" fillId="3" borderId="1" xfId="6" applyFont="1" applyFill="1" applyBorder="1" applyAlignment="1" applyProtection="1">
      <alignment vertical="top" wrapText="1"/>
      <protection locked="0"/>
    </xf>
    <xf numFmtId="0" fontId="30" fillId="3" borderId="1" xfId="17" applyFont="1" applyFill="1" applyBorder="1" applyAlignment="1">
      <alignment horizontal="center" vertical="center"/>
    </xf>
    <xf numFmtId="0" fontId="34" fillId="3" borderId="1" xfId="17" applyFont="1" applyFill="1" applyBorder="1" applyAlignment="1">
      <alignment vertical="center"/>
    </xf>
    <xf numFmtId="0" fontId="31" fillId="3" borderId="1" xfId="18" applyFont="1" applyFill="1" applyBorder="1" applyAlignment="1">
      <alignment horizontal="center" vertical="top" wrapText="1"/>
    </xf>
    <xf numFmtId="170" fontId="31" fillId="3" borderId="13" xfId="0" applyNumberFormat="1" applyFont="1" applyFill="1" applyBorder="1"/>
    <xf numFmtId="170" fontId="31" fillId="3" borderId="1" xfId="0" applyNumberFormat="1" applyFont="1" applyFill="1" applyBorder="1" applyAlignment="1">
      <alignment horizontal="center" vertical="center"/>
    </xf>
    <xf numFmtId="0" fontId="31" fillId="3" borderId="1" xfId="18" applyFont="1" applyFill="1" applyBorder="1" applyAlignment="1">
      <alignment horizontal="center" vertical="center" wrapText="1"/>
    </xf>
    <xf numFmtId="0" fontId="31" fillId="3" borderId="27" xfId="0" applyFont="1" applyFill="1" applyBorder="1"/>
    <xf numFmtId="0" fontId="31" fillId="3" borderId="13" xfId="0" applyFont="1" applyFill="1" applyBorder="1"/>
    <xf numFmtId="0" fontId="31" fillId="3" borderId="14" xfId="0" applyFont="1" applyFill="1" applyBorder="1"/>
    <xf numFmtId="0" fontId="30" fillId="11" borderId="1" xfId="4" applyFont="1" applyFill="1" applyBorder="1" applyAlignment="1">
      <alignment horizontal="center" vertical="center"/>
    </xf>
    <xf numFmtId="0" fontId="31" fillId="0" borderId="28" xfId="0" applyFont="1" applyBorder="1"/>
    <xf numFmtId="0" fontId="31" fillId="0" borderId="16" xfId="0" applyFont="1" applyBorder="1"/>
    <xf numFmtId="43" fontId="33" fillId="0" borderId="16" xfId="13" applyNumberFormat="1" applyFont="1" applyFill="1" applyBorder="1" applyAlignment="1" applyProtection="1">
      <alignment horizontal="center" vertical="center" wrapText="1"/>
    </xf>
    <xf numFmtId="0" fontId="31" fillId="0" borderId="17" xfId="0" applyFont="1" applyBorder="1"/>
    <xf numFmtId="0" fontId="31" fillId="3" borderId="0" xfId="11" applyFont="1" applyFill="1" applyAlignment="1">
      <alignment horizontal="center" vertical="center"/>
    </xf>
    <xf numFmtId="0" fontId="31" fillId="3" borderId="0" xfId="11" applyFont="1" applyFill="1" applyAlignment="1">
      <alignment horizontal="justify" vertical="top"/>
    </xf>
    <xf numFmtId="170" fontId="31" fillId="3" borderId="0" xfId="12" applyNumberFormat="1" applyFont="1" applyFill="1" applyAlignment="1">
      <alignment horizontal="center" vertical="center"/>
    </xf>
    <xf numFmtId="170" fontId="32" fillId="3" borderId="0" xfId="12" applyNumberFormat="1" applyFont="1" applyFill="1" applyAlignment="1">
      <alignment horizontal="center" vertical="center"/>
    </xf>
    <xf numFmtId="164" fontId="31" fillId="3" borderId="0" xfId="11" applyNumberFormat="1" applyFont="1" applyFill="1" applyAlignment="1">
      <alignment vertical="top"/>
    </xf>
    <xf numFmtId="0" fontId="31" fillId="0" borderId="0" xfId="0" applyFont="1" applyAlignment="1">
      <alignment horizontal="center" vertical="center"/>
    </xf>
    <xf numFmtId="0" fontId="36" fillId="3" borderId="0" xfId="0" applyFont="1" applyFill="1" applyAlignment="1">
      <alignment horizontal="center" vertical="center"/>
    </xf>
    <xf numFmtId="0" fontId="31" fillId="0" borderId="1" xfId="0" applyFont="1" applyBorder="1" applyAlignment="1">
      <alignment horizontal="center" vertical="center"/>
    </xf>
    <xf numFmtId="0" fontId="36" fillId="3" borderId="1" xfId="0" applyFont="1" applyFill="1" applyBorder="1" applyAlignment="1">
      <alignment horizontal="center" vertical="center"/>
    </xf>
    <xf numFmtId="0" fontId="31" fillId="0" borderId="1" xfId="0" applyFont="1" applyBorder="1" applyAlignment="1">
      <alignment horizontal="left" vertical="center" wrapText="1"/>
    </xf>
    <xf numFmtId="0" fontId="36" fillId="0" borderId="19" xfId="0" applyFont="1" applyBorder="1"/>
    <xf numFmtId="0" fontId="36" fillId="0" borderId="0" xfId="0" applyFont="1"/>
    <xf numFmtId="0" fontId="36" fillId="0" borderId="1" xfId="0" applyFont="1" applyBorder="1"/>
    <xf numFmtId="0" fontId="36" fillId="0" borderId="13" xfId="0" applyFont="1" applyBorder="1" applyAlignment="1">
      <alignment horizontal="center" vertical="center"/>
    </xf>
    <xf numFmtId="0" fontId="38" fillId="0" borderId="15" xfId="0" applyFont="1" applyBorder="1" applyAlignment="1" applyProtection="1">
      <alignment horizontal="center" vertical="center" wrapText="1"/>
      <protection locked="0"/>
    </xf>
    <xf numFmtId="0" fontId="38" fillId="0" borderId="7" xfId="0" applyFont="1" applyBorder="1" applyAlignment="1" applyProtection="1">
      <alignment horizontal="center" vertical="center" wrapText="1"/>
      <protection locked="0"/>
    </xf>
    <xf numFmtId="165" fontId="38" fillId="0" borderId="7" xfId="1" applyNumberFormat="1" applyFont="1" applyFill="1" applyBorder="1" applyAlignment="1" applyProtection="1">
      <alignment horizontal="center" vertical="center" wrapText="1"/>
      <protection locked="0"/>
    </xf>
    <xf numFmtId="173" fontId="38" fillId="0" borderId="8" xfId="0" applyNumberFormat="1" applyFont="1" applyBorder="1" applyAlignment="1" applyProtection="1">
      <alignment horizontal="center" vertical="center" wrapText="1"/>
      <protection locked="0"/>
    </xf>
    <xf numFmtId="0" fontId="36" fillId="0" borderId="31" xfId="0" applyFont="1" applyBorder="1" applyAlignment="1">
      <alignment vertical="center"/>
    </xf>
    <xf numFmtId="43" fontId="33" fillId="0" borderId="15" xfId="1" applyNumberFormat="1" applyFont="1" applyFill="1" applyBorder="1" applyAlignment="1" applyProtection="1">
      <alignment horizontal="center" vertical="center" wrapText="1"/>
    </xf>
    <xf numFmtId="43" fontId="33" fillId="0" borderId="7" xfId="1" applyNumberFormat="1" applyFont="1" applyFill="1" applyBorder="1" applyAlignment="1" applyProtection="1">
      <alignment horizontal="center" vertical="center" wrapText="1"/>
    </xf>
    <xf numFmtId="43" fontId="33" fillId="0" borderId="8" xfId="1" applyNumberFormat="1" applyFont="1" applyFill="1" applyBorder="1" applyAlignment="1" applyProtection="1">
      <alignment horizontal="center" vertical="center" wrapText="1"/>
    </xf>
    <xf numFmtId="0" fontId="36" fillId="0" borderId="0" xfId="0" applyFont="1" applyAlignment="1">
      <alignment vertical="center"/>
    </xf>
    <xf numFmtId="0" fontId="30" fillId="0" borderId="22" xfId="0" applyFont="1" applyBorder="1" applyAlignment="1" applyProtection="1">
      <alignment horizontal="center" vertical="center" wrapText="1"/>
      <protection locked="0"/>
    </xf>
    <xf numFmtId="0" fontId="30" fillId="0" borderId="9" xfId="0" applyFont="1" applyBorder="1" applyAlignment="1" applyProtection="1">
      <alignment vertical="center" wrapText="1"/>
      <protection locked="0"/>
    </xf>
    <xf numFmtId="0" fontId="31" fillId="0" borderId="9" xfId="0" applyFont="1" applyBorder="1" applyAlignment="1" applyProtection="1">
      <alignment horizontal="center" vertical="center" wrapText="1"/>
      <protection locked="0"/>
    </xf>
    <xf numFmtId="165" fontId="31" fillId="0" borderId="9" xfId="1" applyNumberFormat="1" applyFont="1" applyFill="1" applyBorder="1" applyAlignment="1" applyProtection="1">
      <alignment horizontal="center" vertical="center" wrapText="1"/>
      <protection locked="0"/>
    </xf>
    <xf numFmtId="173" fontId="31" fillId="0" borderId="9" xfId="0" applyNumberFormat="1" applyFont="1" applyBorder="1" applyAlignment="1" applyProtection="1">
      <alignment horizontal="center" vertical="center" wrapText="1"/>
      <protection locked="0"/>
    </xf>
    <xf numFmtId="0" fontId="36" fillId="0" borderId="39" xfId="0" applyFont="1" applyBorder="1"/>
    <xf numFmtId="0" fontId="36" fillId="0" borderId="9" xfId="0" applyFont="1" applyBorder="1"/>
    <xf numFmtId="0" fontId="36" fillId="0" borderId="10" xfId="0" applyFont="1" applyBorder="1"/>
    <xf numFmtId="0" fontId="31" fillId="0" borderId="21" xfId="0" applyFont="1" applyBorder="1" applyAlignment="1" applyProtection="1">
      <alignment horizontal="center" vertical="center" wrapText="1"/>
      <protection locked="0"/>
    </xf>
    <xf numFmtId="0" fontId="31" fillId="0" borderId="1" xfId="0" applyFont="1" applyBorder="1" applyAlignment="1" applyProtection="1">
      <alignment vertical="center" wrapText="1"/>
      <protection locked="0"/>
    </xf>
    <xf numFmtId="0" fontId="31" fillId="0" borderId="1" xfId="0" applyFont="1" applyBorder="1" applyAlignment="1" applyProtection="1">
      <alignment horizontal="center" vertical="center" wrapText="1"/>
      <protection locked="0"/>
    </xf>
    <xf numFmtId="165" fontId="31" fillId="0" borderId="1" xfId="1" applyNumberFormat="1" applyFont="1" applyFill="1" applyBorder="1" applyAlignment="1" applyProtection="1">
      <alignment horizontal="center" vertical="center" wrapText="1"/>
      <protection locked="0"/>
    </xf>
    <xf numFmtId="173" fontId="31" fillId="0" borderId="1" xfId="0" applyNumberFormat="1" applyFont="1" applyBorder="1" applyAlignment="1" applyProtection="1">
      <alignment horizontal="center" vertical="center" wrapText="1"/>
      <protection locked="0"/>
    </xf>
    <xf numFmtId="0" fontId="36" fillId="0" borderId="40" xfId="0" applyFont="1" applyBorder="1"/>
    <xf numFmtId="0" fontId="36" fillId="0" borderId="11" xfId="0" applyFont="1" applyBorder="1"/>
    <xf numFmtId="0" fontId="30" fillId="0" borderId="21" xfId="0" applyFont="1" applyBorder="1" applyAlignment="1" applyProtection="1">
      <alignment horizontal="center" vertical="center" wrapText="1"/>
      <protection locked="0"/>
    </xf>
    <xf numFmtId="0" fontId="30" fillId="0" borderId="1" xfId="0" applyFont="1" applyBorder="1" applyAlignment="1" applyProtection="1">
      <alignment vertical="center" wrapText="1"/>
      <protection locked="0"/>
    </xf>
    <xf numFmtId="0" fontId="30" fillId="0" borderId="1" xfId="0" applyFont="1" applyBorder="1" applyAlignment="1" applyProtection="1">
      <alignment horizontal="center" vertical="center" wrapText="1"/>
      <protection locked="0"/>
    </xf>
    <xf numFmtId="165" fontId="30" fillId="0" borderId="1" xfId="1" applyNumberFormat="1" applyFont="1" applyFill="1" applyBorder="1" applyAlignment="1" applyProtection="1">
      <alignment horizontal="center" vertical="center" wrapText="1"/>
      <protection locked="0"/>
    </xf>
    <xf numFmtId="165" fontId="36" fillId="0" borderId="1" xfId="1" applyNumberFormat="1" applyFont="1" applyFill="1" applyBorder="1" applyAlignment="1" applyProtection="1">
      <alignment horizontal="center" vertical="center" wrapText="1"/>
      <protection locked="0"/>
    </xf>
    <xf numFmtId="173" fontId="36" fillId="0" borderId="1" xfId="1" applyNumberFormat="1" applyFont="1" applyFill="1" applyBorder="1" applyAlignment="1" applyProtection="1">
      <alignment horizontal="center" vertical="center" wrapText="1"/>
      <protection locked="0"/>
    </xf>
    <xf numFmtId="0" fontId="36" fillId="0" borderId="1" xfId="0" applyFont="1" applyBorder="1" applyAlignment="1">
      <alignment vertical="center"/>
    </xf>
    <xf numFmtId="0" fontId="36" fillId="0" borderId="40" xfId="0" applyFont="1" applyBorder="1" applyAlignment="1">
      <alignment vertical="center"/>
    </xf>
    <xf numFmtId="0" fontId="36" fillId="0" borderId="11" xfId="0" applyFont="1" applyBorder="1" applyAlignment="1">
      <alignment vertical="center"/>
    </xf>
    <xf numFmtId="0" fontId="31" fillId="0" borderId="1" xfId="0" applyFont="1" applyBorder="1" applyAlignment="1" applyProtection="1">
      <alignment horizontal="left" vertical="center" wrapText="1"/>
      <protection locked="0"/>
    </xf>
    <xf numFmtId="0" fontId="36" fillId="0" borderId="1" xfId="0" applyFont="1" applyBorder="1" applyAlignment="1" applyProtection="1">
      <alignment horizontal="center" vertical="center" wrapText="1"/>
      <protection locked="0"/>
    </xf>
    <xf numFmtId="0" fontId="41" fillId="0" borderId="21" xfId="0" applyFont="1" applyBorder="1" applyAlignment="1" applyProtection="1">
      <alignment horizontal="center" vertical="center" wrapText="1"/>
      <protection locked="0"/>
    </xf>
    <xf numFmtId="0" fontId="41" fillId="0" borderId="1" xfId="0" applyFont="1" applyBorder="1" applyAlignment="1" applyProtection="1">
      <alignment vertical="center" wrapText="1"/>
      <protection locked="0"/>
    </xf>
    <xf numFmtId="0" fontId="36" fillId="0" borderId="21" xfId="0" applyFont="1" applyBorder="1" applyAlignment="1" applyProtection="1">
      <alignment horizontal="center" vertical="center" wrapText="1"/>
      <protection locked="0"/>
    </xf>
    <xf numFmtId="0" fontId="36" fillId="0" borderId="1" xfId="0" applyFont="1" applyBorder="1" applyAlignment="1" applyProtection="1">
      <alignment vertical="center" wrapText="1"/>
      <protection locked="0"/>
    </xf>
    <xf numFmtId="165" fontId="36" fillId="0" borderId="1" xfId="0" applyNumberFormat="1" applyFont="1" applyBorder="1" applyAlignment="1">
      <alignment vertical="center"/>
    </xf>
    <xf numFmtId="173" fontId="36" fillId="0" borderId="1" xfId="0" applyNumberFormat="1" applyFont="1" applyBorder="1" applyAlignment="1">
      <alignment vertical="center"/>
    </xf>
    <xf numFmtId="173" fontId="36" fillId="0" borderId="11" xfId="0" applyNumberFormat="1" applyFont="1" applyBorder="1" applyAlignment="1">
      <alignment vertical="center"/>
    </xf>
    <xf numFmtId="171" fontId="36" fillId="0" borderId="21" xfId="0" applyNumberFormat="1" applyFont="1" applyBorder="1" applyAlignment="1" applyProtection="1">
      <alignment horizontal="center" vertical="center" wrapText="1"/>
      <protection locked="0"/>
    </xf>
    <xf numFmtId="0" fontId="41" fillId="0" borderId="1" xfId="0" applyFont="1" applyBorder="1" applyAlignment="1">
      <alignment horizontal="left" vertical="center" wrapText="1"/>
    </xf>
    <xf numFmtId="0" fontId="41" fillId="0" borderId="21" xfId="0" applyFont="1" applyBorder="1" applyAlignment="1">
      <alignment horizontal="center" vertical="center" wrapText="1"/>
    </xf>
    <xf numFmtId="0" fontId="41" fillId="0" borderId="1" xfId="0" applyFont="1" applyBorder="1" applyAlignment="1" applyProtection="1">
      <alignment horizontal="center" vertical="center" wrapText="1"/>
      <protection locked="0"/>
    </xf>
    <xf numFmtId="0" fontId="41" fillId="0" borderId="1" xfId="0" applyFont="1" applyBorder="1" applyAlignment="1">
      <alignment vertical="center"/>
    </xf>
    <xf numFmtId="0" fontId="41" fillId="0" borderId="40" xfId="0" applyFont="1" applyBorder="1" applyAlignment="1">
      <alignment vertical="center"/>
    </xf>
    <xf numFmtId="0" fontId="41" fillId="0" borderId="11" xfId="0" applyFont="1" applyBorder="1" applyAlignment="1">
      <alignment vertical="center"/>
    </xf>
    <xf numFmtId="0" fontId="41" fillId="0" borderId="0" xfId="0" applyFont="1" applyAlignment="1">
      <alignment vertical="center"/>
    </xf>
    <xf numFmtId="173" fontId="30" fillId="0" borderId="1" xfId="0" applyNumberFormat="1" applyFont="1" applyBorder="1" applyAlignment="1" applyProtection="1">
      <alignment horizontal="center" vertical="center" wrapText="1"/>
      <protection locked="0"/>
    </xf>
    <xf numFmtId="0" fontId="43" fillId="0" borderId="1" xfId="0" applyFont="1" applyBorder="1" applyAlignment="1">
      <alignment vertical="center"/>
    </xf>
    <xf numFmtId="0" fontId="43" fillId="0" borderId="0" xfId="0" applyFont="1" applyAlignment="1">
      <alignment vertical="center"/>
    </xf>
    <xf numFmtId="173" fontId="43" fillId="0" borderId="0" xfId="0" applyNumberFormat="1" applyFont="1" applyAlignment="1">
      <alignment vertical="center"/>
    </xf>
    <xf numFmtId="0" fontId="41" fillId="0" borderId="1" xfId="0" applyFont="1" applyBorder="1" applyAlignment="1" applyProtection="1">
      <alignment wrapText="1"/>
      <protection locked="0"/>
    </xf>
    <xf numFmtId="0" fontId="44" fillId="0" borderId="1" xfId="0" applyFont="1" applyBorder="1" applyAlignment="1" applyProtection="1">
      <alignment vertical="center" wrapText="1"/>
      <protection locked="0"/>
    </xf>
    <xf numFmtId="1" fontId="36" fillId="0" borderId="1" xfId="0" applyNumberFormat="1" applyFont="1" applyBorder="1" applyAlignment="1" applyProtection="1">
      <alignment horizontal="center" vertical="center" wrapText="1"/>
      <protection locked="0"/>
    </xf>
    <xf numFmtId="170" fontId="36" fillId="0" borderId="1" xfId="19" applyNumberFormat="1" applyFont="1" applyFill="1" applyBorder="1" applyAlignment="1" applyProtection="1">
      <alignment horizontal="center" vertical="center" wrapText="1"/>
      <protection locked="0"/>
    </xf>
    <xf numFmtId="1" fontId="36" fillId="0" borderId="1" xfId="0" applyNumberFormat="1" applyFont="1" applyBorder="1"/>
    <xf numFmtId="173" fontId="36" fillId="0" borderId="1" xfId="0" applyNumberFormat="1" applyFont="1" applyBorder="1"/>
    <xf numFmtId="0" fontId="41" fillId="0" borderId="1" xfId="0" applyFont="1" applyBorder="1"/>
    <xf numFmtId="0" fontId="41" fillId="0" borderId="40" xfId="0" applyFont="1" applyBorder="1"/>
    <xf numFmtId="0" fontId="41" fillId="0" borderId="11" xfId="0" applyFont="1" applyBorder="1"/>
    <xf numFmtId="0" fontId="41" fillId="0" borderId="0" xfId="0" applyFont="1"/>
    <xf numFmtId="173" fontId="44" fillId="0" borderId="1" xfId="19" applyNumberFormat="1" applyFont="1" applyFill="1" applyBorder="1" applyAlignment="1" applyProtection="1">
      <alignment horizontal="center" vertical="center" wrapText="1"/>
      <protection locked="0"/>
    </xf>
    <xf numFmtId="0" fontId="36" fillId="0" borderId="1" xfId="0" applyFont="1" applyBorder="1" applyAlignment="1" applyProtection="1">
      <alignment horizontal="left" vertical="center" wrapText="1"/>
      <protection locked="0"/>
    </xf>
    <xf numFmtId="171" fontId="41" fillId="0" borderId="21" xfId="0" applyNumberFormat="1" applyFont="1" applyBorder="1" applyAlignment="1" applyProtection="1">
      <alignment horizontal="center" vertical="center" wrapText="1"/>
      <protection locked="0"/>
    </xf>
    <xf numFmtId="165" fontId="41" fillId="0" borderId="1" xfId="1" applyNumberFormat="1" applyFont="1" applyFill="1" applyBorder="1" applyAlignment="1" applyProtection="1">
      <alignment horizontal="center" vertical="center" wrapText="1"/>
      <protection locked="0"/>
    </xf>
    <xf numFmtId="0" fontId="37" fillId="0" borderId="40" xfId="0" applyFont="1" applyBorder="1" applyAlignment="1">
      <alignment vertical="center"/>
    </xf>
    <xf numFmtId="0" fontId="30" fillId="0" borderId="1" xfId="0" applyFont="1" applyBorder="1" applyAlignment="1">
      <alignment vertical="center"/>
    </xf>
    <xf numFmtId="173" fontId="41" fillId="0" borderId="1" xfId="0" applyNumberFormat="1" applyFont="1" applyBorder="1" applyAlignment="1" applyProtection="1">
      <alignment horizontal="center" vertical="center" wrapText="1"/>
      <protection locked="0"/>
    </xf>
    <xf numFmtId="173" fontId="36" fillId="0" borderId="1" xfId="0" applyNumberFormat="1" applyFont="1" applyBorder="1" applyAlignment="1" applyProtection="1">
      <alignment horizontal="center" vertical="center" wrapText="1"/>
      <protection locked="0"/>
    </xf>
    <xf numFmtId="173" fontId="41" fillId="0" borderId="1" xfId="0" applyNumberFormat="1" applyFont="1" applyBorder="1" applyAlignment="1">
      <alignment vertical="center"/>
    </xf>
    <xf numFmtId="0" fontId="37" fillId="0" borderId="21" xfId="0" applyFont="1" applyBorder="1" applyAlignment="1" applyProtection="1">
      <alignment horizontal="center" vertical="center" wrapText="1"/>
      <protection locked="0"/>
    </xf>
    <xf numFmtId="0" fontId="37" fillId="0" borderId="1" xfId="0" applyFont="1" applyBorder="1" applyAlignment="1" applyProtection="1">
      <alignment vertical="center" wrapText="1"/>
      <protection locked="0"/>
    </xf>
    <xf numFmtId="0" fontId="37" fillId="0" borderId="1" xfId="0" applyFont="1" applyBorder="1" applyAlignment="1" applyProtection="1">
      <alignment horizontal="center" vertical="center" wrapText="1"/>
      <protection locked="0"/>
    </xf>
    <xf numFmtId="165" fontId="37" fillId="0" borderId="1" xfId="1" applyNumberFormat="1" applyFont="1" applyFill="1" applyBorder="1" applyAlignment="1" applyProtection="1">
      <alignment horizontal="center" vertical="center" wrapText="1"/>
      <protection locked="0"/>
    </xf>
    <xf numFmtId="173" fontId="37" fillId="0" borderId="1" xfId="0" applyNumberFormat="1" applyFont="1" applyBorder="1" applyAlignment="1" applyProtection="1">
      <alignment horizontal="center" vertical="center" wrapText="1"/>
      <protection locked="0"/>
    </xf>
    <xf numFmtId="0" fontId="37" fillId="0" borderId="1" xfId="0" applyFont="1" applyBorder="1" applyAlignment="1">
      <alignment vertical="center"/>
    </xf>
    <xf numFmtId="0" fontId="37" fillId="0" borderId="11" xfId="0" applyFont="1" applyBorder="1" applyAlignment="1">
      <alignment vertical="center"/>
    </xf>
    <xf numFmtId="0" fontId="37" fillId="0" borderId="0" xfId="0" applyFont="1" applyAlignment="1">
      <alignment vertical="center"/>
    </xf>
    <xf numFmtId="173" fontId="44" fillId="0" borderId="1" xfId="1" applyNumberFormat="1" applyFont="1" applyFill="1" applyBorder="1" applyAlignment="1" applyProtection="1">
      <alignment horizontal="center" vertical="center" wrapText="1"/>
      <protection locked="0"/>
    </xf>
    <xf numFmtId="0" fontId="44" fillId="0" borderId="1" xfId="0" applyFont="1" applyBorder="1" applyAlignment="1">
      <alignment vertical="center"/>
    </xf>
    <xf numFmtId="0" fontId="44" fillId="0" borderId="40" xfId="0" applyFont="1" applyBorder="1" applyAlignment="1">
      <alignment vertical="center"/>
    </xf>
    <xf numFmtId="0" fontId="44" fillId="0" borderId="11" xfId="0" applyFont="1" applyBorder="1" applyAlignment="1">
      <alignment vertical="center"/>
    </xf>
    <xf numFmtId="0" fontId="44" fillId="0" borderId="0" xfId="0" applyFont="1" applyAlignment="1">
      <alignment vertical="center"/>
    </xf>
    <xf numFmtId="173" fontId="36" fillId="0" borderId="1" xfId="19" applyNumberFormat="1" applyFont="1" applyFill="1" applyBorder="1" applyAlignment="1" applyProtection="1">
      <alignment horizontal="center" vertical="center" wrapText="1"/>
      <protection locked="0"/>
    </xf>
    <xf numFmtId="0" fontId="30" fillId="0" borderId="1" xfId="0" applyFont="1" applyBorder="1" applyAlignment="1">
      <alignment vertical="center" wrapText="1"/>
    </xf>
    <xf numFmtId="165" fontId="44" fillId="0" borderId="1" xfId="1" applyNumberFormat="1" applyFont="1" applyFill="1" applyBorder="1" applyAlignment="1" applyProtection="1">
      <alignment horizontal="center" vertical="center" wrapText="1"/>
      <protection locked="0"/>
    </xf>
    <xf numFmtId="173" fontId="41" fillId="0" borderId="1" xfId="1" applyNumberFormat="1" applyFont="1" applyFill="1" applyBorder="1" applyAlignment="1" applyProtection="1">
      <alignment horizontal="center" vertical="center" wrapText="1"/>
      <protection locked="0"/>
    </xf>
    <xf numFmtId="43" fontId="10" fillId="0" borderId="7" xfId="1" applyNumberFormat="1" applyFont="1" applyFill="1" applyBorder="1" applyAlignment="1" applyProtection="1">
      <alignment horizontal="center" vertical="center" wrapText="1"/>
    </xf>
    <xf numFmtId="43" fontId="10" fillId="0" borderId="8" xfId="1" applyNumberFormat="1" applyFont="1" applyFill="1" applyBorder="1" applyAlignment="1" applyProtection="1">
      <alignment horizontal="center" vertical="center" wrapText="1"/>
    </xf>
    <xf numFmtId="164" fontId="36" fillId="0" borderId="1" xfId="0" applyNumberFormat="1" applyFont="1" applyBorder="1" applyAlignment="1">
      <alignment vertical="center"/>
    </xf>
    <xf numFmtId="171" fontId="36" fillId="0" borderId="21" xfId="0" applyNumberFormat="1" applyFont="1" applyBorder="1" applyAlignment="1">
      <alignment horizontal="center" vertical="center" wrapText="1"/>
    </xf>
    <xf numFmtId="0" fontId="46" fillId="0" borderId="1" xfId="11" applyFont="1" applyBorder="1" applyAlignment="1">
      <alignment vertical="center" wrapText="1"/>
    </xf>
    <xf numFmtId="0" fontId="36" fillId="0" borderId="1" xfId="20" applyFont="1" applyBorder="1">
      <alignment vertical="center" wrapText="1"/>
    </xf>
    <xf numFmtId="0" fontId="36" fillId="0" borderId="40" xfId="20" applyFont="1" applyBorder="1">
      <alignment vertical="center" wrapText="1"/>
    </xf>
    <xf numFmtId="0" fontId="36" fillId="0" borderId="11" xfId="20" applyFont="1" applyBorder="1">
      <alignment vertical="center" wrapText="1"/>
    </xf>
    <xf numFmtId="0" fontId="36" fillId="0" borderId="0" xfId="20" applyFont="1">
      <alignment vertical="center" wrapText="1"/>
    </xf>
    <xf numFmtId="0" fontId="36" fillId="0" borderId="21" xfId="11" applyFont="1" applyBorder="1" applyAlignment="1">
      <alignment horizontal="center" vertical="center" wrapText="1"/>
    </xf>
    <xf numFmtId="0" fontId="41" fillId="0" borderId="1" xfId="11" applyFont="1" applyBorder="1" applyAlignment="1">
      <alignment vertical="center" wrapText="1"/>
    </xf>
    <xf numFmtId="0" fontId="41" fillId="0" borderId="1" xfId="0" applyFont="1" applyBorder="1" applyAlignment="1">
      <alignment vertical="center" wrapText="1"/>
    </xf>
    <xf numFmtId="165" fontId="36" fillId="0" borderId="1" xfId="0" applyNumberFormat="1" applyFont="1" applyBorder="1"/>
    <xf numFmtId="0" fontId="31" fillId="0" borderId="1" xfId="20" applyFont="1" applyBorder="1">
      <alignment vertical="center" wrapText="1"/>
    </xf>
    <xf numFmtId="0" fontId="31" fillId="0" borderId="38" xfId="20" applyFont="1" applyBorder="1">
      <alignment vertical="center" wrapText="1"/>
    </xf>
    <xf numFmtId="0" fontId="31" fillId="0" borderId="13" xfId="20" applyFont="1" applyBorder="1">
      <alignment vertical="center" wrapText="1"/>
    </xf>
    <xf numFmtId="0" fontId="31" fillId="0" borderId="14" xfId="20" applyFont="1" applyBorder="1">
      <alignment vertical="center" wrapText="1"/>
    </xf>
    <xf numFmtId="0" fontId="31" fillId="0" borderId="0" xfId="20" applyFont="1">
      <alignment vertical="center" wrapText="1"/>
    </xf>
    <xf numFmtId="0" fontId="43" fillId="0" borderId="41" xfId="0" applyFont="1" applyBorder="1" applyAlignment="1">
      <alignment vertical="center"/>
    </xf>
    <xf numFmtId="0" fontId="43" fillId="0" borderId="16" xfId="0" applyFont="1" applyBorder="1" applyAlignment="1">
      <alignment vertical="center"/>
    </xf>
    <xf numFmtId="0" fontId="36" fillId="0" borderId="21" xfId="0" applyFont="1" applyBorder="1" applyAlignment="1">
      <alignment horizontal="center"/>
    </xf>
    <xf numFmtId="0" fontId="36" fillId="0" borderId="1" xfId="0" applyFont="1" applyBorder="1" applyAlignment="1">
      <alignment horizontal="center"/>
    </xf>
    <xf numFmtId="165" fontId="36" fillId="0" borderId="1" xfId="1" applyNumberFormat="1" applyFont="1" applyFill="1" applyBorder="1" applyAlignment="1">
      <alignment horizontal="center"/>
    </xf>
    <xf numFmtId="0" fontId="43" fillId="0" borderId="40" xfId="0" applyFont="1" applyBorder="1" applyAlignment="1">
      <alignment vertical="center"/>
    </xf>
    <xf numFmtId="173" fontId="36" fillId="0" borderId="0" xfId="0" applyNumberFormat="1" applyFont="1"/>
    <xf numFmtId="0" fontId="36" fillId="0" borderId="38" xfId="0" applyFont="1" applyBorder="1"/>
    <xf numFmtId="0" fontId="36" fillId="0" borderId="13" xfId="0" applyFont="1" applyBorder="1"/>
    <xf numFmtId="0" fontId="36" fillId="0" borderId="14" xfId="0" applyFont="1" applyBorder="1"/>
    <xf numFmtId="0" fontId="36" fillId="0" borderId="27" xfId="0" applyFont="1" applyBorder="1" applyAlignment="1">
      <alignment horizontal="center" vertical="center"/>
    </xf>
    <xf numFmtId="0" fontId="36" fillId="0" borderId="13" xfId="0" applyFont="1" applyBorder="1" applyAlignment="1">
      <alignment vertical="center"/>
    </xf>
    <xf numFmtId="165" fontId="36" fillId="0" borderId="13" xfId="1" applyNumberFormat="1" applyFont="1" applyFill="1" applyBorder="1" applyAlignment="1">
      <alignment horizontal="center" vertical="center"/>
    </xf>
    <xf numFmtId="173" fontId="36" fillId="0" borderId="13" xfId="0" applyNumberFormat="1" applyFont="1" applyBorder="1" applyAlignment="1">
      <alignment vertical="center"/>
    </xf>
    <xf numFmtId="0" fontId="36" fillId="0" borderId="38" xfId="0" applyFont="1" applyBorder="1" applyAlignment="1">
      <alignment vertical="center"/>
    </xf>
    <xf numFmtId="165" fontId="36" fillId="0" borderId="16" xfId="0" applyNumberFormat="1" applyFont="1" applyBorder="1" applyAlignment="1">
      <alignment vertical="center"/>
    </xf>
    <xf numFmtId="0" fontId="36" fillId="0" borderId="16" xfId="0" applyFont="1" applyBorder="1" applyAlignment="1">
      <alignment vertical="center"/>
    </xf>
    <xf numFmtId="0" fontId="36" fillId="0" borderId="0" xfId="0" applyFont="1" applyAlignment="1">
      <alignment horizontal="center"/>
    </xf>
    <xf numFmtId="165" fontId="36" fillId="0" borderId="0" xfId="1" applyNumberFormat="1" applyFont="1" applyFill="1" applyAlignment="1">
      <alignment horizontal="center"/>
    </xf>
    <xf numFmtId="0" fontId="36" fillId="3" borderId="0" xfId="0" applyFont="1" applyFill="1"/>
    <xf numFmtId="173" fontId="36" fillId="3" borderId="0" xfId="0" applyNumberFormat="1" applyFont="1" applyFill="1"/>
    <xf numFmtId="165" fontId="36" fillId="3" borderId="0" xfId="1" applyNumberFormat="1" applyFont="1" applyFill="1" applyAlignment="1">
      <alignment horizontal="center"/>
    </xf>
    <xf numFmtId="0" fontId="36" fillId="3" borderId="0" xfId="0" applyFont="1" applyFill="1" applyAlignment="1">
      <alignment horizontal="center"/>
    </xf>
    <xf numFmtId="0" fontId="43" fillId="3" borderId="0" xfId="0" applyFont="1" applyFill="1" applyAlignment="1">
      <alignment vertical="center"/>
    </xf>
    <xf numFmtId="0" fontId="30" fillId="3" borderId="0" xfId="0" applyFont="1" applyFill="1" applyAlignment="1">
      <alignment vertical="center"/>
    </xf>
    <xf numFmtId="43" fontId="33" fillId="0" borderId="1" xfId="1" applyNumberFormat="1" applyFont="1" applyFill="1" applyBorder="1" applyAlignment="1" applyProtection="1">
      <alignment horizontal="center" vertical="center" wrapText="1"/>
    </xf>
    <xf numFmtId="0" fontId="31" fillId="3" borderId="0" xfId="20" applyFont="1" applyFill="1">
      <alignment vertical="center" wrapText="1"/>
    </xf>
    <xf numFmtId="0" fontId="2" fillId="3" borderId="0" xfId="0" applyFont="1" applyFill="1" applyAlignment="1">
      <alignment vertical="center"/>
    </xf>
    <xf numFmtId="0" fontId="2" fillId="0" borderId="1" xfId="0" applyFont="1" applyBorder="1" applyAlignment="1">
      <alignment vertical="center"/>
    </xf>
    <xf numFmtId="173" fontId="2" fillId="0" borderId="1" xfId="0" applyNumberFormat="1" applyFont="1" applyBorder="1" applyAlignment="1" applyProtection="1">
      <alignment horizontal="center" vertical="center" wrapText="1"/>
      <protection locked="0"/>
    </xf>
    <xf numFmtId="173" fontId="2" fillId="0" borderId="1" xfId="0" applyNumberFormat="1" applyFont="1" applyBorder="1" applyAlignment="1">
      <alignment vertical="center"/>
    </xf>
    <xf numFmtId="43" fontId="47" fillId="0" borderId="1" xfId="1" applyNumberFormat="1" applyFont="1" applyFill="1" applyBorder="1" applyAlignment="1" applyProtection="1">
      <alignment horizontal="center" vertical="center" wrapText="1"/>
    </xf>
    <xf numFmtId="0" fontId="2" fillId="0" borderId="1" xfId="0" applyFont="1" applyBorder="1"/>
    <xf numFmtId="165" fontId="2" fillId="0" borderId="1" xfId="1"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36" fillId="3" borderId="0" xfId="20" applyFont="1" applyFill="1">
      <alignment vertical="center" wrapText="1"/>
    </xf>
    <xf numFmtId="171" fontId="36" fillId="0" borderId="1" xfId="0" applyNumberFormat="1" applyFont="1" applyBorder="1" applyAlignment="1">
      <alignment horizontal="center" vertical="center" wrapText="1"/>
    </xf>
    <xf numFmtId="0" fontId="36" fillId="0" borderId="1" xfId="11" applyFont="1" applyBorder="1" applyAlignment="1">
      <alignment horizontal="center" vertical="center" wrapText="1"/>
    </xf>
    <xf numFmtId="0" fontId="36" fillId="0" borderId="1" xfId="0" applyFont="1" applyBorder="1" applyAlignment="1">
      <alignment horizontal="center" vertical="center"/>
    </xf>
    <xf numFmtId="0" fontId="41" fillId="3" borderId="0" xfId="0" applyFont="1" applyFill="1"/>
    <xf numFmtId="0" fontId="41" fillId="3" borderId="0" xfId="0" applyFont="1" applyFill="1" applyAlignment="1">
      <alignment vertical="center"/>
    </xf>
    <xf numFmtId="0" fontId="37" fillId="3" borderId="0" xfId="0" applyFont="1" applyFill="1" applyAlignment="1">
      <alignment vertical="center"/>
    </xf>
    <xf numFmtId="173" fontId="2" fillId="0" borderId="1" xfId="1" applyNumberFormat="1" applyFont="1" applyFill="1" applyBorder="1" applyAlignment="1" applyProtection="1">
      <alignment horizontal="center" vertical="center" wrapText="1"/>
      <protection locked="0"/>
    </xf>
    <xf numFmtId="165" fontId="0" fillId="0" borderId="1" xfId="0" applyNumberFormat="1" applyBorder="1" applyAlignment="1">
      <alignment vertical="center"/>
    </xf>
    <xf numFmtId="0" fontId="36" fillId="3" borderId="0" xfId="0" applyFont="1" applyFill="1" applyAlignment="1">
      <alignment vertical="center"/>
    </xf>
    <xf numFmtId="0" fontId="44" fillId="3" borderId="0" xfId="0" applyFont="1" applyFill="1" applyAlignment="1">
      <alignment vertical="center"/>
    </xf>
    <xf numFmtId="171" fontId="41" fillId="0" borderId="1" xfId="0" applyNumberFormat="1" applyFont="1" applyBorder="1" applyAlignment="1" applyProtection="1">
      <alignment horizontal="center" vertical="center" wrapText="1"/>
      <protection locked="0"/>
    </xf>
    <xf numFmtId="170" fontId="36" fillId="0" borderId="1" xfId="1" applyNumberFormat="1" applyFont="1" applyFill="1" applyBorder="1" applyAlignment="1" applyProtection="1">
      <alignment horizontal="center" vertical="center" wrapText="1"/>
      <protection locked="0"/>
    </xf>
    <xf numFmtId="170" fontId="41" fillId="0" borderId="1" xfId="1" applyNumberFormat="1" applyFont="1" applyFill="1" applyBorder="1" applyAlignment="1" applyProtection="1">
      <alignment horizontal="center" vertical="center" wrapText="1"/>
      <protection locked="0"/>
    </xf>
    <xf numFmtId="165" fontId="36" fillId="0" borderId="1" xfId="1" applyNumberFormat="1" applyFont="1" applyFill="1" applyBorder="1" applyAlignment="1" applyProtection="1">
      <alignment horizontal="right" vertical="center" wrapText="1"/>
      <protection locked="0"/>
    </xf>
    <xf numFmtId="1" fontId="36" fillId="0" borderId="1" xfId="0" applyNumberFormat="1" applyFont="1" applyBorder="1" applyAlignment="1" applyProtection="1">
      <alignment horizontal="right" vertical="center" wrapText="1"/>
      <protection locked="0"/>
    </xf>
    <xf numFmtId="0" fontId="44" fillId="13" borderId="0" xfId="21" applyFont="1" applyFill="1">
      <alignment vertical="center" wrapText="1"/>
    </xf>
    <xf numFmtId="0" fontId="44" fillId="0" borderId="1" xfId="21" applyFont="1" applyBorder="1">
      <alignment vertical="center" wrapText="1"/>
    </xf>
    <xf numFmtId="0" fontId="49" fillId="13" borderId="0" xfId="21" applyFont="1" applyFill="1">
      <alignment vertical="center" wrapText="1"/>
    </xf>
    <xf numFmtId="0" fontId="49" fillId="0" borderId="1" xfId="21" applyFont="1" applyBorder="1">
      <alignment vertical="center" wrapText="1"/>
    </xf>
    <xf numFmtId="0" fontId="36" fillId="0" borderId="1" xfId="0" applyFont="1" applyBorder="1" applyAlignment="1">
      <alignment vertical="center" wrapText="1"/>
    </xf>
    <xf numFmtId="173" fontId="30" fillId="0" borderId="1" xfId="0" applyNumberFormat="1" applyFont="1" applyBorder="1" applyAlignment="1">
      <alignment vertical="center"/>
    </xf>
    <xf numFmtId="170" fontId="30" fillId="0" borderId="1" xfId="19" applyNumberFormat="1" applyFont="1" applyFill="1" applyBorder="1" applyAlignment="1" applyProtection="1">
      <alignment horizontal="center" vertical="center" wrapText="1"/>
      <protection locked="0"/>
    </xf>
    <xf numFmtId="0" fontId="30" fillId="0" borderId="1" xfId="0" applyFont="1" applyBorder="1" applyAlignment="1">
      <alignment horizontal="left" vertical="center" wrapText="1"/>
    </xf>
    <xf numFmtId="0" fontId="30" fillId="0" borderId="1" xfId="0" applyFont="1" applyBorder="1" applyAlignment="1">
      <alignment horizontal="center" vertical="center" wrapText="1"/>
    </xf>
    <xf numFmtId="173" fontId="38" fillId="0" borderId="1" xfId="0" applyNumberFormat="1" applyFont="1" applyBorder="1" applyAlignment="1" applyProtection="1">
      <alignment horizontal="center" vertical="center" wrapText="1"/>
      <protection locked="0"/>
    </xf>
    <xf numFmtId="165" fontId="38" fillId="0" borderId="1" xfId="1" applyNumberFormat="1" applyFont="1" applyFill="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50" fillId="0" borderId="18" xfId="0" applyFont="1" applyBorder="1" applyAlignment="1">
      <alignment horizontal="center" vertical="center"/>
    </xf>
    <xf numFmtId="0" fontId="50" fillId="0" borderId="19" xfId="0" applyFont="1"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left" vertical="center"/>
    </xf>
    <xf numFmtId="164" fontId="51" fillId="0" borderId="15" xfId="0" applyNumberFormat="1" applyFont="1" applyBorder="1" applyAlignment="1">
      <alignment vertical="center"/>
    </xf>
    <xf numFmtId="0" fontId="51" fillId="0" borderId="7" xfId="0" applyFont="1" applyBorder="1" applyAlignment="1">
      <alignment vertical="center"/>
    </xf>
    <xf numFmtId="164" fontId="51" fillId="0" borderId="7" xfId="0" applyNumberFormat="1" applyFont="1" applyBorder="1" applyAlignment="1">
      <alignment vertical="center"/>
    </xf>
    <xf numFmtId="0" fontId="51" fillId="0" borderId="8" xfId="0" applyFont="1" applyBorder="1" applyAlignment="1">
      <alignment vertical="center" wrapText="1"/>
    </xf>
    <xf numFmtId="0" fontId="0" fillId="0" borderId="0" xfId="0" applyAlignment="1">
      <alignment vertical="center"/>
    </xf>
    <xf numFmtId="0" fontId="0" fillId="6" borderId="21" xfId="0" applyFill="1" applyBorder="1" applyAlignment="1">
      <alignment horizontal="center" vertical="center"/>
    </xf>
    <xf numFmtId="0" fontId="0" fillId="6" borderId="1" xfId="0" applyFill="1" applyBorder="1" applyAlignment="1">
      <alignment horizontal="left" vertical="center"/>
    </xf>
    <xf numFmtId="0" fontId="0" fillId="6" borderId="1" xfId="0" applyFill="1" applyBorder="1" applyAlignment="1">
      <alignment horizontal="center" vertical="center"/>
    </xf>
    <xf numFmtId="164" fontId="51" fillId="0" borderId="22" xfId="0" applyNumberFormat="1" applyFont="1" applyBorder="1"/>
    <xf numFmtId="0" fontId="51" fillId="0" borderId="9" xfId="0" applyFont="1" applyBorder="1"/>
    <xf numFmtId="164" fontId="51" fillId="0" borderId="9" xfId="0" applyNumberFormat="1" applyFont="1" applyBorder="1"/>
    <xf numFmtId="0" fontId="51" fillId="0" borderId="10" xfId="0" applyFont="1" applyBorder="1"/>
    <xf numFmtId="0" fontId="0" fillId="6" borderId="0" xfId="0" applyFill="1"/>
    <xf numFmtId="0" fontId="0" fillId="0" borderId="27" xfId="0" applyBorder="1" applyAlignment="1">
      <alignment horizontal="center" vertical="center"/>
    </xf>
    <xf numFmtId="0" fontId="50" fillId="0" borderId="13" xfId="0" applyFont="1" applyBorder="1" applyAlignment="1">
      <alignment horizontal="right" vertical="center"/>
    </xf>
    <xf numFmtId="0" fontId="52" fillId="0" borderId="13" xfId="0" applyFont="1" applyBorder="1" applyAlignment="1">
      <alignment horizontal="center" vertical="center"/>
    </xf>
    <xf numFmtId="0" fontId="51" fillId="0" borderId="28" xfId="0" applyFont="1" applyBorder="1"/>
    <xf numFmtId="0" fontId="51" fillId="0" borderId="16" xfId="0" applyFont="1" applyBorder="1"/>
    <xf numFmtId="0" fontId="51" fillId="0" borderId="17" xfId="0" applyFont="1" applyBorder="1"/>
    <xf numFmtId="0" fontId="49" fillId="0" borderId="1" xfId="0" applyFont="1" applyBorder="1" applyAlignment="1">
      <alignment horizontal="center" vertical="center"/>
    </xf>
    <xf numFmtId="0" fontId="49" fillId="0" borderId="1" xfId="0" applyFont="1" applyBorder="1" applyAlignment="1">
      <alignment vertical="center"/>
    </xf>
    <xf numFmtId="0" fontId="38" fillId="0" borderId="1" xfId="0" applyFont="1" applyBorder="1" applyAlignment="1">
      <alignment vertical="center"/>
    </xf>
    <xf numFmtId="174" fontId="53" fillId="0" borderId="1" xfId="1" applyNumberFormat="1" applyFont="1" applyFill="1" applyBorder="1" applyAlignment="1" applyProtection="1">
      <alignment vertical="center"/>
    </xf>
    <xf numFmtId="1" fontId="31" fillId="0" borderId="1" xfId="0" applyNumberFormat="1" applyFont="1" applyBorder="1" applyAlignment="1">
      <alignment horizontal="center" vertical="center"/>
    </xf>
    <xf numFmtId="175" fontId="31" fillId="0" borderId="1" xfId="1" applyNumberFormat="1" applyFont="1" applyFill="1" applyBorder="1" applyAlignment="1" applyProtection="1">
      <alignment horizontal="center" vertical="center"/>
    </xf>
    <xf numFmtId="0" fontId="31" fillId="0" borderId="1" xfId="0" applyFont="1" applyBorder="1" applyAlignment="1">
      <alignment vertical="center" wrapText="1"/>
    </xf>
    <xf numFmtId="0" fontId="37" fillId="0" borderId="1" xfId="0" applyFont="1" applyBorder="1" applyAlignment="1">
      <alignment horizontal="center" vertical="center"/>
    </xf>
    <xf numFmtId="176" fontId="31" fillId="0" borderId="1" xfId="0" applyNumberFormat="1" applyFont="1" applyBorder="1" applyAlignment="1">
      <alignment horizontal="center" vertical="center"/>
    </xf>
    <xf numFmtId="2" fontId="31" fillId="0" borderId="1" xfId="0" applyNumberFormat="1" applyFont="1" applyBorder="1" applyAlignment="1">
      <alignment horizontal="center" vertical="center"/>
    </xf>
    <xf numFmtId="0" fontId="44" fillId="0" borderId="1" xfId="0" applyFont="1" applyBorder="1" applyAlignment="1">
      <alignment horizontal="left" vertical="center" wrapText="1"/>
    </xf>
    <xf numFmtId="3" fontId="31" fillId="0" borderId="1" xfId="0" applyNumberFormat="1" applyFont="1" applyBorder="1" applyAlignment="1">
      <alignment horizontal="center" vertical="center"/>
    </xf>
    <xf numFmtId="3" fontId="31" fillId="0" borderId="1" xfId="0" applyNumberFormat="1" applyFont="1" applyBorder="1" applyAlignment="1">
      <alignment horizontal="center" vertical="center" shrinkToFit="1"/>
    </xf>
    <xf numFmtId="0" fontId="30" fillId="0" borderId="1" xfId="22" applyFont="1" applyBorder="1" applyAlignment="1">
      <alignment horizontal="justify" vertical="top"/>
    </xf>
    <xf numFmtId="166" fontId="31" fillId="0" borderId="1" xfId="0" applyNumberFormat="1" applyFont="1" applyBorder="1" applyAlignment="1">
      <alignment horizontal="center" vertical="center" shrinkToFit="1"/>
    </xf>
    <xf numFmtId="0" fontId="49" fillId="0" borderId="1" xfId="0" applyFont="1" applyBorder="1" applyAlignment="1">
      <alignment horizontal="left" vertical="center"/>
    </xf>
    <xf numFmtId="175" fontId="30" fillId="0" borderId="1" xfId="1" applyNumberFormat="1" applyFont="1" applyFill="1" applyBorder="1" applyAlignment="1" applyProtection="1">
      <alignment horizontal="center" vertical="center"/>
    </xf>
    <xf numFmtId="175" fontId="49" fillId="0" borderId="1" xfId="0" applyNumberFormat="1" applyFont="1" applyBorder="1" applyAlignment="1">
      <alignment vertical="center"/>
    </xf>
    <xf numFmtId="175" fontId="49" fillId="0" borderId="1" xfId="0" applyNumberFormat="1" applyFont="1" applyBorder="1" applyAlignment="1">
      <alignment horizontal="center" vertical="center"/>
    </xf>
    <xf numFmtId="0" fontId="31" fillId="0" borderId="0" xfId="0" applyFont="1" applyAlignment="1">
      <alignment horizontal="left" vertical="center"/>
    </xf>
    <xf numFmtId="174" fontId="44" fillId="0" borderId="0" xfId="1" applyNumberFormat="1" applyFont="1" applyFill="1" applyBorder="1" applyAlignment="1" applyProtection="1">
      <alignment horizontal="center" vertical="center"/>
    </xf>
    <xf numFmtId="0" fontId="31" fillId="0" borderId="0" xfId="0" applyFont="1"/>
    <xf numFmtId="0" fontId="49" fillId="3" borderId="1" xfId="0" applyFont="1" applyFill="1" applyBorder="1" applyAlignment="1">
      <alignment horizontal="center" vertical="center"/>
    </xf>
    <xf numFmtId="0" fontId="31" fillId="3" borderId="0" xfId="0" applyFont="1" applyFill="1" applyAlignment="1">
      <alignment horizontal="center" vertical="center"/>
    </xf>
    <xf numFmtId="0" fontId="49" fillId="3" borderId="1" xfId="0" applyFont="1" applyFill="1" applyBorder="1" applyAlignment="1">
      <alignment vertical="center"/>
    </xf>
    <xf numFmtId="0" fontId="38" fillId="3" borderId="1" xfId="0" applyFont="1" applyFill="1" applyBorder="1" applyAlignment="1">
      <alignment horizontal="center" vertical="center"/>
    </xf>
    <xf numFmtId="43" fontId="10" fillId="3" borderId="1" xfId="1" applyNumberFormat="1" applyFont="1" applyFill="1" applyBorder="1" applyAlignment="1" applyProtection="1">
      <alignment horizontal="center" vertical="center" wrapText="1"/>
    </xf>
    <xf numFmtId="0" fontId="31" fillId="3" borderId="1" xfId="0" applyFont="1" applyFill="1" applyBorder="1" applyAlignment="1">
      <alignment horizontal="left" vertical="center" wrapText="1"/>
    </xf>
    <xf numFmtId="0" fontId="44" fillId="3" borderId="1" xfId="0" applyFont="1" applyFill="1" applyBorder="1" applyAlignment="1">
      <alignment horizontal="left" vertical="center" wrapText="1"/>
    </xf>
    <xf numFmtId="0" fontId="37" fillId="3" borderId="1" xfId="0" applyFont="1" applyFill="1" applyBorder="1" applyAlignment="1">
      <alignment horizontal="center" vertical="center"/>
    </xf>
    <xf numFmtId="0" fontId="37" fillId="3" borderId="1" xfId="0" applyFont="1" applyFill="1" applyBorder="1" applyAlignment="1">
      <alignment horizontal="left" vertical="center" wrapText="1"/>
    </xf>
    <xf numFmtId="1" fontId="31" fillId="3" borderId="1" xfId="0" applyNumberFormat="1" applyFont="1" applyFill="1" applyBorder="1" applyAlignment="1">
      <alignment horizontal="center" vertical="center"/>
    </xf>
    <xf numFmtId="0" fontId="56" fillId="3" borderId="1" xfId="0" applyFont="1" applyFill="1" applyBorder="1" applyAlignment="1">
      <alignment horizontal="left" vertical="center"/>
    </xf>
    <xf numFmtId="0" fontId="44" fillId="3" borderId="1" xfId="0" applyFont="1" applyFill="1" applyBorder="1" applyAlignment="1">
      <alignment horizontal="left" vertical="center"/>
    </xf>
    <xf numFmtId="0" fontId="37" fillId="3" borderId="1" xfId="0" applyFont="1" applyFill="1" applyBorder="1" applyAlignment="1">
      <alignment horizontal="left" vertical="center"/>
    </xf>
    <xf numFmtId="0" fontId="57" fillId="3" borderId="1" xfId="0" applyFont="1" applyFill="1" applyBorder="1" applyAlignment="1">
      <alignment horizontal="left" vertical="center"/>
    </xf>
    <xf numFmtId="0" fontId="58" fillId="3" borderId="1" xfId="0" applyFont="1" applyFill="1" applyBorder="1" applyAlignment="1">
      <alignment horizontal="center" vertical="center"/>
    </xf>
    <xf numFmtId="0" fontId="49" fillId="3" borderId="1" xfId="0" applyFont="1" applyFill="1" applyBorder="1" applyAlignment="1">
      <alignment horizontal="left" vertical="center"/>
    </xf>
    <xf numFmtId="175" fontId="49" fillId="3" borderId="1" xfId="0" applyNumberFormat="1" applyFont="1" applyFill="1" applyBorder="1" applyAlignment="1">
      <alignment vertical="center"/>
    </xf>
    <xf numFmtId="0" fontId="31" fillId="3" borderId="0" xfId="0" applyFont="1" applyFill="1" applyAlignment="1">
      <alignment horizontal="left" vertical="center"/>
    </xf>
    <xf numFmtId="0" fontId="41" fillId="3" borderId="1" xfId="0" applyFont="1" applyFill="1" applyBorder="1" applyAlignment="1">
      <alignment horizontal="center" vertical="center"/>
    </xf>
    <xf numFmtId="165" fontId="41" fillId="3" borderId="1" xfId="1" applyNumberFormat="1" applyFont="1" applyFill="1" applyBorder="1" applyAlignment="1">
      <alignment horizontal="center" vertical="center"/>
    </xf>
    <xf numFmtId="165" fontId="41" fillId="3" borderId="1" xfId="1" applyNumberFormat="1" applyFont="1" applyFill="1" applyBorder="1" applyAlignment="1">
      <alignment vertical="center"/>
    </xf>
    <xf numFmtId="0" fontId="41" fillId="3" borderId="1" xfId="0" applyFont="1" applyFill="1" applyBorder="1" applyAlignment="1">
      <alignment vertical="center"/>
    </xf>
    <xf numFmtId="0" fontId="36" fillId="3" borderId="1" xfId="0" applyFont="1" applyFill="1" applyBorder="1" applyAlignment="1">
      <alignment vertical="center"/>
    </xf>
    <xf numFmtId="165" fontId="36" fillId="3" borderId="1" xfId="1" applyNumberFormat="1" applyFont="1" applyFill="1" applyBorder="1" applyAlignment="1">
      <alignment vertical="center"/>
    </xf>
    <xf numFmtId="0" fontId="50" fillId="3" borderId="1" xfId="0" applyFont="1" applyFill="1" applyBorder="1" applyAlignment="1">
      <alignment horizontal="center" vertical="center" wrapText="1"/>
    </xf>
    <xf numFmtId="0" fontId="50" fillId="3" borderId="1" xfId="0" applyFont="1" applyFill="1" applyBorder="1" applyAlignment="1">
      <alignment horizontal="center" vertical="center"/>
    </xf>
    <xf numFmtId="165" fontId="50" fillId="3" borderId="1" xfId="1" applyNumberFormat="1" applyFont="1" applyFill="1" applyBorder="1" applyAlignment="1">
      <alignment horizontal="center" vertical="center"/>
    </xf>
    <xf numFmtId="0" fontId="41" fillId="3" borderId="1" xfId="0" applyFont="1" applyFill="1" applyBorder="1" applyAlignment="1">
      <alignment horizontal="center" vertical="center" wrapText="1"/>
    </xf>
    <xf numFmtId="0" fontId="41" fillId="14" borderId="1" xfId="0" applyFont="1" applyFill="1" applyBorder="1" applyAlignment="1">
      <alignment horizontal="center" vertical="center"/>
    </xf>
    <xf numFmtId="0" fontId="41" fillId="14" borderId="1" xfId="0" applyFont="1" applyFill="1" applyBorder="1" applyAlignment="1">
      <alignment vertical="center"/>
    </xf>
    <xf numFmtId="0" fontId="36" fillId="14" borderId="1" xfId="0" applyFont="1" applyFill="1" applyBorder="1" applyAlignment="1">
      <alignment horizontal="center" vertical="center"/>
    </xf>
    <xf numFmtId="165" fontId="36" fillId="14" borderId="1" xfId="1" applyNumberFormat="1" applyFont="1" applyFill="1" applyBorder="1" applyAlignment="1">
      <alignment horizontal="center" vertical="center" readingOrder="1"/>
    </xf>
    <xf numFmtId="0" fontId="36" fillId="3" borderId="1" xfId="0" applyFont="1" applyFill="1" applyBorder="1" applyAlignment="1">
      <alignment vertical="center" wrapText="1"/>
    </xf>
    <xf numFmtId="165" fontId="36" fillId="3" borderId="1" xfId="1" applyNumberFormat="1" applyFont="1" applyFill="1" applyBorder="1" applyAlignment="1">
      <alignment horizontal="center" vertical="center"/>
    </xf>
    <xf numFmtId="166" fontId="41" fillId="3" borderId="1" xfId="1" applyNumberFormat="1" applyFont="1" applyFill="1" applyBorder="1" applyAlignment="1" applyProtection="1">
      <alignment vertical="center"/>
    </xf>
    <xf numFmtId="165" fontId="36" fillId="3" borderId="1" xfId="1" applyNumberFormat="1" applyFont="1" applyFill="1" applyBorder="1" applyAlignment="1">
      <alignment horizontal="center" vertical="center" readingOrder="1"/>
    </xf>
    <xf numFmtId="165" fontId="36" fillId="3" borderId="1" xfId="1" applyNumberFormat="1" applyFont="1" applyFill="1" applyBorder="1" applyAlignment="1" applyProtection="1">
      <alignment horizontal="center" vertical="center"/>
    </xf>
    <xf numFmtId="43" fontId="41" fillId="3" borderId="1" xfId="0" applyNumberFormat="1" applyFont="1" applyFill="1" applyBorder="1" applyAlignment="1">
      <alignment vertical="center"/>
    </xf>
    <xf numFmtId="165" fontId="41" fillId="3" borderId="1" xfId="0" applyNumberFormat="1" applyFont="1" applyFill="1" applyBorder="1" applyAlignment="1">
      <alignment vertical="center"/>
    </xf>
    <xf numFmtId="164" fontId="41" fillId="3" borderId="1" xfId="0" applyNumberFormat="1" applyFont="1" applyFill="1" applyBorder="1" applyAlignment="1">
      <alignment vertical="center"/>
    </xf>
    <xf numFmtId="165" fontId="41" fillId="3" borderId="1" xfId="1" applyNumberFormat="1" applyFont="1" applyFill="1" applyBorder="1" applyAlignment="1">
      <alignment horizontal="center" vertical="center" readingOrder="1"/>
    </xf>
    <xf numFmtId="166" fontId="36" fillId="3" borderId="1" xfId="1" applyNumberFormat="1" applyFont="1" applyFill="1" applyBorder="1" applyAlignment="1" applyProtection="1">
      <alignment horizontal="center" vertical="center"/>
    </xf>
    <xf numFmtId="165" fontId="36" fillId="3" borderId="1" xfId="1" applyNumberFormat="1" applyFont="1" applyFill="1" applyBorder="1" applyAlignment="1" applyProtection="1">
      <alignment horizontal="center" vertical="center" readingOrder="1"/>
    </xf>
    <xf numFmtId="165" fontId="36" fillId="3" borderId="1" xfId="1" applyNumberFormat="1" applyFont="1" applyFill="1" applyBorder="1" applyAlignment="1">
      <alignment horizontal="right" vertical="center"/>
    </xf>
    <xf numFmtId="0" fontId="36" fillId="3" borderId="1" xfId="0" applyFont="1" applyFill="1" applyBorder="1" applyAlignment="1">
      <alignment horizontal="justify" vertical="center" wrapText="1"/>
    </xf>
    <xf numFmtId="0" fontId="41" fillId="3" borderId="1" xfId="0" applyFont="1" applyFill="1" applyBorder="1" applyAlignment="1">
      <alignment vertical="center" wrapText="1"/>
    </xf>
    <xf numFmtId="4" fontId="36" fillId="3" borderId="1" xfId="22" applyNumberFormat="1" applyFont="1" applyFill="1" applyBorder="1" applyAlignment="1">
      <alignment horizontal="center" vertical="center"/>
    </xf>
    <xf numFmtId="165" fontId="36" fillId="15" borderId="1" xfId="1" applyNumberFormat="1" applyFont="1" applyFill="1" applyBorder="1" applyAlignment="1">
      <alignment horizontal="center" vertical="center" shrinkToFit="1"/>
    </xf>
    <xf numFmtId="0" fontId="41" fillId="16" borderId="1" xfId="0" applyFont="1" applyFill="1" applyBorder="1" applyAlignment="1">
      <alignment vertical="center"/>
    </xf>
    <xf numFmtId="0" fontId="41" fillId="16" borderId="1" xfId="0" applyFont="1" applyFill="1" applyBorder="1" applyAlignment="1">
      <alignment horizontal="center" vertical="center"/>
    </xf>
    <xf numFmtId="165" fontId="41" fillId="16" borderId="1" xfId="1" applyNumberFormat="1" applyFont="1" applyFill="1" applyBorder="1" applyAlignment="1">
      <alignment horizontal="center" vertical="center" readingOrder="1"/>
    </xf>
    <xf numFmtId="0" fontId="36" fillId="3" borderId="1" xfId="0" applyFont="1" applyFill="1" applyBorder="1" applyAlignment="1" applyProtection="1">
      <alignment vertical="center" wrapText="1"/>
      <protection locked="0"/>
    </xf>
    <xf numFmtId="165" fontId="37" fillId="3" borderId="1" xfId="1" applyNumberFormat="1" applyFont="1" applyFill="1" applyBorder="1" applyAlignment="1">
      <alignment horizontal="center" vertical="center" readingOrder="1"/>
    </xf>
    <xf numFmtId="0" fontId="36" fillId="3" borderId="1" xfId="0" applyFont="1" applyFill="1" applyBorder="1" applyAlignment="1" applyProtection="1">
      <alignment horizontal="left" vertical="center" wrapText="1"/>
      <protection locked="0"/>
    </xf>
    <xf numFmtId="166" fontId="41" fillId="14" borderId="1" xfId="1" applyNumberFormat="1" applyFont="1" applyFill="1" applyBorder="1" applyAlignment="1" applyProtection="1">
      <alignment vertical="center"/>
    </xf>
    <xf numFmtId="165" fontId="41" fillId="14" borderId="1" xfId="1" applyNumberFormat="1" applyFont="1" applyFill="1" applyBorder="1" applyAlignment="1">
      <alignment horizontal="center" vertical="center" readingOrder="1"/>
    </xf>
    <xf numFmtId="171" fontId="41" fillId="3" borderId="1" xfId="22" applyNumberFormat="1" applyFont="1" applyFill="1" applyBorder="1" applyAlignment="1" applyProtection="1">
      <alignment horizontal="center" vertical="center" wrapText="1"/>
      <protection locked="0"/>
    </xf>
    <xf numFmtId="0" fontId="46" fillId="3" borderId="1" xfId="22" applyFont="1" applyFill="1" applyBorder="1" applyAlignment="1" applyProtection="1">
      <alignment vertical="center"/>
      <protection locked="0"/>
    </xf>
    <xf numFmtId="0" fontId="41" fillId="3" borderId="1" xfId="22" applyFont="1" applyFill="1" applyBorder="1" applyAlignment="1" applyProtection="1">
      <alignment horizontal="center" vertical="center"/>
      <protection locked="0"/>
    </xf>
    <xf numFmtId="165" fontId="41" fillId="3" borderId="1" xfId="1" applyNumberFormat="1" applyFont="1" applyFill="1" applyBorder="1" applyAlignment="1" applyProtection="1">
      <alignment horizontal="center" vertical="center"/>
      <protection locked="0"/>
    </xf>
    <xf numFmtId="0" fontId="36" fillId="3" borderId="1" xfId="20" applyFont="1" applyFill="1" applyBorder="1" applyAlignment="1">
      <alignment vertical="center"/>
    </xf>
    <xf numFmtId="0" fontId="36" fillId="3" borderId="0" xfId="20" applyFont="1" applyFill="1" applyAlignment="1">
      <alignment vertical="center"/>
    </xf>
    <xf numFmtId="0" fontId="36" fillId="3" borderId="1" xfId="22" applyFont="1" applyFill="1" applyBorder="1" applyAlignment="1">
      <alignment horizontal="center" vertical="center"/>
    </xf>
    <xf numFmtId="0" fontId="41" fillId="3" borderId="1" xfId="22" applyFont="1" applyFill="1" applyBorder="1" applyAlignment="1">
      <alignment horizontal="left" vertical="center" wrapText="1" shrinkToFit="1"/>
    </xf>
    <xf numFmtId="0" fontId="41" fillId="3" borderId="1" xfId="22" applyFont="1" applyFill="1" applyBorder="1" applyAlignment="1">
      <alignment horizontal="center" vertical="center" shrinkToFit="1"/>
    </xf>
    <xf numFmtId="165" fontId="41" fillId="3" borderId="1" xfId="1" applyNumberFormat="1" applyFont="1" applyFill="1" applyBorder="1" applyAlignment="1">
      <alignment horizontal="center" vertical="center" shrinkToFit="1"/>
    </xf>
    <xf numFmtId="0" fontId="36" fillId="3" borderId="1" xfId="23" applyFont="1" applyFill="1" applyBorder="1" applyAlignment="1">
      <alignment vertical="center" wrapText="1"/>
    </xf>
    <xf numFmtId="165" fontId="36" fillId="3" borderId="1" xfId="1" applyNumberFormat="1" applyFont="1" applyFill="1" applyBorder="1" applyAlignment="1">
      <alignment horizontal="center" vertical="center" shrinkToFit="1"/>
    </xf>
    <xf numFmtId="0" fontId="36" fillId="3" borderId="1" xfId="22" applyFont="1" applyFill="1" applyBorder="1" applyAlignment="1">
      <alignment horizontal="justify" vertical="center"/>
    </xf>
    <xf numFmtId="2" fontId="36" fillId="3" borderId="1" xfId="22" applyNumberFormat="1" applyFont="1" applyFill="1" applyBorder="1" applyAlignment="1">
      <alignment horizontal="center" vertical="center"/>
    </xf>
    <xf numFmtId="171" fontId="41" fillId="3" borderId="1" xfId="22" applyNumberFormat="1" applyFont="1" applyFill="1" applyBorder="1" applyAlignment="1">
      <alignment horizontal="center" vertical="center"/>
    </xf>
    <xf numFmtId="0" fontId="41" fillId="3" borderId="1" xfId="22" applyFont="1" applyFill="1" applyBorder="1" applyAlignment="1">
      <alignment horizontal="left" vertical="center" wrapText="1"/>
    </xf>
    <xf numFmtId="171" fontId="36" fillId="3" borderId="1" xfId="22" applyNumberFormat="1" applyFont="1" applyFill="1" applyBorder="1" applyAlignment="1">
      <alignment horizontal="center" vertical="center"/>
    </xf>
    <xf numFmtId="0" fontId="36" fillId="3" borderId="1" xfId="4" applyFont="1" applyFill="1" applyBorder="1" applyAlignment="1">
      <alignment horizontal="center" vertical="center"/>
    </xf>
    <xf numFmtId="0" fontId="36" fillId="3" borderId="1" xfId="4" applyFont="1" applyFill="1" applyBorder="1" applyAlignment="1">
      <alignment vertical="center" wrapText="1"/>
    </xf>
    <xf numFmtId="164" fontId="36" fillId="3" borderId="1" xfId="7" applyFont="1" applyFill="1" applyBorder="1" applyAlignment="1">
      <alignment horizontal="center" vertical="center"/>
    </xf>
    <xf numFmtId="165" fontId="50" fillId="14" borderId="1" xfId="1" applyNumberFormat="1" applyFont="1" applyFill="1" applyBorder="1" applyAlignment="1">
      <alignment horizontal="center" vertical="center"/>
    </xf>
    <xf numFmtId="165" fontId="52" fillId="3" borderId="1" xfId="1" applyNumberFormat="1" applyFont="1" applyFill="1" applyBorder="1" applyAlignment="1">
      <alignment vertical="center"/>
    </xf>
    <xf numFmtId="166" fontId="50" fillId="14" borderId="1" xfId="1" applyNumberFormat="1" applyFont="1" applyFill="1" applyBorder="1" applyAlignment="1" applyProtection="1">
      <alignment vertical="center"/>
    </xf>
    <xf numFmtId="0" fontId="52" fillId="3" borderId="1" xfId="0" applyFont="1" applyFill="1" applyBorder="1" applyAlignment="1">
      <alignment vertical="center"/>
    </xf>
    <xf numFmtId="165" fontId="36" fillId="3" borderId="1" xfId="0" applyNumberFormat="1" applyFont="1" applyFill="1" applyBorder="1" applyAlignment="1">
      <alignment vertical="center"/>
    </xf>
    <xf numFmtId="0" fontId="41" fillId="3" borderId="1" xfId="20" applyFont="1" applyFill="1" applyBorder="1">
      <alignment vertical="center" wrapText="1"/>
    </xf>
    <xf numFmtId="0" fontId="36" fillId="3" borderId="1" xfId="20" applyFont="1" applyFill="1" applyBorder="1">
      <alignment vertical="center" wrapText="1"/>
    </xf>
    <xf numFmtId="165" fontId="36" fillId="3" borderId="0" xfId="1" applyNumberFormat="1" applyFont="1" applyFill="1" applyAlignment="1">
      <alignment vertical="center"/>
    </xf>
    <xf numFmtId="0" fontId="38" fillId="0" borderId="1" xfId="0" applyFont="1" applyBorder="1" applyAlignment="1">
      <alignment horizontal="center" vertical="center"/>
    </xf>
    <xf numFmtId="43" fontId="33" fillId="0" borderId="1" xfId="1" applyNumberFormat="1" applyFont="1" applyFill="1" applyBorder="1" applyAlignment="1" applyProtection="1">
      <alignment vertical="center" wrapText="1"/>
    </xf>
    <xf numFmtId="0" fontId="51" fillId="0" borderId="1" xfId="0" applyFont="1" applyBorder="1" applyAlignment="1">
      <alignment horizontal="center" vertical="center"/>
    </xf>
    <xf numFmtId="0" fontId="51" fillId="0" borderId="1" xfId="0" applyFont="1" applyBorder="1" applyAlignment="1">
      <alignment horizontal="left" vertical="center" wrapText="1"/>
    </xf>
    <xf numFmtId="0" fontId="51" fillId="0" borderId="1" xfId="0" applyFont="1" applyBorder="1" applyAlignment="1">
      <alignment horizontal="left" vertical="center"/>
    </xf>
    <xf numFmtId="164" fontId="51" fillId="0" borderId="1" xfId="0" applyNumberFormat="1" applyFont="1" applyBorder="1"/>
    <xf numFmtId="164" fontId="51" fillId="0" borderId="1" xfId="1" applyFont="1" applyFill="1" applyBorder="1" applyAlignment="1">
      <alignment horizontal="center" vertical="center"/>
    </xf>
    <xf numFmtId="0" fontId="51" fillId="0" borderId="1" xfId="0" applyFont="1" applyBorder="1"/>
    <xf numFmtId="0" fontId="59" fillId="0" borderId="1" xfId="0" applyFont="1" applyBorder="1" applyAlignment="1">
      <alignment horizontal="left" vertical="center" wrapText="1"/>
    </xf>
    <xf numFmtId="0" fontId="59" fillId="0" borderId="1" xfId="0" applyFont="1" applyBorder="1" applyAlignment="1">
      <alignment horizontal="center" vertical="center"/>
    </xf>
    <xf numFmtId="164" fontId="59" fillId="0" borderId="1" xfId="0" applyNumberFormat="1" applyFont="1" applyBorder="1"/>
    <xf numFmtId="164" fontId="59" fillId="0" borderId="1" xfId="1" applyFont="1" applyFill="1" applyBorder="1" applyAlignment="1">
      <alignment horizontal="center" vertical="center"/>
    </xf>
    <xf numFmtId="0" fontId="59" fillId="0" borderId="1" xfId="0" applyFont="1" applyBorder="1"/>
    <xf numFmtId="0" fontId="60" fillId="0" borderId="1" xfId="0" applyFont="1" applyBorder="1" applyAlignment="1">
      <alignment horizontal="right" vertical="center"/>
    </xf>
    <xf numFmtId="0" fontId="61" fillId="0" borderId="0" xfId="0" applyFont="1" applyAlignment="1">
      <alignment horizontal="center" vertical="center"/>
    </xf>
    <xf numFmtId="0" fontId="61" fillId="0" borderId="0" xfId="0" applyFont="1" applyAlignment="1">
      <alignment horizontal="left" vertical="top"/>
    </xf>
    <xf numFmtId="43" fontId="2" fillId="0" borderId="1" xfId="19" applyFont="1" applyBorder="1" applyAlignment="1">
      <alignment horizontal="center" vertical="center"/>
    </xf>
    <xf numFmtId="0" fontId="0" fillId="0" borderId="40" xfId="0" applyBorder="1" applyAlignment="1">
      <alignment horizontal="center"/>
    </xf>
    <xf numFmtId="0" fontId="2" fillId="0" borderId="1" xfId="0" applyFont="1" applyBorder="1" applyAlignment="1">
      <alignment horizontal="center" vertical="center"/>
    </xf>
    <xf numFmtId="43" fontId="33" fillId="0" borderId="1" xfId="19" applyFont="1" applyFill="1" applyBorder="1" applyAlignment="1" applyProtection="1">
      <alignment horizontal="center" vertical="center" wrapText="1"/>
    </xf>
    <xf numFmtId="43" fontId="0" fillId="0" borderId="1" xfId="19" applyFont="1" applyBorder="1" applyAlignment="1">
      <alignment horizontal="center" vertical="center"/>
    </xf>
    <xf numFmtId="43" fontId="0" fillId="0" borderId="1" xfId="0" applyNumberFormat="1" applyBorder="1"/>
    <xf numFmtId="43" fontId="1" fillId="0" borderId="1" xfId="19" applyFont="1" applyBorder="1" applyAlignment="1">
      <alignment horizontal="center" vertical="center"/>
    </xf>
    <xf numFmtId="0" fontId="2" fillId="0" borderId="1" xfId="0" applyFont="1" applyBorder="1" applyAlignment="1">
      <alignment horizontal="right" vertical="center"/>
    </xf>
    <xf numFmtId="43" fontId="0" fillId="0" borderId="0" xfId="19" applyFont="1" applyAlignment="1">
      <alignment horizontal="center" vertical="center"/>
    </xf>
    <xf numFmtId="0" fontId="62" fillId="0" borderId="0" xfId="0" applyFont="1" applyAlignment="1">
      <alignment vertical="center"/>
    </xf>
    <xf numFmtId="0" fontId="63" fillId="0" borderId="45" xfId="0" applyFont="1" applyBorder="1" applyAlignment="1">
      <alignment horizontal="center" vertical="center"/>
    </xf>
    <xf numFmtId="0" fontId="63" fillId="0" borderId="45" xfId="0" applyFont="1" applyBorder="1" applyAlignment="1">
      <alignment vertical="center"/>
    </xf>
    <xf numFmtId="43" fontId="33" fillId="0" borderId="18" xfId="13" applyNumberFormat="1" applyFont="1" applyFill="1" applyBorder="1" applyAlignment="1" applyProtection="1">
      <alignment horizontal="center" vertical="center" wrapText="1"/>
    </xf>
    <xf numFmtId="43" fontId="33" fillId="0" borderId="19" xfId="13" applyNumberFormat="1" applyFont="1" applyFill="1" applyBorder="1" applyAlignment="1" applyProtection="1">
      <alignment horizontal="center" vertical="center" wrapText="1"/>
    </xf>
    <xf numFmtId="0" fontId="62" fillId="0" borderId="45" xfId="0" applyFont="1" applyBorder="1" applyAlignment="1">
      <alignment horizontal="center" vertical="center"/>
    </xf>
    <xf numFmtId="0" fontId="62" fillId="0" borderId="45" xfId="0" applyFont="1" applyBorder="1" applyAlignment="1">
      <alignment vertical="center"/>
    </xf>
    <xf numFmtId="0" fontId="62" fillId="0" borderId="45" xfId="0" applyFont="1" applyBorder="1" applyAlignment="1">
      <alignment horizontal="right" vertical="center"/>
    </xf>
    <xf numFmtId="0" fontId="62" fillId="0" borderId="21" xfId="0" applyFont="1" applyBorder="1" applyAlignment="1">
      <alignment vertical="center"/>
    </xf>
    <xf numFmtId="0" fontId="62" fillId="0" borderId="1" xfId="0" applyFont="1" applyBorder="1" applyAlignment="1">
      <alignment vertical="center"/>
    </xf>
    <xf numFmtId="43" fontId="33" fillId="0" borderId="9" xfId="13" applyNumberFormat="1" applyFont="1" applyFill="1" applyBorder="1" applyAlignment="1" applyProtection="1">
      <alignment horizontal="center" vertical="center" wrapText="1"/>
    </xf>
    <xf numFmtId="0" fontId="62" fillId="0" borderId="45" xfId="0" applyFont="1" applyBorder="1" applyAlignment="1">
      <alignment horizontal="center" vertical="center" wrapText="1"/>
    </xf>
    <xf numFmtId="4" fontId="62" fillId="0" borderId="45" xfId="0" applyNumberFormat="1" applyFont="1" applyBorder="1" applyAlignment="1">
      <alignment horizontal="center" vertical="center" wrapText="1"/>
    </xf>
    <xf numFmtId="0" fontId="62" fillId="0" borderId="21" xfId="0" applyFont="1" applyBorder="1" applyAlignment="1">
      <alignment horizontal="center" vertical="center"/>
    </xf>
    <xf numFmtId="0" fontId="62" fillId="0" borderId="1" xfId="0" applyFont="1" applyBorder="1" applyAlignment="1">
      <alignment horizontal="center" vertical="center"/>
    </xf>
    <xf numFmtId="0" fontId="62" fillId="0" borderId="0" xfId="0" applyFont="1" applyAlignment="1">
      <alignment horizontal="center" vertical="center"/>
    </xf>
    <xf numFmtId="0" fontId="62" fillId="0" borderId="32" xfId="0" applyFont="1" applyBorder="1" applyAlignment="1">
      <alignment vertical="center"/>
    </xf>
    <xf numFmtId="0" fontId="62" fillId="0" borderId="33" xfId="0" applyFont="1" applyBorder="1" applyAlignment="1">
      <alignment vertical="center"/>
    </xf>
    <xf numFmtId="0" fontId="62" fillId="0" borderId="27" xfId="0" applyFont="1" applyBorder="1" applyAlignment="1">
      <alignment horizontal="center" vertical="center"/>
    </xf>
    <xf numFmtId="0" fontId="62" fillId="0" borderId="13" xfId="0" applyFont="1" applyBorder="1" applyAlignment="1">
      <alignment horizontal="center" vertical="center"/>
    </xf>
    <xf numFmtId="164" fontId="6" fillId="3" borderId="2" xfId="3" applyFont="1" applyFill="1" applyBorder="1" applyAlignment="1">
      <alignment horizontal="center" vertical="center"/>
    </xf>
    <xf numFmtId="2" fontId="6" fillId="3" borderId="2" xfId="0" applyNumberFormat="1" applyFont="1" applyFill="1" applyBorder="1" applyAlignment="1">
      <alignment horizontal="center" vertical="center"/>
    </xf>
    <xf numFmtId="3" fontId="6" fillId="3" borderId="2" xfId="3" applyNumberFormat="1" applyFont="1" applyFill="1" applyBorder="1" applyAlignment="1">
      <alignment horizontal="center" vertical="center"/>
    </xf>
    <xf numFmtId="165" fontId="6" fillId="3" borderId="26" xfId="3" applyNumberFormat="1" applyFont="1" applyFill="1" applyBorder="1" applyAlignment="1">
      <alignment vertical="center" wrapText="1"/>
    </xf>
    <xf numFmtId="165" fontId="6" fillId="3" borderId="1" xfId="4" applyNumberFormat="1" applyFont="1" applyFill="1" applyBorder="1"/>
    <xf numFmtId="0" fontId="4" fillId="0" borderId="2" xfId="0" applyFont="1" applyBorder="1" applyAlignment="1">
      <alignment horizontal="left" vertical="center"/>
    </xf>
    <xf numFmtId="0" fontId="4" fillId="0" borderId="2" xfId="0" applyFont="1" applyBorder="1" applyAlignment="1">
      <alignment horizontal="center" vertical="center"/>
    </xf>
    <xf numFmtId="0" fontId="6" fillId="3" borderId="2" xfId="0" applyFont="1" applyFill="1" applyBorder="1" applyAlignment="1">
      <alignment horizontal="center" vertical="center" wrapText="1"/>
    </xf>
    <xf numFmtId="164" fontId="6" fillId="3" borderId="2" xfId="3" applyFont="1" applyFill="1" applyBorder="1"/>
    <xf numFmtId="165" fontId="21" fillId="3" borderId="1" xfId="4" applyNumberFormat="1" applyFont="1" applyFill="1" applyBorder="1"/>
    <xf numFmtId="0" fontId="2" fillId="17" borderId="1" xfId="0" applyFont="1" applyFill="1" applyBorder="1" applyAlignment="1">
      <alignment horizontal="center" vertical="center"/>
    </xf>
    <xf numFmtId="0" fontId="0" fillId="7" borderId="1" xfId="0" applyFill="1" applyBorder="1"/>
    <xf numFmtId="165" fontId="0" fillId="0" borderId="1" xfId="1" applyNumberFormat="1" applyFont="1" applyBorder="1"/>
    <xf numFmtId="165" fontId="0" fillId="0" borderId="2" xfId="1" applyNumberFormat="1" applyFont="1" applyBorder="1"/>
    <xf numFmtId="165" fontId="2" fillId="7" borderId="1" xfId="1" applyNumberFormat="1" applyFont="1" applyFill="1" applyBorder="1"/>
    <xf numFmtId="0" fontId="64" fillId="0" borderId="0" xfId="0" applyFont="1" applyAlignment="1">
      <alignment horizontal="center" vertical="center"/>
    </xf>
    <xf numFmtId="0" fontId="65" fillId="3" borderId="0" xfId="0" applyFont="1" applyFill="1" applyAlignment="1">
      <alignment horizontal="center" vertical="center"/>
    </xf>
    <xf numFmtId="0" fontId="65" fillId="0" borderId="0" xfId="0" applyFont="1" applyAlignment="1">
      <alignment horizontal="left" vertical="center"/>
    </xf>
    <xf numFmtId="0" fontId="65" fillId="0" borderId="0" xfId="0" applyFont="1" applyAlignment="1">
      <alignment horizontal="center" vertical="center" wrapText="1"/>
    </xf>
    <xf numFmtId="0" fontId="65" fillId="0" borderId="0" xfId="0" applyFont="1" applyAlignment="1">
      <alignment horizontal="center" vertical="center"/>
    </xf>
    <xf numFmtId="0" fontId="64" fillId="0" borderId="0" xfId="0" applyFont="1" applyAlignment="1">
      <alignment horizontal="center" vertical="center" wrapText="1"/>
    </xf>
    <xf numFmtId="0" fontId="65" fillId="7" borderId="0" xfId="0" applyFont="1" applyFill="1" applyAlignment="1">
      <alignment horizontal="center" vertical="center"/>
    </xf>
    <xf numFmtId="0" fontId="66" fillId="3" borderId="47" xfId="11" applyFont="1" applyFill="1" applyBorder="1" applyAlignment="1">
      <alignment horizontal="center" vertical="center"/>
    </xf>
    <xf numFmtId="0" fontId="66" fillId="3" borderId="47" xfId="11" applyFont="1" applyFill="1" applyBorder="1" applyAlignment="1">
      <alignment horizontal="center" vertical="center" wrapText="1"/>
    </xf>
    <xf numFmtId="0" fontId="64" fillId="0" borderId="47" xfId="0" applyFont="1" applyBorder="1" applyAlignment="1">
      <alignment horizontal="center" vertical="center"/>
    </xf>
    <xf numFmtId="0" fontId="65" fillId="3" borderId="47" xfId="0" applyFont="1" applyFill="1" applyBorder="1" applyAlignment="1">
      <alignment horizontal="center" vertical="center"/>
    </xf>
    <xf numFmtId="0" fontId="65" fillId="0" borderId="47" xfId="0" applyFont="1" applyBorder="1" applyAlignment="1">
      <alignment horizontal="left" vertical="center"/>
    </xf>
    <xf numFmtId="0" fontId="65" fillId="0" borderId="47" xfId="0" applyFont="1" applyBorder="1" applyAlignment="1">
      <alignment horizontal="center" vertical="center" wrapText="1"/>
    </xf>
    <xf numFmtId="43" fontId="67" fillId="3" borderId="47" xfId="13" applyNumberFormat="1" applyFont="1" applyFill="1" applyBorder="1" applyAlignment="1" applyProtection="1">
      <alignment horizontal="center" vertical="center" wrapText="1"/>
    </xf>
    <xf numFmtId="0" fontId="64" fillId="0" borderId="47" xfId="0" applyFont="1" applyBorder="1" applyAlignment="1">
      <alignment horizontal="center" vertical="center" wrapText="1"/>
    </xf>
    <xf numFmtId="0" fontId="64" fillId="0" borderId="47" xfId="0" applyFont="1" applyBorder="1" applyAlignment="1">
      <alignment horizontal="left" vertical="center" wrapText="1"/>
    </xf>
    <xf numFmtId="165" fontId="64" fillId="0" borderId="47" xfId="1" applyNumberFormat="1" applyFont="1" applyBorder="1" applyAlignment="1">
      <alignment horizontal="center" vertical="center"/>
    </xf>
    <xf numFmtId="165" fontId="65" fillId="3" borderId="47" xfId="1" applyNumberFormat="1" applyFont="1" applyFill="1" applyBorder="1" applyAlignment="1">
      <alignment horizontal="center" vertical="center"/>
    </xf>
    <xf numFmtId="0" fontId="68" fillId="0" borderId="47" xfId="0" applyFont="1" applyBorder="1" applyAlignment="1">
      <alignment horizontal="left" vertical="center"/>
    </xf>
    <xf numFmtId="0" fontId="64" fillId="3" borderId="47" xfId="11" applyFont="1" applyFill="1" applyBorder="1" applyAlignment="1">
      <alignment horizontal="justify" vertical="top" wrapText="1"/>
    </xf>
    <xf numFmtId="0" fontId="68" fillId="0" borderId="47" xfId="0" applyFont="1" applyBorder="1" applyAlignment="1">
      <alignment vertical="center" wrapText="1"/>
    </xf>
    <xf numFmtId="165" fontId="69" fillId="3" borderId="47" xfId="1" applyNumberFormat="1" applyFont="1" applyFill="1" applyBorder="1" applyAlignment="1">
      <alignment horizontal="center" vertical="center"/>
    </xf>
    <xf numFmtId="0" fontId="64" fillId="7" borderId="47" xfId="0" applyFont="1" applyFill="1" applyBorder="1" applyAlignment="1">
      <alignment horizontal="center" vertical="center"/>
    </xf>
    <xf numFmtId="0" fontId="64" fillId="7" borderId="47" xfId="0" applyFont="1" applyFill="1" applyBorder="1" applyAlignment="1">
      <alignment horizontal="left" vertical="center" wrapText="1"/>
    </xf>
    <xf numFmtId="165" fontId="64" fillId="7" borderId="47" xfId="1" applyNumberFormat="1" applyFont="1" applyFill="1" applyBorder="1" applyAlignment="1">
      <alignment horizontal="center" vertical="center"/>
    </xf>
    <xf numFmtId="165" fontId="65" fillId="7" borderId="47" xfId="1" applyNumberFormat="1" applyFont="1" applyFill="1" applyBorder="1" applyAlignment="1">
      <alignment horizontal="center" vertical="center"/>
    </xf>
    <xf numFmtId="0" fontId="68" fillId="7" borderId="47" xfId="0" applyFont="1" applyFill="1" applyBorder="1" applyAlignment="1">
      <alignment horizontal="left" vertical="center"/>
    </xf>
    <xf numFmtId="0" fontId="65" fillId="7" borderId="47" xfId="0" applyFont="1" applyFill="1" applyBorder="1" applyAlignment="1">
      <alignment horizontal="center" vertical="center" wrapText="1"/>
    </xf>
    <xf numFmtId="0" fontId="68" fillId="0" borderId="47" xfId="0" applyFont="1" applyBorder="1" applyAlignment="1">
      <alignment horizontal="left" vertical="center" wrapText="1"/>
    </xf>
    <xf numFmtId="165" fontId="67" fillId="12" borderId="47" xfId="1" applyNumberFormat="1" applyFont="1" applyFill="1" applyBorder="1" applyAlignment="1" applyProtection="1">
      <alignment horizontal="center" vertical="center" wrapText="1"/>
    </xf>
    <xf numFmtId="0" fontId="68" fillId="7" borderId="47" xfId="0" applyFont="1" applyFill="1" applyBorder="1" applyAlignment="1">
      <alignment horizontal="left" vertical="center" wrapText="1"/>
    </xf>
    <xf numFmtId="0" fontId="65" fillId="7" borderId="47" xfId="0" applyFont="1" applyFill="1" applyBorder="1" applyAlignment="1">
      <alignment horizontal="left" vertical="center"/>
    </xf>
    <xf numFmtId="0" fontId="70" fillId="0" borderId="0" xfId="0" applyFont="1" applyAlignment="1">
      <alignment horizontal="center" vertical="center" wrapText="1"/>
    </xf>
    <xf numFmtId="0" fontId="71" fillId="18" borderId="47" xfId="0" applyFont="1" applyFill="1" applyBorder="1" applyAlignment="1">
      <alignment horizontal="center" vertical="center" wrapText="1"/>
    </xf>
    <xf numFmtId="0" fontId="71" fillId="7" borderId="47" xfId="0" applyFont="1" applyFill="1" applyBorder="1" applyAlignment="1">
      <alignment horizontal="center" vertical="center" wrapText="1"/>
    </xf>
    <xf numFmtId="0" fontId="4" fillId="0" borderId="47" xfId="0" applyFont="1" applyBorder="1" applyAlignment="1">
      <alignment horizontal="left" vertical="center" wrapText="1"/>
    </xf>
    <xf numFmtId="0" fontId="4" fillId="0" borderId="47" xfId="0" applyFont="1" applyBorder="1" applyAlignment="1">
      <alignment horizontal="center" vertical="center"/>
    </xf>
    <xf numFmtId="0" fontId="4" fillId="0" borderId="47" xfId="0" applyFont="1" applyBorder="1" applyAlignment="1">
      <alignment horizontal="left" vertical="center"/>
    </xf>
    <xf numFmtId="0" fontId="4" fillId="0" borderId="47" xfId="0" applyFont="1" applyBorder="1" applyAlignment="1">
      <alignment horizontal="center" vertical="center" wrapText="1"/>
    </xf>
    <xf numFmtId="0" fontId="4" fillId="0" borderId="47" xfId="0" applyFont="1" applyBorder="1" applyAlignment="1">
      <alignment horizontal="right" vertical="center"/>
    </xf>
    <xf numFmtId="0" fontId="18" fillId="0" borderId="0" xfId="0" applyFont="1"/>
    <xf numFmtId="0" fontId="18" fillId="0" borderId="47" xfId="0" applyFont="1" applyBorder="1"/>
    <xf numFmtId="0" fontId="18" fillId="0" borderId="47" xfId="0" applyFont="1" applyBorder="1" applyAlignment="1">
      <alignment horizontal="center" vertical="center"/>
    </xf>
    <xf numFmtId="0" fontId="18" fillId="0" borderId="47" xfId="0" applyFont="1" applyBorder="1" applyAlignment="1">
      <alignment horizontal="right" vertical="center"/>
    </xf>
    <xf numFmtId="43" fontId="72" fillId="5" borderId="47" xfId="3" applyNumberFormat="1" applyFont="1" applyFill="1" applyBorder="1" applyAlignment="1" applyProtection="1">
      <alignment horizontal="center" vertical="center" wrapText="1"/>
    </xf>
    <xf numFmtId="164" fontId="18" fillId="0" borderId="0" xfId="0" applyNumberFormat="1" applyFont="1"/>
    <xf numFmtId="0" fontId="18" fillId="0" borderId="0" xfId="0" applyFont="1" applyAlignment="1">
      <alignment horizontal="center" vertical="center"/>
    </xf>
    <xf numFmtId="0" fontId="19" fillId="18" borderId="0" xfId="0" applyFont="1" applyFill="1" applyAlignment="1">
      <alignment horizontal="center"/>
    </xf>
    <xf numFmtId="0" fontId="19" fillId="18" borderId="47" xfId="0" applyFont="1" applyFill="1" applyBorder="1" applyAlignment="1">
      <alignment horizontal="center"/>
    </xf>
    <xf numFmtId="165" fontId="18" fillId="0" borderId="47" xfId="1" applyNumberFormat="1" applyFont="1" applyBorder="1"/>
    <xf numFmtId="165" fontId="28" fillId="0" borderId="47" xfId="1" applyNumberFormat="1" applyFont="1" applyBorder="1"/>
    <xf numFmtId="165" fontId="18" fillId="3" borderId="47" xfId="1" applyNumberFormat="1" applyFont="1" applyFill="1" applyBorder="1"/>
    <xf numFmtId="165" fontId="28" fillId="3" borderId="47" xfId="1" applyNumberFormat="1" applyFont="1" applyFill="1" applyBorder="1"/>
    <xf numFmtId="165" fontId="29" fillId="0" borderId="47" xfId="1" applyNumberFormat="1" applyFont="1" applyBorder="1"/>
    <xf numFmtId="165" fontId="29" fillId="3" borderId="47" xfId="1" applyNumberFormat="1" applyFont="1" applyFill="1" applyBorder="1"/>
    <xf numFmtId="0" fontId="19" fillId="18" borderId="47" xfId="0" applyFont="1" applyFill="1" applyBorder="1" applyAlignment="1">
      <alignment horizontal="center" wrapText="1"/>
    </xf>
    <xf numFmtId="165" fontId="8" fillId="0" borderId="4" xfId="3" applyNumberFormat="1" applyFont="1" applyBorder="1" applyAlignment="1">
      <alignment horizontal="center" vertical="center"/>
    </xf>
    <xf numFmtId="165" fontId="8" fillId="0" borderId="5" xfId="3" applyNumberFormat="1" applyFont="1" applyBorder="1" applyAlignment="1">
      <alignment horizontal="center" vertical="center"/>
    </xf>
    <xf numFmtId="165" fontId="8" fillId="0" borderId="6" xfId="3" applyNumberFormat="1" applyFont="1" applyBorder="1" applyAlignment="1">
      <alignment horizontal="center" vertical="center"/>
    </xf>
    <xf numFmtId="165" fontId="8" fillId="0" borderId="4" xfId="3" applyNumberFormat="1" applyFont="1" applyFill="1" applyBorder="1" applyAlignment="1">
      <alignment horizontal="center" vertical="center"/>
    </xf>
    <xf numFmtId="165" fontId="8" fillId="0" borderId="5" xfId="3" applyNumberFormat="1" applyFont="1" applyFill="1" applyBorder="1" applyAlignment="1">
      <alignment horizontal="center" vertical="center"/>
    </xf>
    <xf numFmtId="165" fontId="8" fillId="0" borderId="6" xfId="3" applyNumberFormat="1" applyFont="1" applyFill="1" applyBorder="1" applyAlignment="1">
      <alignment horizontal="center" vertical="center"/>
    </xf>
    <xf numFmtId="0" fontId="3" fillId="3" borderId="3" xfId="0" applyFont="1" applyFill="1" applyBorder="1" applyAlignment="1">
      <alignment horizontal="left" vertical="center" wrapText="1"/>
    </xf>
    <xf numFmtId="165" fontId="5" fillId="3" borderId="3" xfId="3" applyNumberFormat="1" applyFont="1" applyFill="1" applyBorder="1" applyAlignment="1">
      <alignment horizontal="center" vertical="center" wrapText="1"/>
    </xf>
    <xf numFmtId="165" fontId="5" fillId="0" borderId="3" xfId="3"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0" borderId="12" xfId="0" applyFont="1" applyBorder="1" applyAlignment="1">
      <alignment horizontal="center"/>
    </xf>
    <xf numFmtId="0" fontId="6" fillId="3" borderId="3" xfId="0" applyFont="1" applyFill="1" applyBorder="1" applyAlignment="1">
      <alignment horizontal="center" vertical="center" wrapText="1"/>
    </xf>
    <xf numFmtId="0" fontId="6" fillId="3" borderId="3" xfId="0" applyFont="1" applyFill="1" applyBorder="1" applyAlignment="1">
      <alignment horizontal="left" vertical="center"/>
    </xf>
    <xf numFmtId="0" fontId="6" fillId="3" borderId="46"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1" xfId="4" applyFont="1" applyFill="1" applyBorder="1" applyAlignment="1">
      <alignment horizontal="center" vertical="center" wrapText="1"/>
    </xf>
    <xf numFmtId="164" fontId="6" fillId="3" borderId="1" xfId="3" applyFont="1" applyFill="1" applyBorder="1" applyAlignment="1">
      <alignment horizontal="center" vertical="center"/>
    </xf>
    <xf numFmtId="2" fontId="6" fillId="3" borderId="1" xfId="4" applyNumberFormat="1"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14" fontId="6" fillId="3" borderId="19" xfId="0" applyNumberFormat="1" applyFont="1" applyFill="1" applyBorder="1" applyAlignment="1">
      <alignment horizontal="center" vertical="center" wrapText="1"/>
    </xf>
    <xf numFmtId="0" fontId="8" fillId="3" borderId="1" xfId="0" applyFont="1" applyFill="1" applyBorder="1" applyAlignment="1">
      <alignment horizontal="center" vertical="center"/>
    </xf>
    <xf numFmtId="164" fontId="8" fillId="3" borderId="1" xfId="3" applyFont="1" applyFill="1" applyBorder="1" applyAlignment="1">
      <alignment horizontal="center" vertical="center" wrapText="1"/>
    </xf>
    <xf numFmtId="165" fontId="8" fillId="3" borderId="1" xfId="3" applyNumberFormat="1" applyFont="1" applyFill="1" applyBorder="1" applyAlignment="1">
      <alignment horizontal="center" vertical="center" wrapText="1"/>
    </xf>
    <xf numFmtId="165" fontId="8" fillId="3" borderId="11" xfId="3" applyNumberFormat="1" applyFont="1" applyFill="1" applyBorder="1" applyAlignment="1">
      <alignment horizontal="center" vertical="center" wrapText="1"/>
    </xf>
    <xf numFmtId="0" fontId="6" fillId="3" borderId="21" xfId="4" applyFont="1" applyFill="1" applyBorder="1" applyAlignment="1">
      <alignment horizontal="center" vertical="center"/>
    </xf>
    <xf numFmtId="0" fontId="6" fillId="3" borderId="1" xfId="4" applyFont="1" applyFill="1" applyBorder="1" applyAlignment="1">
      <alignment horizontal="center" vertical="center"/>
    </xf>
    <xf numFmtId="165" fontId="6" fillId="3" borderId="1" xfId="3" applyNumberFormat="1" applyFont="1" applyFill="1" applyBorder="1" applyAlignment="1">
      <alignment horizontal="center" vertical="center" wrapText="1"/>
    </xf>
    <xf numFmtId="165" fontId="6" fillId="3" borderId="1" xfId="3" applyNumberFormat="1" applyFont="1" applyFill="1" applyBorder="1" applyAlignment="1">
      <alignment horizontal="center"/>
    </xf>
    <xf numFmtId="3" fontId="12" fillId="3" borderId="1" xfId="3" applyNumberFormat="1" applyFont="1" applyFill="1" applyBorder="1" applyAlignment="1">
      <alignment horizontal="center" vertical="center" wrapText="1"/>
    </xf>
    <xf numFmtId="0" fontId="6" fillId="3" borderId="21" xfId="0" applyFont="1" applyFill="1" applyBorder="1" applyAlignment="1">
      <alignment horizontal="left" vertical="center"/>
    </xf>
    <xf numFmtId="0" fontId="6" fillId="3" borderId="1" xfId="0" applyFont="1" applyFill="1" applyBorder="1" applyAlignment="1">
      <alignment horizontal="left" vertical="center"/>
    </xf>
    <xf numFmtId="44" fontId="6" fillId="3" borderId="1" xfId="4" applyNumberFormat="1" applyFont="1" applyFill="1" applyBorder="1" applyAlignment="1">
      <alignment horizontal="center" vertical="center" wrapText="1"/>
    </xf>
    <xf numFmtId="0" fontId="19" fillId="10" borderId="1" xfId="4" applyFont="1" applyFill="1" applyBorder="1" applyAlignment="1">
      <alignment horizontal="center"/>
    </xf>
    <xf numFmtId="0" fontId="6" fillId="3" borderId="1" xfId="4" applyFont="1" applyFill="1" applyBorder="1" applyAlignment="1">
      <alignment horizontal="center"/>
    </xf>
    <xf numFmtId="165" fontId="19" fillId="10" borderId="1" xfId="3" applyNumberFormat="1" applyFont="1" applyFill="1" applyBorder="1" applyAlignment="1">
      <alignment horizontal="center" vertical="center" wrapText="1"/>
    </xf>
    <xf numFmtId="165" fontId="19" fillId="2" borderId="1" xfId="3" applyNumberFormat="1" applyFont="1" applyFill="1" applyBorder="1" applyAlignment="1">
      <alignment horizontal="center" vertical="center" wrapText="1"/>
    </xf>
    <xf numFmtId="165" fontId="6" fillId="2" borderId="1" xfId="3" applyNumberFormat="1" applyFont="1" applyFill="1" applyBorder="1" applyAlignment="1">
      <alignment horizontal="center" vertical="center" wrapText="1"/>
    </xf>
    <xf numFmtId="3" fontId="19" fillId="10" borderId="1" xfId="3" applyNumberFormat="1" applyFont="1" applyFill="1" applyBorder="1" applyAlignment="1">
      <alignment horizontal="center" vertical="center" wrapText="1"/>
    </xf>
    <xf numFmtId="3" fontId="6" fillId="3" borderId="1" xfId="3" applyNumberFormat="1" applyFont="1" applyFill="1" applyBorder="1" applyAlignment="1">
      <alignment horizontal="center" vertical="center" wrapText="1"/>
    </xf>
    <xf numFmtId="164" fontId="6" fillId="3" borderId="1" xfId="3" applyFont="1" applyFill="1" applyBorder="1" applyAlignment="1">
      <alignment horizontal="center" vertical="center" wrapText="1"/>
    </xf>
    <xf numFmtId="165" fontId="6" fillId="3" borderId="11" xfId="3" applyNumberFormat="1" applyFont="1" applyFill="1" applyBorder="1" applyAlignment="1">
      <alignment horizontal="center" vertical="center" wrapText="1"/>
    </xf>
    <xf numFmtId="2" fontId="19" fillId="10" borderId="1" xfId="4" applyNumberFormat="1" applyFont="1" applyFill="1" applyBorder="1" applyAlignment="1">
      <alignment horizontal="center" vertical="center"/>
    </xf>
    <xf numFmtId="2" fontId="6" fillId="3" borderId="1" xfId="4" applyNumberFormat="1" applyFont="1" applyFill="1" applyBorder="1" applyAlignment="1">
      <alignment horizontal="center" vertical="center"/>
    </xf>
    <xf numFmtId="0" fontId="6" fillId="3" borderId="21" xfId="4" applyFont="1" applyFill="1" applyBorder="1" applyAlignment="1">
      <alignment horizontal="center" vertical="center" wrapText="1"/>
    </xf>
    <xf numFmtId="0" fontId="6" fillId="3" borderId="1" xfId="4" applyFont="1" applyFill="1" applyBorder="1" applyAlignment="1">
      <alignment horizontal="center" vertical="top" wrapText="1"/>
    </xf>
    <xf numFmtId="44" fontId="19" fillId="10" borderId="1" xfId="4" applyNumberFormat="1" applyFont="1" applyFill="1" applyBorder="1" applyAlignment="1">
      <alignment horizontal="center" vertical="center"/>
    </xf>
    <xf numFmtId="165" fontId="19" fillId="10" borderId="1" xfId="3" applyNumberFormat="1" applyFont="1" applyFill="1" applyBorder="1" applyAlignment="1">
      <alignment horizontal="right" vertical="center"/>
    </xf>
    <xf numFmtId="165" fontId="6" fillId="3" borderId="1" xfId="3" applyNumberFormat="1" applyFont="1" applyFill="1" applyBorder="1" applyAlignment="1">
      <alignment horizontal="right" vertical="center"/>
    </xf>
    <xf numFmtId="165" fontId="19" fillId="10" borderId="1" xfId="3" applyNumberFormat="1" applyFont="1" applyFill="1" applyBorder="1" applyAlignment="1">
      <alignment horizontal="center" vertical="center"/>
    </xf>
    <xf numFmtId="165" fontId="6" fillId="3" borderId="1" xfId="3" applyNumberFormat="1" applyFont="1" applyFill="1" applyBorder="1" applyAlignment="1">
      <alignment horizontal="center" vertical="center"/>
    </xf>
    <xf numFmtId="3" fontId="19" fillId="10" borderId="1" xfId="3" applyNumberFormat="1" applyFont="1" applyFill="1" applyBorder="1" applyAlignment="1">
      <alignment horizontal="center" vertical="center"/>
    </xf>
    <xf numFmtId="44" fontId="6" fillId="3" borderId="1" xfId="4" applyNumberFormat="1" applyFont="1" applyFill="1" applyBorder="1" applyAlignment="1">
      <alignment horizontal="center" vertical="center"/>
    </xf>
    <xf numFmtId="164" fontId="12" fillId="3" borderId="1" xfId="3" applyFont="1" applyFill="1" applyBorder="1" applyAlignment="1">
      <alignment horizontal="center" vertical="center" wrapText="1"/>
    </xf>
    <xf numFmtId="2" fontId="6" fillId="10" borderId="1" xfId="4" applyNumberFormat="1" applyFont="1" applyFill="1" applyBorder="1" applyAlignment="1">
      <alignment horizontal="center" vertical="center" wrapText="1"/>
    </xf>
    <xf numFmtId="165" fontId="6" fillId="10" borderId="1" xfId="3" applyNumberFormat="1" applyFont="1" applyFill="1" applyBorder="1" applyAlignment="1">
      <alignment horizontal="center" vertical="center" wrapText="1"/>
    </xf>
    <xf numFmtId="165" fontId="6" fillId="10" borderId="1" xfId="3" applyNumberFormat="1" applyFont="1" applyFill="1" applyBorder="1" applyAlignment="1">
      <alignment horizontal="right" vertical="center" wrapText="1"/>
    </xf>
    <xf numFmtId="165" fontId="6" fillId="3" borderId="1" xfId="3" applyNumberFormat="1" applyFont="1" applyFill="1" applyBorder="1" applyAlignment="1">
      <alignment horizontal="right" vertical="center" wrapText="1"/>
    </xf>
    <xf numFmtId="0" fontId="6" fillId="3" borderId="1" xfId="0" applyFont="1" applyFill="1" applyBorder="1" applyAlignment="1">
      <alignment horizontal="center" vertical="center" wrapText="1"/>
    </xf>
    <xf numFmtId="3" fontId="6" fillId="3" borderId="1" xfId="3" applyNumberFormat="1" applyFont="1" applyFill="1" applyBorder="1" applyAlignment="1">
      <alignment horizontal="center" vertical="center"/>
    </xf>
    <xf numFmtId="0" fontId="19"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4" fontId="6" fillId="3" borderId="1" xfId="3" applyNumberFormat="1" applyFont="1" applyFill="1" applyBorder="1" applyAlignment="1">
      <alignment horizontal="center" vertical="center"/>
    </xf>
    <xf numFmtId="44" fontId="6" fillId="10" borderId="1" xfId="4" applyNumberFormat="1" applyFont="1" applyFill="1" applyBorder="1" applyAlignment="1">
      <alignment horizontal="center" vertical="center" wrapText="1"/>
    </xf>
    <xf numFmtId="3" fontId="6" fillId="10" borderId="1" xfId="3"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4" fillId="0" borderId="2" xfId="0" applyFont="1" applyBorder="1" applyAlignment="1">
      <alignment horizontal="center" vertical="center"/>
    </xf>
    <xf numFmtId="0" fontId="30" fillId="3" borderId="35" xfId="11" applyFont="1" applyFill="1" applyBorder="1" applyAlignment="1">
      <alignment horizontal="center" vertical="top"/>
    </xf>
    <xf numFmtId="170" fontId="30" fillId="3" borderId="1" xfId="12" applyNumberFormat="1" applyFont="1" applyFill="1" applyBorder="1" applyAlignment="1">
      <alignment horizontal="center" vertical="top" wrapText="1"/>
    </xf>
    <xf numFmtId="0" fontId="30" fillId="3" borderId="30" xfId="11" applyFont="1" applyFill="1" applyBorder="1" applyAlignment="1">
      <alignment horizontal="center" vertical="top"/>
    </xf>
    <xf numFmtId="0" fontId="30" fillId="3" borderId="31" xfId="11" applyFont="1" applyFill="1" applyBorder="1" applyAlignment="1">
      <alignment horizontal="center" vertical="top"/>
    </xf>
    <xf numFmtId="0" fontId="30" fillId="3" borderId="32" xfId="11" applyFont="1" applyFill="1" applyBorder="1" applyAlignment="1">
      <alignment horizontal="center" vertical="top"/>
    </xf>
    <xf numFmtId="0" fontId="30" fillId="3" borderId="33" xfId="11" applyFont="1" applyFill="1" applyBorder="1" applyAlignment="1">
      <alignment horizontal="center" vertical="top"/>
    </xf>
    <xf numFmtId="0" fontId="30" fillId="3" borderId="34" xfId="11" applyFont="1" applyFill="1" applyBorder="1" applyAlignment="1">
      <alignment horizontal="center" vertical="top"/>
    </xf>
    <xf numFmtId="43" fontId="67" fillId="3" borderId="47" xfId="13" applyNumberFormat="1" applyFont="1" applyFill="1" applyBorder="1" applyAlignment="1" applyProtection="1">
      <alignment horizontal="center" vertical="center" wrapText="1"/>
    </xf>
    <xf numFmtId="0" fontId="66" fillId="0" borderId="47" xfId="0" applyFont="1" applyBorder="1" applyAlignment="1">
      <alignment horizontal="center" vertical="center"/>
    </xf>
    <xf numFmtId="0" fontId="36" fillId="0" borderId="19" xfId="0" applyFont="1" applyBorder="1" applyAlignment="1">
      <alignment horizontal="center" vertical="center"/>
    </xf>
    <xf numFmtId="0" fontId="36" fillId="0" borderId="20" xfId="0" applyFont="1" applyBorder="1" applyAlignment="1">
      <alignment horizontal="center" vertical="center"/>
    </xf>
    <xf numFmtId="0" fontId="36" fillId="0" borderId="13" xfId="0" applyFont="1" applyBorder="1" applyAlignment="1">
      <alignment horizontal="center" vertical="center"/>
    </xf>
    <xf numFmtId="0" fontId="36" fillId="0" borderId="14" xfId="0" applyFont="1" applyBorder="1" applyAlignment="1">
      <alignment horizontal="center" vertical="center"/>
    </xf>
    <xf numFmtId="0" fontId="30" fillId="0" borderId="25"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18" xfId="0" applyFont="1" applyBorder="1" applyAlignment="1" applyProtection="1">
      <alignment horizontal="center" vertical="center" wrapText="1"/>
      <protection locked="0"/>
    </xf>
    <xf numFmtId="0" fontId="30" fillId="0" borderId="19" xfId="0" applyFont="1" applyBorder="1" applyAlignment="1" applyProtection="1">
      <alignment horizontal="center" vertical="center" wrapText="1"/>
      <protection locked="0"/>
    </xf>
    <xf numFmtId="0" fontId="30" fillId="0" borderId="37" xfId="0" applyFont="1" applyBorder="1" applyAlignment="1" applyProtection="1">
      <alignment horizontal="center" vertical="center" wrapText="1"/>
      <protection locked="0"/>
    </xf>
    <xf numFmtId="0" fontId="30" fillId="0" borderId="38" xfId="0" applyFont="1" applyBorder="1" applyAlignment="1" applyProtection="1">
      <alignment horizontal="center" vertical="center" wrapText="1"/>
      <protection locked="0"/>
    </xf>
    <xf numFmtId="0" fontId="30" fillId="0" borderId="13" xfId="0" applyFont="1" applyBorder="1" applyAlignment="1" applyProtection="1">
      <alignment horizontal="center" vertical="center" wrapText="1"/>
      <protection locked="0"/>
    </xf>
    <xf numFmtId="0" fontId="50" fillId="0" borderId="30" xfId="0" applyFont="1" applyBorder="1" applyAlignment="1">
      <alignment horizontal="center" vertical="center"/>
    </xf>
    <xf numFmtId="0" fontId="50" fillId="0" borderId="31" xfId="0" applyFont="1" applyBorder="1" applyAlignment="1">
      <alignment horizontal="center" vertical="center"/>
    </xf>
    <xf numFmtId="0" fontId="50" fillId="0" borderId="40" xfId="0" applyFont="1" applyBorder="1" applyAlignment="1">
      <alignment horizontal="center" vertical="center"/>
    </xf>
    <xf numFmtId="0" fontId="30" fillId="0" borderId="1" xfId="0" applyFont="1" applyBorder="1" applyAlignment="1" applyProtection="1">
      <alignment horizontal="center" vertical="center" wrapText="1"/>
      <protection locked="0"/>
    </xf>
    <xf numFmtId="0" fontId="38" fillId="0" borderId="30" xfId="0" applyFont="1" applyBorder="1" applyAlignment="1" applyProtection="1">
      <alignment horizontal="center" vertical="center" wrapText="1"/>
      <protection locked="0"/>
    </xf>
    <xf numFmtId="0" fontId="38" fillId="0" borderId="31" xfId="0" applyFont="1" applyBorder="1" applyAlignment="1" applyProtection="1">
      <alignment horizontal="center" vertical="center" wrapText="1"/>
      <protection locked="0"/>
    </xf>
    <xf numFmtId="0" fontId="38" fillId="0" borderId="40" xfId="0" applyFont="1" applyBorder="1" applyAlignment="1" applyProtection="1">
      <alignment horizontal="center" vertical="center" wrapText="1"/>
      <protection locked="0"/>
    </xf>
    <xf numFmtId="0" fontId="31" fillId="0" borderId="30" xfId="0" applyFont="1" applyBorder="1" applyAlignment="1">
      <alignment horizontal="center" vertical="center"/>
    </xf>
    <xf numFmtId="0" fontId="31" fillId="0" borderId="31" xfId="0" applyFont="1" applyBorder="1" applyAlignment="1">
      <alignment horizontal="center" vertical="center"/>
    </xf>
    <xf numFmtId="0" fontId="31" fillId="0" borderId="40" xfId="0" applyFont="1" applyBorder="1" applyAlignment="1">
      <alignment horizontal="center" vertical="center"/>
    </xf>
    <xf numFmtId="0" fontId="49" fillId="0" borderId="1" xfId="0" applyFont="1" applyBorder="1" applyAlignment="1">
      <alignment horizontal="center" vertical="center"/>
    </xf>
    <xf numFmtId="0" fontId="31" fillId="0" borderId="1" xfId="0" applyFont="1" applyBorder="1" applyAlignment="1">
      <alignment horizontal="center" vertical="center"/>
    </xf>
    <xf numFmtId="0" fontId="38" fillId="0" borderId="30" xfId="0" applyFont="1" applyBorder="1" applyAlignment="1">
      <alignment horizontal="center" vertical="center"/>
    </xf>
    <xf numFmtId="0" fontId="38" fillId="0" borderId="31" xfId="0" applyFont="1" applyBorder="1" applyAlignment="1">
      <alignment horizontal="center" vertical="center"/>
    </xf>
    <xf numFmtId="0" fontId="38" fillId="0" borderId="40" xfId="0" applyFont="1" applyBorder="1" applyAlignment="1">
      <alignment horizontal="center" vertical="center"/>
    </xf>
    <xf numFmtId="0" fontId="49" fillId="3" borderId="1" xfId="0" applyFont="1" applyFill="1" applyBorder="1" applyAlignment="1">
      <alignment horizontal="center" vertical="center"/>
    </xf>
    <xf numFmtId="0" fontId="41" fillId="3" borderId="30" xfId="0" applyFont="1" applyFill="1" applyBorder="1" applyAlignment="1">
      <alignment horizontal="center" vertical="center"/>
    </xf>
    <xf numFmtId="0" fontId="41" fillId="3" borderId="31" xfId="0" applyFont="1" applyFill="1" applyBorder="1" applyAlignment="1">
      <alignment horizontal="center" vertical="center"/>
    </xf>
    <xf numFmtId="0" fontId="41" fillId="3" borderId="40" xfId="0" applyFont="1" applyFill="1" applyBorder="1" applyAlignment="1">
      <alignment horizontal="center" vertical="center"/>
    </xf>
    <xf numFmtId="0" fontId="41" fillId="3" borderId="1" xfId="0" applyFont="1" applyFill="1" applyBorder="1" applyAlignment="1">
      <alignment horizontal="center" vertical="center"/>
    </xf>
    <xf numFmtId="165" fontId="41" fillId="3" borderId="30" xfId="1" applyNumberFormat="1" applyFont="1" applyFill="1" applyBorder="1" applyAlignment="1">
      <alignment horizontal="center" vertical="center"/>
    </xf>
    <xf numFmtId="165" fontId="41" fillId="3" borderId="40" xfId="1" applyNumberFormat="1" applyFont="1" applyFill="1" applyBorder="1" applyAlignment="1">
      <alignment horizontal="center" vertical="center"/>
    </xf>
    <xf numFmtId="43" fontId="2" fillId="0" borderId="1" xfId="19" applyFont="1" applyBorder="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0" fontId="0" fillId="0" borderId="40" xfId="0" applyBorder="1" applyAlignment="1">
      <alignment horizontal="center"/>
    </xf>
    <xf numFmtId="0" fontId="62" fillId="0" borderId="35" xfId="0" applyFont="1" applyBorder="1" applyAlignment="1">
      <alignment horizontal="center" vertical="center"/>
    </xf>
    <xf numFmtId="0" fontId="62" fillId="0" borderId="42" xfId="0" applyFont="1" applyBorder="1" applyAlignment="1">
      <alignment vertical="center"/>
    </xf>
    <xf numFmtId="0" fontId="62" fillId="0" borderId="43" xfId="0" applyFont="1" applyBorder="1" applyAlignment="1">
      <alignment horizontal="center" vertical="center"/>
    </xf>
    <xf numFmtId="0" fontId="62" fillId="0" borderId="44" xfId="0" applyFont="1" applyBorder="1" applyAlignment="1">
      <alignment horizontal="center" vertical="center"/>
    </xf>
  </cellXfs>
  <cellStyles count="24">
    <cellStyle name="Comma" xfId="1" builtinId="3"/>
    <cellStyle name="Comma 10" xfId="5"/>
    <cellStyle name="Comma 10 4" xfId="13"/>
    <cellStyle name="Comma 15" xfId="19"/>
    <cellStyle name="Comma 2" xfId="3"/>
    <cellStyle name="Comma 2 2" xfId="12"/>
    <cellStyle name="Comma 2 3" xfId="7"/>
    <cellStyle name="Comma 4" xfId="9"/>
    <cellStyle name="Excel Built-in Normal" xfId="20"/>
    <cellStyle name="Excel Built-in Normal 2" xfId="17"/>
    <cellStyle name="Excel Built-in Normal 3" xfId="21"/>
    <cellStyle name="Normal" xfId="0" builtinId="0"/>
    <cellStyle name="Normal 10" xfId="4"/>
    <cellStyle name="Normal 13" xfId="15"/>
    <cellStyle name="Normal 2" xfId="11"/>
    <cellStyle name="Normal 2 4" xfId="18"/>
    <cellStyle name="Normal 2 6" xfId="16"/>
    <cellStyle name="Normal 3 2" xfId="22"/>
    <cellStyle name="Normal 4" xfId="23"/>
    <cellStyle name="Normal 4 2" xfId="14"/>
    <cellStyle name="Normal 5" xfId="6"/>
    <cellStyle name="Normal 5 2" xfId="10"/>
    <cellStyle name="Normal 6" xfId="8"/>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png"/><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6</xdr:col>
      <xdr:colOff>488156</xdr:colOff>
      <xdr:row>95</xdr:row>
      <xdr:rowOff>0</xdr:rowOff>
    </xdr:from>
    <xdr:to>
      <xdr:col>12</xdr:col>
      <xdr:colOff>66485</xdr:colOff>
      <xdr:row>95</xdr:row>
      <xdr:rowOff>0</xdr:rowOff>
    </xdr:to>
    <xdr:pic>
      <xdr:nvPicPr>
        <xdr:cNvPr id="2" name="Picture 1">
          <a:extLst>
            <a:ext uri="{FF2B5EF4-FFF2-40B4-BE49-F238E27FC236}">
              <a16:creationId xmlns:a16="http://schemas.microsoft.com/office/drawing/2014/main" id="{FA0F0721-7B66-4C82-B890-31D0C186A9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 y="44557950"/>
          <a:ext cx="108248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488156</xdr:colOff>
      <xdr:row>95</xdr:row>
      <xdr:rowOff>0</xdr:rowOff>
    </xdr:from>
    <xdr:ext cx="1097302" cy="0"/>
    <xdr:pic>
      <xdr:nvPicPr>
        <xdr:cNvPr id="3" name="Picture 2">
          <a:extLst>
            <a:ext uri="{FF2B5EF4-FFF2-40B4-BE49-F238E27FC236}">
              <a16:creationId xmlns:a16="http://schemas.microsoft.com/office/drawing/2014/main" id="{E46F74E1-01E9-4B04-B565-872C01BA18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45300" y="44557950"/>
          <a:ext cx="1097302"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488156</xdr:colOff>
      <xdr:row>95</xdr:row>
      <xdr:rowOff>0</xdr:rowOff>
    </xdr:from>
    <xdr:ext cx="1097302" cy="0"/>
    <xdr:pic>
      <xdr:nvPicPr>
        <xdr:cNvPr id="4" name="Picture 3">
          <a:extLst>
            <a:ext uri="{FF2B5EF4-FFF2-40B4-BE49-F238E27FC236}">
              <a16:creationId xmlns:a16="http://schemas.microsoft.com/office/drawing/2014/main" id="{5229B903-44EF-48BE-AE02-725219C5D1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6050" y="44557950"/>
          <a:ext cx="1097302"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488156</xdr:colOff>
      <xdr:row>3</xdr:row>
      <xdr:rowOff>0</xdr:rowOff>
    </xdr:from>
    <xdr:to>
      <xdr:col>11</xdr:col>
      <xdr:colOff>759777</xdr:colOff>
      <xdr:row>3</xdr:row>
      <xdr:rowOff>0</xdr:rowOff>
    </xdr:to>
    <xdr:pic>
      <xdr:nvPicPr>
        <xdr:cNvPr id="2" name="Picture 1">
          <a:extLst>
            <a:ext uri="{FF2B5EF4-FFF2-40B4-BE49-F238E27FC236}">
              <a16:creationId xmlns:a16="http://schemas.microsoft.com/office/drawing/2014/main" id="{D462C0F0-3E2C-4AFB-9374-096A06579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22156" y="933450"/>
          <a:ext cx="102092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488156</xdr:colOff>
      <xdr:row>4</xdr:row>
      <xdr:rowOff>0</xdr:rowOff>
    </xdr:from>
    <xdr:ext cx="1071721" cy="2652"/>
    <xdr:pic>
      <xdr:nvPicPr>
        <xdr:cNvPr id="3" name="Picture 2">
          <a:extLst>
            <a:ext uri="{FF2B5EF4-FFF2-40B4-BE49-F238E27FC236}">
              <a16:creationId xmlns:a16="http://schemas.microsoft.com/office/drawing/2014/main" id="{02CD6906-A19E-4762-8F9E-2E71DCBC3C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0" y="1098550"/>
          <a:ext cx="1071721" cy="265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1409700</xdr:colOff>
      <xdr:row>509</xdr:row>
      <xdr:rowOff>1228723</xdr:rowOff>
    </xdr:from>
    <xdr:to>
      <xdr:col>1</xdr:col>
      <xdr:colOff>1695451</xdr:colOff>
      <xdr:row>512</xdr:row>
      <xdr:rowOff>19049</xdr:rowOff>
    </xdr:to>
    <xdr:pic>
      <xdr:nvPicPr>
        <xdr:cNvPr id="2" name="Picture 1367" descr="010 SN">
          <a:extLst>
            <a:ext uri="{FF2B5EF4-FFF2-40B4-BE49-F238E27FC236}">
              <a16:creationId xmlns:a16="http://schemas.microsoft.com/office/drawing/2014/main" id="{89531BC7-FE53-4DE2-8204-04191B465061}"/>
            </a:ext>
          </a:extLst>
        </xdr:cNvPr>
        <xdr:cNvPicPr>
          <a:picLocks noChangeArrowheads="1"/>
        </xdr:cNvPicPr>
      </xdr:nvPicPr>
      <xdr:blipFill>
        <a:blip xmlns:r="http://schemas.openxmlformats.org/officeDocument/2006/relationships" r:embed="rId1" cstate="print"/>
        <a:srcRect/>
        <a:stretch>
          <a:fillRect/>
        </a:stretch>
      </xdr:blipFill>
      <xdr:spPr bwMode="auto">
        <a:xfrm>
          <a:off x="1981200" y="89106373"/>
          <a:ext cx="285751" cy="320676"/>
        </a:xfrm>
        <a:prstGeom prst="rect">
          <a:avLst/>
        </a:prstGeom>
        <a:noFill/>
        <a:ln w="9525">
          <a:noFill/>
          <a:miter lim="800000"/>
          <a:headEnd/>
          <a:tailEnd/>
        </a:ln>
      </xdr:spPr>
    </xdr:pic>
    <xdr:clientData/>
  </xdr:twoCellAnchor>
  <xdr:twoCellAnchor editAs="oneCell">
    <xdr:from>
      <xdr:col>1</xdr:col>
      <xdr:colOff>1733551</xdr:colOff>
      <xdr:row>509</xdr:row>
      <xdr:rowOff>1238249</xdr:rowOff>
    </xdr:from>
    <xdr:to>
      <xdr:col>1</xdr:col>
      <xdr:colOff>2009776</xdr:colOff>
      <xdr:row>511</xdr:row>
      <xdr:rowOff>142874</xdr:rowOff>
    </xdr:to>
    <xdr:pic>
      <xdr:nvPicPr>
        <xdr:cNvPr id="3" name="Picture 3331">
          <a:extLst>
            <a:ext uri="{FF2B5EF4-FFF2-40B4-BE49-F238E27FC236}">
              <a16:creationId xmlns:a16="http://schemas.microsoft.com/office/drawing/2014/main" id="{99D453FC-8694-4012-9019-7399FE5E32A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05051" y="89103199"/>
          <a:ext cx="276225" cy="295275"/>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2390776</xdr:colOff>
      <xdr:row>509</xdr:row>
      <xdr:rowOff>1238249</xdr:rowOff>
    </xdr:from>
    <xdr:to>
      <xdr:col>1</xdr:col>
      <xdr:colOff>2667001</xdr:colOff>
      <xdr:row>511</xdr:row>
      <xdr:rowOff>142874</xdr:rowOff>
    </xdr:to>
    <xdr:pic>
      <xdr:nvPicPr>
        <xdr:cNvPr id="4" name="Picture 3331">
          <a:extLst>
            <a:ext uri="{FF2B5EF4-FFF2-40B4-BE49-F238E27FC236}">
              <a16:creationId xmlns:a16="http://schemas.microsoft.com/office/drawing/2014/main" id="{B441851F-6253-42A7-9EFE-55CD5A999EF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62276" y="89103199"/>
          <a:ext cx="276225" cy="295275"/>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2057401</xdr:colOff>
      <xdr:row>509</xdr:row>
      <xdr:rowOff>1238249</xdr:rowOff>
    </xdr:from>
    <xdr:to>
      <xdr:col>1</xdr:col>
      <xdr:colOff>2333626</xdr:colOff>
      <xdr:row>511</xdr:row>
      <xdr:rowOff>142874</xdr:rowOff>
    </xdr:to>
    <xdr:pic>
      <xdr:nvPicPr>
        <xdr:cNvPr id="5" name="Picture 3331">
          <a:extLst>
            <a:ext uri="{FF2B5EF4-FFF2-40B4-BE49-F238E27FC236}">
              <a16:creationId xmlns:a16="http://schemas.microsoft.com/office/drawing/2014/main" id="{BCCD0025-40DC-42B8-B95A-067FDE96407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1" y="89103199"/>
          <a:ext cx="276225" cy="295275"/>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2714626</xdr:colOff>
      <xdr:row>509</xdr:row>
      <xdr:rowOff>1238249</xdr:rowOff>
    </xdr:from>
    <xdr:to>
      <xdr:col>2</xdr:col>
      <xdr:colOff>210191</xdr:colOff>
      <xdr:row>511</xdr:row>
      <xdr:rowOff>123824</xdr:rowOff>
    </xdr:to>
    <xdr:pic>
      <xdr:nvPicPr>
        <xdr:cNvPr id="6" name="Picture 1342">
          <a:extLst>
            <a:ext uri="{FF2B5EF4-FFF2-40B4-BE49-F238E27FC236}">
              <a16:creationId xmlns:a16="http://schemas.microsoft.com/office/drawing/2014/main" id="{EC3C4EB7-02D4-4B86-B033-25D582C245C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286126" y="89103199"/>
          <a:ext cx="391165" cy="276225"/>
        </a:xfrm>
        <a:prstGeom prst="rect">
          <a:avLst/>
        </a:prstGeom>
        <a:noFill/>
        <a:ln w="9525">
          <a:noFill/>
          <a:miter lim="800000"/>
          <a:headEnd/>
          <a:tailEnd/>
        </a:ln>
      </xdr:spPr>
    </xdr:pic>
    <xdr:clientData/>
  </xdr:twoCellAnchor>
  <xdr:twoCellAnchor editAs="oneCell">
    <xdr:from>
      <xdr:col>1</xdr:col>
      <xdr:colOff>2152650</xdr:colOff>
      <xdr:row>511</xdr:row>
      <xdr:rowOff>1400175</xdr:rowOff>
    </xdr:from>
    <xdr:to>
      <xdr:col>1</xdr:col>
      <xdr:colOff>2419350</xdr:colOff>
      <xdr:row>513</xdr:row>
      <xdr:rowOff>133350</xdr:rowOff>
    </xdr:to>
    <xdr:pic>
      <xdr:nvPicPr>
        <xdr:cNvPr id="7" name="Picture 1367" descr="010 SN">
          <a:extLst>
            <a:ext uri="{FF2B5EF4-FFF2-40B4-BE49-F238E27FC236}">
              <a16:creationId xmlns:a16="http://schemas.microsoft.com/office/drawing/2014/main" id="{DB22773F-F7C4-48D3-8F5B-F33BDB6341DD}"/>
            </a:ext>
          </a:extLst>
        </xdr:cNvPr>
        <xdr:cNvPicPr>
          <a:picLocks noChangeArrowheads="1"/>
        </xdr:cNvPicPr>
      </xdr:nvPicPr>
      <xdr:blipFill>
        <a:blip xmlns:r="http://schemas.openxmlformats.org/officeDocument/2006/relationships" r:embed="rId1" cstate="print"/>
        <a:srcRect/>
        <a:stretch>
          <a:fillRect/>
        </a:stretch>
      </xdr:blipFill>
      <xdr:spPr bwMode="auto">
        <a:xfrm>
          <a:off x="2724150" y="89404825"/>
          <a:ext cx="266700" cy="288925"/>
        </a:xfrm>
        <a:prstGeom prst="rect">
          <a:avLst/>
        </a:prstGeom>
        <a:noFill/>
        <a:ln w="9525">
          <a:noFill/>
          <a:miter lim="800000"/>
          <a:headEnd/>
          <a:tailEnd/>
        </a:ln>
      </xdr:spPr>
    </xdr:pic>
    <xdr:clientData/>
  </xdr:twoCellAnchor>
  <xdr:twoCellAnchor editAs="oneCell">
    <xdr:from>
      <xdr:col>1</xdr:col>
      <xdr:colOff>2438400</xdr:colOff>
      <xdr:row>511</xdr:row>
      <xdr:rowOff>1409700</xdr:rowOff>
    </xdr:from>
    <xdr:to>
      <xdr:col>1</xdr:col>
      <xdr:colOff>2686050</xdr:colOff>
      <xdr:row>513</xdr:row>
      <xdr:rowOff>112329</xdr:rowOff>
    </xdr:to>
    <xdr:pic>
      <xdr:nvPicPr>
        <xdr:cNvPr id="8" name="Picture 3331">
          <a:extLst>
            <a:ext uri="{FF2B5EF4-FFF2-40B4-BE49-F238E27FC236}">
              <a16:creationId xmlns:a16="http://schemas.microsoft.com/office/drawing/2014/main" id="{A27D9968-5242-4F7A-85A7-3BBB22FC1EC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09900" y="89408000"/>
          <a:ext cx="247650" cy="264729"/>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2714625</xdr:colOff>
      <xdr:row>511</xdr:row>
      <xdr:rowOff>1409700</xdr:rowOff>
    </xdr:from>
    <xdr:to>
      <xdr:col>2</xdr:col>
      <xdr:colOff>200025</xdr:colOff>
      <xdr:row>513</xdr:row>
      <xdr:rowOff>112329</xdr:rowOff>
    </xdr:to>
    <xdr:pic>
      <xdr:nvPicPr>
        <xdr:cNvPr id="9" name="Picture 3331">
          <a:extLst>
            <a:ext uri="{FF2B5EF4-FFF2-40B4-BE49-F238E27FC236}">
              <a16:creationId xmlns:a16="http://schemas.microsoft.com/office/drawing/2014/main" id="{FD84F9AB-61E4-4D41-AD86-DC90FE0A380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86125" y="89408000"/>
          <a:ext cx="381000" cy="264729"/>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3571875</xdr:colOff>
      <xdr:row>511</xdr:row>
      <xdr:rowOff>1400175</xdr:rowOff>
    </xdr:from>
    <xdr:to>
      <xdr:col>2</xdr:col>
      <xdr:colOff>247650</xdr:colOff>
      <xdr:row>513</xdr:row>
      <xdr:rowOff>126208</xdr:rowOff>
    </xdr:to>
    <xdr:pic>
      <xdr:nvPicPr>
        <xdr:cNvPr id="10" name="Picture 627">
          <a:extLst>
            <a:ext uri="{FF2B5EF4-FFF2-40B4-BE49-F238E27FC236}">
              <a16:creationId xmlns:a16="http://schemas.microsoft.com/office/drawing/2014/main" id="{F69DECC7-98FF-4943-9282-FB9D18B1E8A7}"/>
            </a:ext>
          </a:extLst>
        </xdr:cNvPr>
        <xdr:cNvPicPr>
          <a:picLocks noChangeAspect="1" noChangeArrowheads="1"/>
        </xdr:cNvPicPr>
      </xdr:nvPicPr>
      <xdr:blipFill>
        <a:blip xmlns:r="http://schemas.openxmlformats.org/officeDocument/2006/relationships" r:embed="rId4" cstate="print">
          <a:grayscl/>
          <a:biLevel thresh="50000"/>
        </a:blip>
        <a:srcRect/>
        <a:stretch>
          <a:fillRect/>
        </a:stretch>
      </xdr:blipFill>
      <xdr:spPr bwMode="auto">
        <a:xfrm>
          <a:off x="3463925" y="89404825"/>
          <a:ext cx="250825" cy="281783"/>
        </a:xfrm>
        <a:prstGeom prst="rect">
          <a:avLst/>
        </a:prstGeom>
        <a:solidFill>
          <a:srgbClr val="969696"/>
        </a:solidFill>
        <a:ln w="9525">
          <a:solidFill>
            <a:srgbClr val="333300"/>
          </a:solidFill>
          <a:miter lim="800000"/>
          <a:headEnd/>
          <a:tailEnd/>
        </a:ln>
      </xdr:spPr>
    </xdr:pic>
    <xdr:clientData/>
  </xdr:twoCellAnchor>
  <xdr:twoCellAnchor editAs="oneCell">
    <xdr:from>
      <xdr:col>1</xdr:col>
      <xdr:colOff>3000375</xdr:colOff>
      <xdr:row>511</xdr:row>
      <xdr:rowOff>1409700</xdr:rowOff>
    </xdr:from>
    <xdr:to>
      <xdr:col>2</xdr:col>
      <xdr:colOff>247650</xdr:colOff>
      <xdr:row>513</xdr:row>
      <xdr:rowOff>112329</xdr:rowOff>
    </xdr:to>
    <xdr:pic>
      <xdr:nvPicPr>
        <xdr:cNvPr id="11" name="Picture 3331">
          <a:extLst>
            <a:ext uri="{FF2B5EF4-FFF2-40B4-BE49-F238E27FC236}">
              <a16:creationId xmlns:a16="http://schemas.microsoft.com/office/drawing/2014/main" id="{C56E3060-1C83-4DB6-80AF-5CA402249D1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63925" y="89408000"/>
          <a:ext cx="250825" cy="264729"/>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3295650</xdr:colOff>
      <xdr:row>511</xdr:row>
      <xdr:rowOff>1419225</xdr:rowOff>
    </xdr:from>
    <xdr:to>
      <xdr:col>2</xdr:col>
      <xdr:colOff>247650</xdr:colOff>
      <xdr:row>513</xdr:row>
      <xdr:rowOff>112934</xdr:rowOff>
    </xdr:to>
    <xdr:pic>
      <xdr:nvPicPr>
        <xdr:cNvPr id="12" name="Picture 1342">
          <a:extLst>
            <a:ext uri="{FF2B5EF4-FFF2-40B4-BE49-F238E27FC236}">
              <a16:creationId xmlns:a16="http://schemas.microsoft.com/office/drawing/2014/main" id="{EACAFCAD-CFCD-4609-9FAA-73B82D056E5F}"/>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467100" y="89404825"/>
          <a:ext cx="247650" cy="268509"/>
        </a:xfrm>
        <a:prstGeom prst="rect">
          <a:avLst/>
        </a:prstGeom>
        <a:noFill/>
        <a:ln w="9525">
          <a:noFill/>
          <a:miter lim="800000"/>
          <a:headEnd/>
          <a:tailEnd/>
        </a:ln>
      </xdr:spPr>
    </xdr:pic>
    <xdr:clientData/>
  </xdr:twoCellAnchor>
  <xdr:oneCellAnchor>
    <xdr:from>
      <xdr:col>5</xdr:col>
      <xdr:colOff>3571875</xdr:colOff>
      <xdr:row>511</xdr:row>
      <xdr:rowOff>1400175</xdr:rowOff>
    </xdr:from>
    <xdr:ext cx="302895" cy="280513"/>
    <xdr:pic>
      <xdr:nvPicPr>
        <xdr:cNvPr id="13" name="Picture 627">
          <a:extLst>
            <a:ext uri="{FF2B5EF4-FFF2-40B4-BE49-F238E27FC236}">
              <a16:creationId xmlns:a16="http://schemas.microsoft.com/office/drawing/2014/main" id="{728F9CBE-90F4-4D5F-8229-BB5B93A128F1}"/>
            </a:ext>
          </a:extLst>
        </xdr:cNvPr>
        <xdr:cNvPicPr>
          <a:picLocks noChangeAspect="1" noChangeArrowheads="1"/>
        </xdr:cNvPicPr>
      </xdr:nvPicPr>
      <xdr:blipFill>
        <a:blip xmlns:r="http://schemas.openxmlformats.org/officeDocument/2006/relationships" r:embed="rId4" cstate="print">
          <a:grayscl/>
          <a:biLevel thresh="50000"/>
        </a:blip>
        <a:srcRect/>
        <a:stretch>
          <a:fillRect/>
        </a:stretch>
      </xdr:blipFill>
      <xdr:spPr bwMode="auto">
        <a:xfrm>
          <a:off x="6080125" y="89404825"/>
          <a:ext cx="302895" cy="280513"/>
        </a:xfrm>
        <a:prstGeom prst="rect">
          <a:avLst/>
        </a:prstGeom>
        <a:solidFill>
          <a:srgbClr val="969696"/>
        </a:solidFill>
        <a:ln w="9525">
          <a:solidFill>
            <a:srgbClr val="333300"/>
          </a:solidFill>
          <a:miter lim="800000"/>
          <a:headEnd/>
          <a:tailEnd/>
        </a:ln>
      </xdr:spPr>
    </xdr:pic>
    <xdr:clientData/>
  </xdr:oneCellAnchor>
  <xdr:oneCellAnchor>
    <xdr:from>
      <xdr:col>5</xdr:col>
      <xdr:colOff>3295650</xdr:colOff>
      <xdr:row>511</xdr:row>
      <xdr:rowOff>1419225</xdr:rowOff>
    </xdr:from>
    <xdr:ext cx="350520" cy="263429"/>
    <xdr:pic>
      <xdr:nvPicPr>
        <xdr:cNvPr id="14" name="Picture 1342">
          <a:extLst>
            <a:ext uri="{FF2B5EF4-FFF2-40B4-BE49-F238E27FC236}">
              <a16:creationId xmlns:a16="http://schemas.microsoft.com/office/drawing/2014/main" id="{756DC790-CB99-4863-B37B-3E69CB0EFFFB}"/>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083300" y="89404825"/>
          <a:ext cx="350520" cy="263429"/>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corp11-my.sharepoint.com/personal/amit_tiwari_copperchimney_in/Documents/Desktop/VIPL/Project%20Summary%20with%20Capex%20of%20CC%20Waka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kcorp11-my.sharepoint.com/personal/amit_tiwari_copperchimney_in/Documents/Desktop/VIPL/Copper%20Chimney/PUNE/Bills/Audit%20Final%20Accepted/CC%20wakad%20-R1%20BOQ%20Deviation%20sheet_ARA%2022.12.2023%20AB.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APK%20AUDIT/Audit%20Measurement%20Files%20%202024/Ka/Wakad%20Cooper%20Chimney/CC%20wakad%20-R1%20BOQ%20Deviation%20sheet_ARA%2022.12.2023%20O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kcorp11-my.sharepoint.com/personal/amit_tiwari_copperchimney_in/Documents/Desktop/VIPL/Copper%20Chimney/PUNE/Bills/Audit%20Final%20Accepted/Vart%20Infra%20-CC%20@%20MOM%20WAKAD%20-%20AC%20BOQ%20VIPL%2025.10.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 TRACKER"/>
      <sheetName val="Approved capex"/>
      <sheetName val="Final capex"/>
      <sheetName val="capex summary of vart"/>
      <sheetName val="SUMMARY"/>
      <sheetName val="Sheet1"/>
      <sheetName val="CIVIL"/>
      <sheetName val="INTERIOR"/>
      <sheetName val="CIVIL &amp; INTERIOR NT"/>
      <sheetName val="ELECTRICAL"/>
      <sheetName val="ELECTRICAL NT"/>
      <sheetName val="HVAC"/>
      <sheetName val="VENTILATION "/>
      <sheetName val="VENTILATION NT"/>
      <sheetName val="FIRE SPRINKLER"/>
      <sheetName val="FIRE SPRINKLER NT"/>
      <sheetName val="PHE "/>
      <sheetName val="PHE NT"/>
      <sheetName val="MUSIC"/>
      <sheetName val="GAS &amp; GLD"/>
    </sheetNames>
    <sheetDataSet>
      <sheetData sheetId="0"/>
      <sheetData sheetId="1"/>
      <sheetData sheetId="2"/>
      <sheetData sheetId="3"/>
      <sheetData sheetId="4"/>
      <sheetData sheetId="5"/>
      <sheetData sheetId="6">
        <row r="5">
          <cell r="AO5"/>
        </row>
        <row r="72">
          <cell r="M72">
            <v>2725960</v>
          </cell>
          <cell r="W72">
            <v>2874733.5249999999</v>
          </cell>
        </row>
        <row r="94">
          <cell r="M94">
            <v>1053040</v>
          </cell>
          <cell r="W94">
            <v>498436.95</v>
          </cell>
        </row>
      </sheetData>
      <sheetData sheetId="7">
        <row r="16">
          <cell r="X16">
            <v>214400</v>
          </cell>
        </row>
        <row r="135">
          <cell r="X135">
            <v>3475864.875</v>
          </cell>
        </row>
        <row r="154">
          <cell r="X154">
            <v>1625131</v>
          </cell>
        </row>
        <row r="167">
          <cell r="X167">
            <v>315697.5</v>
          </cell>
        </row>
      </sheetData>
      <sheetData sheetId="8">
        <row r="85">
          <cell r="F85">
            <v>1871930.6201375001</v>
          </cell>
        </row>
      </sheetData>
      <sheetData sheetId="9">
        <row r="349">
          <cell r="J349">
            <v>1642391</v>
          </cell>
          <cell r="N349">
            <v>1476951</v>
          </cell>
        </row>
      </sheetData>
      <sheetData sheetId="10">
        <row r="92">
          <cell r="F92">
            <v>1063793</v>
          </cell>
          <cell r="I92">
            <v>618408</v>
          </cell>
        </row>
      </sheetData>
      <sheetData sheetId="11">
        <row r="184">
          <cell r="G184">
            <v>796025</v>
          </cell>
          <cell r="N184">
            <v>806623.25</v>
          </cell>
        </row>
        <row r="187">
          <cell r="N187">
            <v>45000</v>
          </cell>
        </row>
      </sheetData>
      <sheetData sheetId="12"/>
      <sheetData sheetId="13">
        <row r="4">
          <cell r="F4">
            <v>44000</v>
          </cell>
          <cell r="I4">
            <v>44000</v>
          </cell>
        </row>
      </sheetData>
      <sheetData sheetId="14">
        <row r="48">
          <cell r="J48">
            <v>250650</v>
          </cell>
          <cell r="Q48">
            <v>220666.5</v>
          </cell>
        </row>
      </sheetData>
      <sheetData sheetId="15">
        <row r="55">
          <cell r="F55">
            <v>497415</v>
          </cell>
          <cell r="I55">
            <v>484565</v>
          </cell>
        </row>
      </sheetData>
      <sheetData sheetId="16">
        <row r="102">
          <cell r="F102">
            <v>498530</v>
          </cell>
          <cell r="M102">
            <v>364723.5</v>
          </cell>
        </row>
      </sheetData>
      <sheetData sheetId="17">
        <row r="23">
          <cell r="F23">
            <v>296175</v>
          </cell>
          <cell r="I23">
            <v>198775</v>
          </cell>
        </row>
      </sheetData>
      <sheetData sheetId="18">
        <row r="12">
          <cell r="F12">
            <v>80600</v>
          </cell>
          <cell r="L12">
            <v>76650</v>
          </cell>
        </row>
      </sheetData>
      <sheetData sheetId="19">
        <row r="16">
          <cell r="I16">
            <v>128100</v>
          </cell>
          <cell r="O16">
            <v>167500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IVIL WORK"/>
      <sheetName val="Civil MS"/>
      <sheetName val="INTERIOR WORK"/>
      <sheetName val="Interior MS"/>
      <sheetName val="NT Items"/>
      <sheetName val="NT Item MS"/>
      <sheetName val="BELLS"/>
      <sheetName val="FACADE SIGNAGE"/>
      <sheetName val="MISCELLANEOUS"/>
      <sheetName val="26 Rate Analysis"/>
      <sheetName val="29 Rate Analysis"/>
      <sheetName val="27 Rate Analysis"/>
      <sheetName val="09 Rate Analysis"/>
      <sheetName val="10 Rate Analysis"/>
      <sheetName val="CALCULATION PAINT"/>
    </sheetNames>
    <sheetDataSet>
      <sheetData sheetId="0"/>
      <sheetData sheetId="1"/>
      <sheetData sheetId="2"/>
      <sheetData sheetId="3"/>
      <sheetData sheetId="4">
        <row r="79">
          <cell r="I79">
            <v>542.27</v>
          </cell>
        </row>
        <row r="98">
          <cell r="I98">
            <v>405.94499999999999</v>
          </cell>
        </row>
        <row r="118">
          <cell r="I118">
            <v>333.43000000000006</v>
          </cell>
        </row>
        <row r="123">
          <cell r="I123">
            <v>54.302999999999997</v>
          </cell>
        </row>
        <row r="142">
          <cell r="I142">
            <v>8</v>
          </cell>
        </row>
        <row r="145">
          <cell r="I145">
            <v>29.04</v>
          </cell>
        </row>
        <row r="151">
          <cell r="I151">
            <v>50.856499999999997</v>
          </cell>
        </row>
        <row r="154">
          <cell r="I154">
            <v>21.5</v>
          </cell>
        </row>
        <row r="161">
          <cell r="I161">
            <v>14.6</v>
          </cell>
        </row>
        <row r="168">
          <cell r="I168">
            <v>8.39</v>
          </cell>
        </row>
        <row r="172">
          <cell r="I172">
            <v>10.199999999999999</v>
          </cell>
        </row>
        <row r="176">
          <cell r="I176">
            <v>13.66</v>
          </cell>
        </row>
        <row r="180">
          <cell r="I180">
            <v>4.78</v>
          </cell>
        </row>
        <row r="189">
          <cell r="I189">
            <v>190.53870000000001</v>
          </cell>
        </row>
        <row r="215">
          <cell r="I215">
            <v>1706.8000000000002</v>
          </cell>
        </row>
        <row r="227">
          <cell r="I227">
            <v>868.67</v>
          </cell>
        </row>
        <row r="231">
          <cell r="I231">
            <v>108.08</v>
          </cell>
        </row>
        <row r="243">
          <cell r="I243">
            <v>213.94620000000003</v>
          </cell>
        </row>
        <row r="254">
          <cell r="I254">
            <v>203.625</v>
          </cell>
        </row>
      </sheetData>
      <sheetData sheetId="5"/>
      <sheetData sheetId="6"/>
      <sheetData sheetId="7"/>
      <sheetData sheetId="8"/>
      <sheetData sheetId="9"/>
      <sheetData sheetId="10">
        <row r="44">
          <cell r="G44">
            <v>479</v>
          </cell>
        </row>
      </sheetData>
      <sheetData sheetId="11">
        <row r="43">
          <cell r="G43">
            <v>1450</v>
          </cell>
        </row>
      </sheetData>
      <sheetData sheetId="12">
        <row r="39">
          <cell r="G39">
            <v>140.32842206455169</v>
          </cell>
        </row>
      </sheetData>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IVIL WORK"/>
      <sheetName val="Civil MS"/>
      <sheetName val="INTERIOR WORK"/>
      <sheetName val="Interior MS"/>
      <sheetName val="NT Items"/>
      <sheetName val="NT Item MS"/>
      <sheetName val="BELLS"/>
      <sheetName val="FACADE SIGNAGE"/>
      <sheetName val="MISCELLANEOUS"/>
      <sheetName val="26 Rate Analysis"/>
      <sheetName val="29 Rate Analysis"/>
      <sheetName val="27 Rate Analysis"/>
      <sheetName val="09 Rate Analysis"/>
      <sheetName val="10 Rate Analysis"/>
      <sheetName val="CALCULATION PAINT"/>
    </sheetNames>
    <sheetDataSet>
      <sheetData sheetId="0"/>
      <sheetData sheetId="1"/>
      <sheetData sheetId="2"/>
      <sheetData sheetId="3">
        <row r="138">
          <cell r="V138">
            <v>1</v>
          </cell>
        </row>
        <row r="139">
          <cell r="V139">
            <v>2</v>
          </cell>
        </row>
        <row r="144">
          <cell r="V144">
            <v>1730.5</v>
          </cell>
        </row>
        <row r="146">
          <cell r="V146">
            <v>1232.7750000000001</v>
          </cell>
        </row>
        <row r="150">
          <cell r="V150">
            <v>108.5</v>
          </cell>
        </row>
        <row r="152">
          <cell r="V152">
            <v>32</v>
          </cell>
        </row>
        <row r="157">
          <cell r="V157">
            <v>219.375</v>
          </cell>
        </row>
        <row r="160">
          <cell r="V160">
            <v>6</v>
          </cell>
        </row>
        <row r="162">
          <cell r="V162">
            <v>206.25</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VAC"/>
    </sheetNames>
    <sheetDataSet>
      <sheetData sheetId="0">
        <row r="1">
          <cell r="A1" t="str">
            <v>COPPER CHIMNEY @ MOM, WAKAD</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24"/>
  <sheetViews>
    <sheetView zoomScale="75" workbookViewId="0">
      <selection activeCell="E8" sqref="E8"/>
    </sheetView>
  </sheetViews>
  <sheetFormatPr defaultRowHeight="14"/>
  <cols>
    <col min="2" max="2" width="36.75" customWidth="1"/>
    <col min="3" max="3" width="24.1640625" customWidth="1"/>
    <col min="4" max="5" width="26.58203125" customWidth="1"/>
    <col min="8" max="8" width="8.83203125" customWidth="1"/>
  </cols>
  <sheetData>
    <row r="1" spans="1:5">
      <c r="A1" s="1"/>
      <c r="B1" s="1"/>
      <c r="C1" s="1"/>
      <c r="D1" s="1"/>
      <c r="E1" s="1"/>
    </row>
    <row r="2" spans="1:5" ht="30" customHeight="1">
      <c r="A2" s="1080" t="s">
        <v>0</v>
      </c>
      <c r="B2" s="1080" t="s">
        <v>1</v>
      </c>
      <c r="C2" s="1080" t="s">
        <v>2</v>
      </c>
      <c r="D2" s="1080" t="s">
        <v>3</v>
      </c>
      <c r="E2" s="1080" t="s">
        <v>1428</v>
      </c>
    </row>
    <row r="3" spans="1:5">
      <c r="A3" s="2">
        <v>1</v>
      </c>
      <c r="B3" s="1" t="s">
        <v>6</v>
      </c>
      <c r="C3" s="1082">
        <f>[1]CIVIL!M94+[1]CIVIL!M72</f>
        <v>3779000</v>
      </c>
      <c r="D3" s="1082">
        <f>[1]CIVIL!W94+[1]CIVIL!W72</f>
        <v>3373170.4750000001</v>
      </c>
      <c r="E3" s="1082">
        <f t="shared" ref="E3:E18" si="0">C3-D3</f>
        <v>405829.52499999991</v>
      </c>
    </row>
    <row r="4" spans="1:5">
      <c r="A4" s="2">
        <v>2</v>
      </c>
      <c r="B4" s="1" t="s">
        <v>7</v>
      </c>
      <c r="C4" s="1082">
        <v>7120474</v>
      </c>
      <c r="D4" s="1082">
        <f>[1]INTERIOR!X154+[1]INTERIOR!X135+[1]INTERIOR!X16+INTERIOR!X212</f>
        <v>5920678.6749999998</v>
      </c>
      <c r="E4" s="1082">
        <f>C4-D4</f>
        <v>1199795.3250000002</v>
      </c>
    </row>
    <row r="5" spans="1:5">
      <c r="A5" s="2">
        <v>3</v>
      </c>
      <c r="B5" s="1" t="s">
        <v>8</v>
      </c>
      <c r="C5" s="1082">
        <v>506000</v>
      </c>
      <c r="D5" s="1082">
        <f>[1]INTERIOR!X167</f>
        <v>315697.5</v>
      </c>
      <c r="E5" s="1082">
        <f t="shared" si="0"/>
        <v>190302.5</v>
      </c>
    </row>
    <row r="6" spans="1:5">
      <c r="A6" s="2">
        <v>4</v>
      </c>
      <c r="B6" s="1" t="s">
        <v>9</v>
      </c>
      <c r="C6" s="1082"/>
      <c r="D6" s="1082">
        <f>'CIVIL &amp; INTERIOR NT'!I45</f>
        <v>694642.39399999997</v>
      </c>
      <c r="E6" s="1082">
        <f t="shared" si="0"/>
        <v>-694642.39399999997</v>
      </c>
    </row>
    <row r="7" spans="1:5">
      <c r="A7" s="2">
        <v>5</v>
      </c>
      <c r="B7" s="1" t="s">
        <v>10</v>
      </c>
      <c r="C7" s="1082">
        <v>1550764</v>
      </c>
      <c r="D7" s="1082">
        <f>[1]ELECTRICAL!N349</f>
        <v>1476951</v>
      </c>
      <c r="E7" s="1082">
        <f t="shared" si="0"/>
        <v>73813</v>
      </c>
    </row>
    <row r="8" spans="1:5">
      <c r="A8" s="2">
        <v>6</v>
      </c>
      <c r="B8" s="1" t="s">
        <v>11</v>
      </c>
      <c r="C8" s="1082"/>
      <c r="D8" s="1082">
        <f>'[1]ELECTRICAL NT'!I92</f>
        <v>618408</v>
      </c>
      <c r="E8" s="1082">
        <f t="shared" si="0"/>
        <v>-618408</v>
      </c>
    </row>
    <row r="9" spans="1:5">
      <c r="A9" s="2">
        <v>7</v>
      </c>
      <c r="B9" s="1" t="s">
        <v>12</v>
      </c>
      <c r="C9" s="1082">
        <f>[1]HVAC!G184</f>
        <v>796025</v>
      </c>
      <c r="D9" s="1082">
        <f>[1]HVAC!N184</f>
        <v>806623.25</v>
      </c>
      <c r="E9" s="1082">
        <f t="shared" si="0"/>
        <v>-10598.25</v>
      </c>
    </row>
    <row r="10" spans="1:5">
      <c r="A10" s="2">
        <v>8</v>
      </c>
      <c r="B10" s="1" t="s">
        <v>13</v>
      </c>
      <c r="C10" s="1082"/>
      <c r="D10" s="1082">
        <f>[1]HVAC!N187</f>
        <v>45000</v>
      </c>
      <c r="E10" s="1082">
        <f t="shared" si="0"/>
        <v>-45000</v>
      </c>
    </row>
    <row r="11" spans="1:5">
      <c r="A11" s="2">
        <v>9</v>
      </c>
      <c r="B11" s="1" t="s">
        <v>14</v>
      </c>
      <c r="C11" s="1082">
        <f>'VENTILATION '!G145</f>
        <v>1500325</v>
      </c>
      <c r="D11" s="1082">
        <f>'VENTILATION '!M145</f>
        <v>1588878</v>
      </c>
      <c r="E11" s="1082">
        <f t="shared" si="0"/>
        <v>-88553</v>
      </c>
    </row>
    <row r="12" spans="1:5">
      <c r="A12" s="2">
        <v>10</v>
      </c>
      <c r="B12" s="1" t="s">
        <v>15</v>
      </c>
      <c r="C12" s="1082"/>
      <c r="D12" s="1082">
        <f>'[1]VENTILATION NT'!I4</f>
        <v>44000</v>
      </c>
      <c r="E12" s="1082">
        <f t="shared" si="0"/>
        <v>-44000</v>
      </c>
    </row>
    <row r="13" spans="1:5">
      <c r="A13" s="2">
        <v>11</v>
      </c>
      <c r="B13" s="1" t="s">
        <v>16</v>
      </c>
      <c r="C13" s="1082">
        <f>'[1]FIRE SPRINKLER'!J48</f>
        <v>250650</v>
      </c>
      <c r="D13" s="1082">
        <f>'[1]FIRE SPRINKLER'!Q48</f>
        <v>220666.5</v>
      </c>
      <c r="E13" s="1082">
        <f t="shared" si="0"/>
        <v>29983.5</v>
      </c>
    </row>
    <row r="14" spans="1:5">
      <c r="A14" s="2">
        <v>12</v>
      </c>
      <c r="B14" s="1" t="s">
        <v>17</v>
      </c>
      <c r="C14" s="1082"/>
      <c r="D14" s="1082">
        <f>'[1]FIRE SPRINKLER NT'!I55</f>
        <v>484565</v>
      </c>
      <c r="E14" s="1082">
        <f t="shared" si="0"/>
        <v>-484565</v>
      </c>
    </row>
    <row r="15" spans="1:5">
      <c r="A15" s="2">
        <v>13</v>
      </c>
      <c r="B15" s="1" t="s">
        <v>18</v>
      </c>
      <c r="C15" s="1082">
        <f>'[1]PHE '!F102</f>
        <v>498530</v>
      </c>
      <c r="D15" s="1082">
        <f>'[1]PHE '!M102</f>
        <v>364723.5</v>
      </c>
      <c r="E15" s="1082">
        <f t="shared" si="0"/>
        <v>133806.5</v>
      </c>
    </row>
    <row r="16" spans="1:5">
      <c r="A16" s="2">
        <v>14</v>
      </c>
      <c r="B16" s="1" t="s">
        <v>19</v>
      </c>
      <c r="C16" s="1082"/>
      <c r="D16" s="1082">
        <f>'[1]PHE NT'!I23</f>
        <v>198775</v>
      </c>
      <c r="E16" s="1082">
        <f t="shared" si="0"/>
        <v>-198775</v>
      </c>
    </row>
    <row r="17" spans="1:5">
      <c r="A17" s="2">
        <v>15</v>
      </c>
      <c r="B17" s="1" t="s">
        <v>20</v>
      </c>
      <c r="C17" s="1082">
        <f>[1]MUSIC!F12</f>
        <v>80600</v>
      </c>
      <c r="D17" s="1082">
        <f>[1]MUSIC!L12</f>
        <v>76650</v>
      </c>
      <c r="E17" s="1082">
        <f t="shared" si="0"/>
        <v>3950</v>
      </c>
    </row>
    <row r="18" spans="1:5">
      <c r="A18" s="2">
        <v>16</v>
      </c>
      <c r="B18" s="4" t="s">
        <v>21</v>
      </c>
      <c r="C18" s="1083">
        <f>'[1]GAS &amp; GLD'!I16</f>
        <v>128100</v>
      </c>
      <c r="D18" s="1083">
        <f>'[1]GAS &amp; GLD'!O16</f>
        <v>167500</v>
      </c>
      <c r="E18" s="1083">
        <f t="shared" si="0"/>
        <v>-39400</v>
      </c>
    </row>
    <row r="19" spans="1:5">
      <c r="A19" s="1"/>
      <c r="B19" s="1081" t="s">
        <v>444</v>
      </c>
      <c r="C19" s="1084">
        <f>SUM(C3:C18)</f>
        <v>16210468</v>
      </c>
      <c r="D19" s="1084">
        <f>SUM(D3:D18)</f>
        <v>16396929.294</v>
      </c>
      <c r="E19" s="1084">
        <f>SUM(E3:E18)</f>
        <v>-186461.29399999976</v>
      </c>
    </row>
    <row r="20" spans="1:5">
      <c r="A20" s="1"/>
      <c r="B20" s="1081" t="s">
        <v>1426</v>
      </c>
      <c r="C20" s="1084">
        <f>C19*18%</f>
        <v>2917884.2399999998</v>
      </c>
      <c r="D20" s="1084">
        <f>D19*18%</f>
        <v>2951447.2729199999</v>
      </c>
      <c r="E20" s="1084">
        <f>E19*18%</f>
        <v>-33563.032919999954</v>
      </c>
    </row>
    <row r="21" spans="1:5">
      <c r="A21" s="1"/>
      <c r="B21" s="1081" t="s">
        <v>1427</v>
      </c>
      <c r="C21" s="1084">
        <f>C19+C20</f>
        <v>19128352.239999998</v>
      </c>
      <c r="D21" s="1084">
        <f>D19+D20</f>
        <v>19348376.566920001</v>
      </c>
      <c r="E21" s="1084">
        <f>E19+E20</f>
        <v>-220024.32691999973</v>
      </c>
    </row>
    <row r="22" spans="1:5">
      <c r="B22" s="5"/>
      <c r="D22" s="6"/>
      <c r="E22" s="7"/>
    </row>
    <row r="23" spans="1:5">
      <c r="D23" s="7"/>
      <c r="E23" s="7"/>
    </row>
    <row r="24" spans="1:5">
      <c r="D24" s="7"/>
      <c r="E24" s="7"/>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M51"/>
  <sheetViews>
    <sheetView topLeftCell="B3" workbookViewId="0">
      <selection activeCell="L18" sqref="L18"/>
    </sheetView>
  </sheetViews>
  <sheetFormatPr defaultRowHeight="11.5"/>
  <cols>
    <col min="1" max="1" width="6.83203125" style="715" bestFit="1" customWidth="1"/>
    <col min="2" max="2" width="40.4140625" style="938" customWidth="1"/>
    <col min="3" max="3" width="11.4140625" style="715" bestFit="1" customWidth="1"/>
    <col min="4" max="4" width="6.58203125" style="715" bestFit="1" customWidth="1"/>
    <col min="5" max="5" width="11.25" style="715" hidden="1" customWidth="1"/>
    <col min="6" max="6" width="19.1640625" style="939" hidden="1" customWidth="1"/>
    <col min="7" max="7" width="11.25" style="715" hidden="1" customWidth="1"/>
    <col min="8" max="8" width="19.1640625" style="939" hidden="1" customWidth="1"/>
    <col min="9" max="9" width="6.4140625" style="715" bestFit="1" customWidth="1"/>
    <col min="10" max="10" width="9.4140625" style="939" customWidth="1"/>
    <col min="11" max="11" width="2.75" style="715" customWidth="1"/>
    <col min="12" max="12" width="15.75" style="715" customWidth="1"/>
    <col min="13" max="13" width="8.75" style="715"/>
    <col min="14" max="14" width="18.25" style="715" bestFit="1" customWidth="1"/>
    <col min="15" max="15" width="15.75" style="715" customWidth="1"/>
    <col min="16" max="16" width="8.75" style="715"/>
    <col min="17" max="17" width="16.75" style="715" bestFit="1" customWidth="1"/>
    <col min="18" max="18" width="16.75" style="715" customWidth="1"/>
    <col min="19" max="19" width="8.75" style="715"/>
    <col min="20" max="20" width="16.58203125" style="715" bestFit="1" customWidth="1"/>
    <col min="21" max="21" width="16.75" style="715" customWidth="1"/>
    <col min="22" max="22" width="8.75" style="715"/>
    <col min="23" max="23" width="16.58203125" style="715" bestFit="1" customWidth="1"/>
    <col min="24" max="247" width="8.75" style="715"/>
    <col min="248" max="256" width="8.75" style="940"/>
    <col min="257" max="257" width="6.83203125" style="940" bestFit="1" customWidth="1"/>
    <col min="258" max="258" width="40.4140625" style="940" customWidth="1"/>
    <col min="259" max="259" width="11.4140625" style="940" bestFit="1" customWidth="1"/>
    <col min="260" max="260" width="6.58203125" style="940" bestFit="1" customWidth="1"/>
    <col min="261" max="264" width="0" style="940" hidden="1" customWidth="1"/>
    <col min="265" max="265" width="6.4140625" style="940" bestFit="1" customWidth="1"/>
    <col min="266" max="266" width="9.4140625" style="940" customWidth="1"/>
    <col min="267" max="267" width="2.75" style="940" customWidth="1"/>
    <col min="268" max="268" width="15.75" style="940" customWidth="1"/>
    <col min="269" max="269" width="8.75" style="940"/>
    <col min="270" max="270" width="18.25" style="940" bestFit="1" customWidth="1"/>
    <col min="271" max="271" width="15.75" style="940" customWidth="1"/>
    <col min="272" max="272" width="8.75" style="940"/>
    <col min="273" max="273" width="16.75" style="940" bestFit="1" customWidth="1"/>
    <col min="274" max="274" width="16.75" style="940" customWidth="1"/>
    <col min="275" max="275" width="8.75" style="940"/>
    <col min="276" max="276" width="16.58203125" style="940" bestFit="1" customWidth="1"/>
    <col min="277" max="277" width="16.75" style="940" customWidth="1"/>
    <col min="278" max="278" width="8.75" style="940"/>
    <col min="279" max="279" width="16.58203125" style="940" bestFit="1" customWidth="1"/>
    <col min="280" max="512" width="8.75" style="940"/>
    <col min="513" max="513" width="6.83203125" style="940" bestFit="1" customWidth="1"/>
    <col min="514" max="514" width="40.4140625" style="940" customWidth="1"/>
    <col min="515" max="515" width="11.4140625" style="940" bestFit="1" customWidth="1"/>
    <col min="516" max="516" width="6.58203125" style="940" bestFit="1" customWidth="1"/>
    <col min="517" max="520" width="0" style="940" hidden="1" customWidth="1"/>
    <col min="521" max="521" width="6.4140625" style="940" bestFit="1" customWidth="1"/>
    <col min="522" max="522" width="9.4140625" style="940" customWidth="1"/>
    <col min="523" max="523" width="2.75" style="940" customWidth="1"/>
    <col min="524" max="524" width="15.75" style="940" customWidth="1"/>
    <col min="525" max="525" width="8.75" style="940"/>
    <col min="526" max="526" width="18.25" style="940" bestFit="1" customWidth="1"/>
    <col min="527" max="527" width="15.75" style="940" customWidth="1"/>
    <col min="528" max="528" width="8.75" style="940"/>
    <col min="529" max="529" width="16.75" style="940" bestFit="1" customWidth="1"/>
    <col min="530" max="530" width="16.75" style="940" customWidth="1"/>
    <col min="531" max="531" width="8.75" style="940"/>
    <col min="532" max="532" width="16.58203125" style="940" bestFit="1" customWidth="1"/>
    <col min="533" max="533" width="16.75" style="940" customWidth="1"/>
    <col min="534" max="534" width="8.75" style="940"/>
    <col min="535" max="535" width="16.58203125" style="940" bestFit="1" customWidth="1"/>
    <col min="536" max="768" width="8.75" style="940"/>
    <col min="769" max="769" width="6.83203125" style="940" bestFit="1" customWidth="1"/>
    <col min="770" max="770" width="40.4140625" style="940" customWidth="1"/>
    <col min="771" max="771" width="11.4140625" style="940" bestFit="1" customWidth="1"/>
    <col min="772" max="772" width="6.58203125" style="940" bestFit="1" customWidth="1"/>
    <col min="773" max="776" width="0" style="940" hidden="1" customWidth="1"/>
    <col min="777" max="777" width="6.4140625" style="940" bestFit="1" customWidth="1"/>
    <col min="778" max="778" width="9.4140625" style="940" customWidth="1"/>
    <col min="779" max="779" width="2.75" style="940" customWidth="1"/>
    <col min="780" max="780" width="15.75" style="940" customWidth="1"/>
    <col min="781" max="781" width="8.75" style="940"/>
    <col min="782" max="782" width="18.25" style="940" bestFit="1" customWidth="1"/>
    <col min="783" max="783" width="15.75" style="940" customWidth="1"/>
    <col min="784" max="784" width="8.75" style="940"/>
    <col min="785" max="785" width="16.75" style="940" bestFit="1" customWidth="1"/>
    <col min="786" max="786" width="16.75" style="940" customWidth="1"/>
    <col min="787" max="787" width="8.75" style="940"/>
    <col min="788" max="788" width="16.58203125" style="940" bestFit="1" customWidth="1"/>
    <col min="789" max="789" width="16.75" style="940" customWidth="1"/>
    <col min="790" max="790" width="8.75" style="940"/>
    <col min="791" max="791" width="16.58203125" style="940" bestFit="1" customWidth="1"/>
    <col min="792" max="1024" width="8.75" style="940"/>
    <col min="1025" max="1025" width="6.83203125" style="940" bestFit="1" customWidth="1"/>
    <col min="1026" max="1026" width="40.4140625" style="940" customWidth="1"/>
    <col min="1027" max="1027" width="11.4140625" style="940" bestFit="1" customWidth="1"/>
    <col min="1028" max="1028" width="6.58203125" style="940" bestFit="1" customWidth="1"/>
    <col min="1029" max="1032" width="0" style="940" hidden="1" customWidth="1"/>
    <col min="1033" max="1033" width="6.4140625" style="940" bestFit="1" customWidth="1"/>
    <col min="1034" max="1034" width="9.4140625" style="940" customWidth="1"/>
    <col min="1035" max="1035" width="2.75" style="940" customWidth="1"/>
    <col min="1036" max="1036" width="15.75" style="940" customWidth="1"/>
    <col min="1037" max="1037" width="8.75" style="940"/>
    <col min="1038" max="1038" width="18.25" style="940" bestFit="1" customWidth="1"/>
    <col min="1039" max="1039" width="15.75" style="940" customWidth="1"/>
    <col min="1040" max="1040" width="8.75" style="940"/>
    <col min="1041" max="1041" width="16.75" style="940" bestFit="1" customWidth="1"/>
    <col min="1042" max="1042" width="16.75" style="940" customWidth="1"/>
    <col min="1043" max="1043" width="8.75" style="940"/>
    <col min="1044" max="1044" width="16.58203125" style="940" bestFit="1" customWidth="1"/>
    <col min="1045" max="1045" width="16.75" style="940" customWidth="1"/>
    <col min="1046" max="1046" width="8.75" style="940"/>
    <col min="1047" max="1047" width="16.58203125" style="940" bestFit="1" customWidth="1"/>
    <col min="1048" max="1280" width="8.75" style="940"/>
    <col min="1281" max="1281" width="6.83203125" style="940" bestFit="1" customWidth="1"/>
    <col min="1282" max="1282" width="40.4140625" style="940" customWidth="1"/>
    <col min="1283" max="1283" width="11.4140625" style="940" bestFit="1" customWidth="1"/>
    <col min="1284" max="1284" width="6.58203125" style="940" bestFit="1" customWidth="1"/>
    <col min="1285" max="1288" width="0" style="940" hidden="1" customWidth="1"/>
    <col min="1289" max="1289" width="6.4140625" style="940" bestFit="1" customWidth="1"/>
    <col min="1290" max="1290" width="9.4140625" style="940" customWidth="1"/>
    <col min="1291" max="1291" width="2.75" style="940" customWidth="1"/>
    <col min="1292" max="1292" width="15.75" style="940" customWidth="1"/>
    <col min="1293" max="1293" width="8.75" style="940"/>
    <col min="1294" max="1294" width="18.25" style="940" bestFit="1" customWidth="1"/>
    <col min="1295" max="1295" width="15.75" style="940" customWidth="1"/>
    <col min="1296" max="1296" width="8.75" style="940"/>
    <col min="1297" max="1297" width="16.75" style="940" bestFit="1" customWidth="1"/>
    <col min="1298" max="1298" width="16.75" style="940" customWidth="1"/>
    <col min="1299" max="1299" width="8.75" style="940"/>
    <col min="1300" max="1300" width="16.58203125" style="940" bestFit="1" customWidth="1"/>
    <col min="1301" max="1301" width="16.75" style="940" customWidth="1"/>
    <col min="1302" max="1302" width="8.75" style="940"/>
    <col min="1303" max="1303" width="16.58203125" style="940" bestFit="1" customWidth="1"/>
    <col min="1304" max="1536" width="8.75" style="940"/>
    <col min="1537" max="1537" width="6.83203125" style="940" bestFit="1" customWidth="1"/>
    <col min="1538" max="1538" width="40.4140625" style="940" customWidth="1"/>
    <col min="1539" max="1539" width="11.4140625" style="940" bestFit="1" customWidth="1"/>
    <col min="1540" max="1540" width="6.58203125" style="940" bestFit="1" customWidth="1"/>
    <col min="1541" max="1544" width="0" style="940" hidden="1" customWidth="1"/>
    <col min="1545" max="1545" width="6.4140625" style="940" bestFit="1" customWidth="1"/>
    <col min="1546" max="1546" width="9.4140625" style="940" customWidth="1"/>
    <col min="1547" max="1547" width="2.75" style="940" customWidth="1"/>
    <col min="1548" max="1548" width="15.75" style="940" customWidth="1"/>
    <col min="1549" max="1549" width="8.75" style="940"/>
    <col min="1550" max="1550" width="18.25" style="940" bestFit="1" customWidth="1"/>
    <col min="1551" max="1551" width="15.75" style="940" customWidth="1"/>
    <col min="1552" max="1552" width="8.75" style="940"/>
    <col min="1553" max="1553" width="16.75" style="940" bestFit="1" customWidth="1"/>
    <col min="1554" max="1554" width="16.75" style="940" customWidth="1"/>
    <col min="1555" max="1555" width="8.75" style="940"/>
    <col min="1556" max="1556" width="16.58203125" style="940" bestFit="1" customWidth="1"/>
    <col min="1557" max="1557" width="16.75" style="940" customWidth="1"/>
    <col min="1558" max="1558" width="8.75" style="940"/>
    <col min="1559" max="1559" width="16.58203125" style="940" bestFit="1" customWidth="1"/>
    <col min="1560" max="1792" width="8.75" style="940"/>
    <col min="1793" max="1793" width="6.83203125" style="940" bestFit="1" customWidth="1"/>
    <col min="1794" max="1794" width="40.4140625" style="940" customWidth="1"/>
    <col min="1795" max="1795" width="11.4140625" style="940" bestFit="1" customWidth="1"/>
    <col min="1796" max="1796" width="6.58203125" style="940" bestFit="1" customWidth="1"/>
    <col min="1797" max="1800" width="0" style="940" hidden="1" customWidth="1"/>
    <col min="1801" max="1801" width="6.4140625" style="940" bestFit="1" customWidth="1"/>
    <col min="1802" max="1802" width="9.4140625" style="940" customWidth="1"/>
    <col min="1803" max="1803" width="2.75" style="940" customWidth="1"/>
    <col min="1804" max="1804" width="15.75" style="940" customWidth="1"/>
    <col min="1805" max="1805" width="8.75" style="940"/>
    <col min="1806" max="1806" width="18.25" style="940" bestFit="1" customWidth="1"/>
    <col min="1807" max="1807" width="15.75" style="940" customWidth="1"/>
    <col min="1808" max="1808" width="8.75" style="940"/>
    <col min="1809" max="1809" width="16.75" style="940" bestFit="1" customWidth="1"/>
    <col min="1810" max="1810" width="16.75" style="940" customWidth="1"/>
    <col min="1811" max="1811" width="8.75" style="940"/>
    <col min="1812" max="1812" width="16.58203125" style="940" bestFit="1" customWidth="1"/>
    <col min="1813" max="1813" width="16.75" style="940" customWidth="1"/>
    <col min="1814" max="1814" width="8.75" style="940"/>
    <col min="1815" max="1815" width="16.58203125" style="940" bestFit="1" customWidth="1"/>
    <col min="1816" max="2048" width="8.75" style="940"/>
    <col min="2049" max="2049" width="6.83203125" style="940" bestFit="1" customWidth="1"/>
    <col min="2050" max="2050" width="40.4140625" style="940" customWidth="1"/>
    <col min="2051" max="2051" width="11.4140625" style="940" bestFit="1" customWidth="1"/>
    <col min="2052" max="2052" width="6.58203125" style="940" bestFit="1" customWidth="1"/>
    <col min="2053" max="2056" width="0" style="940" hidden="1" customWidth="1"/>
    <col min="2057" max="2057" width="6.4140625" style="940" bestFit="1" customWidth="1"/>
    <col min="2058" max="2058" width="9.4140625" style="940" customWidth="1"/>
    <col min="2059" max="2059" width="2.75" style="940" customWidth="1"/>
    <col min="2060" max="2060" width="15.75" style="940" customWidth="1"/>
    <col min="2061" max="2061" width="8.75" style="940"/>
    <col min="2062" max="2062" width="18.25" style="940" bestFit="1" customWidth="1"/>
    <col min="2063" max="2063" width="15.75" style="940" customWidth="1"/>
    <col min="2064" max="2064" width="8.75" style="940"/>
    <col min="2065" max="2065" width="16.75" style="940" bestFit="1" customWidth="1"/>
    <col min="2066" max="2066" width="16.75" style="940" customWidth="1"/>
    <col min="2067" max="2067" width="8.75" style="940"/>
    <col min="2068" max="2068" width="16.58203125" style="940" bestFit="1" customWidth="1"/>
    <col min="2069" max="2069" width="16.75" style="940" customWidth="1"/>
    <col min="2070" max="2070" width="8.75" style="940"/>
    <col min="2071" max="2071" width="16.58203125" style="940" bestFit="1" customWidth="1"/>
    <col min="2072" max="2304" width="8.75" style="940"/>
    <col min="2305" max="2305" width="6.83203125" style="940" bestFit="1" customWidth="1"/>
    <col min="2306" max="2306" width="40.4140625" style="940" customWidth="1"/>
    <col min="2307" max="2307" width="11.4140625" style="940" bestFit="1" customWidth="1"/>
    <col min="2308" max="2308" width="6.58203125" style="940" bestFit="1" customWidth="1"/>
    <col min="2309" max="2312" width="0" style="940" hidden="1" customWidth="1"/>
    <col min="2313" max="2313" width="6.4140625" style="940" bestFit="1" customWidth="1"/>
    <col min="2314" max="2314" width="9.4140625" style="940" customWidth="1"/>
    <col min="2315" max="2315" width="2.75" style="940" customWidth="1"/>
    <col min="2316" max="2316" width="15.75" style="940" customWidth="1"/>
    <col min="2317" max="2317" width="8.75" style="940"/>
    <col min="2318" max="2318" width="18.25" style="940" bestFit="1" customWidth="1"/>
    <col min="2319" max="2319" width="15.75" style="940" customWidth="1"/>
    <col min="2320" max="2320" width="8.75" style="940"/>
    <col min="2321" max="2321" width="16.75" style="940" bestFit="1" customWidth="1"/>
    <col min="2322" max="2322" width="16.75" style="940" customWidth="1"/>
    <col min="2323" max="2323" width="8.75" style="940"/>
    <col min="2324" max="2324" width="16.58203125" style="940" bestFit="1" customWidth="1"/>
    <col min="2325" max="2325" width="16.75" style="940" customWidth="1"/>
    <col min="2326" max="2326" width="8.75" style="940"/>
    <col min="2327" max="2327" width="16.58203125" style="940" bestFit="1" customWidth="1"/>
    <col min="2328" max="2560" width="8.75" style="940"/>
    <col min="2561" max="2561" width="6.83203125" style="940" bestFit="1" customWidth="1"/>
    <col min="2562" max="2562" width="40.4140625" style="940" customWidth="1"/>
    <col min="2563" max="2563" width="11.4140625" style="940" bestFit="1" customWidth="1"/>
    <col min="2564" max="2564" width="6.58203125" style="940" bestFit="1" customWidth="1"/>
    <col min="2565" max="2568" width="0" style="940" hidden="1" customWidth="1"/>
    <col min="2569" max="2569" width="6.4140625" style="940" bestFit="1" customWidth="1"/>
    <col min="2570" max="2570" width="9.4140625" style="940" customWidth="1"/>
    <col min="2571" max="2571" width="2.75" style="940" customWidth="1"/>
    <col min="2572" max="2572" width="15.75" style="940" customWidth="1"/>
    <col min="2573" max="2573" width="8.75" style="940"/>
    <col min="2574" max="2574" width="18.25" style="940" bestFit="1" customWidth="1"/>
    <col min="2575" max="2575" width="15.75" style="940" customWidth="1"/>
    <col min="2576" max="2576" width="8.75" style="940"/>
    <col min="2577" max="2577" width="16.75" style="940" bestFit="1" customWidth="1"/>
    <col min="2578" max="2578" width="16.75" style="940" customWidth="1"/>
    <col min="2579" max="2579" width="8.75" style="940"/>
    <col min="2580" max="2580" width="16.58203125" style="940" bestFit="1" customWidth="1"/>
    <col min="2581" max="2581" width="16.75" style="940" customWidth="1"/>
    <col min="2582" max="2582" width="8.75" style="940"/>
    <col min="2583" max="2583" width="16.58203125" style="940" bestFit="1" customWidth="1"/>
    <col min="2584" max="2816" width="8.75" style="940"/>
    <col min="2817" max="2817" width="6.83203125" style="940" bestFit="1" customWidth="1"/>
    <col min="2818" max="2818" width="40.4140625" style="940" customWidth="1"/>
    <col min="2819" max="2819" width="11.4140625" style="940" bestFit="1" customWidth="1"/>
    <col min="2820" max="2820" width="6.58203125" style="940" bestFit="1" customWidth="1"/>
    <col min="2821" max="2824" width="0" style="940" hidden="1" customWidth="1"/>
    <col min="2825" max="2825" width="6.4140625" style="940" bestFit="1" customWidth="1"/>
    <col min="2826" max="2826" width="9.4140625" style="940" customWidth="1"/>
    <col min="2827" max="2827" width="2.75" style="940" customWidth="1"/>
    <col min="2828" max="2828" width="15.75" style="940" customWidth="1"/>
    <col min="2829" max="2829" width="8.75" style="940"/>
    <col min="2830" max="2830" width="18.25" style="940" bestFit="1" customWidth="1"/>
    <col min="2831" max="2831" width="15.75" style="940" customWidth="1"/>
    <col min="2832" max="2832" width="8.75" style="940"/>
    <col min="2833" max="2833" width="16.75" style="940" bestFit="1" customWidth="1"/>
    <col min="2834" max="2834" width="16.75" style="940" customWidth="1"/>
    <col min="2835" max="2835" width="8.75" style="940"/>
    <col min="2836" max="2836" width="16.58203125" style="940" bestFit="1" customWidth="1"/>
    <col min="2837" max="2837" width="16.75" style="940" customWidth="1"/>
    <col min="2838" max="2838" width="8.75" style="940"/>
    <col min="2839" max="2839" width="16.58203125" style="940" bestFit="1" customWidth="1"/>
    <col min="2840" max="3072" width="8.75" style="940"/>
    <col min="3073" max="3073" width="6.83203125" style="940" bestFit="1" customWidth="1"/>
    <col min="3074" max="3074" width="40.4140625" style="940" customWidth="1"/>
    <col min="3075" max="3075" width="11.4140625" style="940" bestFit="1" customWidth="1"/>
    <col min="3076" max="3076" width="6.58203125" style="940" bestFit="1" customWidth="1"/>
    <col min="3077" max="3080" width="0" style="940" hidden="1" customWidth="1"/>
    <col min="3081" max="3081" width="6.4140625" style="940" bestFit="1" customWidth="1"/>
    <col min="3082" max="3082" width="9.4140625" style="940" customWidth="1"/>
    <col min="3083" max="3083" width="2.75" style="940" customWidth="1"/>
    <col min="3084" max="3084" width="15.75" style="940" customWidth="1"/>
    <col min="3085" max="3085" width="8.75" style="940"/>
    <col min="3086" max="3086" width="18.25" style="940" bestFit="1" customWidth="1"/>
    <col min="3087" max="3087" width="15.75" style="940" customWidth="1"/>
    <col min="3088" max="3088" width="8.75" style="940"/>
    <col min="3089" max="3089" width="16.75" style="940" bestFit="1" customWidth="1"/>
    <col min="3090" max="3090" width="16.75" style="940" customWidth="1"/>
    <col min="3091" max="3091" width="8.75" style="940"/>
    <col min="3092" max="3092" width="16.58203125" style="940" bestFit="1" customWidth="1"/>
    <col min="3093" max="3093" width="16.75" style="940" customWidth="1"/>
    <col min="3094" max="3094" width="8.75" style="940"/>
    <col min="3095" max="3095" width="16.58203125" style="940" bestFit="1" customWidth="1"/>
    <col min="3096" max="3328" width="8.75" style="940"/>
    <col min="3329" max="3329" width="6.83203125" style="940" bestFit="1" customWidth="1"/>
    <col min="3330" max="3330" width="40.4140625" style="940" customWidth="1"/>
    <col min="3331" max="3331" width="11.4140625" style="940" bestFit="1" customWidth="1"/>
    <col min="3332" max="3332" width="6.58203125" style="940" bestFit="1" customWidth="1"/>
    <col min="3333" max="3336" width="0" style="940" hidden="1" customWidth="1"/>
    <col min="3337" max="3337" width="6.4140625" style="940" bestFit="1" customWidth="1"/>
    <col min="3338" max="3338" width="9.4140625" style="940" customWidth="1"/>
    <col min="3339" max="3339" width="2.75" style="940" customWidth="1"/>
    <col min="3340" max="3340" width="15.75" style="940" customWidth="1"/>
    <col min="3341" max="3341" width="8.75" style="940"/>
    <col min="3342" max="3342" width="18.25" style="940" bestFit="1" customWidth="1"/>
    <col min="3343" max="3343" width="15.75" style="940" customWidth="1"/>
    <col min="3344" max="3344" width="8.75" style="940"/>
    <col min="3345" max="3345" width="16.75" style="940" bestFit="1" customWidth="1"/>
    <col min="3346" max="3346" width="16.75" style="940" customWidth="1"/>
    <col min="3347" max="3347" width="8.75" style="940"/>
    <col min="3348" max="3348" width="16.58203125" style="940" bestFit="1" customWidth="1"/>
    <col min="3349" max="3349" width="16.75" style="940" customWidth="1"/>
    <col min="3350" max="3350" width="8.75" style="940"/>
    <col min="3351" max="3351" width="16.58203125" style="940" bestFit="1" customWidth="1"/>
    <col min="3352" max="3584" width="8.75" style="940"/>
    <col min="3585" max="3585" width="6.83203125" style="940" bestFit="1" customWidth="1"/>
    <col min="3586" max="3586" width="40.4140625" style="940" customWidth="1"/>
    <col min="3587" max="3587" width="11.4140625" style="940" bestFit="1" customWidth="1"/>
    <col min="3588" max="3588" width="6.58203125" style="940" bestFit="1" customWidth="1"/>
    <col min="3589" max="3592" width="0" style="940" hidden="1" customWidth="1"/>
    <col min="3593" max="3593" width="6.4140625" style="940" bestFit="1" customWidth="1"/>
    <col min="3594" max="3594" width="9.4140625" style="940" customWidth="1"/>
    <col min="3595" max="3595" width="2.75" style="940" customWidth="1"/>
    <col min="3596" max="3596" width="15.75" style="940" customWidth="1"/>
    <col min="3597" max="3597" width="8.75" style="940"/>
    <col min="3598" max="3598" width="18.25" style="940" bestFit="1" customWidth="1"/>
    <col min="3599" max="3599" width="15.75" style="940" customWidth="1"/>
    <col min="3600" max="3600" width="8.75" style="940"/>
    <col min="3601" max="3601" width="16.75" style="940" bestFit="1" customWidth="1"/>
    <col min="3602" max="3602" width="16.75" style="940" customWidth="1"/>
    <col min="3603" max="3603" width="8.75" style="940"/>
    <col min="3604" max="3604" width="16.58203125" style="940" bestFit="1" customWidth="1"/>
    <col min="3605" max="3605" width="16.75" style="940" customWidth="1"/>
    <col min="3606" max="3606" width="8.75" style="940"/>
    <col min="3607" max="3607" width="16.58203125" style="940" bestFit="1" customWidth="1"/>
    <col min="3608" max="3840" width="8.75" style="940"/>
    <col min="3841" max="3841" width="6.83203125" style="940" bestFit="1" customWidth="1"/>
    <col min="3842" max="3842" width="40.4140625" style="940" customWidth="1"/>
    <col min="3843" max="3843" width="11.4140625" style="940" bestFit="1" customWidth="1"/>
    <col min="3844" max="3844" width="6.58203125" style="940" bestFit="1" customWidth="1"/>
    <col min="3845" max="3848" width="0" style="940" hidden="1" customWidth="1"/>
    <col min="3849" max="3849" width="6.4140625" style="940" bestFit="1" customWidth="1"/>
    <col min="3850" max="3850" width="9.4140625" style="940" customWidth="1"/>
    <col min="3851" max="3851" width="2.75" style="940" customWidth="1"/>
    <col min="3852" max="3852" width="15.75" style="940" customWidth="1"/>
    <col min="3853" max="3853" width="8.75" style="940"/>
    <col min="3854" max="3854" width="18.25" style="940" bestFit="1" customWidth="1"/>
    <col min="3855" max="3855" width="15.75" style="940" customWidth="1"/>
    <col min="3856" max="3856" width="8.75" style="940"/>
    <col min="3857" max="3857" width="16.75" style="940" bestFit="1" customWidth="1"/>
    <col min="3858" max="3858" width="16.75" style="940" customWidth="1"/>
    <col min="3859" max="3859" width="8.75" style="940"/>
    <col min="3860" max="3860" width="16.58203125" style="940" bestFit="1" customWidth="1"/>
    <col min="3861" max="3861" width="16.75" style="940" customWidth="1"/>
    <col min="3862" max="3862" width="8.75" style="940"/>
    <col min="3863" max="3863" width="16.58203125" style="940" bestFit="1" customWidth="1"/>
    <col min="3864" max="4096" width="8.75" style="940"/>
    <col min="4097" max="4097" width="6.83203125" style="940" bestFit="1" customWidth="1"/>
    <col min="4098" max="4098" width="40.4140625" style="940" customWidth="1"/>
    <col min="4099" max="4099" width="11.4140625" style="940" bestFit="1" customWidth="1"/>
    <col min="4100" max="4100" width="6.58203125" style="940" bestFit="1" customWidth="1"/>
    <col min="4101" max="4104" width="0" style="940" hidden="1" customWidth="1"/>
    <col min="4105" max="4105" width="6.4140625" style="940" bestFit="1" customWidth="1"/>
    <col min="4106" max="4106" width="9.4140625" style="940" customWidth="1"/>
    <col min="4107" max="4107" width="2.75" style="940" customWidth="1"/>
    <col min="4108" max="4108" width="15.75" style="940" customWidth="1"/>
    <col min="4109" max="4109" width="8.75" style="940"/>
    <col min="4110" max="4110" width="18.25" style="940" bestFit="1" customWidth="1"/>
    <col min="4111" max="4111" width="15.75" style="940" customWidth="1"/>
    <col min="4112" max="4112" width="8.75" style="940"/>
    <col min="4113" max="4113" width="16.75" style="940" bestFit="1" customWidth="1"/>
    <col min="4114" max="4114" width="16.75" style="940" customWidth="1"/>
    <col min="4115" max="4115" width="8.75" style="940"/>
    <col min="4116" max="4116" width="16.58203125" style="940" bestFit="1" customWidth="1"/>
    <col min="4117" max="4117" width="16.75" style="940" customWidth="1"/>
    <col min="4118" max="4118" width="8.75" style="940"/>
    <col min="4119" max="4119" width="16.58203125" style="940" bestFit="1" customWidth="1"/>
    <col min="4120" max="4352" width="8.75" style="940"/>
    <col min="4353" max="4353" width="6.83203125" style="940" bestFit="1" customWidth="1"/>
    <col min="4354" max="4354" width="40.4140625" style="940" customWidth="1"/>
    <col min="4355" max="4355" width="11.4140625" style="940" bestFit="1" customWidth="1"/>
    <col min="4356" max="4356" width="6.58203125" style="940" bestFit="1" customWidth="1"/>
    <col min="4357" max="4360" width="0" style="940" hidden="1" customWidth="1"/>
    <col min="4361" max="4361" width="6.4140625" style="940" bestFit="1" customWidth="1"/>
    <col min="4362" max="4362" width="9.4140625" style="940" customWidth="1"/>
    <col min="4363" max="4363" width="2.75" style="940" customWidth="1"/>
    <col min="4364" max="4364" width="15.75" style="940" customWidth="1"/>
    <col min="4365" max="4365" width="8.75" style="940"/>
    <col min="4366" max="4366" width="18.25" style="940" bestFit="1" customWidth="1"/>
    <col min="4367" max="4367" width="15.75" style="940" customWidth="1"/>
    <col min="4368" max="4368" width="8.75" style="940"/>
    <col min="4369" max="4369" width="16.75" style="940" bestFit="1" customWidth="1"/>
    <col min="4370" max="4370" width="16.75" style="940" customWidth="1"/>
    <col min="4371" max="4371" width="8.75" style="940"/>
    <col min="4372" max="4372" width="16.58203125" style="940" bestFit="1" customWidth="1"/>
    <col min="4373" max="4373" width="16.75" style="940" customWidth="1"/>
    <col min="4374" max="4374" width="8.75" style="940"/>
    <col min="4375" max="4375" width="16.58203125" style="940" bestFit="1" customWidth="1"/>
    <col min="4376" max="4608" width="8.75" style="940"/>
    <col min="4609" max="4609" width="6.83203125" style="940" bestFit="1" customWidth="1"/>
    <col min="4610" max="4610" width="40.4140625" style="940" customWidth="1"/>
    <col min="4611" max="4611" width="11.4140625" style="940" bestFit="1" customWidth="1"/>
    <col min="4612" max="4612" width="6.58203125" style="940" bestFit="1" customWidth="1"/>
    <col min="4613" max="4616" width="0" style="940" hidden="1" customWidth="1"/>
    <col min="4617" max="4617" width="6.4140625" style="940" bestFit="1" customWidth="1"/>
    <col min="4618" max="4618" width="9.4140625" style="940" customWidth="1"/>
    <col min="4619" max="4619" width="2.75" style="940" customWidth="1"/>
    <col min="4620" max="4620" width="15.75" style="940" customWidth="1"/>
    <col min="4621" max="4621" width="8.75" style="940"/>
    <col min="4622" max="4622" width="18.25" style="940" bestFit="1" customWidth="1"/>
    <col min="4623" max="4623" width="15.75" style="940" customWidth="1"/>
    <col min="4624" max="4624" width="8.75" style="940"/>
    <col min="4625" max="4625" width="16.75" style="940" bestFit="1" customWidth="1"/>
    <col min="4626" max="4626" width="16.75" style="940" customWidth="1"/>
    <col min="4627" max="4627" width="8.75" style="940"/>
    <col min="4628" max="4628" width="16.58203125" style="940" bestFit="1" customWidth="1"/>
    <col min="4629" max="4629" width="16.75" style="940" customWidth="1"/>
    <col min="4630" max="4630" width="8.75" style="940"/>
    <col min="4631" max="4631" width="16.58203125" style="940" bestFit="1" customWidth="1"/>
    <col min="4632" max="4864" width="8.75" style="940"/>
    <col min="4865" max="4865" width="6.83203125" style="940" bestFit="1" customWidth="1"/>
    <col min="4866" max="4866" width="40.4140625" style="940" customWidth="1"/>
    <col min="4867" max="4867" width="11.4140625" style="940" bestFit="1" customWidth="1"/>
    <col min="4868" max="4868" width="6.58203125" style="940" bestFit="1" customWidth="1"/>
    <col min="4869" max="4872" width="0" style="940" hidden="1" customWidth="1"/>
    <col min="4873" max="4873" width="6.4140625" style="940" bestFit="1" customWidth="1"/>
    <col min="4874" max="4874" width="9.4140625" style="940" customWidth="1"/>
    <col min="4875" max="4875" width="2.75" style="940" customWidth="1"/>
    <col min="4876" max="4876" width="15.75" style="940" customWidth="1"/>
    <col min="4877" max="4877" width="8.75" style="940"/>
    <col min="4878" max="4878" width="18.25" style="940" bestFit="1" customWidth="1"/>
    <col min="4879" max="4879" width="15.75" style="940" customWidth="1"/>
    <col min="4880" max="4880" width="8.75" style="940"/>
    <col min="4881" max="4881" width="16.75" style="940" bestFit="1" customWidth="1"/>
    <col min="4882" max="4882" width="16.75" style="940" customWidth="1"/>
    <col min="4883" max="4883" width="8.75" style="940"/>
    <col min="4884" max="4884" width="16.58203125" style="940" bestFit="1" customWidth="1"/>
    <col min="4885" max="4885" width="16.75" style="940" customWidth="1"/>
    <col min="4886" max="4886" width="8.75" style="940"/>
    <col min="4887" max="4887" width="16.58203125" style="940" bestFit="1" customWidth="1"/>
    <col min="4888" max="5120" width="8.75" style="940"/>
    <col min="5121" max="5121" width="6.83203125" style="940" bestFit="1" customWidth="1"/>
    <col min="5122" max="5122" width="40.4140625" style="940" customWidth="1"/>
    <col min="5123" max="5123" width="11.4140625" style="940" bestFit="1" customWidth="1"/>
    <col min="5124" max="5124" width="6.58203125" style="940" bestFit="1" customWidth="1"/>
    <col min="5125" max="5128" width="0" style="940" hidden="1" customWidth="1"/>
    <col min="5129" max="5129" width="6.4140625" style="940" bestFit="1" customWidth="1"/>
    <col min="5130" max="5130" width="9.4140625" style="940" customWidth="1"/>
    <col min="5131" max="5131" width="2.75" style="940" customWidth="1"/>
    <col min="5132" max="5132" width="15.75" style="940" customWidth="1"/>
    <col min="5133" max="5133" width="8.75" style="940"/>
    <col min="5134" max="5134" width="18.25" style="940" bestFit="1" customWidth="1"/>
    <col min="5135" max="5135" width="15.75" style="940" customWidth="1"/>
    <col min="5136" max="5136" width="8.75" style="940"/>
    <col min="5137" max="5137" width="16.75" style="940" bestFit="1" customWidth="1"/>
    <col min="5138" max="5138" width="16.75" style="940" customWidth="1"/>
    <col min="5139" max="5139" width="8.75" style="940"/>
    <col min="5140" max="5140" width="16.58203125" style="940" bestFit="1" customWidth="1"/>
    <col min="5141" max="5141" width="16.75" style="940" customWidth="1"/>
    <col min="5142" max="5142" width="8.75" style="940"/>
    <col min="5143" max="5143" width="16.58203125" style="940" bestFit="1" customWidth="1"/>
    <col min="5144" max="5376" width="8.75" style="940"/>
    <col min="5377" max="5377" width="6.83203125" style="940" bestFit="1" customWidth="1"/>
    <col min="5378" max="5378" width="40.4140625" style="940" customWidth="1"/>
    <col min="5379" max="5379" width="11.4140625" style="940" bestFit="1" customWidth="1"/>
    <col min="5380" max="5380" width="6.58203125" style="940" bestFit="1" customWidth="1"/>
    <col min="5381" max="5384" width="0" style="940" hidden="1" customWidth="1"/>
    <col min="5385" max="5385" width="6.4140625" style="940" bestFit="1" customWidth="1"/>
    <col min="5386" max="5386" width="9.4140625" style="940" customWidth="1"/>
    <col min="5387" max="5387" width="2.75" style="940" customWidth="1"/>
    <col min="5388" max="5388" width="15.75" style="940" customWidth="1"/>
    <col min="5389" max="5389" width="8.75" style="940"/>
    <col min="5390" max="5390" width="18.25" style="940" bestFit="1" customWidth="1"/>
    <col min="5391" max="5391" width="15.75" style="940" customWidth="1"/>
    <col min="5392" max="5392" width="8.75" style="940"/>
    <col min="5393" max="5393" width="16.75" style="940" bestFit="1" customWidth="1"/>
    <col min="5394" max="5394" width="16.75" style="940" customWidth="1"/>
    <col min="5395" max="5395" width="8.75" style="940"/>
    <col min="5396" max="5396" width="16.58203125" style="940" bestFit="1" customWidth="1"/>
    <col min="5397" max="5397" width="16.75" style="940" customWidth="1"/>
    <col min="5398" max="5398" width="8.75" style="940"/>
    <col min="5399" max="5399" width="16.58203125" style="940" bestFit="1" customWidth="1"/>
    <col min="5400" max="5632" width="8.75" style="940"/>
    <col min="5633" max="5633" width="6.83203125" style="940" bestFit="1" customWidth="1"/>
    <col min="5634" max="5634" width="40.4140625" style="940" customWidth="1"/>
    <col min="5635" max="5635" width="11.4140625" style="940" bestFit="1" customWidth="1"/>
    <col min="5636" max="5636" width="6.58203125" style="940" bestFit="1" customWidth="1"/>
    <col min="5637" max="5640" width="0" style="940" hidden="1" customWidth="1"/>
    <col min="5641" max="5641" width="6.4140625" style="940" bestFit="1" customWidth="1"/>
    <col min="5642" max="5642" width="9.4140625" style="940" customWidth="1"/>
    <col min="5643" max="5643" width="2.75" style="940" customWidth="1"/>
    <col min="5644" max="5644" width="15.75" style="940" customWidth="1"/>
    <col min="5645" max="5645" width="8.75" style="940"/>
    <col min="5646" max="5646" width="18.25" style="940" bestFit="1" customWidth="1"/>
    <col min="5647" max="5647" width="15.75" style="940" customWidth="1"/>
    <col min="5648" max="5648" width="8.75" style="940"/>
    <col min="5649" max="5649" width="16.75" style="940" bestFit="1" customWidth="1"/>
    <col min="5650" max="5650" width="16.75" style="940" customWidth="1"/>
    <col min="5651" max="5651" width="8.75" style="940"/>
    <col min="5652" max="5652" width="16.58203125" style="940" bestFit="1" customWidth="1"/>
    <col min="5653" max="5653" width="16.75" style="940" customWidth="1"/>
    <col min="5654" max="5654" width="8.75" style="940"/>
    <col min="5655" max="5655" width="16.58203125" style="940" bestFit="1" customWidth="1"/>
    <col min="5656" max="5888" width="8.75" style="940"/>
    <col min="5889" max="5889" width="6.83203125" style="940" bestFit="1" customWidth="1"/>
    <col min="5890" max="5890" width="40.4140625" style="940" customWidth="1"/>
    <col min="5891" max="5891" width="11.4140625" style="940" bestFit="1" customWidth="1"/>
    <col min="5892" max="5892" width="6.58203125" style="940" bestFit="1" customWidth="1"/>
    <col min="5893" max="5896" width="0" style="940" hidden="1" customWidth="1"/>
    <col min="5897" max="5897" width="6.4140625" style="940" bestFit="1" customWidth="1"/>
    <col min="5898" max="5898" width="9.4140625" style="940" customWidth="1"/>
    <col min="5899" max="5899" width="2.75" style="940" customWidth="1"/>
    <col min="5900" max="5900" width="15.75" style="940" customWidth="1"/>
    <col min="5901" max="5901" width="8.75" style="940"/>
    <col min="5902" max="5902" width="18.25" style="940" bestFit="1" customWidth="1"/>
    <col min="5903" max="5903" width="15.75" style="940" customWidth="1"/>
    <col min="5904" max="5904" width="8.75" style="940"/>
    <col min="5905" max="5905" width="16.75" style="940" bestFit="1" customWidth="1"/>
    <col min="5906" max="5906" width="16.75" style="940" customWidth="1"/>
    <col min="5907" max="5907" width="8.75" style="940"/>
    <col min="5908" max="5908" width="16.58203125" style="940" bestFit="1" customWidth="1"/>
    <col min="5909" max="5909" width="16.75" style="940" customWidth="1"/>
    <col min="5910" max="5910" width="8.75" style="940"/>
    <col min="5911" max="5911" width="16.58203125" style="940" bestFit="1" customWidth="1"/>
    <col min="5912" max="6144" width="8.75" style="940"/>
    <col min="6145" max="6145" width="6.83203125" style="940" bestFit="1" customWidth="1"/>
    <col min="6146" max="6146" width="40.4140625" style="940" customWidth="1"/>
    <col min="6147" max="6147" width="11.4140625" style="940" bestFit="1" customWidth="1"/>
    <col min="6148" max="6148" width="6.58203125" style="940" bestFit="1" customWidth="1"/>
    <col min="6149" max="6152" width="0" style="940" hidden="1" customWidth="1"/>
    <col min="6153" max="6153" width="6.4140625" style="940" bestFit="1" customWidth="1"/>
    <col min="6154" max="6154" width="9.4140625" style="940" customWidth="1"/>
    <col min="6155" max="6155" width="2.75" style="940" customWidth="1"/>
    <col min="6156" max="6156" width="15.75" style="940" customWidth="1"/>
    <col min="6157" max="6157" width="8.75" style="940"/>
    <col min="6158" max="6158" width="18.25" style="940" bestFit="1" customWidth="1"/>
    <col min="6159" max="6159" width="15.75" style="940" customWidth="1"/>
    <col min="6160" max="6160" width="8.75" style="940"/>
    <col min="6161" max="6161" width="16.75" style="940" bestFit="1" customWidth="1"/>
    <col min="6162" max="6162" width="16.75" style="940" customWidth="1"/>
    <col min="6163" max="6163" width="8.75" style="940"/>
    <col min="6164" max="6164" width="16.58203125" style="940" bestFit="1" customWidth="1"/>
    <col min="6165" max="6165" width="16.75" style="940" customWidth="1"/>
    <col min="6166" max="6166" width="8.75" style="940"/>
    <col min="6167" max="6167" width="16.58203125" style="940" bestFit="1" customWidth="1"/>
    <col min="6168" max="6400" width="8.75" style="940"/>
    <col min="6401" max="6401" width="6.83203125" style="940" bestFit="1" customWidth="1"/>
    <col min="6402" max="6402" width="40.4140625" style="940" customWidth="1"/>
    <col min="6403" max="6403" width="11.4140625" style="940" bestFit="1" customWidth="1"/>
    <col min="6404" max="6404" width="6.58203125" style="940" bestFit="1" customWidth="1"/>
    <col min="6405" max="6408" width="0" style="940" hidden="1" customWidth="1"/>
    <col min="6409" max="6409" width="6.4140625" style="940" bestFit="1" customWidth="1"/>
    <col min="6410" max="6410" width="9.4140625" style="940" customWidth="1"/>
    <col min="6411" max="6411" width="2.75" style="940" customWidth="1"/>
    <col min="6412" max="6412" width="15.75" style="940" customWidth="1"/>
    <col min="6413" max="6413" width="8.75" style="940"/>
    <col min="6414" max="6414" width="18.25" style="940" bestFit="1" customWidth="1"/>
    <col min="6415" max="6415" width="15.75" style="940" customWidth="1"/>
    <col min="6416" max="6416" width="8.75" style="940"/>
    <col min="6417" max="6417" width="16.75" style="940" bestFit="1" customWidth="1"/>
    <col min="6418" max="6418" width="16.75" style="940" customWidth="1"/>
    <col min="6419" max="6419" width="8.75" style="940"/>
    <col min="6420" max="6420" width="16.58203125" style="940" bestFit="1" customWidth="1"/>
    <col min="6421" max="6421" width="16.75" style="940" customWidth="1"/>
    <col min="6422" max="6422" width="8.75" style="940"/>
    <col min="6423" max="6423" width="16.58203125" style="940" bestFit="1" customWidth="1"/>
    <col min="6424" max="6656" width="8.75" style="940"/>
    <col min="6657" max="6657" width="6.83203125" style="940" bestFit="1" customWidth="1"/>
    <col min="6658" max="6658" width="40.4140625" style="940" customWidth="1"/>
    <col min="6659" max="6659" width="11.4140625" style="940" bestFit="1" customWidth="1"/>
    <col min="6660" max="6660" width="6.58203125" style="940" bestFit="1" customWidth="1"/>
    <col min="6661" max="6664" width="0" style="940" hidden="1" customWidth="1"/>
    <col min="6665" max="6665" width="6.4140625" style="940" bestFit="1" customWidth="1"/>
    <col min="6666" max="6666" width="9.4140625" style="940" customWidth="1"/>
    <col min="6667" max="6667" width="2.75" style="940" customWidth="1"/>
    <col min="6668" max="6668" width="15.75" style="940" customWidth="1"/>
    <col min="6669" max="6669" width="8.75" style="940"/>
    <col min="6670" max="6670" width="18.25" style="940" bestFit="1" customWidth="1"/>
    <col min="6671" max="6671" width="15.75" style="940" customWidth="1"/>
    <col min="6672" max="6672" width="8.75" style="940"/>
    <col min="6673" max="6673" width="16.75" style="940" bestFit="1" customWidth="1"/>
    <col min="6674" max="6674" width="16.75" style="940" customWidth="1"/>
    <col min="6675" max="6675" width="8.75" style="940"/>
    <col min="6676" max="6676" width="16.58203125" style="940" bestFit="1" customWidth="1"/>
    <col min="6677" max="6677" width="16.75" style="940" customWidth="1"/>
    <col min="6678" max="6678" width="8.75" style="940"/>
    <col min="6679" max="6679" width="16.58203125" style="940" bestFit="1" customWidth="1"/>
    <col min="6680" max="6912" width="8.75" style="940"/>
    <col min="6913" max="6913" width="6.83203125" style="940" bestFit="1" customWidth="1"/>
    <col min="6914" max="6914" width="40.4140625" style="940" customWidth="1"/>
    <col min="6915" max="6915" width="11.4140625" style="940" bestFit="1" customWidth="1"/>
    <col min="6916" max="6916" width="6.58203125" style="940" bestFit="1" customWidth="1"/>
    <col min="6917" max="6920" width="0" style="940" hidden="1" customWidth="1"/>
    <col min="6921" max="6921" width="6.4140625" style="940" bestFit="1" customWidth="1"/>
    <col min="6922" max="6922" width="9.4140625" style="940" customWidth="1"/>
    <col min="6923" max="6923" width="2.75" style="940" customWidth="1"/>
    <col min="6924" max="6924" width="15.75" style="940" customWidth="1"/>
    <col min="6925" max="6925" width="8.75" style="940"/>
    <col min="6926" max="6926" width="18.25" style="940" bestFit="1" customWidth="1"/>
    <col min="6927" max="6927" width="15.75" style="940" customWidth="1"/>
    <col min="6928" max="6928" width="8.75" style="940"/>
    <col min="6929" max="6929" width="16.75" style="940" bestFit="1" customWidth="1"/>
    <col min="6930" max="6930" width="16.75" style="940" customWidth="1"/>
    <col min="6931" max="6931" width="8.75" style="940"/>
    <col min="6932" max="6932" width="16.58203125" style="940" bestFit="1" customWidth="1"/>
    <col min="6933" max="6933" width="16.75" style="940" customWidth="1"/>
    <col min="6934" max="6934" width="8.75" style="940"/>
    <col min="6935" max="6935" width="16.58203125" style="940" bestFit="1" customWidth="1"/>
    <col min="6936" max="7168" width="8.75" style="940"/>
    <col min="7169" max="7169" width="6.83203125" style="940" bestFit="1" customWidth="1"/>
    <col min="7170" max="7170" width="40.4140625" style="940" customWidth="1"/>
    <col min="7171" max="7171" width="11.4140625" style="940" bestFit="1" customWidth="1"/>
    <col min="7172" max="7172" width="6.58203125" style="940" bestFit="1" customWidth="1"/>
    <col min="7173" max="7176" width="0" style="940" hidden="1" customWidth="1"/>
    <col min="7177" max="7177" width="6.4140625" style="940" bestFit="1" customWidth="1"/>
    <col min="7178" max="7178" width="9.4140625" style="940" customWidth="1"/>
    <col min="7179" max="7179" width="2.75" style="940" customWidth="1"/>
    <col min="7180" max="7180" width="15.75" style="940" customWidth="1"/>
    <col min="7181" max="7181" width="8.75" style="940"/>
    <col min="7182" max="7182" width="18.25" style="940" bestFit="1" customWidth="1"/>
    <col min="7183" max="7183" width="15.75" style="940" customWidth="1"/>
    <col min="7184" max="7184" width="8.75" style="940"/>
    <col min="7185" max="7185" width="16.75" style="940" bestFit="1" customWidth="1"/>
    <col min="7186" max="7186" width="16.75" style="940" customWidth="1"/>
    <col min="7187" max="7187" width="8.75" style="940"/>
    <col min="7188" max="7188" width="16.58203125" style="940" bestFit="1" customWidth="1"/>
    <col min="7189" max="7189" width="16.75" style="940" customWidth="1"/>
    <col min="7190" max="7190" width="8.75" style="940"/>
    <col min="7191" max="7191" width="16.58203125" style="940" bestFit="1" customWidth="1"/>
    <col min="7192" max="7424" width="8.75" style="940"/>
    <col min="7425" max="7425" width="6.83203125" style="940" bestFit="1" customWidth="1"/>
    <col min="7426" max="7426" width="40.4140625" style="940" customWidth="1"/>
    <col min="7427" max="7427" width="11.4140625" style="940" bestFit="1" customWidth="1"/>
    <col min="7428" max="7428" width="6.58203125" style="940" bestFit="1" customWidth="1"/>
    <col min="7429" max="7432" width="0" style="940" hidden="1" customWidth="1"/>
    <col min="7433" max="7433" width="6.4140625" style="940" bestFit="1" customWidth="1"/>
    <col min="7434" max="7434" width="9.4140625" style="940" customWidth="1"/>
    <col min="7435" max="7435" width="2.75" style="940" customWidth="1"/>
    <col min="7436" max="7436" width="15.75" style="940" customWidth="1"/>
    <col min="7437" max="7437" width="8.75" style="940"/>
    <col min="7438" max="7438" width="18.25" style="940" bestFit="1" customWidth="1"/>
    <col min="7439" max="7439" width="15.75" style="940" customWidth="1"/>
    <col min="7440" max="7440" width="8.75" style="940"/>
    <col min="7441" max="7441" width="16.75" style="940" bestFit="1" customWidth="1"/>
    <col min="7442" max="7442" width="16.75" style="940" customWidth="1"/>
    <col min="7443" max="7443" width="8.75" style="940"/>
    <col min="7444" max="7444" width="16.58203125" style="940" bestFit="1" customWidth="1"/>
    <col min="7445" max="7445" width="16.75" style="940" customWidth="1"/>
    <col min="7446" max="7446" width="8.75" style="940"/>
    <col min="7447" max="7447" width="16.58203125" style="940" bestFit="1" customWidth="1"/>
    <col min="7448" max="7680" width="8.75" style="940"/>
    <col min="7681" max="7681" width="6.83203125" style="940" bestFit="1" customWidth="1"/>
    <col min="7682" max="7682" width="40.4140625" style="940" customWidth="1"/>
    <col min="7683" max="7683" width="11.4140625" style="940" bestFit="1" customWidth="1"/>
    <col min="7684" max="7684" width="6.58203125" style="940" bestFit="1" customWidth="1"/>
    <col min="7685" max="7688" width="0" style="940" hidden="1" customWidth="1"/>
    <col min="7689" max="7689" width="6.4140625" style="940" bestFit="1" customWidth="1"/>
    <col min="7690" max="7690" width="9.4140625" style="940" customWidth="1"/>
    <col min="7691" max="7691" width="2.75" style="940" customWidth="1"/>
    <col min="7692" max="7692" width="15.75" style="940" customWidth="1"/>
    <col min="7693" max="7693" width="8.75" style="940"/>
    <col min="7694" max="7694" width="18.25" style="940" bestFit="1" customWidth="1"/>
    <col min="7695" max="7695" width="15.75" style="940" customWidth="1"/>
    <col min="7696" max="7696" width="8.75" style="940"/>
    <col min="7697" max="7697" width="16.75" style="940" bestFit="1" customWidth="1"/>
    <col min="7698" max="7698" width="16.75" style="940" customWidth="1"/>
    <col min="7699" max="7699" width="8.75" style="940"/>
    <col min="7700" max="7700" width="16.58203125" style="940" bestFit="1" customWidth="1"/>
    <col min="7701" max="7701" width="16.75" style="940" customWidth="1"/>
    <col min="7702" max="7702" width="8.75" style="940"/>
    <col min="7703" max="7703" width="16.58203125" style="940" bestFit="1" customWidth="1"/>
    <col min="7704" max="7936" width="8.75" style="940"/>
    <col min="7937" max="7937" width="6.83203125" style="940" bestFit="1" customWidth="1"/>
    <col min="7938" max="7938" width="40.4140625" style="940" customWidth="1"/>
    <col min="7939" max="7939" width="11.4140625" style="940" bestFit="1" customWidth="1"/>
    <col min="7940" max="7940" width="6.58203125" style="940" bestFit="1" customWidth="1"/>
    <col min="7941" max="7944" width="0" style="940" hidden="1" customWidth="1"/>
    <col min="7945" max="7945" width="6.4140625" style="940" bestFit="1" customWidth="1"/>
    <col min="7946" max="7946" width="9.4140625" style="940" customWidth="1"/>
    <col min="7947" max="7947" width="2.75" style="940" customWidth="1"/>
    <col min="7948" max="7948" width="15.75" style="940" customWidth="1"/>
    <col min="7949" max="7949" width="8.75" style="940"/>
    <col min="7950" max="7950" width="18.25" style="940" bestFit="1" customWidth="1"/>
    <col min="7951" max="7951" width="15.75" style="940" customWidth="1"/>
    <col min="7952" max="7952" width="8.75" style="940"/>
    <col min="7953" max="7953" width="16.75" style="940" bestFit="1" customWidth="1"/>
    <col min="7954" max="7954" width="16.75" style="940" customWidth="1"/>
    <col min="7955" max="7955" width="8.75" style="940"/>
    <col min="7956" max="7956" width="16.58203125" style="940" bestFit="1" customWidth="1"/>
    <col min="7957" max="7957" width="16.75" style="940" customWidth="1"/>
    <col min="7958" max="7958" width="8.75" style="940"/>
    <col min="7959" max="7959" width="16.58203125" style="940" bestFit="1" customWidth="1"/>
    <col min="7960" max="8192" width="8.75" style="940"/>
    <col min="8193" max="8193" width="6.83203125" style="940" bestFit="1" customWidth="1"/>
    <col min="8194" max="8194" width="40.4140625" style="940" customWidth="1"/>
    <col min="8195" max="8195" width="11.4140625" style="940" bestFit="1" customWidth="1"/>
    <col min="8196" max="8196" width="6.58203125" style="940" bestFit="1" customWidth="1"/>
    <col min="8197" max="8200" width="0" style="940" hidden="1" customWidth="1"/>
    <col min="8201" max="8201" width="6.4140625" style="940" bestFit="1" customWidth="1"/>
    <col min="8202" max="8202" width="9.4140625" style="940" customWidth="1"/>
    <col min="8203" max="8203" width="2.75" style="940" customWidth="1"/>
    <col min="8204" max="8204" width="15.75" style="940" customWidth="1"/>
    <col min="8205" max="8205" width="8.75" style="940"/>
    <col min="8206" max="8206" width="18.25" style="940" bestFit="1" customWidth="1"/>
    <col min="8207" max="8207" width="15.75" style="940" customWidth="1"/>
    <col min="8208" max="8208" width="8.75" style="940"/>
    <col min="8209" max="8209" width="16.75" style="940" bestFit="1" customWidth="1"/>
    <col min="8210" max="8210" width="16.75" style="940" customWidth="1"/>
    <col min="8211" max="8211" width="8.75" style="940"/>
    <col min="8212" max="8212" width="16.58203125" style="940" bestFit="1" customWidth="1"/>
    <col min="8213" max="8213" width="16.75" style="940" customWidth="1"/>
    <col min="8214" max="8214" width="8.75" style="940"/>
    <col min="8215" max="8215" width="16.58203125" style="940" bestFit="1" customWidth="1"/>
    <col min="8216" max="8448" width="8.75" style="940"/>
    <col min="8449" max="8449" width="6.83203125" style="940" bestFit="1" customWidth="1"/>
    <col min="8450" max="8450" width="40.4140625" style="940" customWidth="1"/>
    <col min="8451" max="8451" width="11.4140625" style="940" bestFit="1" customWidth="1"/>
    <col min="8452" max="8452" width="6.58203125" style="940" bestFit="1" customWidth="1"/>
    <col min="8453" max="8456" width="0" style="940" hidden="1" customWidth="1"/>
    <col min="8457" max="8457" width="6.4140625" style="940" bestFit="1" customWidth="1"/>
    <col min="8458" max="8458" width="9.4140625" style="940" customWidth="1"/>
    <col min="8459" max="8459" width="2.75" style="940" customWidth="1"/>
    <col min="8460" max="8460" width="15.75" style="940" customWidth="1"/>
    <col min="8461" max="8461" width="8.75" style="940"/>
    <col min="8462" max="8462" width="18.25" style="940" bestFit="1" customWidth="1"/>
    <col min="8463" max="8463" width="15.75" style="940" customWidth="1"/>
    <col min="8464" max="8464" width="8.75" style="940"/>
    <col min="8465" max="8465" width="16.75" style="940" bestFit="1" customWidth="1"/>
    <col min="8466" max="8466" width="16.75" style="940" customWidth="1"/>
    <col min="8467" max="8467" width="8.75" style="940"/>
    <col min="8468" max="8468" width="16.58203125" style="940" bestFit="1" customWidth="1"/>
    <col min="8469" max="8469" width="16.75" style="940" customWidth="1"/>
    <col min="8470" max="8470" width="8.75" style="940"/>
    <col min="8471" max="8471" width="16.58203125" style="940" bestFit="1" customWidth="1"/>
    <col min="8472" max="8704" width="8.75" style="940"/>
    <col min="8705" max="8705" width="6.83203125" style="940" bestFit="1" customWidth="1"/>
    <col min="8706" max="8706" width="40.4140625" style="940" customWidth="1"/>
    <col min="8707" max="8707" width="11.4140625" style="940" bestFit="1" customWidth="1"/>
    <col min="8708" max="8708" width="6.58203125" style="940" bestFit="1" customWidth="1"/>
    <col min="8709" max="8712" width="0" style="940" hidden="1" customWidth="1"/>
    <col min="8713" max="8713" width="6.4140625" style="940" bestFit="1" customWidth="1"/>
    <col min="8714" max="8714" width="9.4140625" style="940" customWidth="1"/>
    <col min="8715" max="8715" width="2.75" style="940" customWidth="1"/>
    <col min="8716" max="8716" width="15.75" style="940" customWidth="1"/>
    <col min="8717" max="8717" width="8.75" style="940"/>
    <col min="8718" max="8718" width="18.25" style="940" bestFit="1" customWidth="1"/>
    <col min="8719" max="8719" width="15.75" style="940" customWidth="1"/>
    <col min="8720" max="8720" width="8.75" style="940"/>
    <col min="8721" max="8721" width="16.75" style="940" bestFit="1" customWidth="1"/>
    <col min="8722" max="8722" width="16.75" style="940" customWidth="1"/>
    <col min="8723" max="8723" width="8.75" style="940"/>
    <col min="8724" max="8724" width="16.58203125" style="940" bestFit="1" customWidth="1"/>
    <col min="8725" max="8725" width="16.75" style="940" customWidth="1"/>
    <col min="8726" max="8726" width="8.75" style="940"/>
    <col min="8727" max="8727" width="16.58203125" style="940" bestFit="1" customWidth="1"/>
    <col min="8728" max="8960" width="8.75" style="940"/>
    <col min="8961" max="8961" width="6.83203125" style="940" bestFit="1" customWidth="1"/>
    <col min="8962" max="8962" width="40.4140625" style="940" customWidth="1"/>
    <col min="8963" max="8963" width="11.4140625" style="940" bestFit="1" customWidth="1"/>
    <col min="8964" max="8964" width="6.58203125" style="940" bestFit="1" customWidth="1"/>
    <col min="8965" max="8968" width="0" style="940" hidden="1" customWidth="1"/>
    <col min="8969" max="8969" width="6.4140625" style="940" bestFit="1" customWidth="1"/>
    <col min="8970" max="8970" width="9.4140625" style="940" customWidth="1"/>
    <col min="8971" max="8971" width="2.75" style="940" customWidth="1"/>
    <col min="8972" max="8972" width="15.75" style="940" customWidth="1"/>
    <col min="8973" max="8973" width="8.75" style="940"/>
    <col min="8974" max="8974" width="18.25" style="940" bestFit="1" customWidth="1"/>
    <col min="8975" max="8975" width="15.75" style="940" customWidth="1"/>
    <col min="8976" max="8976" width="8.75" style="940"/>
    <col min="8977" max="8977" width="16.75" style="940" bestFit="1" customWidth="1"/>
    <col min="8978" max="8978" width="16.75" style="940" customWidth="1"/>
    <col min="8979" max="8979" width="8.75" style="940"/>
    <col min="8980" max="8980" width="16.58203125" style="940" bestFit="1" customWidth="1"/>
    <col min="8981" max="8981" width="16.75" style="940" customWidth="1"/>
    <col min="8982" max="8982" width="8.75" style="940"/>
    <col min="8983" max="8983" width="16.58203125" style="940" bestFit="1" customWidth="1"/>
    <col min="8984" max="9216" width="8.75" style="940"/>
    <col min="9217" max="9217" width="6.83203125" style="940" bestFit="1" customWidth="1"/>
    <col min="9218" max="9218" width="40.4140625" style="940" customWidth="1"/>
    <col min="9219" max="9219" width="11.4140625" style="940" bestFit="1" customWidth="1"/>
    <col min="9220" max="9220" width="6.58203125" style="940" bestFit="1" customWidth="1"/>
    <col min="9221" max="9224" width="0" style="940" hidden="1" customWidth="1"/>
    <col min="9225" max="9225" width="6.4140625" style="940" bestFit="1" customWidth="1"/>
    <col min="9226" max="9226" width="9.4140625" style="940" customWidth="1"/>
    <col min="9227" max="9227" width="2.75" style="940" customWidth="1"/>
    <col min="9228" max="9228" width="15.75" style="940" customWidth="1"/>
    <col min="9229" max="9229" width="8.75" style="940"/>
    <col min="9230" max="9230" width="18.25" style="940" bestFit="1" customWidth="1"/>
    <col min="9231" max="9231" width="15.75" style="940" customWidth="1"/>
    <col min="9232" max="9232" width="8.75" style="940"/>
    <col min="9233" max="9233" width="16.75" style="940" bestFit="1" customWidth="1"/>
    <col min="9234" max="9234" width="16.75" style="940" customWidth="1"/>
    <col min="9235" max="9235" width="8.75" style="940"/>
    <col min="9236" max="9236" width="16.58203125" style="940" bestFit="1" customWidth="1"/>
    <col min="9237" max="9237" width="16.75" style="940" customWidth="1"/>
    <col min="9238" max="9238" width="8.75" style="940"/>
    <col min="9239" max="9239" width="16.58203125" style="940" bestFit="1" customWidth="1"/>
    <col min="9240" max="9472" width="8.75" style="940"/>
    <col min="9473" max="9473" width="6.83203125" style="940" bestFit="1" customWidth="1"/>
    <col min="9474" max="9474" width="40.4140625" style="940" customWidth="1"/>
    <col min="9475" max="9475" width="11.4140625" style="940" bestFit="1" customWidth="1"/>
    <col min="9476" max="9476" width="6.58203125" style="940" bestFit="1" customWidth="1"/>
    <col min="9477" max="9480" width="0" style="940" hidden="1" customWidth="1"/>
    <col min="9481" max="9481" width="6.4140625" style="940" bestFit="1" customWidth="1"/>
    <col min="9482" max="9482" width="9.4140625" style="940" customWidth="1"/>
    <col min="9483" max="9483" width="2.75" style="940" customWidth="1"/>
    <col min="9484" max="9484" width="15.75" style="940" customWidth="1"/>
    <col min="9485" max="9485" width="8.75" style="940"/>
    <col min="9486" max="9486" width="18.25" style="940" bestFit="1" customWidth="1"/>
    <col min="9487" max="9487" width="15.75" style="940" customWidth="1"/>
    <col min="9488" max="9488" width="8.75" style="940"/>
    <col min="9489" max="9489" width="16.75" style="940" bestFit="1" customWidth="1"/>
    <col min="9490" max="9490" width="16.75" style="940" customWidth="1"/>
    <col min="9491" max="9491" width="8.75" style="940"/>
    <col min="9492" max="9492" width="16.58203125" style="940" bestFit="1" customWidth="1"/>
    <col min="9493" max="9493" width="16.75" style="940" customWidth="1"/>
    <col min="9494" max="9494" width="8.75" style="940"/>
    <col min="9495" max="9495" width="16.58203125" style="940" bestFit="1" customWidth="1"/>
    <col min="9496" max="9728" width="8.75" style="940"/>
    <col min="9729" max="9729" width="6.83203125" style="940" bestFit="1" customWidth="1"/>
    <col min="9730" max="9730" width="40.4140625" style="940" customWidth="1"/>
    <col min="9731" max="9731" width="11.4140625" style="940" bestFit="1" customWidth="1"/>
    <col min="9732" max="9732" width="6.58203125" style="940" bestFit="1" customWidth="1"/>
    <col min="9733" max="9736" width="0" style="940" hidden="1" customWidth="1"/>
    <col min="9737" max="9737" width="6.4140625" style="940" bestFit="1" customWidth="1"/>
    <col min="9738" max="9738" width="9.4140625" style="940" customWidth="1"/>
    <col min="9739" max="9739" width="2.75" style="940" customWidth="1"/>
    <col min="9740" max="9740" width="15.75" style="940" customWidth="1"/>
    <col min="9741" max="9741" width="8.75" style="940"/>
    <col min="9742" max="9742" width="18.25" style="940" bestFit="1" customWidth="1"/>
    <col min="9743" max="9743" width="15.75" style="940" customWidth="1"/>
    <col min="9744" max="9744" width="8.75" style="940"/>
    <col min="9745" max="9745" width="16.75" style="940" bestFit="1" customWidth="1"/>
    <col min="9746" max="9746" width="16.75" style="940" customWidth="1"/>
    <col min="9747" max="9747" width="8.75" style="940"/>
    <col min="9748" max="9748" width="16.58203125" style="940" bestFit="1" customWidth="1"/>
    <col min="9749" max="9749" width="16.75" style="940" customWidth="1"/>
    <col min="9750" max="9750" width="8.75" style="940"/>
    <col min="9751" max="9751" width="16.58203125" style="940" bestFit="1" customWidth="1"/>
    <col min="9752" max="9984" width="8.75" style="940"/>
    <col min="9985" max="9985" width="6.83203125" style="940" bestFit="1" customWidth="1"/>
    <col min="9986" max="9986" width="40.4140625" style="940" customWidth="1"/>
    <col min="9987" max="9987" width="11.4140625" style="940" bestFit="1" customWidth="1"/>
    <col min="9988" max="9988" width="6.58203125" style="940" bestFit="1" customWidth="1"/>
    <col min="9989" max="9992" width="0" style="940" hidden="1" customWidth="1"/>
    <col min="9993" max="9993" width="6.4140625" style="940" bestFit="1" customWidth="1"/>
    <col min="9994" max="9994" width="9.4140625" style="940" customWidth="1"/>
    <col min="9995" max="9995" width="2.75" style="940" customWidth="1"/>
    <col min="9996" max="9996" width="15.75" style="940" customWidth="1"/>
    <col min="9997" max="9997" width="8.75" style="940"/>
    <col min="9998" max="9998" width="18.25" style="940" bestFit="1" customWidth="1"/>
    <col min="9999" max="9999" width="15.75" style="940" customWidth="1"/>
    <col min="10000" max="10000" width="8.75" style="940"/>
    <col min="10001" max="10001" width="16.75" style="940" bestFit="1" customWidth="1"/>
    <col min="10002" max="10002" width="16.75" style="940" customWidth="1"/>
    <col min="10003" max="10003" width="8.75" style="940"/>
    <col min="10004" max="10004" width="16.58203125" style="940" bestFit="1" customWidth="1"/>
    <col min="10005" max="10005" width="16.75" style="940" customWidth="1"/>
    <col min="10006" max="10006" width="8.75" style="940"/>
    <col min="10007" max="10007" width="16.58203125" style="940" bestFit="1" customWidth="1"/>
    <col min="10008" max="10240" width="8.75" style="940"/>
    <col min="10241" max="10241" width="6.83203125" style="940" bestFit="1" customWidth="1"/>
    <col min="10242" max="10242" width="40.4140625" style="940" customWidth="1"/>
    <col min="10243" max="10243" width="11.4140625" style="940" bestFit="1" customWidth="1"/>
    <col min="10244" max="10244" width="6.58203125" style="940" bestFit="1" customWidth="1"/>
    <col min="10245" max="10248" width="0" style="940" hidden="1" customWidth="1"/>
    <col min="10249" max="10249" width="6.4140625" style="940" bestFit="1" customWidth="1"/>
    <col min="10250" max="10250" width="9.4140625" style="940" customWidth="1"/>
    <col min="10251" max="10251" width="2.75" style="940" customWidth="1"/>
    <col min="10252" max="10252" width="15.75" style="940" customWidth="1"/>
    <col min="10253" max="10253" width="8.75" style="940"/>
    <col min="10254" max="10254" width="18.25" style="940" bestFit="1" customWidth="1"/>
    <col min="10255" max="10255" width="15.75" style="940" customWidth="1"/>
    <col min="10256" max="10256" width="8.75" style="940"/>
    <col min="10257" max="10257" width="16.75" style="940" bestFit="1" customWidth="1"/>
    <col min="10258" max="10258" width="16.75" style="940" customWidth="1"/>
    <col min="10259" max="10259" width="8.75" style="940"/>
    <col min="10260" max="10260" width="16.58203125" style="940" bestFit="1" customWidth="1"/>
    <col min="10261" max="10261" width="16.75" style="940" customWidth="1"/>
    <col min="10262" max="10262" width="8.75" style="940"/>
    <col min="10263" max="10263" width="16.58203125" style="940" bestFit="1" customWidth="1"/>
    <col min="10264" max="10496" width="8.75" style="940"/>
    <col min="10497" max="10497" width="6.83203125" style="940" bestFit="1" customWidth="1"/>
    <col min="10498" max="10498" width="40.4140625" style="940" customWidth="1"/>
    <col min="10499" max="10499" width="11.4140625" style="940" bestFit="1" customWidth="1"/>
    <col min="10500" max="10500" width="6.58203125" style="940" bestFit="1" customWidth="1"/>
    <col min="10501" max="10504" width="0" style="940" hidden="1" customWidth="1"/>
    <col min="10505" max="10505" width="6.4140625" style="940" bestFit="1" customWidth="1"/>
    <col min="10506" max="10506" width="9.4140625" style="940" customWidth="1"/>
    <col min="10507" max="10507" width="2.75" style="940" customWidth="1"/>
    <col min="10508" max="10508" width="15.75" style="940" customWidth="1"/>
    <col min="10509" max="10509" width="8.75" style="940"/>
    <col min="10510" max="10510" width="18.25" style="940" bestFit="1" customWidth="1"/>
    <col min="10511" max="10511" width="15.75" style="940" customWidth="1"/>
    <col min="10512" max="10512" width="8.75" style="940"/>
    <col min="10513" max="10513" width="16.75" style="940" bestFit="1" customWidth="1"/>
    <col min="10514" max="10514" width="16.75" style="940" customWidth="1"/>
    <col min="10515" max="10515" width="8.75" style="940"/>
    <col min="10516" max="10516" width="16.58203125" style="940" bestFit="1" customWidth="1"/>
    <col min="10517" max="10517" width="16.75" style="940" customWidth="1"/>
    <col min="10518" max="10518" width="8.75" style="940"/>
    <col min="10519" max="10519" width="16.58203125" style="940" bestFit="1" customWidth="1"/>
    <col min="10520" max="10752" width="8.75" style="940"/>
    <col min="10753" max="10753" width="6.83203125" style="940" bestFit="1" customWidth="1"/>
    <col min="10754" max="10754" width="40.4140625" style="940" customWidth="1"/>
    <col min="10755" max="10755" width="11.4140625" style="940" bestFit="1" customWidth="1"/>
    <col min="10756" max="10756" width="6.58203125" style="940" bestFit="1" customWidth="1"/>
    <col min="10757" max="10760" width="0" style="940" hidden="1" customWidth="1"/>
    <col min="10761" max="10761" width="6.4140625" style="940" bestFit="1" customWidth="1"/>
    <col min="10762" max="10762" width="9.4140625" style="940" customWidth="1"/>
    <col min="10763" max="10763" width="2.75" style="940" customWidth="1"/>
    <col min="10764" max="10764" width="15.75" style="940" customWidth="1"/>
    <col min="10765" max="10765" width="8.75" style="940"/>
    <col min="10766" max="10766" width="18.25" style="940" bestFit="1" customWidth="1"/>
    <col min="10767" max="10767" width="15.75" style="940" customWidth="1"/>
    <col min="10768" max="10768" width="8.75" style="940"/>
    <col min="10769" max="10769" width="16.75" style="940" bestFit="1" customWidth="1"/>
    <col min="10770" max="10770" width="16.75" style="940" customWidth="1"/>
    <col min="10771" max="10771" width="8.75" style="940"/>
    <col min="10772" max="10772" width="16.58203125" style="940" bestFit="1" customWidth="1"/>
    <col min="10773" max="10773" width="16.75" style="940" customWidth="1"/>
    <col min="10774" max="10774" width="8.75" style="940"/>
    <col min="10775" max="10775" width="16.58203125" style="940" bestFit="1" customWidth="1"/>
    <col min="10776" max="11008" width="8.75" style="940"/>
    <col min="11009" max="11009" width="6.83203125" style="940" bestFit="1" customWidth="1"/>
    <col min="11010" max="11010" width="40.4140625" style="940" customWidth="1"/>
    <col min="11011" max="11011" width="11.4140625" style="940" bestFit="1" customWidth="1"/>
    <col min="11012" max="11012" width="6.58203125" style="940" bestFit="1" customWidth="1"/>
    <col min="11013" max="11016" width="0" style="940" hidden="1" customWidth="1"/>
    <col min="11017" max="11017" width="6.4140625" style="940" bestFit="1" customWidth="1"/>
    <col min="11018" max="11018" width="9.4140625" style="940" customWidth="1"/>
    <col min="11019" max="11019" width="2.75" style="940" customWidth="1"/>
    <col min="11020" max="11020" width="15.75" style="940" customWidth="1"/>
    <col min="11021" max="11021" width="8.75" style="940"/>
    <col min="11022" max="11022" width="18.25" style="940" bestFit="1" customWidth="1"/>
    <col min="11023" max="11023" width="15.75" style="940" customWidth="1"/>
    <col min="11024" max="11024" width="8.75" style="940"/>
    <col min="11025" max="11025" width="16.75" style="940" bestFit="1" customWidth="1"/>
    <col min="11026" max="11026" width="16.75" style="940" customWidth="1"/>
    <col min="11027" max="11027" width="8.75" style="940"/>
    <col min="11028" max="11028" width="16.58203125" style="940" bestFit="1" customWidth="1"/>
    <col min="11029" max="11029" width="16.75" style="940" customWidth="1"/>
    <col min="11030" max="11030" width="8.75" style="940"/>
    <col min="11031" max="11031" width="16.58203125" style="940" bestFit="1" customWidth="1"/>
    <col min="11032" max="11264" width="8.75" style="940"/>
    <col min="11265" max="11265" width="6.83203125" style="940" bestFit="1" customWidth="1"/>
    <col min="11266" max="11266" width="40.4140625" style="940" customWidth="1"/>
    <col min="11267" max="11267" width="11.4140625" style="940" bestFit="1" customWidth="1"/>
    <col min="11268" max="11268" width="6.58203125" style="940" bestFit="1" customWidth="1"/>
    <col min="11269" max="11272" width="0" style="940" hidden="1" customWidth="1"/>
    <col min="11273" max="11273" width="6.4140625" style="940" bestFit="1" customWidth="1"/>
    <col min="11274" max="11274" width="9.4140625" style="940" customWidth="1"/>
    <col min="11275" max="11275" width="2.75" style="940" customWidth="1"/>
    <col min="11276" max="11276" width="15.75" style="940" customWidth="1"/>
    <col min="11277" max="11277" width="8.75" style="940"/>
    <col min="11278" max="11278" width="18.25" style="940" bestFit="1" customWidth="1"/>
    <col min="11279" max="11279" width="15.75" style="940" customWidth="1"/>
    <col min="11280" max="11280" width="8.75" style="940"/>
    <col min="11281" max="11281" width="16.75" style="940" bestFit="1" customWidth="1"/>
    <col min="11282" max="11282" width="16.75" style="940" customWidth="1"/>
    <col min="11283" max="11283" width="8.75" style="940"/>
    <col min="11284" max="11284" width="16.58203125" style="940" bestFit="1" customWidth="1"/>
    <col min="11285" max="11285" width="16.75" style="940" customWidth="1"/>
    <col min="11286" max="11286" width="8.75" style="940"/>
    <col min="11287" max="11287" width="16.58203125" style="940" bestFit="1" customWidth="1"/>
    <col min="11288" max="11520" width="8.75" style="940"/>
    <col min="11521" max="11521" width="6.83203125" style="940" bestFit="1" customWidth="1"/>
    <col min="11522" max="11522" width="40.4140625" style="940" customWidth="1"/>
    <col min="11523" max="11523" width="11.4140625" style="940" bestFit="1" customWidth="1"/>
    <col min="11524" max="11524" width="6.58203125" style="940" bestFit="1" customWidth="1"/>
    <col min="11525" max="11528" width="0" style="940" hidden="1" customWidth="1"/>
    <col min="11529" max="11529" width="6.4140625" style="940" bestFit="1" customWidth="1"/>
    <col min="11530" max="11530" width="9.4140625" style="940" customWidth="1"/>
    <col min="11531" max="11531" width="2.75" style="940" customWidth="1"/>
    <col min="11532" max="11532" width="15.75" style="940" customWidth="1"/>
    <col min="11533" max="11533" width="8.75" style="940"/>
    <col min="11534" max="11534" width="18.25" style="940" bestFit="1" customWidth="1"/>
    <col min="11535" max="11535" width="15.75" style="940" customWidth="1"/>
    <col min="11536" max="11536" width="8.75" style="940"/>
    <col min="11537" max="11537" width="16.75" style="940" bestFit="1" customWidth="1"/>
    <col min="11538" max="11538" width="16.75" style="940" customWidth="1"/>
    <col min="11539" max="11539" width="8.75" style="940"/>
    <col min="11540" max="11540" width="16.58203125" style="940" bestFit="1" customWidth="1"/>
    <col min="11541" max="11541" width="16.75" style="940" customWidth="1"/>
    <col min="11542" max="11542" width="8.75" style="940"/>
    <col min="11543" max="11543" width="16.58203125" style="940" bestFit="1" customWidth="1"/>
    <col min="11544" max="11776" width="8.75" style="940"/>
    <col min="11777" max="11777" width="6.83203125" style="940" bestFit="1" customWidth="1"/>
    <col min="11778" max="11778" width="40.4140625" style="940" customWidth="1"/>
    <col min="11779" max="11779" width="11.4140625" style="940" bestFit="1" customWidth="1"/>
    <col min="11780" max="11780" width="6.58203125" style="940" bestFit="1" customWidth="1"/>
    <col min="11781" max="11784" width="0" style="940" hidden="1" customWidth="1"/>
    <col min="11785" max="11785" width="6.4140625" style="940" bestFit="1" customWidth="1"/>
    <col min="11786" max="11786" width="9.4140625" style="940" customWidth="1"/>
    <col min="11787" max="11787" width="2.75" style="940" customWidth="1"/>
    <col min="11788" max="11788" width="15.75" style="940" customWidth="1"/>
    <col min="11789" max="11789" width="8.75" style="940"/>
    <col min="11790" max="11790" width="18.25" style="940" bestFit="1" customWidth="1"/>
    <col min="11791" max="11791" width="15.75" style="940" customWidth="1"/>
    <col min="11792" max="11792" width="8.75" style="940"/>
    <col min="11793" max="11793" width="16.75" style="940" bestFit="1" customWidth="1"/>
    <col min="11794" max="11794" width="16.75" style="940" customWidth="1"/>
    <col min="11795" max="11795" width="8.75" style="940"/>
    <col min="11796" max="11796" width="16.58203125" style="940" bestFit="1" customWidth="1"/>
    <col min="11797" max="11797" width="16.75" style="940" customWidth="1"/>
    <col min="11798" max="11798" width="8.75" style="940"/>
    <col min="11799" max="11799" width="16.58203125" style="940" bestFit="1" customWidth="1"/>
    <col min="11800" max="12032" width="8.75" style="940"/>
    <col min="12033" max="12033" width="6.83203125" style="940" bestFit="1" customWidth="1"/>
    <col min="12034" max="12034" width="40.4140625" style="940" customWidth="1"/>
    <col min="12035" max="12035" width="11.4140625" style="940" bestFit="1" customWidth="1"/>
    <col min="12036" max="12036" width="6.58203125" style="940" bestFit="1" customWidth="1"/>
    <col min="12037" max="12040" width="0" style="940" hidden="1" customWidth="1"/>
    <col min="12041" max="12041" width="6.4140625" style="940" bestFit="1" customWidth="1"/>
    <col min="12042" max="12042" width="9.4140625" style="940" customWidth="1"/>
    <col min="12043" max="12043" width="2.75" style="940" customWidth="1"/>
    <col min="12044" max="12044" width="15.75" style="940" customWidth="1"/>
    <col min="12045" max="12045" width="8.75" style="940"/>
    <col min="12046" max="12046" width="18.25" style="940" bestFit="1" customWidth="1"/>
    <col min="12047" max="12047" width="15.75" style="940" customWidth="1"/>
    <col min="12048" max="12048" width="8.75" style="940"/>
    <col min="12049" max="12049" width="16.75" style="940" bestFit="1" customWidth="1"/>
    <col min="12050" max="12050" width="16.75" style="940" customWidth="1"/>
    <col min="12051" max="12051" width="8.75" style="940"/>
    <col min="12052" max="12052" width="16.58203125" style="940" bestFit="1" customWidth="1"/>
    <col min="12053" max="12053" width="16.75" style="940" customWidth="1"/>
    <col min="12054" max="12054" width="8.75" style="940"/>
    <col min="12055" max="12055" width="16.58203125" style="940" bestFit="1" customWidth="1"/>
    <col min="12056" max="12288" width="8.75" style="940"/>
    <col min="12289" max="12289" width="6.83203125" style="940" bestFit="1" customWidth="1"/>
    <col min="12290" max="12290" width="40.4140625" style="940" customWidth="1"/>
    <col min="12291" max="12291" width="11.4140625" style="940" bestFit="1" customWidth="1"/>
    <col min="12292" max="12292" width="6.58203125" style="940" bestFit="1" customWidth="1"/>
    <col min="12293" max="12296" width="0" style="940" hidden="1" customWidth="1"/>
    <col min="12297" max="12297" width="6.4140625" style="940" bestFit="1" customWidth="1"/>
    <col min="12298" max="12298" width="9.4140625" style="940" customWidth="1"/>
    <col min="12299" max="12299" width="2.75" style="940" customWidth="1"/>
    <col min="12300" max="12300" width="15.75" style="940" customWidth="1"/>
    <col min="12301" max="12301" width="8.75" style="940"/>
    <col min="12302" max="12302" width="18.25" style="940" bestFit="1" customWidth="1"/>
    <col min="12303" max="12303" width="15.75" style="940" customWidth="1"/>
    <col min="12304" max="12304" width="8.75" style="940"/>
    <col min="12305" max="12305" width="16.75" style="940" bestFit="1" customWidth="1"/>
    <col min="12306" max="12306" width="16.75" style="940" customWidth="1"/>
    <col min="12307" max="12307" width="8.75" style="940"/>
    <col min="12308" max="12308" width="16.58203125" style="940" bestFit="1" customWidth="1"/>
    <col min="12309" max="12309" width="16.75" style="940" customWidth="1"/>
    <col min="12310" max="12310" width="8.75" style="940"/>
    <col min="12311" max="12311" width="16.58203125" style="940" bestFit="1" customWidth="1"/>
    <col min="12312" max="12544" width="8.75" style="940"/>
    <col min="12545" max="12545" width="6.83203125" style="940" bestFit="1" customWidth="1"/>
    <col min="12546" max="12546" width="40.4140625" style="940" customWidth="1"/>
    <col min="12547" max="12547" width="11.4140625" style="940" bestFit="1" customWidth="1"/>
    <col min="12548" max="12548" width="6.58203125" style="940" bestFit="1" customWidth="1"/>
    <col min="12549" max="12552" width="0" style="940" hidden="1" customWidth="1"/>
    <col min="12553" max="12553" width="6.4140625" style="940" bestFit="1" customWidth="1"/>
    <col min="12554" max="12554" width="9.4140625" style="940" customWidth="1"/>
    <col min="12555" max="12555" width="2.75" style="940" customWidth="1"/>
    <col min="12556" max="12556" width="15.75" style="940" customWidth="1"/>
    <col min="12557" max="12557" width="8.75" style="940"/>
    <col min="12558" max="12558" width="18.25" style="940" bestFit="1" customWidth="1"/>
    <col min="12559" max="12559" width="15.75" style="940" customWidth="1"/>
    <col min="12560" max="12560" width="8.75" style="940"/>
    <col min="12561" max="12561" width="16.75" style="940" bestFit="1" customWidth="1"/>
    <col min="12562" max="12562" width="16.75" style="940" customWidth="1"/>
    <col min="12563" max="12563" width="8.75" style="940"/>
    <col min="12564" max="12564" width="16.58203125" style="940" bestFit="1" customWidth="1"/>
    <col min="12565" max="12565" width="16.75" style="940" customWidth="1"/>
    <col min="12566" max="12566" width="8.75" style="940"/>
    <col min="12567" max="12567" width="16.58203125" style="940" bestFit="1" customWidth="1"/>
    <col min="12568" max="12800" width="8.75" style="940"/>
    <col min="12801" max="12801" width="6.83203125" style="940" bestFit="1" customWidth="1"/>
    <col min="12802" max="12802" width="40.4140625" style="940" customWidth="1"/>
    <col min="12803" max="12803" width="11.4140625" style="940" bestFit="1" customWidth="1"/>
    <col min="12804" max="12804" width="6.58203125" style="940" bestFit="1" customWidth="1"/>
    <col min="12805" max="12808" width="0" style="940" hidden="1" customWidth="1"/>
    <col min="12809" max="12809" width="6.4140625" style="940" bestFit="1" customWidth="1"/>
    <col min="12810" max="12810" width="9.4140625" style="940" customWidth="1"/>
    <col min="12811" max="12811" width="2.75" style="940" customWidth="1"/>
    <col min="12812" max="12812" width="15.75" style="940" customWidth="1"/>
    <col min="12813" max="12813" width="8.75" style="940"/>
    <col min="12814" max="12814" width="18.25" style="940" bestFit="1" customWidth="1"/>
    <col min="12815" max="12815" width="15.75" style="940" customWidth="1"/>
    <col min="12816" max="12816" width="8.75" style="940"/>
    <col min="12817" max="12817" width="16.75" style="940" bestFit="1" customWidth="1"/>
    <col min="12818" max="12818" width="16.75" style="940" customWidth="1"/>
    <col min="12819" max="12819" width="8.75" style="940"/>
    <col min="12820" max="12820" width="16.58203125" style="940" bestFit="1" customWidth="1"/>
    <col min="12821" max="12821" width="16.75" style="940" customWidth="1"/>
    <col min="12822" max="12822" width="8.75" style="940"/>
    <col min="12823" max="12823" width="16.58203125" style="940" bestFit="1" customWidth="1"/>
    <col min="12824" max="13056" width="8.75" style="940"/>
    <col min="13057" max="13057" width="6.83203125" style="940" bestFit="1" customWidth="1"/>
    <col min="13058" max="13058" width="40.4140625" style="940" customWidth="1"/>
    <col min="13059" max="13059" width="11.4140625" style="940" bestFit="1" customWidth="1"/>
    <col min="13060" max="13060" width="6.58203125" style="940" bestFit="1" customWidth="1"/>
    <col min="13061" max="13064" width="0" style="940" hidden="1" customWidth="1"/>
    <col min="13065" max="13065" width="6.4140625" style="940" bestFit="1" customWidth="1"/>
    <col min="13066" max="13066" width="9.4140625" style="940" customWidth="1"/>
    <col min="13067" max="13067" width="2.75" style="940" customWidth="1"/>
    <col min="13068" max="13068" width="15.75" style="940" customWidth="1"/>
    <col min="13069" max="13069" width="8.75" style="940"/>
    <col min="13070" max="13070" width="18.25" style="940" bestFit="1" customWidth="1"/>
    <col min="13071" max="13071" width="15.75" style="940" customWidth="1"/>
    <col min="13072" max="13072" width="8.75" style="940"/>
    <col min="13073" max="13073" width="16.75" style="940" bestFit="1" customWidth="1"/>
    <col min="13074" max="13074" width="16.75" style="940" customWidth="1"/>
    <col min="13075" max="13075" width="8.75" style="940"/>
    <col min="13076" max="13076" width="16.58203125" style="940" bestFit="1" customWidth="1"/>
    <col min="13077" max="13077" width="16.75" style="940" customWidth="1"/>
    <col min="13078" max="13078" width="8.75" style="940"/>
    <col min="13079" max="13079" width="16.58203125" style="940" bestFit="1" customWidth="1"/>
    <col min="13080" max="13312" width="8.75" style="940"/>
    <col min="13313" max="13313" width="6.83203125" style="940" bestFit="1" customWidth="1"/>
    <col min="13314" max="13314" width="40.4140625" style="940" customWidth="1"/>
    <col min="13315" max="13315" width="11.4140625" style="940" bestFit="1" customWidth="1"/>
    <col min="13316" max="13316" width="6.58203125" style="940" bestFit="1" customWidth="1"/>
    <col min="13317" max="13320" width="0" style="940" hidden="1" customWidth="1"/>
    <col min="13321" max="13321" width="6.4140625" style="940" bestFit="1" customWidth="1"/>
    <col min="13322" max="13322" width="9.4140625" style="940" customWidth="1"/>
    <col min="13323" max="13323" width="2.75" style="940" customWidth="1"/>
    <col min="13324" max="13324" width="15.75" style="940" customWidth="1"/>
    <col min="13325" max="13325" width="8.75" style="940"/>
    <col min="13326" max="13326" width="18.25" style="940" bestFit="1" customWidth="1"/>
    <col min="13327" max="13327" width="15.75" style="940" customWidth="1"/>
    <col min="13328" max="13328" width="8.75" style="940"/>
    <col min="13329" max="13329" width="16.75" style="940" bestFit="1" customWidth="1"/>
    <col min="13330" max="13330" width="16.75" style="940" customWidth="1"/>
    <col min="13331" max="13331" width="8.75" style="940"/>
    <col min="13332" max="13332" width="16.58203125" style="940" bestFit="1" customWidth="1"/>
    <col min="13333" max="13333" width="16.75" style="940" customWidth="1"/>
    <col min="13334" max="13334" width="8.75" style="940"/>
    <col min="13335" max="13335" width="16.58203125" style="940" bestFit="1" customWidth="1"/>
    <col min="13336" max="13568" width="8.75" style="940"/>
    <col min="13569" max="13569" width="6.83203125" style="940" bestFit="1" customWidth="1"/>
    <col min="13570" max="13570" width="40.4140625" style="940" customWidth="1"/>
    <col min="13571" max="13571" width="11.4140625" style="940" bestFit="1" customWidth="1"/>
    <col min="13572" max="13572" width="6.58203125" style="940" bestFit="1" customWidth="1"/>
    <col min="13573" max="13576" width="0" style="940" hidden="1" customWidth="1"/>
    <col min="13577" max="13577" width="6.4140625" style="940" bestFit="1" customWidth="1"/>
    <col min="13578" max="13578" width="9.4140625" style="940" customWidth="1"/>
    <col min="13579" max="13579" width="2.75" style="940" customWidth="1"/>
    <col min="13580" max="13580" width="15.75" style="940" customWidth="1"/>
    <col min="13581" max="13581" width="8.75" style="940"/>
    <col min="13582" max="13582" width="18.25" style="940" bestFit="1" customWidth="1"/>
    <col min="13583" max="13583" width="15.75" style="940" customWidth="1"/>
    <col min="13584" max="13584" width="8.75" style="940"/>
    <col min="13585" max="13585" width="16.75" style="940" bestFit="1" customWidth="1"/>
    <col min="13586" max="13586" width="16.75" style="940" customWidth="1"/>
    <col min="13587" max="13587" width="8.75" style="940"/>
    <col min="13588" max="13588" width="16.58203125" style="940" bestFit="1" customWidth="1"/>
    <col min="13589" max="13589" width="16.75" style="940" customWidth="1"/>
    <col min="13590" max="13590" width="8.75" style="940"/>
    <col min="13591" max="13591" width="16.58203125" style="940" bestFit="1" customWidth="1"/>
    <col min="13592" max="13824" width="8.75" style="940"/>
    <col min="13825" max="13825" width="6.83203125" style="940" bestFit="1" customWidth="1"/>
    <col min="13826" max="13826" width="40.4140625" style="940" customWidth="1"/>
    <col min="13827" max="13827" width="11.4140625" style="940" bestFit="1" customWidth="1"/>
    <col min="13828" max="13828" width="6.58203125" style="940" bestFit="1" customWidth="1"/>
    <col min="13829" max="13832" width="0" style="940" hidden="1" customWidth="1"/>
    <col min="13833" max="13833" width="6.4140625" style="940" bestFit="1" customWidth="1"/>
    <col min="13834" max="13834" width="9.4140625" style="940" customWidth="1"/>
    <col min="13835" max="13835" width="2.75" style="940" customWidth="1"/>
    <col min="13836" max="13836" width="15.75" style="940" customWidth="1"/>
    <col min="13837" max="13837" width="8.75" style="940"/>
    <col min="13838" max="13838" width="18.25" style="940" bestFit="1" customWidth="1"/>
    <col min="13839" max="13839" width="15.75" style="940" customWidth="1"/>
    <col min="13840" max="13840" width="8.75" style="940"/>
    <col min="13841" max="13841" width="16.75" style="940" bestFit="1" customWidth="1"/>
    <col min="13842" max="13842" width="16.75" style="940" customWidth="1"/>
    <col min="13843" max="13843" width="8.75" style="940"/>
    <col min="13844" max="13844" width="16.58203125" style="940" bestFit="1" customWidth="1"/>
    <col min="13845" max="13845" width="16.75" style="940" customWidth="1"/>
    <col min="13846" max="13846" width="8.75" style="940"/>
    <col min="13847" max="13847" width="16.58203125" style="940" bestFit="1" customWidth="1"/>
    <col min="13848" max="14080" width="8.75" style="940"/>
    <col min="14081" max="14081" width="6.83203125" style="940" bestFit="1" customWidth="1"/>
    <col min="14082" max="14082" width="40.4140625" style="940" customWidth="1"/>
    <col min="14083" max="14083" width="11.4140625" style="940" bestFit="1" customWidth="1"/>
    <col min="14084" max="14084" width="6.58203125" style="940" bestFit="1" customWidth="1"/>
    <col min="14085" max="14088" width="0" style="940" hidden="1" customWidth="1"/>
    <col min="14089" max="14089" width="6.4140625" style="940" bestFit="1" customWidth="1"/>
    <col min="14090" max="14090" width="9.4140625" style="940" customWidth="1"/>
    <col min="14091" max="14091" width="2.75" style="940" customWidth="1"/>
    <col min="14092" max="14092" width="15.75" style="940" customWidth="1"/>
    <col min="14093" max="14093" width="8.75" style="940"/>
    <col min="14094" max="14094" width="18.25" style="940" bestFit="1" customWidth="1"/>
    <col min="14095" max="14095" width="15.75" style="940" customWidth="1"/>
    <col min="14096" max="14096" width="8.75" style="940"/>
    <col min="14097" max="14097" width="16.75" style="940" bestFit="1" customWidth="1"/>
    <col min="14098" max="14098" width="16.75" style="940" customWidth="1"/>
    <col min="14099" max="14099" width="8.75" style="940"/>
    <col min="14100" max="14100" width="16.58203125" style="940" bestFit="1" customWidth="1"/>
    <col min="14101" max="14101" width="16.75" style="940" customWidth="1"/>
    <col min="14102" max="14102" width="8.75" style="940"/>
    <col min="14103" max="14103" width="16.58203125" style="940" bestFit="1" customWidth="1"/>
    <col min="14104" max="14336" width="8.75" style="940"/>
    <col min="14337" max="14337" width="6.83203125" style="940" bestFit="1" customWidth="1"/>
    <col min="14338" max="14338" width="40.4140625" style="940" customWidth="1"/>
    <col min="14339" max="14339" width="11.4140625" style="940" bestFit="1" customWidth="1"/>
    <col min="14340" max="14340" width="6.58203125" style="940" bestFit="1" customWidth="1"/>
    <col min="14341" max="14344" width="0" style="940" hidden="1" customWidth="1"/>
    <col min="14345" max="14345" width="6.4140625" style="940" bestFit="1" customWidth="1"/>
    <col min="14346" max="14346" width="9.4140625" style="940" customWidth="1"/>
    <col min="14347" max="14347" width="2.75" style="940" customWidth="1"/>
    <col min="14348" max="14348" width="15.75" style="940" customWidth="1"/>
    <col min="14349" max="14349" width="8.75" style="940"/>
    <col min="14350" max="14350" width="18.25" style="940" bestFit="1" customWidth="1"/>
    <col min="14351" max="14351" width="15.75" style="940" customWidth="1"/>
    <col min="14352" max="14352" width="8.75" style="940"/>
    <col min="14353" max="14353" width="16.75" style="940" bestFit="1" customWidth="1"/>
    <col min="14354" max="14354" width="16.75" style="940" customWidth="1"/>
    <col min="14355" max="14355" width="8.75" style="940"/>
    <col min="14356" max="14356" width="16.58203125" style="940" bestFit="1" customWidth="1"/>
    <col min="14357" max="14357" width="16.75" style="940" customWidth="1"/>
    <col min="14358" max="14358" width="8.75" style="940"/>
    <col min="14359" max="14359" width="16.58203125" style="940" bestFit="1" customWidth="1"/>
    <col min="14360" max="14592" width="8.75" style="940"/>
    <col min="14593" max="14593" width="6.83203125" style="940" bestFit="1" customWidth="1"/>
    <col min="14594" max="14594" width="40.4140625" style="940" customWidth="1"/>
    <col min="14595" max="14595" width="11.4140625" style="940" bestFit="1" customWidth="1"/>
    <col min="14596" max="14596" width="6.58203125" style="940" bestFit="1" customWidth="1"/>
    <col min="14597" max="14600" width="0" style="940" hidden="1" customWidth="1"/>
    <col min="14601" max="14601" width="6.4140625" style="940" bestFit="1" customWidth="1"/>
    <col min="14602" max="14602" width="9.4140625" style="940" customWidth="1"/>
    <col min="14603" max="14603" width="2.75" style="940" customWidth="1"/>
    <col min="14604" max="14604" width="15.75" style="940" customWidth="1"/>
    <col min="14605" max="14605" width="8.75" style="940"/>
    <col min="14606" max="14606" width="18.25" style="940" bestFit="1" customWidth="1"/>
    <col min="14607" max="14607" width="15.75" style="940" customWidth="1"/>
    <col min="14608" max="14608" width="8.75" style="940"/>
    <col min="14609" max="14609" width="16.75" style="940" bestFit="1" customWidth="1"/>
    <col min="14610" max="14610" width="16.75" style="940" customWidth="1"/>
    <col min="14611" max="14611" width="8.75" style="940"/>
    <col min="14612" max="14612" width="16.58203125" style="940" bestFit="1" customWidth="1"/>
    <col min="14613" max="14613" width="16.75" style="940" customWidth="1"/>
    <col min="14614" max="14614" width="8.75" style="940"/>
    <col min="14615" max="14615" width="16.58203125" style="940" bestFit="1" customWidth="1"/>
    <col min="14616" max="14848" width="8.75" style="940"/>
    <col min="14849" max="14849" width="6.83203125" style="940" bestFit="1" customWidth="1"/>
    <col min="14850" max="14850" width="40.4140625" style="940" customWidth="1"/>
    <col min="14851" max="14851" width="11.4140625" style="940" bestFit="1" customWidth="1"/>
    <col min="14852" max="14852" width="6.58203125" style="940" bestFit="1" customWidth="1"/>
    <col min="14853" max="14856" width="0" style="940" hidden="1" customWidth="1"/>
    <col min="14857" max="14857" width="6.4140625" style="940" bestFit="1" customWidth="1"/>
    <col min="14858" max="14858" width="9.4140625" style="940" customWidth="1"/>
    <col min="14859" max="14859" width="2.75" style="940" customWidth="1"/>
    <col min="14860" max="14860" width="15.75" style="940" customWidth="1"/>
    <col min="14861" max="14861" width="8.75" style="940"/>
    <col min="14862" max="14862" width="18.25" style="940" bestFit="1" customWidth="1"/>
    <col min="14863" max="14863" width="15.75" style="940" customWidth="1"/>
    <col min="14864" max="14864" width="8.75" style="940"/>
    <col min="14865" max="14865" width="16.75" style="940" bestFit="1" customWidth="1"/>
    <col min="14866" max="14866" width="16.75" style="940" customWidth="1"/>
    <col min="14867" max="14867" width="8.75" style="940"/>
    <col min="14868" max="14868" width="16.58203125" style="940" bestFit="1" customWidth="1"/>
    <col min="14869" max="14869" width="16.75" style="940" customWidth="1"/>
    <col min="14870" max="14870" width="8.75" style="940"/>
    <col min="14871" max="14871" width="16.58203125" style="940" bestFit="1" customWidth="1"/>
    <col min="14872" max="15104" width="8.75" style="940"/>
    <col min="15105" max="15105" width="6.83203125" style="940" bestFit="1" customWidth="1"/>
    <col min="15106" max="15106" width="40.4140625" style="940" customWidth="1"/>
    <col min="15107" max="15107" width="11.4140625" style="940" bestFit="1" customWidth="1"/>
    <col min="15108" max="15108" width="6.58203125" style="940" bestFit="1" customWidth="1"/>
    <col min="15109" max="15112" width="0" style="940" hidden="1" customWidth="1"/>
    <col min="15113" max="15113" width="6.4140625" style="940" bestFit="1" customWidth="1"/>
    <col min="15114" max="15114" width="9.4140625" style="940" customWidth="1"/>
    <col min="15115" max="15115" width="2.75" style="940" customWidth="1"/>
    <col min="15116" max="15116" width="15.75" style="940" customWidth="1"/>
    <col min="15117" max="15117" width="8.75" style="940"/>
    <col min="15118" max="15118" width="18.25" style="940" bestFit="1" customWidth="1"/>
    <col min="15119" max="15119" width="15.75" style="940" customWidth="1"/>
    <col min="15120" max="15120" width="8.75" style="940"/>
    <col min="15121" max="15121" width="16.75" style="940" bestFit="1" customWidth="1"/>
    <col min="15122" max="15122" width="16.75" style="940" customWidth="1"/>
    <col min="15123" max="15123" width="8.75" style="940"/>
    <col min="15124" max="15124" width="16.58203125" style="940" bestFit="1" customWidth="1"/>
    <col min="15125" max="15125" width="16.75" style="940" customWidth="1"/>
    <col min="15126" max="15126" width="8.75" style="940"/>
    <col min="15127" max="15127" width="16.58203125" style="940" bestFit="1" customWidth="1"/>
    <col min="15128" max="15360" width="8.75" style="940"/>
    <col min="15361" max="15361" width="6.83203125" style="940" bestFit="1" customWidth="1"/>
    <col min="15362" max="15362" width="40.4140625" style="940" customWidth="1"/>
    <col min="15363" max="15363" width="11.4140625" style="940" bestFit="1" customWidth="1"/>
    <col min="15364" max="15364" width="6.58203125" style="940" bestFit="1" customWidth="1"/>
    <col min="15365" max="15368" width="0" style="940" hidden="1" customWidth="1"/>
    <col min="15369" max="15369" width="6.4140625" style="940" bestFit="1" customWidth="1"/>
    <col min="15370" max="15370" width="9.4140625" style="940" customWidth="1"/>
    <col min="15371" max="15371" width="2.75" style="940" customWidth="1"/>
    <col min="15372" max="15372" width="15.75" style="940" customWidth="1"/>
    <col min="15373" max="15373" width="8.75" style="940"/>
    <col min="15374" max="15374" width="18.25" style="940" bestFit="1" customWidth="1"/>
    <col min="15375" max="15375" width="15.75" style="940" customWidth="1"/>
    <col min="15376" max="15376" width="8.75" style="940"/>
    <col min="15377" max="15377" width="16.75" style="940" bestFit="1" customWidth="1"/>
    <col min="15378" max="15378" width="16.75" style="940" customWidth="1"/>
    <col min="15379" max="15379" width="8.75" style="940"/>
    <col min="15380" max="15380" width="16.58203125" style="940" bestFit="1" customWidth="1"/>
    <col min="15381" max="15381" width="16.75" style="940" customWidth="1"/>
    <col min="15382" max="15382" width="8.75" style="940"/>
    <col min="15383" max="15383" width="16.58203125" style="940" bestFit="1" customWidth="1"/>
    <col min="15384" max="15616" width="8.75" style="940"/>
    <col min="15617" max="15617" width="6.83203125" style="940" bestFit="1" customWidth="1"/>
    <col min="15618" max="15618" width="40.4140625" style="940" customWidth="1"/>
    <col min="15619" max="15619" width="11.4140625" style="940" bestFit="1" customWidth="1"/>
    <col min="15620" max="15620" width="6.58203125" style="940" bestFit="1" customWidth="1"/>
    <col min="15621" max="15624" width="0" style="940" hidden="1" customWidth="1"/>
    <col min="15625" max="15625" width="6.4140625" style="940" bestFit="1" customWidth="1"/>
    <col min="15626" max="15626" width="9.4140625" style="940" customWidth="1"/>
    <col min="15627" max="15627" width="2.75" style="940" customWidth="1"/>
    <col min="15628" max="15628" width="15.75" style="940" customWidth="1"/>
    <col min="15629" max="15629" width="8.75" style="940"/>
    <col min="15630" max="15630" width="18.25" style="940" bestFit="1" customWidth="1"/>
    <col min="15631" max="15631" width="15.75" style="940" customWidth="1"/>
    <col min="15632" max="15632" width="8.75" style="940"/>
    <col min="15633" max="15633" width="16.75" style="940" bestFit="1" customWidth="1"/>
    <col min="15634" max="15634" width="16.75" style="940" customWidth="1"/>
    <col min="15635" max="15635" width="8.75" style="940"/>
    <col min="15636" max="15636" width="16.58203125" style="940" bestFit="1" customWidth="1"/>
    <col min="15637" max="15637" width="16.75" style="940" customWidth="1"/>
    <col min="15638" max="15638" width="8.75" style="940"/>
    <col min="15639" max="15639" width="16.58203125" style="940" bestFit="1" customWidth="1"/>
    <col min="15640" max="15872" width="8.75" style="940"/>
    <col min="15873" max="15873" width="6.83203125" style="940" bestFit="1" customWidth="1"/>
    <col min="15874" max="15874" width="40.4140625" style="940" customWidth="1"/>
    <col min="15875" max="15875" width="11.4140625" style="940" bestFit="1" customWidth="1"/>
    <col min="15876" max="15876" width="6.58203125" style="940" bestFit="1" customWidth="1"/>
    <col min="15877" max="15880" width="0" style="940" hidden="1" customWidth="1"/>
    <col min="15881" max="15881" width="6.4140625" style="940" bestFit="1" customWidth="1"/>
    <col min="15882" max="15882" width="9.4140625" style="940" customWidth="1"/>
    <col min="15883" max="15883" width="2.75" style="940" customWidth="1"/>
    <col min="15884" max="15884" width="15.75" style="940" customWidth="1"/>
    <col min="15885" max="15885" width="8.75" style="940"/>
    <col min="15886" max="15886" width="18.25" style="940" bestFit="1" customWidth="1"/>
    <col min="15887" max="15887" width="15.75" style="940" customWidth="1"/>
    <col min="15888" max="15888" width="8.75" style="940"/>
    <col min="15889" max="15889" width="16.75" style="940" bestFit="1" customWidth="1"/>
    <col min="15890" max="15890" width="16.75" style="940" customWidth="1"/>
    <col min="15891" max="15891" width="8.75" style="940"/>
    <col min="15892" max="15892" width="16.58203125" style="940" bestFit="1" customWidth="1"/>
    <col min="15893" max="15893" width="16.75" style="940" customWidth="1"/>
    <col min="15894" max="15894" width="8.75" style="940"/>
    <col min="15895" max="15895" width="16.58203125" style="940" bestFit="1" customWidth="1"/>
    <col min="15896" max="16128" width="8.75" style="940"/>
    <col min="16129" max="16129" width="6.83203125" style="940" bestFit="1" customWidth="1"/>
    <col min="16130" max="16130" width="40.4140625" style="940" customWidth="1"/>
    <col min="16131" max="16131" width="11.4140625" style="940" bestFit="1" customWidth="1"/>
    <col min="16132" max="16132" width="6.58203125" style="940" bestFit="1" customWidth="1"/>
    <col min="16133" max="16136" width="0" style="940" hidden="1" customWidth="1"/>
    <col min="16137" max="16137" width="6.4140625" style="940" bestFit="1" customWidth="1"/>
    <col min="16138" max="16138" width="9.4140625" style="940" customWidth="1"/>
    <col min="16139" max="16139" width="2.75" style="940" customWidth="1"/>
    <col min="16140" max="16140" width="15.75" style="940" customWidth="1"/>
    <col min="16141" max="16141" width="8.75" style="940"/>
    <col min="16142" max="16142" width="18.25" style="940" bestFit="1" customWidth="1"/>
    <col min="16143" max="16143" width="15.75" style="940" customWidth="1"/>
    <col min="16144" max="16144" width="8.75" style="940"/>
    <col min="16145" max="16145" width="16.75" style="940" bestFit="1" customWidth="1"/>
    <col min="16146" max="16146" width="16.75" style="940" customWidth="1"/>
    <col min="16147" max="16147" width="8.75" style="940"/>
    <col min="16148" max="16148" width="16.58203125" style="940" bestFit="1" customWidth="1"/>
    <col min="16149" max="16149" width="16.75" style="940" customWidth="1"/>
    <col min="16150" max="16150" width="8.75" style="940"/>
    <col min="16151" max="16151" width="16.58203125" style="940" bestFit="1" customWidth="1"/>
    <col min="16152" max="16384" width="8.75" style="940"/>
  </cols>
  <sheetData>
    <row r="1" spans="1:23" s="715" customFormat="1" ht="12.75" customHeight="1">
      <c r="A1" s="1240" t="s">
        <v>1200</v>
      </c>
      <c r="B1" s="1240"/>
      <c r="C1" s="1240"/>
      <c r="D1" s="1240"/>
      <c r="E1" s="920"/>
      <c r="F1" s="920"/>
      <c r="G1" s="920"/>
      <c r="H1" s="920"/>
      <c r="I1" s="920"/>
      <c r="J1" s="920"/>
      <c r="K1" s="1241"/>
      <c r="L1" s="717"/>
      <c r="M1" s="717"/>
      <c r="N1" s="717"/>
      <c r="O1" s="717"/>
      <c r="P1" s="717"/>
      <c r="Q1" s="717"/>
      <c r="R1" s="717"/>
      <c r="S1" s="717"/>
      <c r="T1" s="717"/>
      <c r="U1" s="717"/>
      <c r="V1" s="717"/>
      <c r="W1" s="717"/>
    </row>
    <row r="2" spans="1:23" s="715" customFormat="1">
      <c r="A2" s="1240" t="s">
        <v>1201</v>
      </c>
      <c r="B2" s="1240"/>
      <c r="C2" s="1240"/>
      <c r="D2" s="1240"/>
      <c r="E2" s="1240" t="s">
        <v>1202</v>
      </c>
      <c r="F2" s="1240"/>
      <c r="G2" s="1240" t="s">
        <v>1203</v>
      </c>
      <c r="H2" s="1240"/>
      <c r="I2" s="1240" t="s">
        <v>1204</v>
      </c>
      <c r="J2" s="1240"/>
      <c r="K2" s="1241"/>
      <c r="L2" s="717"/>
      <c r="M2" s="717"/>
      <c r="N2" s="717"/>
      <c r="O2" s="717"/>
      <c r="P2" s="717"/>
      <c r="Q2" s="717"/>
      <c r="R2" s="717"/>
      <c r="S2" s="717"/>
      <c r="T2" s="717"/>
      <c r="U2" s="717"/>
      <c r="V2" s="717"/>
      <c r="W2" s="717"/>
    </row>
    <row r="3" spans="1:23" s="715" customFormat="1">
      <c r="A3" s="920"/>
      <c r="B3" s="920"/>
      <c r="C3" s="920"/>
      <c r="D3" s="920"/>
      <c r="E3" s="1240"/>
      <c r="F3" s="1240"/>
      <c r="G3" s="1240"/>
      <c r="H3" s="1240"/>
      <c r="I3" s="1240"/>
      <c r="J3" s="1240"/>
      <c r="K3" s="1241"/>
      <c r="L3" s="717"/>
      <c r="M3" s="717"/>
      <c r="N3" s="717"/>
      <c r="O3" s="717"/>
      <c r="P3" s="717"/>
      <c r="Q3" s="717"/>
      <c r="R3" s="717"/>
      <c r="S3" s="717"/>
      <c r="T3" s="717"/>
      <c r="U3" s="717"/>
      <c r="V3" s="717"/>
      <c r="W3" s="717"/>
    </row>
    <row r="4" spans="1:23" s="715" customFormat="1" ht="12" customHeight="1">
      <c r="A4" s="921"/>
      <c r="B4" s="921"/>
      <c r="C4" s="1242" t="s">
        <v>27</v>
      </c>
      <c r="D4" s="1243"/>
      <c r="E4" s="1243"/>
      <c r="F4" s="1243"/>
      <c r="G4" s="1243"/>
      <c r="H4" s="1243"/>
      <c r="I4" s="1243"/>
      <c r="J4" s="1244"/>
      <c r="K4" s="1241"/>
      <c r="L4" s="1237" t="s">
        <v>538</v>
      </c>
      <c r="M4" s="1238"/>
      <c r="N4" s="1239"/>
      <c r="O4" s="1237" t="s">
        <v>1205</v>
      </c>
      <c r="P4" s="1238"/>
      <c r="Q4" s="1239"/>
      <c r="R4" s="1237" t="s">
        <v>1206</v>
      </c>
      <c r="S4" s="1238"/>
      <c r="T4" s="1239"/>
      <c r="U4" s="1237" t="s">
        <v>1207</v>
      </c>
      <c r="V4" s="1238"/>
      <c r="W4" s="1239"/>
    </row>
    <row r="5" spans="1:23" s="715" customFormat="1" ht="31">
      <c r="A5" s="921" t="s">
        <v>1208</v>
      </c>
      <c r="B5" s="921" t="s">
        <v>1209</v>
      </c>
      <c r="C5" s="921" t="s">
        <v>1210</v>
      </c>
      <c r="D5" s="921" t="s">
        <v>1211</v>
      </c>
      <c r="E5" s="922" t="s">
        <v>189</v>
      </c>
      <c r="F5" s="922" t="s">
        <v>1212</v>
      </c>
      <c r="G5" s="922" t="s">
        <v>189</v>
      </c>
      <c r="H5" s="922" t="s">
        <v>1212</v>
      </c>
      <c r="I5" s="922" t="s">
        <v>189</v>
      </c>
      <c r="J5" s="922" t="s">
        <v>1212</v>
      </c>
      <c r="K5" s="1241"/>
      <c r="L5" s="857" t="s">
        <v>187</v>
      </c>
      <c r="M5" s="857" t="s">
        <v>189</v>
      </c>
      <c r="N5" s="857" t="s">
        <v>45</v>
      </c>
      <c r="O5" s="857" t="s">
        <v>188</v>
      </c>
      <c r="P5" s="857" t="s">
        <v>189</v>
      </c>
      <c r="Q5" s="857" t="s">
        <v>46</v>
      </c>
      <c r="R5" s="857" t="s">
        <v>996</v>
      </c>
      <c r="S5" s="857" t="s">
        <v>189</v>
      </c>
      <c r="T5" s="857" t="s">
        <v>1213</v>
      </c>
      <c r="U5" s="857" t="s">
        <v>996</v>
      </c>
      <c r="V5" s="857" t="s">
        <v>189</v>
      </c>
      <c r="W5" s="857" t="s">
        <v>1213</v>
      </c>
    </row>
    <row r="6" spans="1:23">
      <c r="A6" s="717"/>
      <c r="B6" s="719"/>
      <c r="C6" s="717"/>
      <c r="D6" s="717"/>
      <c r="E6" s="923"/>
      <c r="F6" s="924"/>
      <c r="G6" s="923"/>
      <c r="H6" s="924"/>
      <c r="I6" s="923"/>
      <c r="J6" s="924"/>
      <c r="K6" s="1241"/>
      <c r="L6" s="717"/>
      <c r="M6" s="717"/>
      <c r="N6" s="717"/>
      <c r="O6" s="717"/>
      <c r="P6" s="717"/>
      <c r="Q6" s="717"/>
      <c r="R6" s="717"/>
      <c r="S6" s="717"/>
      <c r="T6" s="717"/>
      <c r="U6" s="717"/>
      <c r="V6" s="717"/>
      <c r="W6" s="717"/>
    </row>
    <row r="7" spans="1:23" ht="34.5" customHeight="1">
      <c r="A7" s="717">
        <v>1</v>
      </c>
      <c r="B7" s="719" t="s">
        <v>1214</v>
      </c>
      <c r="C7" s="717"/>
      <c r="D7" s="717"/>
      <c r="E7" s="717"/>
      <c r="F7" s="924"/>
      <c r="G7" s="717"/>
      <c r="H7" s="924"/>
      <c r="I7" s="717"/>
      <c r="J7" s="924"/>
      <c r="K7" s="1241"/>
      <c r="L7" s="717"/>
      <c r="M7" s="717"/>
      <c r="N7" s="717"/>
      <c r="O7" s="717"/>
      <c r="P7" s="717"/>
      <c r="Q7" s="717"/>
      <c r="R7" s="717"/>
      <c r="S7" s="717"/>
      <c r="T7" s="717"/>
      <c r="U7" s="717"/>
      <c r="V7" s="717"/>
      <c r="W7" s="717"/>
    </row>
    <row r="8" spans="1:23" ht="12">
      <c r="A8" s="717" t="s">
        <v>1215</v>
      </c>
      <c r="B8" s="925" t="s">
        <v>1216</v>
      </c>
      <c r="C8" s="923">
        <v>65</v>
      </c>
      <c r="D8" s="923" t="s">
        <v>1217</v>
      </c>
      <c r="E8" s="717">
        <v>950</v>
      </c>
      <c r="F8" s="924">
        <f t="shared" ref="F8:F13" si="0">$C8*E8</f>
        <v>61750</v>
      </c>
      <c r="G8" s="717">
        <v>750</v>
      </c>
      <c r="H8" s="924">
        <f t="shared" ref="H8:H13" si="1">$C8*G8</f>
        <v>48750</v>
      </c>
      <c r="I8" s="717">
        <v>770</v>
      </c>
      <c r="J8" s="924">
        <f t="shared" ref="J8:J13" si="2">$C8*I8</f>
        <v>50050</v>
      </c>
      <c r="K8" s="1241"/>
      <c r="L8" s="926">
        <v>64.699999999999989</v>
      </c>
      <c r="M8" s="717">
        <v>770</v>
      </c>
      <c r="N8" s="927">
        <v>49818.999999999993</v>
      </c>
      <c r="O8" s="717">
        <v>62.7</v>
      </c>
      <c r="P8" s="717">
        <v>770</v>
      </c>
      <c r="Q8" s="717">
        <v>48279</v>
      </c>
      <c r="R8" s="923">
        <f>O8-C8</f>
        <v>-2.2999999999999972</v>
      </c>
      <c r="S8" s="717">
        <v>770</v>
      </c>
      <c r="T8" s="928">
        <f>S8*R8</f>
        <v>-1770.9999999999977</v>
      </c>
      <c r="U8" s="717">
        <f>O8-L8</f>
        <v>-1.9999999999999858</v>
      </c>
      <c r="V8" s="717">
        <v>770</v>
      </c>
      <c r="W8" s="928">
        <f>V8*U8</f>
        <v>-1539.9999999999891</v>
      </c>
    </row>
    <row r="9" spans="1:23" ht="12">
      <c r="A9" s="717" t="s">
        <v>1218</v>
      </c>
      <c r="B9" s="925" t="s">
        <v>1219</v>
      </c>
      <c r="C9" s="923">
        <v>8</v>
      </c>
      <c r="D9" s="923" t="s">
        <v>1217</v>
      </c>
      <c r="E9" s="717">
        <v>1050</v>
      </c>
      <c r="F9" s="924">
        <f t="shared" si="0"/>
        <v>8400</v>
      </c>
      <c r="G9" s="717">
        <v>950</v>
      </c>
      <c r="H9" s="924">
        <f t="shared" si="1"/>
        <v>7600</v>
      </c>
      <c r="I9" s="717">
        <v>850</v>
      </c>
      <c r="J9" s="924">
        <f t="shared" si="2"/>
        <v>6800</v>
      </c>
      <c r="K9" s="1241"/>
      <c r="L9" s="926">
        <v>7.1</v>
      </c>
      <c r="M9" s="717">
        <v>850</v>
      </c>
      <c r="N9" s="927">
        <v>6035</v>
      </c>
      <c r="O9" s="717">
        <v>6.65</v>
      </c>
      <c r="P9" s="717">
        <v>850</v>
      </c>
      <c r="Q9" s="717">
        <v>5652.5</v>
      </c>
      <c r="R9" s="923">
        <f t="shared" ref="R9:R14" si="3">O9-C9</f>
        <v>-1.3499999999999996</v>
      </c>
      <c r="S9" s="717">
        <v>850</v>
      </c>
      <c r="T9" s="928">
        <f t="shared" ref="T9:T14" si="4">S9*R9</f>
        <v>-1147.4999999999998</v>
      </c>
      <c r="U9" s="717">
        <f t="shared" ref="U9:U14" si="5">O9-L9</f>
        <v>-0.44999999999999929</v>
      </c>
      <c r="V9" s="717">
        <v>850</v>
      </c>
      <c r="W9" s="928">
        <f t="shared" ref="W9:W14" si="6">V9*U9</f>
        <v>-382.49999999999937</v>
      </c>
    </row>
    <row r="10" spans="1:23">
      <c r="A10" s="717" t="s">
        <v>1220</v>
      </c>
      <c r="B10" s="925" t="s">
        <v>1221</v>
      </c>
      <c r="C10" s="923">
        <v>5</v>
      </c>
      <c r="D10" s="923" t="s">
        <v>1217</v>
      </c>
      <c r="E10" s="717">
        <v>1150</v>
      </c>
      <c r="F10" s="924">
        <f t="shared" si="0"/>
        <v>5750</v>
      </c>
      <c r="G10" s="717">
        <v>1150</v>
      </c>
      <c r="H10" s="924">
        <f t="shared" si="1"/>
        <v>5750</v>
      </c>
      <c r="I10" s="717">
        <v>950</v>
      </c>
      <c r="J10" s="924">
        <f t="shared" si="2"/>
        <v>4750</v>
      </c>
      <c r="K10" s="1241"/>
      <c r="L10" s="926"/>
      <c r="M10" s="717">
        <v>950</v>
      </c>
      <c r="N10" s="927">
        <v>0</v>
      </c>
      <c r="O10" s="717"/>
      <c r="P10" s="717">
        <v>950</v>
      </c>
      <c r="Q10" s="717">
        <v>0</v>
      </c>
      <c r="R10" s="923">
        <f t="shared" si="3"/>
        <v>-5</v>
      </c>
      <c r="S10" s="717">
        <v>950</v>
      </c>
      <c r="T10" s="928">
        <f t="shared" si="4"/>
        <v>-4750</v>
      </c>
      <c r="U10" s="717">
        <f t="shared" si="5"/>
        <v>0</v>
      </c>
      <c r="V10" s="717">
        <v>950</v>
      </c>
      <c r="W10" s="928">
        <f t="shared" si="6"/>
        <v>0</v>
      </c>
    </row>
    <row r="11" spans="1:23">
      <c r="A11" s="717" t="s">
        <v>1222</v>
      </c>
      <c r="B11" s="925" t="s">
        <v>1223</v>
      </c>
      <c r="C11" s="923">
        <v>5</v>
      </c>
      <c r="D11" s="923" t="s">
        <v>1217</v>
      </c>
      <c r="E11" s="717">
        <v>1500</v>
      </c>
      <c r="F11" s="924">
        <f t="shared" si="0"/>
        <v>7500</v>
      </c>
      <c r="G11" s="717">
        <v>1450</v>
      </c>
      <c r="H11" s="924">
        <f t="shared" si="1"/>
        <v>7250</v>
      </c>
      <c r="I11" s="717">
        <v>1250</v>
      </c>
      <c r="J11" s="924">
        <f t="shared" si="2"/>
        <v>6250</v>
      </c>
      <c r="K11" s="1241"/>
      <c r="L11" s="926">
        <v>3.5</v>
      </c>
      <c r="M11" s="717">
        <v>1250</v>
      </c>
      <c r="N11" s="927">
        <v>4375</v>
      </c>
      <c r="O11" s="717">
        <v>3</v>
      </c>
      <c r="P11" s="717">
        <v>1250</v>
      </c>
      <c r="Q11" s="717">
        <v>3750</v>
      </c>
      <c r="R11" s="923">
        <f t="shared" si="3"/>
        <v>-2</v>
      </c>
      <c r="S11" s="717">
        <v>1250</v>
      </c>
      <c r="T11" s="928">
        <f t="shared" si="4"/>
        <v>-2500</v>
      </c>
      <c r="U11" s="717">
        <f t="shared" si="5"/>
        <v>-0.5</v>
      </c>
      <c r="V11" s="717">
        <v>1250</v>
      </c>
      <c r="W11" s="928">
        <f t="shared" si="6"/>
        <v>-625</v>
      </c>
    </row>
    <row r="12" spans="1:23">
      <c r="A12" s="717" t="s">
        <v>1224</v>
      </c>
      <c r="B12" s="925" t="s">
        <v>1225</v>
      </c>
      <c r="C12" s="923">
        <v>10</v>
      </c>
      <c r="D12" s="923" t="s">
        <v>1217</v>
      </c>
      <c r="E12" s="717">
        <v>1850</v>
      </c>
      <c r="F12" s="924">
        <f t="shared" si="0"/>
        <v>18500</v>
      </c>
      <c r="G12" s="717">
        <v>1650</v>
      </c>
      <c r="H12" s="924">
        <f t="shared" si="1"/>
        <v>16500</v>
      </c>
      <c r="I12" s="717">
        <v>1550</v>
      </c>
      <c r="J12" s="924">
        <f t="shared" si="2"/>
        <v>15500</v>
      </c>
      <c r="K12" s="1241"/>
      <c r="L12" s="926">
        <v>10.1</v>
      </c>
      <c r="M12" s="717">
        <v>1550</v>
      </c>
      <c r="N12" s="927">
        <v>15655</v>
      </c>
      <c r="O12" s="717">
        <v>9.1</v>
      </c>
      <c r="P12" s="717">
        <v>1550</v>
      </c>
      <c r="Q12" s="717">
        <v>14105</v>
      </c>
      <c r="R12" s="923">
        <f t="shared" si="3"/>
        <v>-0.90000000000000036</v>
      </c>
      <c r="S12" s="717">
        <v>1550</v>
      </c>
      <c r="T12" s="928">
        <f t="shared" si="4"/>
        <v>-1395.0000000000005</v>
      </c>
      <c r="U12" s="717">
        <f t="shared" si="5"/>
        <v>-1</v>
      </c>
      <c r="V12" s="717">
        <v>1550</v>
      </c>
      <c r="W12" s="928">
        <f t="shared" si="6"/>
        <v>-1550</v>
      </c>
    </row>
    <row r="13" spans="1:23">
      <c r="A13" s="717" t="s">
        <v>1226</v>
      </c>
      <c r="B13" s="925" t="s">
        <v>1227</v>
      </c>
      <c r="C13" s="923">
        <v>15</v>
      </c>
      <c r="D13" s="923" t="s">
        <v>1217</v>
      </c>
      <c r="E13" s="717">
        <v>2500</v>
      </c>
      <c r="F13" s="924">
        <f t="shared" si="0"/>
        <v>37500</v>
      </c>
      <c r="G13" s="717">
        <v>2050</v>
      </c>
      <c r="H13" s="924">
        <f t="shared" si="1"/>
        <v>30750</v>
      </c>
      <c r="I13" s="717">
        <v>1950</v>
      </c>
      <c r="J13" s="924">
        <f t="shared" si="2"/>
        <v>29250</v>
      </c>
      <c r="K13" s="1241"/>
      <c r="L13" s="926">
        <v>15.9</v>
      </c>
      <c r="M13" s="717">
        <v>1950</v>
      </c>
      <c r="N13" s="927">
        <v>31005</v>
      </c>
      <c r="O13" s="717">
        <v>15.4</v>
      </c>
      <c r="P13" s="717">
        <v>1950</v>
      </c>
      <c r="Q13" s="717">
        <v>30030</v>
      </c>
      <c r="R13" s="923">
        <f t="shared" si="3"/>
        <v>0.40000000000000036</v>
      </c>
      <c r="S13" s="717">
        <v>1950</v>
      </c>
      <c r="T13" s="928">
        <f t="shared" si="4"/>
        <v>780.00000000000068</v>
      </c>
      <c r="U13" s="717">
        <f t="shared" si="5"/>
        <v>-0.5</v>
      </c>
      <c r="V13" s="717">
        <v>1950</v>
      </c>
      <c r="W13" s="928">
        <f t="shared" si="6"/>
        <v>-975</v>
      </c>
    </row>
    <row r="14" spans="1:23">
      <c r="A14" s="717" t="s">
        <v>1228</v>
      </c>
      <c r="B14" s="925" t="s">
        <v>1229</v>
      </c>
      <c r="C14" s="923">
        <v>0</v>
      </c>
      <c r="D14" s="923" t="s">
        <v>1217</v>
      </c>
      <c r="E14" s="717">
        <v>2800</v>
      </c>
      <c r="F14" s="924"/>
      <c r="G14" s="717"/>
      <c r="H14" s="924"/>
      <c r="I14" s="717">
        <v>2800</v>
      </c>
      <c r="J14" s="924"/>
      <c r="K14" s="1241"/>
      <c r="L14" s="926">
        <v>5.9</v>
      </c>
      <c r="M14" s="717">
        <v>2800</v>
      </c>
      <c r="N14" s="927">
        <v>16520</v>
      </c>
      <c r="O14" s="717">
        <v>5</v>
      </c>
      <c r="P14" s="717">
        <v>2800</v>
      </c>
      <c r="Q14" s="717">
        <v>14000</v>
      </c>
      <c r="R14" s="923">
        <f t="shared" si="3"/>
        <v>5</v>
      </c>
      <c r="S14" s="717">
        <v>2800</v>
      </c>
      <c r="T14" s="928">
        <f t="shared" si="4"/>
        <v>14000</v>
      </c>
      <c r="U14" s="717">
        <f t="shared" si="5"/>
        <v>-0.90000000000000036</v>
      </c>
      <c r="V14" s="717">
        <v>2800</v>
      </c>
      <c r="W14" s="928">
        <f t="shared" si="6"/>
        <v>-2520.0000000000009</v>
      </c>
    </row>
    <row r="15" spans="1:23">
      <c r="A15" s="717"/>
      <c r="B15" s="929"/>
      <c r="C15" s="717"/>
      <c r="D15" s="717"/>
      <c r="E15" s="923"/>
      <c r="F15" s="924"/>
      <c r="G15" s="923"/>
      <c r="H15" s="924"/>
      <c r="I15" s="923"/>
      <c r="J15" s="924"/>
      <c r="K15" s="1241"/>
      <c r="L15" s="717"/>
      <c r="M15" s="717"/>
      <c r="N15" s="717"/>
      <c r="O15" s="717"/>
      <c r="P15" s="717"/>
      <c r="Q15" s="717"/>
      <c r="R15" s="717"/>
      <c r="S15" s="717"/>
      <c r="T15" s="717"/>
      <c r="U15" s="717"/>
      <c r="V15" s="717"/>
      <c r="W15" s="928">
        <f>V15*U15</f>
        <v>0</v>
      </c>
    </row>
    <row r="16" spans="1:23" ht="23.5">
      <c r="A16" s="717">
        <v>2</v>
      </c>
      <c r="B16" s="719" t="s">
        <v>1230</v>
      </c>
      <c r="C16" s="717">
        <v>0</v>
      </c>
      <c r="D16" s="717" t="s">
        <v>1019</v>
      </c>
      <c r="E16" s="923">
        <v>850</v>
      </c>
      <c r="F16" s="924"/>
      <c r="G16" s="923"/>
      <c r="H16" s="924"/>
      <c r="I16" s="923"/>
      <c r="J16" s="924"/>
      <c r="K16" s="1241"/>
      <c r="L16" s="717">
        <v>9</v>
      </c>
      <c r="M16" s="717">
        <v>0</v>
      </c>
      <c r="N16" s="717">
        <v>0</v>
      </c>
      <c r="O16" s="717">
        <v>8</v>
      </c>
      <c r="P16" s="717">
        <v>0</v>
      </c>
      <c r="Q16" s="717">
        <v>0</v>
      </c>
      <c r="R16" s="717"/>
      <c r="S16" s="717">
        <v>0</v>
      </c>
      <c r="T16" s="717">
        <f>N16-Q16</f>
        <v>0</v>
      </c>
      <c r="U16" s="717"/>
      <c r="V16" s="717">
        <v>0</v>
      </c>
      <c r="W16" s="717"/>
    </row>
    <row r="17" spans="1:23">
      <c r="A17" s="717"/>
      <c r="B17" s="929"/>
      <c r="C17" s="717"/>
      <c r="D17" s="717"/>
      <c r="E17" s="923"/>
      <c r="F17" s="924"/>
      <c r="G17" s="923"/>
      <c r="H17" s="924"/>
      <c r="I17" s="923"/>
      <c r="J17" s="924"/>
      <c r="K17" s="1241"/>
      <c r="L17" s="717"/>
      <c r="M17" s="717"/>
      <c r="N17" s="717"/>
      <c r="O17" s="717"/>
      <c r="P17" s="717"/>
      <c r="Q17" s="717"/>
      <c r="R17" s="717"/>
      <c r="S17" s="717"/>
      <c r="T17" s="717"/>
      <c r="U17" s="717"/>
      <c r="V17" s="717"/>
      <c r="W17" s="928">
        <f t="shared" ref="W17" si="7">V17*U17</f>
        <v>0</v>
      </c>
    </row>
    <row r="18" spans="1:23" ht="23.5">
      <c r="A18" s="717">
        <v>3</v>
      </c>
      <c r="B18" s="719" t="s">
        <v>1231</v>
      </c>
      <c r="C18" s="717">
        <v>21</v>
      </c>
      <c r="D18" s="717" t="s">
        <v>1019</v>
      </c>
      <c r="E18" s="923">
        <v>3050</v>
      </c>
      <c r="F18" s="924">
        <f>$C18*E18</f>
        <v>64050</v>
      </c>
      <c r="G18" s="923">
        <v>2050</v>
      </c>
      <c r="H18" s="924">
        <f>$C18*G18</f>
        <v>43050</v>
      </c>
      <c r="I18" s="923">
        <v>2300</v>
      </c>
      <c r="J18" s="924">
        <f>$C18*I18</f>
        <v>48300</v>
      </c>
      <c r="K18" s="1241"/>
      <c r="L18" s="717">
        <v>12</v>
      </c>
      <c r="M18" s="717">
        <v>2300</v>
      </c>
      <c r="N18" s="927">
        <v>27600</v>
      </c>
      <c r="O18" s="717">
        <v>12</v>
      </c>
      <c r="P18" s="717">
        <v>2300</v>
      </c>
      <c r="Q18" s="717">
        <v>27600</v>
      </c>
      <c r="R18" s="923">
        <f>O18-C18</f>
        <v>-9</v>
      </c>
      <c r="S18" s="717">
        <v>2300</v>
      </c>
      <c r="T18" s="928">
        <f>S18*R18</f>
        <v>-20700</v>
      </c>
      <c r="U18" s="717">
        <f>O18-L18</f>
        <v>0</v>
      </c>
      <c r="V18" s="717">
        <v>2300</v>
      </c>
      <c r="W18" s="928">
        <f>V18*U18</f>
        <v>0</v>
      </c>
    </row>
    <row r="19" spans="1:23">
      <c r="A19" s="717"/>
      <c r="B19" s="719"/>
      <c r="C19" s="717"/>
      <c r="D19" s="717"/>
      <c r="E19" s="923"/>
      <c r="F19" s="924"/>
      <c r="G19" s="923"/>
      <c r="H19" s="924"/>
      <c r="I19" s="923"/>
      <c r="J19" s="924"/>
      <c r="K19" s="1241"/>
      <c r="L19" s="717"/>
      <c r="M19" s="717"/>
      <c r="N19" s="717"/>
      <c r="O19" s="717"/>
      <c r="P19" s="717"/>
      <c r="Q19" s="717"/>
      <c r="R19" s="717"/>
      <c r="S19" s="717"/>
      <c r="T19" s="717"/>
      <c r="U19" s="717"/>
      <c r="V19" s="717"/>
      <c r="W19" s="717"/>
    </row>
    <row r="20" spans="1:23" ht="35.5">
      <c r="A20" s="717">
        <v>4</v>
      </c>
      <c r="B20" s="719" t="s">
        <v>1232</v>
      </c>
      <c r="C20" s="717">
        <v>0</v>
      </c>
      <c r="D20" s="717" t="s">
        <v>1019</v>
      </c>
      <c r="E20" s="923">
        <v>850</v>
      </c>
      <c r="F20" s="924"/>
      <c r="G20" s="923"/>
      <c r="H20" s="924"/>
      <c r="I20" s="923"/>
      <c r="J20" s="924"/>
      <c r="K20" s="1241"/>
      <c r="L20" s="717">
        <v>25</v>
      </c>
      <c r="M20" s="717">
        <v>0</v>
      </c>
      <c r="N20" s="717">
        <v>0</v>
      </c>
      <c r="O20" s="717">
        <v>25</v>
      </c>
      <c r="P20" s="717">
        <v>0</v>
      </c>
      <c r="Q20" s="717">
        <v>0</v>
      </c>
      <c r="R20" s="717"/>
      <c r="S20" s="717">
        <v>0</v>
      </c>
      <c r="T20" s="928">
        <f>S20*R20</f>
        <v>0</v>
      </c>
      <c r="U20" s="717">
        <f>O20-L20</f>
        <v>0</v>
      </c>
      <c r="V20" s="717">
        <v>0</v>
      </c>
      <c r="W20" s="928">
        <f>V20*U20</f>
        <v>0</v>
      </c>
    </row>
    <row r="21" spans="1:23">
      <c r="A21" s="717"/>
      <c r="B21" s="719"/>
      <c r="C21" s="717"/>
      <c r="D21" s="717"/>
      <c r="E21" s="923"/>
      <c r="F21" s="924"/>
      <c r="G21" s="923"/>
      <c r="H21" s="924"/>
      <c r="I21" s="923"/>
      <c r="J21" s="924"/>
      <c r="K21" s="1241"/>
      <c r="L21" s="717"/>
      <c r="M21" s="717"/>
      <c r="N21" s="717"/>
      <c r="O21" s="717"/>
      <c r="P21" s="717"/>
      <c r="Q21" s="717"/>
      <c r="R21" s="717"/>
      <c r="S21" s="717"/>
      <c r="T21" s="717"/>
      <c r="U21" s="717"/>
      <c r="V21" s="717"/>
      <c r="W21" s="717"/>
    </row>
    <row r="22" spans="1:23" ht="23">
      <c r="A22" s="717">
        <v>5</v>
      </c>
      <c r="B22" s="719" t="s">
        <v>1233</v>
      </c>
      <c r="C22" s="717">
        <v>12</v>
      </c>
      <c r="D22" s="717" t="s">
        <v>1019</v>
      </c>
      <c r="E22" s="923">
        <v>900</v>
      </c>
      <c r="F22" s="924">
        <f>$C22*E22</f>
        <v>10800</v>
      </c>
      <c r="G22" s="923">
        <v>900</v>
      </c>
      <c r="H22" s="924">
        <f>$C22*G22</f>
        <v>10800</v>
      </c>
      <c r="I22" s="923">
        <v>750</v>
      </c>
      <c r="J22" s="924">
        <f>$C22*I22</f>
        <v>9000</v>
      </c>
      <c r="K22" s="1241"/>
      <c r="L22" s="717"/>
      <c r="M22" s="717"/>
      <c r="N22" s="717"/>
      <c r="O22" s="717"/>
      <c r="P22" s="717"/>
      <c r="Q22" s="717"/>
      <c r="R22" s="717">
        <f>O22-C22</f>
        <v>-12</v>
      </c>
      <c r="S22" s="930">
        <f>I22</f>
        <v>750</v>
      </c>
      <c r="T22" s="717">
        <f>S22*R22</f>
        <v>-9000</v>
      </c>
      <c r="U22" s="717"/>
      <c r="V22" s="717"/>
      <c r="W22" s="717"/>
    </row>
    <row r="23" spans="1:23">
      <c r="A23" s="717"/>
      <c r="B23" s="719"/>
      <c r="C23" s="717"/>
      <c r="D23" s="717"/>
      <c r="E23" s="923"/>
      <c r="F23" s="924"/>
      <c r="G23" s="923"/>
      <c r="H23" s="924"/>
      <c r="I23" s="923"/>
      <c r="J23" s="924"/>
      <c r="K23" s="1241"/>
      <c r="L23" s="717"/>
      <c r="M23" s="717"/>
      <c r="N23" s="717"/>
      <c r="O23" s="717"/>
      <c r="P23" s="717"/>
      <c r="Q23" s="717"/>
      <c r="R23" s="717"/>
      <c r="S23" s="717"/>
      <c r="T23" s="717"/>
      <c r="U23" s="717"/>
      <c r="V23" s="717"/>
      <c r="W23" s="717"/>
    </row>
    <row r="24" spans="1:23" ht="23">
      <c r="A24" s="717">
        <v>6</v>
      </c>
      <c r="B24" s="719" t="s">
        <v>1234</v>
      </c>
      <c r="C24" s="717"/>
      <c r="D24" s="717"/>
      <c r="E24" s="923"/>
      <c r="F24" s="924"/>
      <c r="G24" s="923"/>
      <c r="H24" s="924"/>
      <c r="I24" s="923"/>
      <c r="J24" s="924"/>
      <c r="K24" s="1241"/>
      <c r="L24" s="717"/>
      <c r="M24" s="717"/>
      <c r="N24" s="717"/>
      <c r="O24" s="717"/>
      <c r="P24" s="717"/>
      <c r="Q24" s="717"/>
      <c r="R24" s="717"/>
      <c r="S24" s="717"/>
      <c r="T24" s="717"/>
      <c r="U24" s="717"/>
      <c r="V24" s="717"/>
      <c r="W24" s="717"/>
    </row>
    <row r="25" spans="1:23">
      <c r="A25" s="717" t="s">
        <v>1215</v>
      </c>
      <c r="B25" s="925" t="s">
        <v>1235</v>
      </c>
      <c r="C25" s="923">
        <v>21</v>
      </c>
      <c r="D25" s="717" t="s">
        <v>1019</v>
      </c>
      <c r="E25" s="923">
        <v>3500</v>
      </c>
      <c r="F25" s="924">
        <f>$C25*E25</f>
        <v>73500</v>
      </c>
      <c r="G25" s="923">
        <v>1850</v>
      </c>
      <c r="H25" s="924">
        <f>$C25*G25</f>
        <v>38850</v>
      </c>
      <c r="I25" s="923">
        <v>2250</v>
      </c>
      <c r="J25" s="924">
        <f>$C25*I25</f>
        <v>47250</v>
      </c>
      <c r="K25" s="1241"/>
      <c r="L25" s="717">
        <v>21</v>
      </c>
      <c r="M25" s="717">
        <v>2250</v>
      </c>
      <c r="N25" s="927">
        <v>47250</v>
      </c>
      <c r="O25" s="717">
        <v>21</v>
      </c>
      <c r="P25" s="717">
        <v>2250</v>
      </c>
      <c r="Q25" s="717">
        <v>47250</v>
      </c>
      <c r="R25" s="923">
        <f t="shared" ref="R25:R26" si="8">O25-C25</f>
        <v>0</v>
      </c>
      <c r="S25" s="717">
        <v>2250</v>
      </c>
      <c r="T25" s="928">
        <f t="shared" ref="T25:T26" si="9">S25*R25</f>
        <v>0</v>
      </c>
      <c r="U25" s="717">
        <f t="shared" ref="U25:U26" si="10">O25-L25</f>
        <v>0</v>
      </c>
      <c r="V25" s="717">
        <v>2250</v>
      </c>
      <c r="W25" s="928">
        <f>V25*U25</f>
        <v>0</v>
      </c>
    </row>
    <row r="26" spans="1:23">
      <c r="A26" s="717" t="s">
        <v>1218</v>
      </c>
      <c r="B26" s="925" t="s">
        <v>1236</v>
      </c>
      <c r="C26" s="717">
        <v>12</v>
      </c>
      <c r="D26" s="717" t="s">
        <v>1019</v>
      </c>
      <c r="E26" s="923">
        <v>4000</v>
      </c>
      <c r="F26" s="924">
        <f>$C26*E26</f>
        <v>48000</v>
      </c>
      <c r="G26" s="923">
        <v>2250</v>
      </c>
      <c r="H26" s="924">
        <f>$C26*G26</f>
        <v>27000</v>
      </c>
      <c r="I26" s="923">
        <v>2500</v>
      </c>
      <c r="J26" s="924">
        <f>$C26*I26</f>
        <v>30000</v>
      </c>
      <c r="K26" s="1241"/>
      <c r="L26" s="926">
        <v>15</v>
      </c>
      <c r="M26" s="717">
        <v>2500</v>
      </c>
      <c r="N26" s="927">
        <v>37500</v>
      </c>
      <c r="O26" s="717">
        <v>12</v>
      </c>
      <c r="P26" s="717">
        <v>2500</v>
      </c>
      <c r="Q26" s="717">
        <v>30000</v>
      </c>
      <c r="R26" s="923">
        <f t="shared" si="8"/>
        <v>0</v>
      </c>
      <c r="S26" s="717">
        <v>2500</v>
      </c>
      <c r="T26" s="928">
        <f t="shared" si="9"/>
        <v>0</v>
      </c>
      <c r="U26" s="717">
        <f t="shared" si="10"/>
        <v>-3</v>
      </c>
      <c r="V26" s="717">
        <v>2500</v>
      </c>
      <c r="W26" s="928">
        <f>V26*U26</f>
        <v>-7500</v>
      </c>
    </row>
    <row r="27" spans="1:23">
      <c r="A27" s="717"/>
      <c r="B27" s="719"/>
      <c r="C27" s="717"/>
      <c r="D27" s="717"/>
      <c r="E27" s="923"/>
      <c r="F27" s="924"/>
      <c r="G27" s="923"/>
      <c r="H27" s="924"/>
      <c r="I27" s="923"/>
      <c r="J27" s="924"/>
      <c r="K27" s="1241"/>
      <c r="L27" s="717"/>
      <c r="M27" s="717"/>
      <c r="N27" s="717"/>
      <c r="O27" s="717"/>
      <c r="P27" s="717"/>
      <c r="Q27" s="717"/>
      <c r="R27" s="717"/>
      <c r="S27" s="717"/>
      <c r="T27" s="717"/>
      <c r="U27" s="717"/>
      <c r="V27" s="717"/>
      <c r="W27" s="717"/>
    </row>
    <row r="28" spans="1:23" ht="23">
      <c r="A28" s="717">
        <v>7</v>
      </c>
      <c r="B28" s="925" t="s">
        <v>1237</v>
      </c>
      <c r="C28" s="717"/>
      <c r="D28" s="923"/>
      <c r="E28" s="931"/>
      <c r="F28" s="924"/>
      <c r="G28" s="931"/>
      <c r="H28" s="924"/>
      <c r="I28" s="931"/>
      <c r="J28" s="924"/>
      <c r="K28" s="1241"/>
      <c r="L28" s="717"/>
      <c r="M28" s="717"/>
      <c r="N28" s="717"/>
      <c r="O28" s="717"/>
      <c r="P28" s="717"/>
      <c r="Q28" s="717"/>
      <c r="R28" s="717"/>
      <c r="S28" s="717"/>
      <c r="T28" s="717"/>
      <c r="U28" s="717"/>
      <c r="V28" s="717"/>
      <c r="W28" s="717"/>
    </row>
    <row r="29" spans="1:23">
      <c r="A29" s="717" t="s">
        <v>1238</v>
      </c>
      <c r="B29" s="925" t="s">
        <v>1239</v>
      </c>
      <c r="C29" s="717" t="s">
        <v>1240</v>
      </c>
      <c r="D29" s="923" t="s">
        <v>1019</v>
      </c>
      <c r="E29" s="931">
        <v>5000</v>
      </c>
      <c r="F29" s="924"/>
      <c r="G29" s="931"/>
      <c r="H29" s="924"/>
      <c r="I29" s="931"/>
      <c r="J29" s="924"/>
      <c r="K29" s="1241"/>
      <c r="L29" s="717"/>
      <c r="M29" s="717"/>
      <c r="N29" s="717"/>
      <c r="O29" s="717"/>
      <c r="P29" s="717"/>
      <c r="Q29" s="717"/>
      <c r="R29" s="717"/>
      <c r="S29" s="717"/>
      <c r="T29" s="717"/>
      <c r="U29" s="717"/>
      <c r="V29" s="717"/>
      <c r="W29" s="717"/>
    </row>
    <row r="30" spans="1:23" ht="12">
      <c r="A30" s="717" t="s">
        <v>1238</v>
      </c>
      <c r="B30" s="925" t="s">
        <v>1241</v>
      </c>
      <c r="C30" s="717">
        <v>1</v>
      </c>
      <c r="D30" s="923" t="s">
        <v>654</v>
      </c>
      <c r="E30" s="931">
        <v>4500</v>
      </c>
      <c r="F30" s="924">
        <f>$C30*E30</f>
        <v>4500</v>
      </c>
      <c r="G30" s="931">
        <v>2850</v>
      </c>
      <c r="H30" s="924">
        <f>$C30*G30</f>
        <v>2850</v>
      </c>
      <c r="I30" s="931">
        <v>3500</v>
      </c>
      <c r="J30" s="924">
        <f>$C30*I30</f>
        <v>3500</v>
      </c>
      <c r="K30" s="1241"/>
      <c r="L30" s="717"/>
      <c r="M30" s="717"/>
      <c r="N30" s="717"/>
      <c r="O30" s="717"/>
      <c r="P30" s="717"/>
      <c r="Q30" s="717"/>
      <c r="R30" s="717">
        <f>O30-C30</f>
        <v>-1</v>
      </c>
      <c r="S30" s="930">
        <f>I30</f>
        <v>3500</v>
      </c>
      <c r="T30" s="717">
        <f>S30*R30</f>
        <v>-3500</v>
      </c>
      <c r="U30" s="717"/>
      <c r="V30" s="717"/>
      <c r="W30" s="717"/>
    </row>
    <row r="31" spans="1:23">
      <c r="A31" s="717"/>
      <c r="B31" s="719"/>
      <c r="C31" s="717"/>
      <c r="D31" s="717"/>
      <c r="E31" s="923"/>
      <c r="F31" s="924"/>
      <c r="G31" s="923"/>
      <c r="H31" s="924"/>
      <c r="I31" s="923"/>
      <c r="J31" s="924"/>
      <c r="K31" s="1241"/>
      <c r="L31" s="717"/>
      <c r="M31" s="717"/>
      <c r="N31" s="717"/>
      <c r="O31" s="717"/>
      <c r="P31" s="717"/>
      <c r="Q31" s="717"/>
      <c r="R31" s="717"/>
      <c r="S31" s="717"/>
      <c r="T31" s="717"/>
      <c r="U31" s="717"/>
      <c r="V31" s="717"/>
      <c r="W31" s="717"/>
    </row>
    <row r="32" spans="1:23" ht="48">
      <c r="A32" s="717">
        <v>8</v>
      </c>
      <c r="B32" s="932" t="s">
        <v>1242</v>
      </c>
      <c r="C32" s="717"/>
      <c r="D32" s="933"/>
      <c r="E32" s="931"/>
      <c r="F32" s="924"/>
      <c r="G32" s="931"/>
      <c r="H32" s="924"/>
      <c r="I32" s="931"/>
      <c r="J32" s="924"/>
      <c r="K32" s="1241"/>
      <c r="L32" s="717"/>
      <c r="M32" s="717"/>
      <c r="N32" s="717"/>
      <c r="O32" s="717"/>
      <c r="P32" s="717"/>
      <c r="Q32" s="717"/>
      <c r="R32" s="717"/>
      <c r="S32" s="717"/>
      <c r="T32" s="717"/>
      <c r="U32" s="717"/>
      <c r="V32" s="717"/>
      <c r="W32" s="717"/>
    </row>
    <row r="33" spans="1:23">
      <c r="A33" s="717" t="s">
        <v>1238</v>
      </c>
      <c r="B33" s="925" t="s">
        <v>1243</v>
      </c>
      <c r="C33" s="717" t="s">
        <v>1240</v>
      </c>
      <c r="D33" s="923" t="s">
        <v>1019</v>
      </c>
      <c r="E33" s="931">
        <v>16000</v>
      </c>
      <c r="F33" s="924"/>
      <c r="G33" s="931"/>
      <c r="H33" s="924"/>
      <c r="I33" s="931"/>
      <c r="J33" s="924"/>
      <c r="K33" s="1241"/>
      <c r="L33" s="717"/>
      <c r="M33" s="717"/>
      <c r="N33" s="717"/>
      <c r="O33" s="717"/>
      <c r="P33" s="717"/>
      <c r="Q33" s="717"/>
      <c r="R33" s="717"/>
      <c r="S33" s="717"/>
      <c r="T33" s="717"/>
      <c r="U33" s="717"/>
      <c r="V33" s="717"/>
      <c r="W33" s="717"/>
    </row>
    <row r="34" spans="1:23" ht="12">
      <c r="A34" s="717" t="s">
        <v>1238</v>
      </c>
      <c r="B34" s="925" t="s">
        <v>1244</v>
      </c>
      <c r="C34" s="717" t="s">
        <v>1240</v>
      </c>
      <c r="D34" s="923" t="s">
        <v>1019</v>
      </c>
      <c r="E34" s="931">
        <v>13500</v>
      </c>
      <c r="F34" s="924"/>
      <c r="G34" s="931"/>
      <c r="H34" s="924"/>
      <c r="I34" s="931"/>
      <c r="J34" s="924"/>
      <c r="K34" s="1241"/>
      <c r="L34" s="717"/>
      <c r="M34" s="717"/>
      <c r="N34" s="717"/>
      <c r="O34" s="717"/>
      <c r="P34" s="717"/>
      <c r="Q34" s="717"/>
      <c r="R34" s="717"/>
      <c r="S34" s="717"/>
      <c r="T34" s="717"/>
      <c r="U34" s="717"/>
      <c r="V34" s="717"/>
      <c r="W34" s="717"/>
    </row>
    <row r="35" spans="1:23">
      <c r="A35" s="717" t="s">
        <v>1238</v>
      </c>
      <c r="B35" s="925" t="s">
        <v>1227</v>
      </c>
      <c r="C35" s="717">
        <v>0</v>
      </c>
      <c r="D35" s="923" t="s">
        <v>1019</v>
      </c>
      <c r="E35" s="931">
        <v>12000</v>
      </c>
      <c r="F35" s="924"/>
      <c r="G35" s="931"/>
      <c r="H35" s="924"/>
      <c r="I35" s="931"/>
      <c r="J35" s="924"/>
      <c r="K35" s="1241"/>
      <c r="L35" s="717"/>
      <c r="M35" s="717"/>
      <c r="N35" s="717"/>
      <c r="O35" s="717"/>
      <c r="P35" s="717"/>
      <c r="Q35" s="717"/>
      <c r="R35" s="717"/>
      <c r="S35" s="717"/>
      <c r="T35" s="717"/>
      <c r="U35" s="717"/>
      <c r="V35" s="717"/>
      <c r="W35" s="717"/>
    </row>
    <row r="36" spans="1:23">
      <c r="A36" s="717"/>
      <c r="B36" s="925"/>
      <c r="C36" s="717"/>
      <c r="D36" s="923"/>
      <c r="E36" s="931"/>
      <c r="F36" s="924"/>
      <c r="G36" s="931"/>
      <c r="H36" s="924"/>
      <c r="I36" s="931"/>
      <c r="J36" s="924"/>
      <c r="K36" s="1241"/>
      <c r="L36" s="717"/>
      <c r="M36" s="717"/>
      <c r="N36" s="717"/>
      <c r="O36" s="717"/>
      <c r="P36" s="717"/>
      <c r="Q36" s="717"/>
      <c r="R36" s="717"/>
      <c r="S36" s="717"/>
      <c r="T36" s="717"/>
      <c r="U36" s="717"/>
      <c r="V36" s="717"/>
      <c r="W36" s="717"/>
    </row>
    <row r="37" spans="1:23" ht="23">
      <c r="A37" s="923">
        <v>9</v>
      </c>
      <c r="B37" s="719" t="s">
        <v>1245</v>
      </c>
      <c r="C37" s="931">
        <v>4</v>
      </c>
      <c r="D37" s="923" t="s">
        <v>654</v>
      </c>
      <c r="E37" s="931">
        <v>3000</v>
      </c>
      <c r="F37" s="924"/>
      <c r="G37" s="931">
        <v>3000</v>
      </c>
      <c r="H37" s="924"/>
      <c r="I37" s="931">
        <v>3000</v>
      </c>
      <c r="J37" s="924"/>
      <c r="K37" s="1241"/>
      <c r="L37" s="717"/>
      <c r="M37" s="717"/>
      <c r="N37" s="717"/>
      <c r="O37" s="717"/>
      <c r="P37" s="717"/>
      <c r="Q37" s="717"/>
      <c r="R37" s="717"/>
      <c r="S37" s="717"/>
      <c r="T37" s="717"/>
      <c r="U37" s="717"/>
      <c r="V37" s="717"/>
      <c r="W37" s="717"/>
    </row>
    <row r="38" spans="1:23" ht="23">
      <c r="A38" s="923">
        <v>10</v>
      </c>
      <c r="B38" s="719" t="s">
        <v>1246</v>
      </c>
      <c r="C38" s="717">
        <v>2</v>
      </c>
      <c r="D38" s="923" t="s">
        <v>1019</v>
      </c>
      <c r="E38" s="931">
        <v>15500</v>
      </c>
      <c r="F38" s="924"/>
      <c r="G38" s="931">
        <v>12500</v>
      </c>
      <c r="H38" s="924"/>
      <c r="I38" s="931">
        <v>12500</v>
      </c>
      <c r="J38" s="924"/>
      <c r="K38" s="1241"/>
      <c r="L38" s="717"/>
      <c r="M38" s="717"/>
      <c r="N38" s="717"/>
      <c r="O38" s="717"/>
      <c r="P38" s="717"/>
      <c r="Q38" s="717"/>
      <c r="R38" s="717"/>
      <c r="S38" s="717"/>
      <c r="T38" s="717"/>
      <c r="U38" s="717"/>
      <c r="V38" s="717"/>
      <c r="W38" s="717"/>
    </row>
    <row r="39" spans="1:23" ht="23">
      <c r="A39" s="923">
        <v>11</v>
      </c>
      <c r="B39" s="719" t="s">
        <v>1247</v>
      </c>
      <c r="C39" s="717">
        <v>1</v>
      </c>
      <c r="D39" s="923" t="s">
        <v>1019</v>
      </c>
      <c r="E39" s="931">
        <v>6500</v>
      </c>
      <c r="F39" s="924"/>
      <c r="G39" s="931">
        <v>4500</v>
      </c>
      <c r="H39" s="924"/>
      <c r="I39" s="931">
        <v>4500</v>
      </c>
      <c r="J39" s="924"/>
      <c r="K39" s="1241"/>
      <c r="L39" s="717"/>
      <c r="M39" s="717"/>
      <c r="N39" s="717"/>
      <c r="O39" s="717"/>
      <c r="P39" s="717"/>
      <c r="Q39" s="717"/>
      <c r="R39" s="717"/>
      <c r="S39" s="717"/>
      <c r="T39" s="717"/>
      <c r="U39" s="717"/>
      <c r="V39" s="717"/>
      <c r="W39" s="717"/>
    </row>
    <row r="40" spans="1:23" ht="23">
      <c r="A40" s="923">
        <v>12</v>
      </c>
      <c r="B40" s="719" t="s">
        <v>1248</v>
      </c>
      <c r="C40" s="717" t="s">
        <v>1240</v>
      </c>
      <c r="D40" s="923" t="s">
        <v>654</v>
      </c>
      <c r="E40" s="923">
        <v>3500</v>
      </c>
      <c r="F40" s="924"/>
      <c r="G40" s="923"/>
      <c r="H40" s="924"/>
      <c r="I40" s="923"/>
      <c r="J40" s="924"/>
      <c r="K40" s="1241"/>
      <c r="L40" s="717"/>
      <c r="M40" s="717"/>
      <c r="N40" s="717"/>
      <c r="O40" s="717"/>
      <c r="P40" s="717"/>
      <c r="Q40" s="717"/>
      <c r="R40" s="717"/>
      <c r="S40" s="717"/>
      <c r="T40" s="717"/>
      <c r="U40" s="717"/>
      <c r="V40" s="717"/>
      <c r="W40" s="717"/>
    </row>
    <row r="41" spans="1:23">
      <c r="A41" s="923"/>
      <c r="B41" s="719"/>
      <c r="C41" s="717"/>
      <c r="D41" s="923"/>
      <c r="E41" s="923"/>
      <c r="F41" s="924"/>
      <c r="G41" s="923"/>
      <c r="H41" s="924"/>
      <c r="I41" s="923"/>
      <c r="J41" s="924"/>
      <c r="K41" s="1241"/>
      <c r="L41" s="717"/>
      <c r="M41" s="717"/>
      <c r="N41" s="717"/>
      <c r="O41" s="717"/>
      <c r="P41" s="717"/>
      <c r="Q41" s="717"/>
      <c r="R41" s="717"/>
      <c r="S41" s="717"/>
      <c r="T41" s="717"/>
      <c r="U41" s="717"/>
      <c r="V41" s="717"/>
      <c r="W41" s="717"/>
    </row>
    <row r="42" spans="1:23" ht="46">
      <c r="A42" s="923">
        <v>13</v>
      </c>
      <c r="B42" s="719" t="s">
        <v>1249</v>
      </c>
      <c r="C42" s="931"/>
      <c r="D42" s="923"/>
      <c r="E42" s="923"/>
      <c r="F42" s="924"/>
      <c r="G42" s="923"/>
      <c r="H42" s="924"/>
      <c r="I42" s="923"/>
      <c r="J42" s="924"/>
      <c r="K42" s="1241"/>
      <c r="L42" s="717"/>
      <c r="M42" s="717"/>
      <c r="N42" s="717"/>
      <c r="O42" s="717"/>
      <c r="P42" s="717"/>
      <c r="Q42" s="717"/>
      <c r="R42" s="717"/>
      <c r="S42" s="717"/>
      <c r="T42" s="717"/>
      <c r="U42" s="717"/>
      <c r="V42" s="717"/>
      <c r="W42" s="717"/>
    </row>
    <row r="43" spans="1:23">
      <c r="A43" s="717" t="s">
        <v>1215</v>
      </c>
      <c r="B43" s="925" t="s">
        <v>1229</v>
      </c>
      <c r="C43" s="717">
        <v>0</v>
      </c>
      <c r="D43" s="923" t="s">
        <v>1019</v>
      </c>
      <c r="E43" s="923">
        <v>16500</v>
      </c>
      <c r="F43" s="924"/>
      <c r="G43" s="923"/>
      <c r="H43" s="924"/>
      <c r="I43" s="923"/>
      <c r="J43" s="924"/>
      <c r="K43" s="1241"/>
      <c r="L43" s="717"/>
      <c r="M43" s="717"/>
      <c r="N43" s="717"/>
      <c r="O43" s="717"/>
      <c r="P43" s="717"/>
      <c r="Q43" s="717"/>
      <c r="R43" s="717"/>
      <c r="S43" s="717"/>
      <c r="T43" s="717"/>
      <c r="U43" s="717"/>
      <c r="V43" s="717"/>
      <c r="W43" s="717"/>
    </row>
    <row r="44" spans="1:23">
      <c r="A44" s="717"/>
      <c r="B44" s="925"/>
      <c r="C44" s="717"/>
      <c r="D44" s="923"/>
      <c r="E44" s="923"/>
      <c r="F44" s="924"/>
      <c r="G44" s="923"/>
      <c r="H44" s="924"/>
      <c r="I44" s="923"/>
      <c r="J44" s="924"/>
      <c r="K44" s="1241"/>
      <c r="L44" s="717"/>
      <c r="M44" s="717"/>
      <c r="N44" s="717"/>
      <c r="O44" s="717"/>
      <c r="P44" s="717"/>
      <c r="Q44" s="717"/>
      <c r="R44" s="717"/>
      <c r="S44" s="717"/>
      <c r="T44" s="717"/>
      <c r="U44" s="717"/>
      <c r="V44" s="717"/>
      <c r="W44" s="717"/>
    </row>
    <row r="45" spans="1:23" ht="131.5">
      <c r="A45" s="717">
        <v>14</v>
      </c>
      <c r="B45" s="719" t="s">
        <v>1250</v>
      </c>
      <c r="C45" s="717">
        <v>0</v>
      </c>
      <c r="D45" s="923" t="s">
        <v>1019</v>
      </c>
      <c r="E45" s="923">
        <v>35000</v>
      </c>
      <c r="F45" s="924"/>
      <c r="G45" s="923"/>
      <c r="H45" s="924"/>
      <c r="I45" s="923"/>
      <c r="J45" s="924"/>
      <c r="K45" s="1241"/>
      <c r="L45" s="717"/>
      <c r="M45" s="717"/>
      <c r="N45" s="717"/>
      <c r="O45" s="717"/>
      <c r="P45" s="717"/>
      <c r="Q45" s="717"/>
      <c r="R45" s="717"/>
      <c r="S45" s="717"/>
      <c r="T45" s="717"/>
      <c r="U45" s="717"/>
      <c r="V45" s="717"/>
      <c r="W45" s="717"/>
    </row>
    <row r="46" spans="1:23">
      <c r="A46" s="717"/>
      <c r="B46" s="925"/>
      <c r="C46" s="717"/>
      <c r="D46" s="923"/>
      <c r="E46" s="923"/>
      <c r="F46" s="924"/>
      <c r="G46" s="923"/>
      <c r="H46" s="924"/>
      <c r="I46" s="923"/>
      <c r="J46" s="924"/>
      <c r="K46" s="1241"/>
      <c r="L46" s="717"/>
      <c r="M46" s="717"/>
      <c r="N46" s="717"/>
      <c r="O46" s="717"/>
      <c r="P46" s="717"/>
      <c r="Q46" s="717"/>
      <c r="R46" s="717"/>
      <c r="S46" s="717"/>
      <c r="T46" s="717"/>
      <c r="U46" s="717"/>
      <c r="V46" s="717"/>
      <c r="W46" s="717"/>
    </row>
    <row r="47" spans="1:23">
      <c r="A47" s="717"/>
      <c r="B47" s="925"/>
      <c r="C47" s="717"/>
      <c r="D47" s="923"/>
      <c r="E47" s="923"/>
      <c r="F47" s="924"/>
      <c r="G47" s="923"/>
      <c r="H47" s="924"/>
      <c r="I47" s="923"/>
      <c r="J47" s="924"/>
      <c r="K47" s="1241"/>
      <c r="L47" s="717"/>
      <c r="M47" s="717"/>
      <c r="N47" s="717"/>
      <c r="O47" s="717"/>
      <c r="P47" s="717"/>
      <c r="Q47" s="717"/>
      <c r="R47" s="717"/>
      <c r="S47" s="717"/>
      <c r="T47" s="717"/>
      <c r="U47" s="717"/>
      <c r="V47" s="717"/>
      <c r="W47" s="717"/>
    </row>
    <row r="48" spans="1:23" s="715" customFormat="1" ht="15.5">
      <c r="A48" s="717"/>
      <c r="B48" s="934" t="s">
        <v>1033</v>
      </c>
      <c r="C48" s="717"/>
      <c r="D48" s="717"/>
      <c r="E48" s="717"/>
      <c r="F48" s="935">
        <f>SUM(F8:F45)</f>
        <v>340250</v>
      </c>
      <c r="G48" s="717"/>
      <c r="H48" s="935">
        <f>SUM(H8:H45)</f>
        <v>239150</v>
      </c>
      <c r="I48" s="717"/>
      <c r="J48" s="935">
        <f>SUM(J8:J45)</f>
        <v>250650</v>
      </c>
      <c r="K48" s="1241"/>
      <c r="L48" s="717"/>
      <c r="M48" s="717"/>
      <c r="N48" s="857">
        <v>235759</v>
      </c>
      <c r="O48" s="717"/>
      <c r="P48" s="717"/>
      <c r="Q48" s="857">
        <v>220666.5</v>
      </c>
      <c r="R48" s="857"/>
      <c r="S48" s="717"/>
      <c r="T48" s="857">
        <f>SUM(T8:T47)</f>
        <v>-29983.499999999996</v>
      </c>
      <c r="U48" s="857"/>
      <c r="V48" s="717"/>
      <c r="W48" s="857">
        <f>SUM(W8:W47)</f>
        <v>-15092.499999999989</v>
      </c>
    </row>
    <row r="49" spans="1:23" s="715" customFormat="1">
      <c r="A49" s="919"/>
      <c r="B49" s="934"/>
      <c r="C49" s="936"/>
      <c r="D49" s="936"/>
      <c r="E49" s="937"/>
      <c r="F49" s="935"/>
      <c r="G49" s="937"/>
      <c r="H49" s="935"/>
      <c r="I49" s="937"/>
      <c r="J49" s="935"/>
      <c r="K49" s="1241"/>
      <c r="L49" s="717"/>
      <c r="M49" s="717"/>
      <c r="N49" s="717"/>
      <c r="O49" s="717"/>
      <c r="P49" s="717"/>
      <c r="Q49" s="717"/>
      <c r="R49" s="717"/>
      <c r="S49" s="717"/>
      <c r="T49" s="717"/>
      <c r="U49" s="717"/>
      <c r="V49" s="717"/>
      <c r="W49" s="717"/>
    </row>
    <row r="51" spans="1:23">
      <c r="A51" s="715" t="s">
        <v>1251</v>
      </c>
      <c r="B51" s="938" t="s">
        <v>1252</v>
      </c>
    </row>
  </sheetData>
  <mergeCells count="11">
    <mergeCell ref="L4:N4"/>
    <mergeCell ref="O4:Q4"/>
    <mergeCell ref="R4:T4"/>
    <mergeCell ref="U4:W4"/>
    <mergeCell ref="A1:D1"/>
    <mergeCell ref="K1:K49"/>
    <mergeCell ref="A2:D2"/>
    <mergeCell ref="E2:F3"/>
    <mergeCell ref="G2:H3"/>
    <mergeCell ref="I2:J3"/>
    <mergeCell ref="C4:J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H58"/>
  <sheetViews>
    <sheetView topLeftCell="A19" workbookViewId="0">
      <selection sqref="A1:XFD1048576"/>
    </sheetView>
  </sheetViews>
  <sheetFormatPr defaultRowHeight="14"/>
  <cols>
    <col min="1" max="1" width="9.4140625" style="942" customWidth="1"/>
    <col min="2" max="2" width="62.1640625" style="958" customWidth="1"/>
    <col min="3" max="3" width="10.4140625" style="942" customWidth="1"/>
    <col min="4" max="4" width="12.25" style="942" customWidth="1"/>
    <col min="5" max="5" width="8.75" style="942"/>
    <col min="6" max="6" width="12.4140625" style="942" bestFit="1" customWidth="1"/>
    <col min="7" max="7" width="10.58203125" style="942" customWidth="1"/>
    <col min="8" max="8" width="8.75" style="942"/>
    <col min="9" max="9" width="12.4140625" style="942" bestFit="1" customWidth="1"/>
    <col min="10" max="10" width="11.25" style="942" bestFit="1" customWidth="1"/>
    <col min="11" max="236" width="8.75" style="942"/>
    <col min="237" max="242" width="8.75" style="654"/>
    <col min="257" max="257" width="9.4140625" customWidth="1"/>
    <col min="258" max="258" width="62.1640625" customWidth="1"/>
    <col min="259" max="259" width="10.4140625" customWidth="1"/>
    <col min="260" max="260" width="12.25" customWidth="1"/>
    <col min="262" max="262" width="12.4140625" bestFit="1" customWidth="1"/>
    <col min="263" max="263" width="10.58203125" customWidth="1"/>
    <col min="265" max="265" width="12.4140625" bestFit="1" customWidth="1"/>
    <col min="266" max="266" width="11.25" bestFit="1" customWidth="1"/>
    <col min="513" max="513" width="9.4140625" customWidth="1"/>
    <col min="514" max="514" width="62.1640625" customWidth="1"/>
    <col min="515" max="515" width="10.4140625" customWidth="1"/>
    <col min="516" max="516" width="12.25" customWidth="1"/>
    <col min="518" max="518" width="12.4140625" bestFit="1" customWidth="1"/>
    <col min="519" max="519" width="10.58203125" customWidth="1"/>
    <col min="521" max="521" width="12.4140625" bestFit="1" customWidth="1"/>
    <col min="522" max="522" width="11.25" bestFit="1" customWidth="1"/>
    <col min="769" max="769" width="9.4140625" customWidth="1"/>
    <col min="770" max="770" width="62.1640625" customWidth="1"/>
    <col min="771" max="771" width="10.4140625" customWidth="1"/>
    <col min="772" max="772" width="12.25" customWidth="1"/>
    <col min="774" max="774" width="12.4140625" bestFit="1" customWidth="1"/>
    <col min="775" max="775" width="10.58203125" customWidth="1"/>
    <col min="777" max="777" width="12.4140625" bestFit="1" customWidth="1"/>
    <col min="778" max="778" width="11.25" bestFit="1" customWidth="1"/>
    <col min="1025" max="1025" width="9.4140625" customWidth="1"/>
    <col min="1026" max="1026" width="62.1640625" customWidth="1"/>
    <col min="1027" max="1027" width="10.4140625" customWidth="1"/>
    <col min="1028" max="1028" width="12.25" customWidth="1"/>
    <col min="1030" max="1030" width="12.4140625" bestFit="1" customWidth="1"/>
    <col min="1031" max="1031" width="10.58203125" customWidth="1"/>
    <col min="1033" max="1033" width="12.4140625" bestFit="1" customWidth="1"/>
    <col min="1034" max="1034" width="11.25" bestFit="1" customWidth="1"/>
    <col min="1281" max="1281" width="9.4140625" customWidth="1"/>
    <col min="1282" max="1282" width="62.1640625" customWidth="1"/>
    <col min="1283" max="1283" width="10.4140625" customWidth="1"/>
    <col min="1284" max="1284" width="12.25" customWidth="1"/>
    <col min="1286" max="1286" width="12.4140625" bestFit="1" customWidth="1"/>
    <col min="1287" max="1287" width="10.58203125" customWidth="1"/>
    <col min="1289" max="1289" width="12.4140625" bestFit="1" customWidth="1"/>
    <col min="1290" max="1290" width="11.25" bestFit="1" customWidth="1"/>
    <col min="1537" max="1537" width="9.4140625" customWidth="1"/>
    <col min="1538" max="1538" width="62.1640625" customWidth="1"/>
    <col min="1539" max="1539" width="10.4140625" customWidth="1"/>
    <col min="1540" max="1540" width="12.25" customWidth="1"/>
    <col min="1542" max="1542" width="12.4140625" bestFit="1" customWidth="1"/>
    <col min="1543" max="1543" width="10.58203125" customWidth="1"/>
    <col min="1545" max="1545" width="12.4140625" bestFit="1" customWidth="1"/>
    <col min="1546" max="1546" width="11.25" bestFit="1" customWidth="1"/>
    <col min="1793" max="1793" width="9.4140625" customWidth="1"/>
    <col min="1794" max="1794" width="62.1640625" customWidth="1"/>
    <col min="1795" max="1795" width="10.4140625" customWidth="1"/>
    <col min="1796" max="1796" width="12.25" customWidth="1"/>
    <col min="1798" max="1798" width="12.4140625" bestFit="1" customWidth="1"/>
    <col min="1799" max="1799" width="10.58203125" customWidth="1"/>
    <col min="1801" max="1801" width="12.4140625" bestFit="1" customWidth="1"/>
    <col min="1802" max="1802" width="11.25" bestFit="1" customWidth="1"/>
    <col min="2049" max="2049" width="9.4140625" customWidth="1"/>
    <col min="2050" max="2050" width="62.1640625" customWidth="1"/>
    <col min="2051" max="2051" width="10.4140625" customWidth="1"/>
    <col min="2052" max="2052" width="12.25" customWidth="1"/>
    <col min="2054" max="2054" width="12.4140625" bestFit="1" customWidth="1"/>
    <col min="2055" max="2055" width="10.58203125" customWidth="1"/>
    <col min="2057" max="2057" width="12.4140625" bestFit="1" customWidth="1"/>
    <col min="2058" max="2058" width="11.25" bestFit="1" customWidth="1"/>
    <col min="2305" max="2305" width="9.4140625" customWidth="1"/>
    <col min="2306" max="2306" width="62.1640625" customWidth="1"/>
    <col min="2307" max="2307" width="10.4140625" customWidth="1"/>
    <col min="2308" max="2308" width="12.25" customWidth="1"/>
    <col min="2310" max="2310" width="12.4140625" bestFit="1" customWidth="1"/>
    <col min="2311" max="2311" width="10.58203125" customWidth="1"/>
    <col min="2313" max="2313" width="12.4140625" bestFit="1" customWidth="1"/>
    <col min="2314" max="2314" width="11.25" bestFit="1" customWidth="1"/>
    <col min="2561" max="2561" width="9.4140625" customWidth="1"/>
    <col min="2562" max="2562" width="62.1640625" customWidth="1"/>
    <col min="2563" max="2563" width="10.4140625" customWidth="1"/>
    <col min="2564" max="2564" width="12.25" customWidth="1"/>
    <col min="2566" max="2566" width="12.4140625" bestFit="1" customWidth="1"/>
    <col min="2567" max="2567" width="10.58203125" customWidth="1"/>
    <col min="2569" max="2569" width="12.4140625" bestFit="1" customWidth="1"/>
    <col min="2570" max="2570" width="11.25" bestFit="1" customWidth="1"/>
    <col min="2817" max="2817" width="9.4140625" customWidth="1"/>
    <col min="2818" max="2818" width="62.1640625" customWidth="1"/>
    <col min="2819" max="2819" width="10.4140625" customWidth="1"/>
    <col min="2820" max="2820" width="12.25" customWidth="1"/>
    <col min="2822" max="2822" width="12.4140625" bestFit="1" customWidth="1"/>
    <col min="2823" max="2823" width="10.58203125" customWidth="1"/>
    <col min="2825" max="2825" width="12.4140625" bestFit="1" customWidth="1"/>
    <col min="2826" max="2826" width="11.25" bestFit="1" customWidth="1"/>
    <col min="3073" max="3073" width="9.4140625" customWidth="1"/>
    <col min="3074" max="3074" width="62.1640625" customWidth="1"/>
    <col min="3075" max="3075" width="10.4140625" customWidth="1"/>
    <col min="3076" max="3076" width="12.25" customWidth="1"/>
    <col min="3078" max="3078" width="12.4140625" bestFit="1" customWidth="1"/>
    <col min="3079" max="3079" width="10.58203125" customWidth="1"/>
    <col min="3081" max="3081" width="12.4140625" bestFit="1" customWidth="1"/>
    <col min="3082" max="3082" width="11.25" bestFit="1" customWidth="1"/>
    <col min="3329" max="3329" width="9.4140625" customWidth="1"/>
    <col min="3330" max="3330" width="62.1640625" customWidth="1"/>
    <col min="3331" max="3331" width="10.4140625" customWidth="1"/>
    <col min="3332" max="3332" width="12.25" customWidth="1"/>
    <col min="3334" max="3334" width="12.4140625" bestFit="1" customWidth="1"/>
    <col min="3335" max="3335" width="10.58203125" customWidth="1"/>
    <col min="3337" max="3337" width="12.4140625" bestFit="1" customWidth="1"/>
    <col min="3338" max="3338" width="11.25" bestFit="1" customWidth="1"/>
    <col min="3585" max="3585" width="9.4140625" customWidth="1"/>
    <col min="3586" max="3586" width="62.1640625" customWidth="1"/>
    <col min="3587" max="3587" width="10.4140625" customWidth="1"/>
    <col min="3588" max="3588" width="12.25" customWidth="1"/>
    <col min="3590" max="3590" width="12.4140625" bestFit="1" customWidth="1"/>
    <col min="3591" max="3591" width="10.58203125" customWidth="1"/>
    <col min="3593" max="3593" width="12.4140625" bestFit="1" customWidth="1"/>
    <col min="3594" max="3594" width="11.25" bestFit="1" customWidth="1"/>
    <col min="3841" max="3841" width="9.4140625" customWidth="1"/>
    <col min="3842" max="3842" width="62.1640625" customWidth="1"/>
    <col min="3843" max="3843" width="10.4140625" customWidth="1"/>
    <col min="3844" max="3844" width="12.25" customWidth="1"/>
    <col min="3846" max="3846" width="12.4140625" bestFit="1" customWidth="1"/>
    <col min="3847" max="3847" width="10.58203125" customWidth="1"/>
    <col min="3849" max="3849" width="12.4140625" bestFit="1" customWidth="1"/>
    <col min="3850" max="3850" width="11.25" bestFit="1" customWidth="1"/>
    <col min="4097" max="4097" width="9.4140625" customWidth="1"/>
    <col min="4098" max="4098" width="62.1640625" customWidth="1"/>
    <col min="4099" max="4099" width="10.4140625" customWidth="1"/>
    <col min="4100" max="4100" width="12.25" customWidth="1"/>
    <col min="4102" max="4102" width="12.4140625" bestFit="1" customWidth="1"/>
    <col min="4103" max="4103" width="10.58203125" customWidth="1"/>
    <col min="4105" max="4105" width="12.4140625" bestFit="1" customWidth="1"/>
    <col min="4106" max="4106" width="11.25" bestFit="1" customWidth="1"/>
    <col min="4353" max="4353" width="9.4140625" customWidth="1"/>
    <col min="4354" max="4354" width="62.1640625" customWidth="1"/>
    <col min="4355" max="4355" width="10.4140625" customWidth="1"/>
    <col min="4356" max="4356" width="12.25" customWidth="1"/>
    <col min="4358" max="4358" width="12.4140625" bestFit="1" customWidth="1"/>
    <col min="4359" max="4359" width="10.58203125" customWidth="1"/>
    <col min="4361" max="4361" width="12.4140625" bestFit="1" customWidth="1"/>
    <col min="4362" max="4362" width="11.25" bestFit="1" customWidth="1"/>
    <col min="4609" max="4609" width="9.4140625" customWidth="1"/>
    <col min="4610" max="4610" width="62.1640625" customWidth="1"/>
    <col min="4611" max="4611" width="10.4140625" customWidth="1"/>
    <col min="4612" max="4612" width="12.25" customWidth="1"/>
    <col min="4614" max="4614" width="12.4140625" bestFit="1" customWidth="1"/>
    <col min="4615" max="4615" width="10.58203125" customWidth="1"/>
    <col min="4617" max="4617" width="12.4140625" bestFit="1" customWidth="1"/>
    <col min="4618" max="4618" width="11.25" bestFit="1" customWidth="1"/>
    <col min="4865" max="4865" width="9.4140625" customWidth="1"/>
    <col min="4866" max="4866" width="62.1640625" customWidth="1"/>
    <col min="4867" max="4867" width="10.4140625" customWidth="1"/>
    <col min="4868" max="4868" width="12.25" customWidth="1"/>
    <col min="4870" max="4870" width="12.4140625" bestFit="1" customWidth="1"/>
    <col min="4871" max="4871" width="10.58203125" customWidth="1"/>
    <col min="4873" max="4873" width="12.4140625" bestFit="1" customWidth="1"/>
    <col min="4874" max="4874" width="11.25" bestFit="1" customWidth="1"/>
    <col min="5121" max="5121" width="9.4140625" customWidth="1"/>
    <col min="5122" max="5122" width="62.1640625" customWidth="1"/>
    <col min="5123" max="5123" width="10.4140625" customWidth="1"/>
    <col min="5124" max="5124" width="12.25" customWidth="1"/>
    <col min="5126" max="5126" width="12.4140625" bestFit="1" customWidth="1"/>
    <col min="5127" max="5127" width="10.58203125" customWidth="1"/>
    <col min="5129" max="5129" width="12.4140625" bestFit="1" customWidth="1"/>
    <col min="5130" max="5130" width="11.25" bestFit="1" customWidth="1"/>
    <col min="5377" max="5377" width="9.4140625" customWidth="1"/>
    <col min="5378" max="5378" width="62.1640625" customWidth="1"/>
    <col min="5379" max="5379" width="10.4140625" customWidth="1"/>
    <col min="5380" max="5380" width="12.25" customWidth="1"/>
    <col min="5382" max="5382" width="12.4140625" bestFit="1" customWidth="1"/>
    <col min="5383" max="5383" width="10.58203125" customWidth="1"/>
    <col min="5385" max="5385" width="12.4140625" bestFit="1" customWidth="1"/>
    <col min="5386" max="5386" width="11.25" bestFit="1" customWidth="1"/>
    <col min="5633" max="5633" width="9.4140625" customWidth="1"/>
    <col min="5634" max="5634" width="62.1640625" customWidth="1"/>
    <col min="5635" max="5635" width="10.4140625" customWidth="1"/>
    <col min="5636" max="5636" width="12.25" customWidth="1"/>
    <col min="5638" max="5638" width="12.4140625" bestFit="1" customWidth="1"/>
    <col min="5639" max="5639" width="10.58203125" customWidth="1"/>
    <col min="5641" max="5641" width="12.4140625" bestFit="1" customWidth="1"/>
    <col min="5642" max="5642" width="11.25" bestFit="1" customWidth="1"/>
    <col min="5889" max="5889" width="9.4140625" customWidth="1"/>
    <col min="5890" max="5890" width="62.1640625" customWidth="1"/>
    <col min="5891" max="5891" width="10.4140625" customWidth="1"/>
    <col min="5892" max="5892" width="12.25" customWidth="1"/>
    <col min="5894" max="5894" width="12.4140625" bestFit="1" customWidth="1"/>
    <col min="5895" max="5895" width="10.58203125" customWidth="1"/>
    <col min="5897" max="5897" width="12.4140625" bestFit="1" customWidth="1"/>
    <col min="5898" max="5898" width="11.25" bestFit="1" customWidth="1"/>
    <col min="6145" max="6145" width="9.4140625" customWidth="1"/>
    <col min="6146" max="6146" width="62.1640625" customWidth="1"/>
    <col min="6147" max="6147" width="10.4140625" customWidth="1"/>
    <col min="6148" max="6148" width="12.25" customWidth="1"/>
    <col min="6150" max="6150" width="12.4140625" bestFit="1" customWidth="1"/>
    <col min="6151" max="6151" width="10.58203125" customWidth="1"/>
    <col min="6153" max="6153" width="12.4140625" bestFit="1" customWidth="1"/>
    <col min="6154" max="6154" width="11.25" bestFit="1" customWidth="1"/>
    <col min="6401" max="6401" width="9.4140625" customWidth="1"/>
    <col min="6402" max="6402" width="62.1640625" customWidth="1"/>
    <col min="6403" max="6403" width="10.4140625" customWidth="1"/>
    <col min="6404" max="6404" width="12.25" customWidth="1"/>
    <col min="6406" max="6406" width="12.4140625" bestFit="1" customWidth="1"/>
    <col min="6407" max="6407" width="10.58203125" customWidth="1"/>
    <col min="6409" max="6409" width="12.4140625" bestFit="1" customWidth="1"/>
    <col min="6410" max="6410" width="11.25" bestFit="1" customWidth="1"/>
    <col min="6657" max="6657" width="9.4140625" customWidth="1"/>
    <col min="6658" max="6658" width="62.1640625" customWidth="1"/>
    <col min="6659" max="6659" width="10.4140625" customWidth="1"/>
    <col min="6660" max="6660" width="12.25" customWidth="1"/>
    <col min="6662" max="6662" width="12.4140625" bestFit="1" customWidth="1"/>
    <col min="6663" max="6663" width="10.58203125" customWidth="1"/>
    <col min="6665" max="6665" width="12.4140625" bestFit="1" customWidth="1"/>
    <col min="6666" max="6666" width="11.25" bestFit="1" customWidth="1"/>
    <col min="6913" max="6913" width="9.4140625" customWidth="1"/>
    <col min="6914" max="6914" width="62.1640625" customWidth="1"/>
    <col min="6915" max="6915" width="10.4140625" customWidth="1"/>
    <col min="6916" max="6916" width="12.25" customWidth="1"/>
    <col min="6918" max="6918" width="12.4140625" bestFit="1" customWidth="1"/>
    <col min="6919" max="6919" width="10.58203125" customWidth="1"/>
    <col min="6921" max="6921" width="12.4140625" bestFit="1" customWidth="1"/>
    <col min="6922" max="6922" width="11.25" bestFit="1" customWidth="1"/>
    <col min="7169" max="7169" width="9.4140625" customWidth="1"/>
    <col min="7170" max="7170" width="62.1640625" customWidth="1"/>
    <col min="7171" max="7171" width="10.4140625" customWidth="1"/>
    <col min="7172" max="7172" width="12.25" customWidth="1"/>
    <col min="7174" max="7174" width="12.4140625" bestFit="1" customWidth="1"/>
    <col min="7175" max="7175" width="10.58203125" customWidth="1"/>
    <col min="7177" max="7177" width="12.4140625" bestFit="1" customWidth="1"/>
    <col min="7178" max="7178" width="11.25" bestFit="1" customWidth="1"/>
    <col min="7425" max="7425" width="9.4140625" customWidth="1"/>
    <col min="7426" max="7426" width="62.1640625" customWidth="1"/>
    <col min="7427" max="7427" width="10.4140625" customWidth="1"/>
    <col min="7428" max="7428" width="12.25" customWidth="1"/>
    <col min="7430" max="7430" width="12.4140625" bestFit="1" customWidth="1"/>
    <col min="7431" max="7431" width="10.58203125" customWidth="1"/>
    <col min="7433" max="7433" width="12.4140625" bestFit="1" customWidth="1"/>
    <col min="7434" max="7434" width="11.25" bestFit="1" customWidth="1"/>
    <col min="7681" max="7681" width="9.4140625" customWidth="1"/>
    <col min="7682" max="7682" width="62.1640625" customWidth="1"/>
    <col min="7683" max="7683" width="10.4140625" customWidth="1"/>
    <col min="7684" max="7684" width="12.25" customWidth="1"/>
    <col min="7686" max="7686" width="12.4140625" bestFit="1" customWidth="1"/>
    <col min="7687" max="7687" width="10.58203125" customWidth="1"/>
    <col min="7689" max="7689" width="12.4140625" bestFit="1" customWidth="1"/>
    <col min="7690" max="7690" width="11.25" bestFit="1" customWidth="1"/>
    <col min="7937" max="7937" width="9.4140625" customWidth="1"/>
    <col min="7938" max="7938" width="62.1640625" customWidth="1"/>
    <col min="7939" max="7939" width="10.4140625" customWidth="1"/>
    <col min="7940" max="7940" width="12.25" customWidth="1"/>
    <col min="7942" max="7942" width="12.4140625" bestFit="1" customWidth="1"/>
    <col min="7943" max="7943" width="10.58203125" customWidth="1"/>
    <col min="7945" max="7945" width="12.4140625" bestFit="1" customWidth="1"/>
    <col min="7946" max="7946" width="11.25" bestFit="1" customWidth="1"/>
    <col min="8193" max="8193" width="9.4140625" customWidth="1"/>
    <col min="8194" max="8194" width="62.1640625" customWidth="1"/>
    <col min="8195" max="8195" width="10.4140625" customWidth="1"/>
    <col min="8196" max="8196" width="12.25" customWidth="1"/>
    <col min="8198" max="8198" width="12.4140625" bestFit="1" customWidth="1"/>
    <col min="8199" max="8199" width="10.58203125" customWidth="1"/>
    <col min="8201" max="8201" width="12.4140625" bestFit="1" customWidth="1"/>
    <col min="8202" max="8202" width="11.25" bestFit="1" customWidth="1"/>
    <col min="8449" max="8449" width="9.4140625" customWidth="1"/>
    <col min="8450" max="8450" width="62.1640625" customWidth="1"/>
    <col min="8451" max="8451" width="10.4140625" customWidth="1"/>
    <col min="8452" max="8452" width="12.25" customWidth="1"/>
    <col min="8454" max="8454" width="12.4140625" bestFit="1" customWidth="1"/>
    <col min="8455" max="8455" width="10.58203125" customWidth="1"/>
    <col min="8457" max="8457" width="12.4140625" bestFit="1" customWidth="1"/>
    <col min="8458" max="8458" width="11.25" bestFit="1" customWidth="1"/>
    <col min="8705" max="8705" width="9.4140625" customWidth="1"/>
    <col min="8706" max="8706" width="62.1640625" customWidth="1"/>
    <col min="8707" max="8707" width="10.4140625" customWidth="1"/>
    <col min="8708" max="8708" width="12.25" customWidth="1"/>
    <col min="8710" max="8710" width="12.4140625" bestFit="1" customWidth="1"/>
    <col min="8711" max="8711" width="10.58203125" customWidth="1"/>
    <col min="8713" max="8713" width="12.4140625" bestFit="1" customWidth="1"/>
    <col min="8714" max="8714" width="11.25" bestFit="1" customWidth="1"/>
    <col min="8961" max="8961" width="9.4140625" customWidth="1"/>
    <col min="8962" max="8962" width="62.1640625" customWidth="1"/>
    <col min="8963" max="8963" width="10.4140625" customWidth="1"/>
    <col min="8964" max="8964" width="12.25" customWidth="1"/>
    <col min="8966" max="8966" width="12.4140625" bestFit="1" customWidth="1"/>
    <col min="8967" max="8967" width="10.58203125" customWidth="1"/>
    <col min="8969" max="8969" width="12.4140625" bestFit="1" customWidth="1"/>
    <col min="8970" max="8970" width="11.25" bestFit="1" customWidth="1"/>
    <col min="9217" max="9217" width="9.4140625" customWidth="1"/>
    <col min="9218" max="9218" width="62.1640625" customWidth="1"/>
    <col min="9219" max="9219" width="10.4140625" customWidth="1"/>
    <col min="9220" max="9220" width="12.25" customWidth="1"/>
    <col min="9222" max="9222" width="12.4140625" bestFit="1" customWidth="1"/>
    <col min="9223" max="9223" width="10.58203125" customWidth="1"/>
    <col min="9225" max="9225" width="12.4140625" bestFit="1" customWidth="1"/>
    <col min="9226" max="9226" width="11.25" bestFit="1" customWidth="1"/>
    <col min="9473" max="9473" width="9.4140625" customWidth="1"/>
    <col min="9474" max="9474" width="62.1640625" customWidth="1"/>
    <col min="9475" max="9475" width="10.4140625" customWidth="1"/>
    <col min="9476" max="9476" width="12.25" customWidth="1"/>
    <col min="9478" max="9478" width="12.4140625" bestFit="1" customWidth="1"/>
    <col min="9479" max="9479" width="10.58203125" customWidth="1"/>
    <col min="9481" max="9481" width="12.4140625" bestFit="1" customWidth="1"/>
    <col min="9482" max="9482" width="11.25" bestFit="1" customWidth="1"/>
    <col min="9729" max="9729" width="9.4140625" customWidth="1"/>
    <col min="9730" max="9730" width="62.1640625" customWidth="1"/>
    <col min="9731" max="9731" width="10.4140625" customWidth="1"/>
    <col min="9732" max="9732" width="12.25" customWidth="1"/>
    <col min="9734" max="9734" width="12.4140625" bestFit="1" customWidth="1"/>
    <col min="9735" max="9735" width="10.58203125" customWidth="1"/>
    <col min="9737" max="9737" width="12.4140625" bestFit="1" customWidth="1"/>
    <col min="9738" max="9738" width="11.25" bestFit="1" customWidth="1"/>
    <col min="9985" max="9985" width="9.4140625" customWidth="1"/>
    <col min="9986" max="9986" width="62.1640625" customWidth="1"/>
    <col min="9987" max="9987" width="10.4140625" customWidth="1"/>
    <col min="9988" max="9988" width="12.25" customWidth="1"/>
    <col min="9990" max="9990" width="12.4140625" bestFit="1" customWidth="1"/>
    <col min="9991" max="9991" width="10.58203125" customWidth="1"/>
    <col min="9993" max="9993" width="12.4140625" bestFit="1" customWidth="1"/>
    <col min="9994" max="9994" width="11.25" bestFit="1" customWidth="1"/>
    <col min="10241" max="10241" width="9.4140625" customWidth="1"/>
    <col min="10242" max="10242" width="62.1640625" customWidth="1"/>
    <col min="10243" max="10243" width="10.4140625" customWidth="1"/>
    <col min="10244" max="10244" width="12.25" customWidth="1"/>
    <col min="10246" max="10246" width="12.4140625" bestFit="1" customWidth="1"/>
    <col min="10247" max="10247" width="10.58203125" customWidth="1"/>
    <col min="10249" max="10249" width="12.4140625" bestFit="1" customWidth="1"/>
    <col min="10250" max="10250" width="11.25" bestFit="1" customWidth="1"/>
    <col min="10497" max="10497" width="9.4140625" customWidth="1"/>
    <col min="10498" max="10498" width="62.1640625" customWidth="1"/>
    <col min="10499" max="10499" width="10.4140625" customWidth="1"/>
    <col min="10500" max="10500" width="12.25" customWidth="1"/>
    <col min="10502" max="10502" width="12.4140625" bestFit="1" customWidth="1"/>
    <col min="10503" max="10503" width="10.58203125" customWidth="1"/>
    <col min="10505" max="10505" width="12.4140625" bestFit="1" customWidth="1"/>
    <col min="10506" max="10506" width="11.25" bestFit="1" customWidth="1"/>
    <col min="10753" max="10753" width="9.4140625" customWidth="1"/>
    <col min="10754" max="10754" width="62.1640625" customWidth="1"/>
    <col min="10755" max="10755" width="10.4140625" customWidth="1"/>
    <col min="10756" max="10756" width="12.25" customWidth="1"/>
    <col min="10758" max="10758" width="12.4140625" bestFit="1" customWidth="1"/>
    <col min="10759" max="10759" width="10.58203125" customWidth="1"/>
    <col min="10761" max="10761" width="12.4140625" bestFit="1" customWidth="1"/>
    <col min="10762" max="10762" width="11.25" bestFit="1" customWidth="1"/>
    <col min="11009" max="11009" width="9.4140625" customWidth="1"/>
    <col min="11010" max="11010" width="62.1640625" customWidth="1"/>
    <col min="11011" max="11011" width="10.4140625" customWidth="1"/>
    <col min="11012" max="11012" width="12.25" customWidth="1"/>
    <col min="11014" max="11014" width="12.4140625" bestFit="1" customWidth="1"/>
    <col min="11015" max="11015" width="10.58203125" customWidth="1"/>
    <col min="11017" max="11017" width="12.4140625" bestFit="1" customWidth="1"/>
    <col min="11018" max="11018" width="11.25" bestFit="1" customWidth="1"/>
    <col min="11265" max="11265" width="9.4140625" customWidth="1"/>
    <col min="11266" max="11266" width="62.1640625" customWidth="1"/>
    <col min="11267" max="11267" width="10.4140625" customWidth="1"/>
    <col min="11268" max="11268" width="12.25" customWidth="1"/>
    <col min="11270" max="11270" width="12.4140625" bestFit="1" customWidth="1"/>
    <col min="11271" max="11271" width="10.58203125" customWidth="1"/>
    <col min="11273" max="11273" width="12.4140625" bestFit="1" customWidth="1"/>
    <col min="11274" max="11274" width="11.25" bestFit="1" customWidth="1"/>
    <col min="11521" max="11521" width="9.4140625" customWidth="1"/>
    <col min="11522" max="11522" width="62.1640625" customWidth="1"/>
    <col min="11523" max="11523" width="10.4140625" customWidth="1"/>
    <col min="11524" max="11524" width="12.25" customWidth="1"/>
    <col min="11526" max="11526" width="12.4140625" bestFit="1" customWidth="1"/>
    <col min="11527" max="11527" width="10.58203125" customWidth="1"/>
    <col min="11529" max="11529" width="12.4140625" bestFit="1" customWidth="1"/>
    <col min="11530" max="11530" width="11.25" bestFit="1" customWidth="1"/>
    <col min="11777" max="11777" width="9.4140625" customWidth="1"/>
    <col min="11778" max="11778" width="62.1640625" customWidth="1"/>
    <col min="11779" max="11779" width="10.4140625" customWidth="1"/>
    <col min="11780" max="11780" width="12.25" customWidth="1"/>
    <col min="11782" max="11782" width="12.4140625" bestFit="1" customWidth="1"/>
    <col min="11783" max="11783" width="10.58203125" customWidth="1"/>
    <col min="11785" max="11785" width="12.4140625" bestFit="1" customWidth="1"/>
    <col min="11786" max="11786" width="11.25" bestFit="1" customWidth="1"/>
    <col min="12033" max="12033" width="9.4140625" customWidth="1"/>
    <col min="12034" max="12034" width="62.1640625" customWidth="1"/>
    <col min="12035" max="12035" width="10.4140625" customWidth="1"/>
    <col min="12036" max="12036" width="12.25" customWidth="1"/>
    <col min="12038" max="12038" width="12.4140625" bestFit="1" customWidth="1"/>
    <col min="12039" max="12039" width="10.58203125" customWidth="1"/>
    <col min="12041" max="12041" width="12.4140625" bestFit="1" customWidth="1"/>
    <col min="12042" max="12042" width="11.25" bestFit="1" customWidth="1"/>
    <col min="12289" max="12289" width="9.4140625" customWidth="1"/>
    <col min="12290" max="12290" width="62.1640625" customWidth="1"/>
    <col min="12291" max="12291" width="10.4140625" customWidth="1"/>
    <col min="12292" max="12292" width="12.25" customWidth="1"/>
    <col min="12294" max="12294" width="12.4140625" bestFit="1" customWidth="1"/>
    <col min="12295" max="12295" width="10.58203125" customWidth="1"/>
    <col min="12297" max="12297" width="12.4140625" bestFit="1" customWidth="1"/>
    <col min="12298" max="12298" width="11.25" bestFit="1" customWidth="1"/>
    <col min="12545" max="12545" width="9.4140625" customWidth="1"/>
    <col min="12546" max="12546" width="62.1640625" customWidth="1"/>
    <col min="12547" max="12547" width="10.4140625" customWidth="1"/>
    <col min="12548" max="12548" width="12.25" customWidth="1"/>
    <col min="12550" max="12550" width="12.4140625" bestFit="1" customWidth="1"/>
    <col min="12551" max="12551" width="10.58203125" customWidth="1"/>
    <col min="12553" max="12553" width="12.4140625" bestFit="1" customWidth="1"/>
    <col min="12554" max="12554" width="11.25" bestFit="1" customWidth="1"/>
    <col min="12801" max="12801" width="9.4140625" customWidth="1"/>
    <col min="12802" max="12802" width="62.1640625" customWidth="1"/>
    <col min="12803" max="12803" width="10.4140625" customWidth="1"/>
    <col min="12804" max="12804" width="12.25" customWidth="1"/>
    <col min="12806" max="12806" width="12.4140625" bestFit="1" customWidth="1"/>
    <col min="12807" max="12807" width="10.58203125" customWidth="1"/>
    <col min="12809" max="12809" width="12.4140625" bestFit="1" customWidth="1"/>
    <col min="12810" max="12810" width="11.25" bestFit="1" customWidth="1"/>
    <col min="13057" max="13057" width="9.4140625" customWidth="1"/>
    <col min="13058" max="13058" width="62.1640625" customWidth="1"/>
    <col min="13059" max="13059" width="10.4140625" customWidth="1"/>
    <col min="13060" max="13060" width="12.25" customWidth="1"/>
    <col min="13062" max="13062" width="12.4140625" bestFit="1" customWidth="1"/>
    <col min="13063" max="13063" width="10.58203125" customWidth="1"/>
    <col min="13065" max="13065" width="12.4140625" bestFit="1" customWidth="1"/>
    <col min="13066" max="13066" width="11.25" bestFit="1" customWidth="1"/>
    <col min="13313" max="13313" width="9.4140625" customWidth="1"/>
    <col min="13314" max="13314" width="62.1640625" customWidth="1"/>
    <col min="13315" max="13315" width="10.4140625" customWidth="1"/>
    <col min="13316" max="13316" width="12.25" customWidth="1"/>
    <col min="13318" max="13318" width="12.4140625" bestFit="1" customWidth="1"/>
    <col min="13319" max="13319" width="10.58203125" customWidth="1"/>
    <col min="13321" max="13321" width="12.4140625" bestFit="1" customWidth="1"/>
    <col min="13322" max="13322" width="11.25" bestFit="1" customWidth="1"/>
    <col min="13569" max="13569" width="9.4140625" customWidth="1"/>
    <col min="13570" max="13570" width="62.1640625" customWidth="1"/>
    <col min="13571" max="13571" width="10.4140625" customWidth="1"/>
    <col min="13572" max="13572" width="12.25" customWidth="1"/>
    <col min="13574" max="13574" width="12.4140625" bestFit="1" customWidth="1"/>
    <col min="13575" max="13575" width="10.58203125" customWidth="1"/>
    <col min="13577" max="13577" width="12.4140625" bestFit="1" customWidth="1"/>
    <col min="13578" max="13578" width="11.25" bestFit="1" customWidth="1"/>
    <col min="13825" max="13825" width="9.4140625" customWidth="1"/>
    <col min="13826" max="13826" width="62.1640625" customWidth="1"/>
    <col min="13827" max="13827" width="10.4140625" customWidth="1"/>
    <col min="13828" max="13828" width="12.25" customWidth="1"/>
    <col min="13830" max="13830" width="12.4140625" bestFit="1" customWidth="1"/>
    <col min="13831" max="13831" width="10.58203125" customWidth="1"/>
    <col min="13833" max="13833" width="12.4140625" bestFit="1" customWidth="1"/>
    <col min="13834" max="13834" width="11.25" bestFit="1" customWidth="1"/>
    <col min="14081" max="14081" width="9.4140625" customWidth="1"/>
    <col min="14082" max="14082" width="62.1640625" customWidth="1"/>
    <col min="14083" max="14083" width="10.4140625" customWidth="1"/>
    <col min="14084" max="14084" width="12.25" customWidth="1"/>
    <col min="14086" max="14086" width="12.4140625" bestFit="1" customWidth="1"/>
    <col min="14087" max="14087" width="10.58203125" customWidth="1"/>
    <col min="14089" max="14089" width="12.4140625" bestFit="1" customWidth="1"/>
    <col min="14090" max="14090" width="11.25" bestFit="1" customWidth="1"/>
    <col min="14337" max="14337" width="9.4140625" customWidth="1"/>
    <col min="14338" max="14338" width="62.1640625" customWidth="1"/>
    <col min="14339" max="14339" width="10.4140625" customWidth="1"/>
    <col min="14340" max="14340" width="12.25" customWidth="1"/>
    <col min="14342" max="14342" width="12.4140625" bestFit="1" customWidth="1"/>
    <col min="14343" max="14343" width="10.58203125" customWidth="1"/>
    <col min="14345" max="14345" width="12.4140625" bestFit="1" customWidth="1"/>
    <col min="14346" max="14346" width="11.25" bestFit="1" customWidth="1"/>
    <col min="14593" max="14593" width="9.4140625" customWidth="1"/>
    <col min="14594" max="14594" width="62.1640625" customWidth="1"/>
    <col min="14595" max="14595" width="10.4140625" customWidth="1"/>
    <col min="14596" max="14596" width="12.25" customWidth="1"/>
    <col min="14598" max="14598" width="12.4140625" bestFit="1" customWidth="1"/>
    <col min="14599" max="14599" width="10.58203125" customWidth="1"/>
    <col min="14601" max="14601" width="12.4140625" bestFit="1" customWidth="1"/>
    <col min="14602" max="14602" width="11.25" bestFit="1" customWidth="1"/>
    <col min="14849" max="14849" width="9.4140625" customWidth="1"/>
    <col min="14850" max="14850" width="62.1640625" customWidth="1"/>
    <col min="14851" max="14851" width="10.4140625" customWidth="1"/>
    <col min="14852" max="14852" width="12.25" customWidth="1"/>
    <col min="14854" max="14854" width="12.4140625" bestFit="1" customWidth="1"/>
    <col min="14855" max="14855" width="10.58203125" customWidth="1"/>
    <col min="14857" max="14857" width="12.4140625" bestFit="1" customWidth="1"/>
    <col min="14858" max="14858" width="11.25" bestFit="1" customWidth="1"/>
    <col min="15105" max="15105" width="9.4140625" customWidth="1"/>
    <col min="15106" max="15106" width="62.1640625" customWidth="1"/>
    <col min="15107" max="15107" width="10.4140625" customWidth="1"/>
    <col min="15108" max="15108" width="12.25" customWidth="1"/>
    <col min="15110" max="15110" width="12.4140625" bestFit="1" customWidth="1"/>
    <col min="15111" max="15111" width="10.58203125" customWidth="1"/>
    <col min="15113" max="15113" width="12.4140625" bestFit="1" customWidth="1"/>
    <col min="15114" max="15114" width="11.25" bestFit="1" customWidth="1"/>
    <col min="15361" max="15361" width="9.4140625" customWidth="1"/>
    <col min="15362" max="15362" width="62.1640625" customWidth="1"/>
    <col min="15363" max="15363" width="10.4140625" customWidth="1"/>
    <col min="15364" max="15364" width="12.25" customWidth="1"/>
    <col min="15366" max="15366" width="12.4140625" bestFit="1" customWidth="1"/>
    <col min="15367" max="15367" width="10.58203125" customWidth="1"/>
    <col min="15369" max="15369" width="12.4140625" bestFit="1" customWidth="1"/>
    <col min="15370" max="15370" width="11.25" bestFit="1" customWidth="1"/>
    <col min="15617" max="15617" width="9.4140625" customWidth="1"/>
    <col min="15618" max="15618" width="62.1640625" customWidth="1"/>
    <col min="15619" max="15619" width="10.4140625" customWidth="1"/>
    <col min="15620" max="15620" width="12.25" customWidth="1"/>
    <col min="15622" max="15622" width="12.4140625" bestFit="1" customWidth="1"/>
    <col min="15623" max="15623" width="10.58203125" customWidth="1"/>
    <col min="15625" max="15625" width="12.4140625" bestFit="1" customWidth="1"/>
    <col min="15626" max="15626" width="11.25" bestFit="1" customWidth="1"/>
    <col min="15873" max="15873" width="9.4140625" customWidth="1"/>
    <col min="15874" max="15874" width="62.1640625" customWidth="1"/>
    <col min="15875" max="15875" width="10.4140625" customWidth="1"/>
    <col min="15876" max="15876" width="12.25" customWidth="1"/>
    <col min="15878" max="15878" width="12.4140625" bestFit="1" customWidth="1"/>
    <col min="15879" max="15879" width="10.58203125" customWidth="1"/>
    <col min="15881" max="15881" width="12.4140625" bestFit="1" customWidth="1"/>
    <col min="15882" max="15882" width="11.25" bestFit="1" customWidth="1"/>
    <col min="16129" max="16129" width="9.4140625" customWidth="1"/>
    <col min="16130" max="16130" width="62.1640625" customWidth="1"/>
    <col min="16131" max="16131" width="10.4140625" customWidth="1"/>
    <col min="16132" max="16132" width="12.25" customWidth="1"/>
    <col min="16134" max="16134" width="12.4140625" bestFit="1" customWidth="1"/>
    <col min="16135" max="16135" width="10.58203125" customWidth="1"/>
    <col min="16137" max="16137" width="12.4140625" bestFit="1" customWidth="1"/>
    <col min="16138" max="16138" width="11.25" bestFit="1" customWidth="1"/>
  </cols>
  <sheetData>
    <row r="1" spans="1:242" s="942" customFormat="1" ht="12.75" customHeight="1">
      <c r="A1" s="1245" t="s">
        <v>1200</v>
      </c>
      <c r="B1" s="1245"/>
      <c r="C1" s="1245"/>
      <c r="D1" s="573"/>
      <c r="E1" s="573"/>
      <c r="F1" s="573"/>
      <c r="G1" s="573"/>
      <c r="H1" s="573"/>
      <c r="I1" s="573"/>
      <c r="J1" s="573"/>
      <c r="K1" s="573"/>
    </row>
    <row r="2" spans="1:242" s="942" customFormat="1" ht="11.5">
      <c r="A2" s="1245" t="s">
        <v>1201</v>
      </c>
      <c r="B2" s="1245"/>
      <c r="C2" s="1245"/>
      <c r="D2" s="573"/>
      <c r="E2" s="573"/>
      <c r="F2" s="573"/>
      <c r="G2" s="573"/>
      <c r="H2" s="573"/>
      <c r="I2" s="573"/>
      <c r="J2" s="573"/>
      <c r="K2" s="573"/>
    </row>
    <row r="3" spans="1:242" s="942" customFormat="1" ht="11.5">
      <c r="A3" s="943"/>
      <c r="B3" s="943"/>
      <c r="C3" s="943"/>
      <c r="D3" s="573"/>
      <c r="E3" s="573"/>
      <c r="F3" s="573"/>
      <c r="G3" s="573"/>
      <c r="H3" s="573"/>
      <c r="I3" s="573"/>
      <c r="J3" s="573"/>
      <c r="K3" s="573"/>
    </row>
    <row r="4" spans="1:242" s="942" customFormat="1" ht="31">
      <c r="A4" s="944" t="s">
        <v>1208</v>
      </c>
      <c r="B4" s="944" t="s">
        <v>1209</v>
      </c>
      <c r="C4" s="944" t="s">
        <v>1211</v>
      </c>
      <c r="D4" s="857" t="s">
        <v>187</v>
      </c>
      <c r="E4" s="857" t="s">
        <v>189</v>
      </c>
      <c r="F4" s="857" t="s">
        <v>45</v>
      </c>
      <c r="G4" s="857" t="s">
        <v>188</v>
      </c>
      <c r="H4" s="857" t="s">
        <v>189</v>
      </c>
      <c r="I4" s="857" t="s">
        <v>46</v>
      </c>
      <c r="J4" s="857" t="s">
        <v>47</v>
      </c>
      <c r="K4" s="857" t="s">
        <v>550</v>
      </c>
    </row>
    <row r="5" spans="1:242" s="942" customFormat="1" ht="12.4" customHeight="1">
      <c r="A5" s="944"/>
      <c r="B5" s="944"/>
      <c r="C5" s="944"/>
      <c r="D5" s="945"/>
      <c r="E5" s="945"/>
      <c r="F5" s="945"/>
      <c r="G5" s="945"/>
      <c r="H5" s="945"/>
      <c r="I5" s="945"/>
      <c r="J5" s="945"/>
      <c r="K5" s="945"/>
    </row>
    <row r="6" spans="1:242" s="942" customFormat="1" ht="11.5">
      <c r="A6" s="573"/>
      <c r="B6" s="946"/>
      <c r="C6" s="573"/>
      <c r="D6" s="573"/>
      <c r="E6" s="573"/>
      <c r="F6" s="573"/>
      <c r="G6" s="573"/>
      <c r="H6" s="573"/>
      <c r="I6" s="573"/>
      <c r="J6" s="573"/>
      <c r="K6" s="573"/>
      <c r="IC6" s="654"/>
      <c r="ID6" s="654"/>
      <c r="IE6" s="654"/>
      <c r="IF6" s="654"/>
      <c r="IG6" s="654"/>
      <c r="IH6" s="654"/>
    </row>
    <row r="7" spans="1:242" s="942" customFormat="1" ht="23.5">
      <c r="A7" s="573">
        <v>1</v>
      </c>
      <c r="B7" s="946" t="s">
        <v>1253</v>
      </c>
      <c r="C7" s="573" t="s">
        <v>1019</v>
      </c>
      <c r="D7" s="573">
        <v>14</v>
      </c>
      <c r="E7" s="573">
        <v>750</v>
      </c>
      <c r="F7" s="573">
        <f>E7*D7</f>
        <v>10500</v>
      </c>
      <c r="G7" s="573">
        <v>14</v>
      </c>
      <c r="H7" s="573">
        <v>750</v>
      </c>
      <c r="I7" s="573">
        <f>E7*G7</f>
        <v>10500</v>
      </c>
      <c r="J7" s="573">
        <f>F7-I7</f>
        <v>0</v>
      </c>
      <c r="K7" s="573"/>
      <c r="IC7" s="654"/>
      <c r="ID7" s="654"/>
      <c r="IE7" s="654"/>
      <c r="IF7" s="654"/>
      <c r="IG7" s="654"/>
      <c r="IH7" s="654"/>
    </row>
    <row r="8" spans="1:242" s="942" customFormat="1" ht="11.5">
      <c r="A8" s="573"/>
      <c r="B8" s="947"/>
      <c r="C8" s="573"/>
      <c r="D8" s="573"/>
      <c r="E8" s="573"/>
      <c r="F8" s="573"/>
      <c r="G8" s="573"/>
      <c r="H8" s="573"/>
      <c r="I8" s="573"/>
      <c r="J8" s="573"/>
      <c r="K8" s="573"/>
      <c r="IC8" s="654"/>
      <c r="ID8" s="654"/>
      <c r="IE8" s="654"/>
      <c r="IF8" s="654"/>
      <c r="IG8" s="654"/>
      <c r="IH8" s="654"/>
    </row>
    <row r="9" spans="1:242" s="942" customFormat="1" ht="23.5">
      <c r="A9" s="573">
        <v>2</v>
      </c>
      <c r="B9" s="946" t="s">
        <v>1230</v>
      </c>
      <c r="C9" s="573" t="s">
        <v>1019</v>
      </c>
      <c r="D9" s="573">
        <v>9</v>
      </c>
      <c r="E9" s="573">
        <v>710</v>
      </c>
      <c r="F9" s="573">
        <f>E9*D9</f>
        <v>6390</v>
      </c>
      <c r="G9" s="573">
        <v>9</v>
      </c>
      <c r="H9" s="573">
        <v>710</v>
      </c>
      <c r="I9" s="573">
        <f>E9*G9</f>
        <v>6390</v>
      </c>
      <c r="J9" s="573">
        <f>F9-I9</f>
        <v>0</v>
      </c>
      <c r="K9" s="573"/>
      <c r="IC9" s="654"/>
      <c r="ID9" s="654"/>
      <c r="IE9" s="654"/>
      <c r="IF9" s="654"/>
      <c r="IG9" s="654"/>
      <c r="IH9" s="654"/>
    </row>
    <row r="10" spans="1:242" s="942" customFormat="1" ht="11.5">
      <c r="A10" s="573"/>
      <c r="B10" s="947"/>
      <c r="C10" s="573"/>
      <c r="D10" s="573"/>
      <c r="E10" s="573"/>
      <c r="F10" s="573"/>
      <c r="G10" s="573"/>
      <c r="H10" s="573"/>
      <c r="I10" s="573"/>
      <c r="J10" s="573"/>
      <c r="K10" s="573"/>
      <c r="IC10" s="654"/>
      <c r="ID10" s="654"/>
      <c r="IE10" s="654"/>
      <c r="IF10" s="654"/>
      <c r="IG10" s="654"/>
      <c r="IH10" s="654"/>
    </row>
    <row r="11" spans="1:242" s="942" customFormat="1" ht="34.5">
      <c r="A11" s="573">
        <v>3</v>
      </c>
      <c r="B11" s="947" t="s">
        <v>1254</v>
      </c>
      <c r="C11" s="573" t="s">
        <v>1019</v>
      </c>
      <c r="D11" s="573">
        <v>1</v>
      </c>
      <c r="E11" s="573">
        <v>5250</v>
      </c>
      <c r="F11" s="573">
        <f>E11*D11</f>
        <v>5250</v>
      </c>
      <c r="G11" s="573">
        <v>4</v>
      </c>
      <c r="H11" s="573">
        <v>5250</v>
      </c>
      <c r="I11" s="573">
        <f>E11*G11</f>
        <v>21000</v>
      </c>
      <c r="J11" s="573">
        <f>F11-I11</f>
        <v>-15750</v>
      </c>
      <c r="K11" s="573"/>
      <c r="IC11" s="654"/>
      <c r="ID11" s="654"/>
      <c r="IE11" s="654"/>
      <c r="IF11" s="654"/>
      <c r="IG11" s="654"/>
      <c r="IH11" s="654"/>
    </row>
    <row r="12" spans="1:242" s="942" customFormat="1" ht="11.5">
      <c r="A12" s="573"/>
      <c r="B12" s="947"/>
      <c r="C12" s="573"/>
      <c r="D12" s="573"/>
      <c r="E12" s="573"/>
      <c r="F12" s="573"/>
      <c r="G12" s="573"/>
      <c r="H12" s="573"/>
      <c r="I12" s="573"/>
      <c r="J12" s="573"/>
      <c r="K12" s="573"/>
      <c r="IC12" s="654"/>
      <c r="ID12" s="654"/>
      <c r="IE12" s="654"/>
      <c r="IF12" s="654"/>
      <c r="IG12" s="654"/>
      <c r="IH12" s="654"/>
    </row>
    <row r="13" spans="1:242" s="942" customFormat="1" ht="23">
      <c r="A13" s="573">
        <v>4</v>
      </c>
      <c r="B13" s="947" t="s">
        <v>1255</v>
      </c>
      <c r="C13" s="573" t="s">
        <v>1019</v>
      </c>
      <c r="D13" s="573">
        <v>1</v>
      </c>
      <c r="E13" s="573">
        <v>38900</v>
      </c>
      <c r="F13" s="573">
        <f>E13*D13</f>
        <v>38900</v>
      </c>
      <c r="G13" s="573">
        <v>2</v>
      </c>
      <c r="H13" s="573">
        <v>38900</v>
      </c>
      <c r="I13" s="573">
        <f>E13*G13</f>
        <v>77800</v>
      </c>
      <c r="J13" s="573">
        <f>F13-I13</f>
        <v>-38900</v>
      </c>
      <c r="K13" s="573"/>
      <c r="IC13" s="654"/>
      <c r="ID13" s="654"/>
      <c r="IE13" s="654"/>
      <c r="IF13" s="654"/>
      <c r="IG13" s="654"/>
      <c r="IH13" s="654"/>
    </row>
    <row r="14" spans="1:242" s="942" customFormat="1" ht="11.5">
      <c r="A14" s="573"/>
      <c r="B14" s="947" t="s">
        <v>1256</v>
      </c>
      <c r="C14" s="573"/>
      <c r="D14" s="573"/>
      <c r="E14" s="573"/>
      <c r="F14" s="573"/>
      <c r="G14" s="573"/>
      <c r="H14" s="573"/>
      <c r="I14" s="573"/>
      <c r="J14" s="573"/>
      <c r="K14" s="573"/>
      <c r="IC14" s="654"/>
      <c r="ID14" s="654"/>
      <c r="IE14" s="654"/>
      <c r="IF14" s="654"/>
      <c r="IG14" s="654"/>
      <c r="IH14" s="654"/>
    </row>
    <row r="15" spans="1:242" s="942" customFormat="1" ht="11.5">
      <c r="A15" s="573"/>
      <c r="B15" s="947" t="s">
        <v>1257</v>
      </c>
      <c r="C15" s="573"/>
      <c r="D15" s="573"/>
      <c r="E15" s="573"/>
      <c r="F15" s="573"/>
      <c r="G15" s="573"/>
      <c r="H15" s="573"/>
      <c r="I15" s="573"/>
      <c r="J15" s="573"/>
      <c r="K15" s="573"/>
      <c r="IC15" s="654"/>
      <c r="ID15" s="654"/>
      <c r="IE15" s="654"/>
      <c r="IF15" s="654"/>
      <c r="IG15" s="654"/>
      <c r="IH15" s="654"/>
    </row>
    <row r="16" spans="1:242" s="942" customFormat="1" ht="11.5">
      <c r="A16" s="573"/>
      <c r="B16" s="947" t="s">
        <v>1258</v>
      </c>
      <c r="C16" s="573"/>
      <c r="D16" s="573"/>
      <c r="E16" s="573"/>
      <c r="F16" s="573"/>
      <c r="G16" s="573"/>
      <c r="H16" s="573"/>
      <c r="I16" s="573"/>
      <c r="J16" s="573"/>
      <c r="K16" s="573"/>
      <c r="IC16" s="654"/>
      <c r="ID16" s="654"/>
      <c r="IE16" s="654"/>
      <c r="IF16" s="654"/>
      <c r="IG16" s="654"/>
      <c r="IH16" s="654"/>
    </row>
    <row r="17" spans="1:242" s="942" customFormat="1" ht="11.5">
      <c r="A17" s="573"/>
      <c r="B17" s="947" t="s">
        <v>1259</v>
      </c>
      <c r="C17" s="573"/>
      <c r="D17" s="573"/>
      <c r="E17" s="573"/>
      <c r="F17" s="573"/>
      <c r="G17" s="573"/>
      <c r="H17" s="573"/>
      <c r="I17" s="573"/>
      <c r="J17" s="573"/>
      <c r="K17" s="573"/>
      <c r="IC17" s="654"/>
      <c r="ID17" s="654"/>
      <c r="IE17" s="654"/>
      <c r="IF17" s="654"/>
      <c r="IG17" s="654"/>
      <c r="IH17" s="654"/>
    </row>
    <row r="18" spans="1:242" s="942" customFormat="1" ht="11.5">
      <c r="A18" s="573"/>
      <c r="B18" s="947" t="s">
        <v>1260</v>
      </c>
      <c r="C18" s="573"/>
      <c r="D18" s="573"/>
      <c r="E18" s="573"/>
      <c r="F18" s="573"/>
      <c r="G18" s="573"/>
      <c r="H18" s="573"/>
      <c r="I18" s="573"/>
      <c r="J18" s="573"/>
      <c r="K18" s="573"/>
      <c r="IC18" s="654"/>
      <c r="ID18" s="654"/>
      <c r="IE18" s="654"/>
      <c r="IF18" s="654"/>
      <c r="IG18" s="654"/>
      <c r="IH18" s="654"/>
    </row>
    <row r="19" spans="1:242" s="942" customFormat="1" ht="11.5">
      <c r="A19" s="573"/>
      <c r="B19" s="947"/>
      <c r="C19" s="573"/>
      <c r="D19" s="573"/>
      <c r="E19" s="573"/>
      <c r="F19" s="573"/>
      <c r="G19" s="573"/>
      <c r="H19" s="573"/>
      <c r="I19" s="573"/>
      <c r="J19" s="573"/>
      <c r="K19" s="573"/>
      <c r="IC19" s="654"/>
      <c r="ID19" s="654"/>
      <c r="IE19" s="654"/>
      <c r="IF19" s="654"/>
      <c r="IG19" s="654"/>
      <c r="IH19" s="654"/>
    </row>
    <row r="20" spans="1:242" s="942" customFormat="1" ht="11.5">
      <c r="A20" s="948">
        <v>5</v>
      </c>
      <c r="B20" s="949" t="s">
        <v>1261</v>
      </c>
      <c r="C20" s="948" t="s">
        <v>1019</v>
      </c>
      <c r="D20" s="573">
        <v>50</v>
      </c>
      <c r="E20" s="948">
        <v>950</v>
      </c>
      <c r="F20" s="573">
        <f>E20*D20</f>
        <v>47500</v>
      </c>
      <c r="G20" s="948">
        <v>50</v>
      </c>
      <c r="H20" s="948">
        <v>950</v>
      </c>
      <c r="I20" s="573">
        <f>E20*G20</f>
        <v>47500</v>
      </c>
      <c r="J20" s="573">
        <f>F20-I20</f>
        <v>0</v>
      </c>
      <c r="K20" s="573"/>
      <c r="IC20" s="654"/>
      <c r="ID20" s="654"/>
      <c r="IE20" s="654"/>
      <c r="IF20" s="654"/>
      <c r="IG20" s="654"/>
      <c r="IH20" s="654"/>
    </row>
    <row r="21" spans="1:242" s="942" customFormat="1" ht="11.5">
      <c r="A21" s="573"/>
      <c r="B21" s="947"/>
      <c r="C21" s="573"/>
      <c r="D21" s="573"/>
      <c r="E21" s="573"/>
      <c r="F21" s="573"/>
      <c r="G21" s="573"/>
      <c r="H21" s="573"/>
      <c r="I21" s="573"/>
      <c r="J21" s="573"/>
      <c r="K21" s="573"/>
      <c r="IC21" s="654"/>
      <c r="ID21" s="654"/>
      <c r="IE21" s="654"/>
      <c r="IF21" s="654"/>
      <c r="IG21" s="654"/>
      <c r="IH21" s="654"/>
    </row>
    <row r="22" spans="1:242" s="942" customFormat="1" ht="11.5">
      <c r="A22" s="573">
        <v>6</v>
      </c>
      <c r="B22" s="947" t="s">
        <v>1262</v>
      </c>
      <c r="C22" s="573" t="s">
        <v>1019</v>
      </c>
      <c r="D22" s="573">
        <v>1</v>
      </c>
      <c r="E22" s="573">
        <v>13000</v>
      </c>
      <c r="F22" s="573">
        <f>E22*D22</f>
        <v>13000</v>
      </c>
      <c r="G22" s="573">
        <v>1</v>
      </c>
      <c r="H22" s="573">
        <v>13000</v>
      </c>
      <c r="I22" s="573">
        <f>E22*G22</f>
        <v>13000</v>
      </c>
      <c r="J22" s="573">
        <f>F22-I22</f>
        <v>0</v>
      </c>
      <c r="K22" s="573"/>
      <c r="IC22" s="654"/>
      <c r="ID22" s="654"/>
      <c r="IE22" s="654"/>
      <c r="IF22" s="654"/>
      <c r="IG22" s="654"/>
      <c r="IH22" s="654"/>
    </row>
    <row r="23" spans="1:242" s="942" customFormat="1" ht="11.5">
      <c r="A23" s="573"/>
      <c r="B23" s="947"/>
      <c r="C23" s="573"/>
      <c r="D23" s="573"/>
      <c r="E23" s="573"/>
      <c r="F23" s="573"/>
      <c r="G23" s="573"/>
      <c r="H23" s="573"/>
      <c r="I23" s="573"/>
      <c r="J23" s="573"/>
      <c r="K23" s="573"/>
      <c r="IC23" s="654"/>
      <c r="ID23" s="654"/>
      <c r="IE23" s="654"/>
      <c r="IF23" s="654"/>
      <c r="IG23" s="654"/>
      <c r="IH23" s="654"/>
    </row>
    <row r="24" spans="1:242" s="942" customFormat="1" ht="11.5">
      <c r="A24" s="573">
        <v>7</v>
      </c>
      <c r="B24" s="949" t="s">
        <v>1263</v>
      </c>
      <c r="C24" s="948" t="s">
        <v>1019</v>
      </c>
      <c r="D24" s="573">
        <v>1</v>
      </c>
      <c r="E24" s="948">
        <v>11000</v>
      </c>
      <c r="F24" s="573">
        <f>E24*D24</f>
        <v>11000</v>
      </c>
      <c r="G24" s="948">
        <v>1</v>
      </c>
      <c r="H24" s="948">
        <v>11000</v>
      </c>
      <c r="I24" s="573">
        <f>E24*G24</f>
        <v>11000</v>
      </c>
      <c r="J24" s="573">
        <f>F24-I24</f>
        <v>0</v>
      </c>
      <c r="K24" s="573"/>
      <c r="IC24" s="654"/>
      <c r="ID24" s="654"/>
      <c r="IE24" s="654"/>
      <c r="IF24" s="654"/>
      <c r="IG24" s="654"/>
      <c r="IH24" s="654"/>
    </row>
    <row r="25" spans="1:242" s="942" customFormat="1" ht="11.5">
      <c r="A25" s="573"/>
      <c r="B25" s="947" t="s">
        <v>1185</v>
      </c>
      <c r="C25" s="573"/>
      <c r="D25" s="573"/>
      <c r="E25" s="573"/>
      <c r="F25" s="573"/>
      <c r="G25" s="573"/>
      <c r="H25" s="573"/>
      <c r="I25" s="573"/>
      <c r="J25" s="573"/>
      <c r="K25" s="573"/>
      <c r="IC25" s="654"/>
      <c r="ID25" s="654"/>
      <c r="IE25" s="654"/>
      <c r="IF25" s="654"/>
      <c r="IG25" s="654"/>
      <c r="IH25" s="654"/>
    </row>
    <row r="26" spans="1:242" s="942" customFormat="1" ht="23">
      <c r="A26" s="573">
        <v>8</v>
      </c>
      <c r="B26" s="949" t="s">
        <v>1264</v>
      </c>
      <c r="C26" s="948" t="s">
        <v>1019</v>
      </c>
      <c r="D26" s="948">
        <v>15</v>
      </c>
      <c r="E26" s="573">
        <v>750</v>
      </c>
      <c r="F26" s="573">
        <f>E26*D26</f>
        <v>11250</v>
      </c>
      <c r="G26" s="573">
        <v>0</v>
      </c>
      <c r="H26" s="573">
        <v>750</v>
      </c>
      <c r="I26" s="573">
        <f>E26*G26</f>
        <v>0</v>
      </c>
      <c r="J26" s="573">
        <f>F26-I26</f>
        <v>11250</v>
      </c>
      <c r="K26" s="573"/>
      <c r="IC26" s="654"/>
      <c r="ID26" s="654"/>
      <c r="IE26" s="654"/>
      <c r="IF26" s="654"/>
      <c r="IG26" s="654"/>
      <c r="IH26" s="654"/>
    </row>
    <row r="27" spans="1:242" s="942" customFormat="1" ht="11.5">
      <c r="A27" s="573"/>
      <c r="B27" s="947"/>
      <c r="C27" s="573"/>
      <c r="D27" s="573"/>
      <c r="E27" s="573"/>
      <c r="F27" s="573"/>
      <c r="G27" s="573"/>
      <c r="H27" s="573"/>
      <c r="I27" s="573"/>
      <c r="J27" s="573"/>
      <c r="K27" s="573"/>
      <c r="IC27" s="654"/>
      <c r="ID27" s="654"/>
      <c r="IE27" s="654"/>
      <c r="IF27" s="654"/>
      <c r="IG27" s="654"/>
      <c r="IH27" s="654"/>
    </row>
    <row r="28" spans="1:242" s="942" customFormat="1" ht="23">
      <c r="A28" s="573">
        <v>9</v>
      </c>
      <c r="B28" s="949" t="s">
        <v>1265</v>
      </c>
      <c r="C28" s="948" t="s">
        <v>1019</v>
      </c>
      <c r="D28" s="948">
        <v>12</v>
      </c>
      <c r="E28" s="573">
        <v>2100</v>
      </c>
      <c r="F28" s="573">
        <f>E28*D28</f>
        <v>25200</v>
      </c>
      <c r="G28" s="573">
        <v>0</v>
      </c>
      <c r="H28" s="573">
        <v>2100</v>
      </c>
      <c r="I28" s="573">
        <f>E28*G28</f>
        <v>0</v>
      </c>
      <c r="J28" s="573">
        <f>F28-I28</f>
        <v>25200</v>
      </c>
      <c r="K28" s="573"/>
      <c r="IC28" s="654"/>
      <c r="ID28" s="654"/>
      <c r="IE28" s="654"/>
      <c r="IF28" s="654"/>
      <c r="IG28" s="654"/>
      <c r="IH28" s="654"/>
    </row>
    <row r="29" spans="1:242" s="942" customFormat="1" ht="11.5">
      <c r="A29" s="573"/>
      <c r="B29" s="947"/>
      <c r="C29" s="573"/>
      <c r="D29" s="573"/>
      <c r="E29" s="573"/>
      <c r="F29" s="573"/>
      <c r="G29" s="573"/>
      <c r="H29" s="573"/>
      <c r="I29" s="573"/>
      <c r="J29" s="573"/>
      <c r="K29" s="573"/>
      <c r="IC29" s="654"/>
      <c r="ID29" s="654"/>
      <c r="IE29" s="654"/>
      <c r="IF29" s="654"/>
      <c r="IG29" s="654"/>
      <c r="IH29" s="654"/>
    </row>
    <row r="30" spans="1:242" s="942" customFormat="1" ht="11.5">
      <c r="A30" s="573">
        <v>10</v>
      </c>
      <c r="B30" s="947" t="s">
        <v>1266</v>
      </c>
      <c r="C30" s="573" t="s">
        <v>1019</v>
      </c>
      <c r="D30" s="573">
        <v>6</v>
      </c>
      <c r="E30" s="573">
        <v>30400</v>
      </c>
      <c r="F30" s="573">
        <f>E30*D30</f>
        <v>182400</v>
      </c>
      <c r="G30" s="573">
        <v>6</v>
      </c>
      <c r="H30" s="573">
        <v>30400</v>
      </c>
      <c r="I30" s="573">
        <f>E30*G30</f>
        <v>182400</v>
      </c>
      <c r="J30" s="573">
        <f>F30-I30</f>
        <v>0</v>
      </c>
      <c r="K30" s="573"/>
      <c r="IC30" s="654"/>
      <c r="ID30" s="654"/>
      <c r="IE30" s="654"/>
      <c r="IF30" s="654"/>
      <c r="IG30" s="654"/>
      <c r="IH30" s="654"/>
    </row>
    <row r="31" spans="1:242" s="942" customFormat="1" ht="11.5">
      <c r="A31" s="573"/>
      <c r="B31" s="947" t="s">
        <v>1267</v>
      </c>
      <c r="C31" s="573"/>
      <c r="D31" s="573"/>
      <c r="E31" s="573"/>
      <c r="F31" s="573"/>
      <c r="G31" s="573"/>
      <c r="H31" s="573"/>
      <c r="I31" s="573"/>
      <c r="J31" s="573"/>
      <c r="K31" s="573"/>
      <c r="IC31" s="654"/>
      <c r="ID31" s="654"/>
      <c r="IE31" s="654"/>
      <c r="IF31" s="654"/>
      <c r="IG31" s="654"/>
      <c r="IH31" s="654"/>
    </row>
    <row r="32" spans="1:242" s="942" customFormat="1" ht="11.5">
      <c r="A32" s="573"/>
      <c r="B32" s="947" t="s">
        <v>1268</v>
      </c>
      <c r="C32" s="573"/>
      <c r="D32" s="573"/>
      <c r="E32" s="573"/>
      <c r="F32" s="573"/>
      <c r="G32" s="573"/>
      <c r="H32" s="573"/>
      <c r="I32" s="573"/>
      <c r="J32" s="573"/>
      <c r="K32" s="573"/>
      <c r="IC32" s="654"/>
      <c r="ID32" s="654"/>
      <c r="IE32" s="654"/>
      <c r="IF32" s="654"/>
      <c r="IG32" s="654"/>
      <c r="IH32" s="654"/>
    </row>
    <row r="33" spans="1:242" s="942" customFormat="1" ht="11.5">
      <c r="A33" s="573"/>
      <c r="B33" s="947" t="s">
        <v>1269</v>
      </c>
      <c r="C33" s="573"/>
      <c r="D33" s="573"/>
      <c r="E33" s="573"/>
      <c r="F33" s="573"/>
      <c r="G33" s="573"/>
      <c r="H33" s="573"/>
      <c r="I33" s="573"/>
      <c r="J33" s="573"/>
      <c r="K33" s="573"/>
      <c r="IC33" s="654"/>
      <c r="ID33" s="654"/>
      <c r="IE33" s="654"/>
      <c r="IF33" s="654"/>
      <c r="IG33" s="654"/>
      <c r="IH33" s="654"/>
    </row>
    <row r="34" spans="1:242" s="942" customFormat="1" ht="11.5">
      <c r="A34" s="573"/>
      <c r="B34" s="947" t="s">
        <v>1270</v>
      </c>
      <c r="C34" s="573"/>
      <c r="D34" s="573"/>
      <c r="E34" s="573"/>
      <c r="F34" s="573"/>
      <c r="G34" s="573"/>
      <c r="H34" s="573"/>
      <c r="I34" s="573"/>
      <c r="J34" s="573"/>
      <c r="K34" s="573"/>
      <c r="IC34" s="654"/>
      <c r="ID34" s="654"/>
      <c r="IE34" s="654"/>
      <c r="IF34" s="654"/>
      <c r="IG34" s="654"/>
      <c r="IH34" s="654"/>
    </row>
    <row r="35" spans="1:242" s="942" customFormat="1" ht="11.5">
      <c r="A35" s="573"/>
      <c r="B35" s="947" t="s">
        <v>1271</v>
      </c>
      <c r="C35" s="573"/>
      <c r="D35" s="573"/>
      <c r="E35" s="573"/>
      <c r="F35" s="573"/>
      <c r="G35" s="573"/>
      <c r="H35" s="573"/>
      <c r="I35" s="573"/>
      <c r="J35" s="573"/>
      <c r="K35" s="573"/>
      <c r="IC35" s="654"/>
      <c r="ID35" s="654"/>
      <c r="IE35" s="654"/>
      <c r="IF35" s="654"/>
      <c r="IG35" s="654"/>
      <c r="IH35" s="654"/>
    </row>
    <row r="36" spans="1:242" s="942" customFormat="1" ht="11.5">
      <c r="A36" s="573"/>
      <c r="B36" s="947" t="s">
        <v>1272</v>
      </c>
      <c r="C36" s="573"/>
      <c r="D36" s="573"/>
      <c r="E36" s="573"/>
      <c r="F36" s="573"/>
      <c r="G36" s="573"/>
      <c r="H36" s="573"/>
      <c r="I36" s="573"/>
      <c r="J36" s="573"/>
      <c r="K36" s="573"/>
      <c r="IC36" s="654"/>
      <c r="ID36" s="654"/>
      <c r="IE36" s="654"/>
      <c r="IF36" s="654"/>
      <c r="IG36" s="654"/>
      <c r="IH36" s="654"/>
    </row>
    <row r="37" spans="1:242" s="942" customFormat="1" ht="11.5">
      <c r="A37" s="573"/>
      <c r="B37" s="662" t="s">
        <v>1273</v>
      </c>
      <c r="C37" s="950"/>
      <c r="D37" s="573"/>
      <c r="E37" s="573"/>
      <c r="F37" s="573"/>
      <c r="G37" s="573"/>
      <c r="H37" s="573"/>
      <c r="I37" s="573"/>
      <c r="J37" s="573"/>
      <c r="K37" s="573"/>
      <c r="IC37" s="654"/>
      <c r="ID37" s="654"/>
      <c r="IE37" s="654"/>
      <c r="IF37" s="654"/>
      <c r="IG37" s="654"/>
      <c r="IH37" s="654"/>
    </row>
    <row r="38" spans="1:242" s="942" customFormat="1" ht="11.5">
      <c r="A38" s="573"/>
      <c r="B38" s="951" t="s">
        <v>1274</v>
      </c>
      <c r="C38" s="573"/>
      <c r="D38" s="573"/>
      <c r="E38" s="573"/>
      <c r="F38" s="573"/>
      <c r="G38" s="573"/>
      <c r="H38" s="573"/>
      <c r="I38" s="573"/>
      <c r="J38" s="573"/>
      <c r="K38" s="573"/>
    </row>
    <row r="39" spans="1:242" s="942" customFormat="1" ht="11.5">
      <c r="A39" s="573"/>
      <c r="B39" s="952" t="s">
        <v>1275</v>
      </c>
      <c r="C39" s="573"/>
      <c r="D39" s="573"/>
      <c r="E39" s="573"/>
      <c r="F39" s="573"/>
      <c r="G39" s="573"/>
      <c r="H39" s="573"/>
      <c r="I39" s="573"/>
      <c r="J39" s="573"/>
      <c r="K39" s="573"/>
    </row>
    <row r="40" spans="1:242" s="942" customFormat="1" ht="11.5">
      <c r="A40" s="573"/>
      <c r="B40" s="952" t="s">
        <v>1276</v>
      </c>
      <c r="C40" s="573"/>
      <c r="D40" s="573"/>
      <c r="E40" s="573"/>
      <c r="F40" s="573"/>
      <c r="G40" s="573"/>
      <c r="H40" s="573"/>
      <c r="I40" s="573"/>
      <c r="J40" s="573"/>
      <c r="K40" s="573"/>
    </row>
    <row r="41" spans="1:242" s="942" customFormat="1" ht="11.5">
      <c r="A41" s="573"/>
      <c r="B41" s="952" t="s">
        <v>1277</v>
      </c>
      <c r="C41" s="573"/>
      <c r="D41" s="573"/>
      <c r="E41" s="573"/>
      <c r="F41" s="573"/>
      <c r="G41" s="573"/>
      <c r="H41" s="573"/>
      <c r="I41" s="573"/>
      <c r="J41" s="573"/>
      <c r="K41" s="573"/>
    </row>
    <row r="42" spans="1:242" s="942" customFormat="1" ht="11.5">
      <c r="A42" s="573"/>
      <c r="B42" s="952" t="s">
        <v>1278</v>
      </c>
      <c r="C42" s="573"/>
      <c r="D42" s="573"/>
      <c r="E42" s="573"/>
      <c r="F42" s="573"/>
      <c r="G42" s="573"/>
      <c r="H42" s="573"/>
      <c r="I42" s="573"/>
      <c r="J42" s="573"/>
      <c r="K42" s="573"/>
    </row>
    <row r="43" spans="1:242" s="942" customFormat="1" ht="11.5">
      <c r="A43" s="573"/>
      <c r="B43" s="952" t="s">
        <v>1279</v>
      </c>
      <c r="C43" s="573"/>
      <c r="D43" s="573"/>
      <c r="E43" s="573"/>
      <c r="F43" s="573"/>
      <c r="G43" s="573"/>
      <c r="H43" s="573"/>
      <c r="I43" s="573"/>
      <c r="J43" s="573"/>
      <c r="K43" s="573"/>
    </row>
    <row r="44" spans="1:242" s="942" customFormat="1" ht="11.5">
      <c r="A44" s="573"/>
      <c r="B44" s="952"/>
      <c r="C44" s="573"/>
      <c r="D44" s="573"/>
      <c r="E44" s="573"/>
      <c r="F44" s="573"/>
      <c r="G44" s="573"/>
      <c r="H44" s="573"/>
      <c r="I44" s="573"/>
      <c r="J44" s="573"/>
      <c r="K44" s="573"/>
    </row>
    <row r="45" spans="1:242" s="942" customFormat="1" ht="11.5">
      <c r="A45" s="573">
        <v>11</v>
      </c>
      <c r="B45" s="952" t="s">
        <v>1280</v>
      </c>
      <c r="C45" s="573" t="s">
        <v>1019</v>
      </c>
      <c r="D45" s="573">
        <v>6</v>
      </c>
      <c r="E45" s="573">
        <v>6850</v>
      </c>
      <c r="F45" s="573">
        <f>E45*D45</f>
        <v>41100</v>
      </c>
      <c r="G45" s="573">
        <v>6</v>
      </c>
      <c r="H45" s="573">
        <v>6850</v>
      </c>
      <c r="I45" s="573">
        <f>E45*G45</f>
        <v>41100</v>
      </c>
      <c r="J45" s="573">
        <f>F45-I45</f>
        <v>0</v>
      </c>
      <c r="K45" s="573"/>
    </row>
    <row r="46" spans="1:242" s="942" customFormat="1" ht="11.5">
      <c r="A46" s="573"/>
      <c r="B46" s="952"/>
      <c r="C46" s="573"/>
      <c r="D46" s="573"/>
      <c r="E46" s="573"/>
      <c r="F46" s="573"/>
      <c r="G46" s="573"/>
      <c r="H46" s="573"/>
      <c r="I46" s="573"/>
      <c r="J46" s="573"/>
      <c r="K46" s="573"/>
    </row>
    <row r="47" spans="1:242" s="942" customFormat="1" ht="11.5">
      <c r="A47" s="573">
        <v>12</v>
      </c>
      <c r="B47" s="953" t="s">
        <v>1281</v>
      </c>
      <c r="C47" s="948" t="s">
        <v>1019</v>
      </c>
      <c r="D47" s="573">
        <v>5</v>
      </c>
      <c r="E47" s="573">
        <v>5265</v>
      </c>
      <c r="F47" s="573">
        <f>E47*D47</f>
        <v>26325</v>
      </c>
      <c r="G47" s="573">
        <v>5</v>
      </c>
      <c r="H47" s="573">
        <v>5265</v>
      </c>
      <c r="I47" s="573">
        <f>E47*G47</f>
        <v>26325</v>
      </c>
      <c r="J47" s="573">
        <f>F47-I47</f>
        <v>0</v>
      </c>
      <c r="K47" s="573"/>
    </row>
    <row r="48" spans="1:242" s="942" customFormat="1" ht="11.5">
      <c r="A48" s="573"/>
      <c r="B48" s="953"/>
      <c r="C48" s="948"/>
      <c r="D48" s="573"/>
      <c r="E48" s="573"/>
      <c r="F48" s="573"/>
      <c r="G48" s="573"/>
      <c r="H48" s="573"/>
      <c r="I48" s="573"/>
      <c r="J48" s="573"/>
      <c r="K48" s="573"/>
    </row>
    <row r="49" spans="1:242" s="942" customFormat="1" ht="11.5">
      <c r="A49" s="573">
        <v>13</v>
      </c>
      <c r="B49" s="953" t="s">
        <v>1282</v>
      </c>
      <c r="C49" s="948" t="s">
        <v>1019</v>
      </c>
      <c r="D49" s="573">
        <v>1</v>
      </c>
      <c r="E49" s="573">
        <v>36000</v>
      </c>
      <c r="F49" s="573">
        <f>E49*D49</f>
        <v>36000</v>
      </c>
      <c r="G49" s="573">
        <v>1</v>
      </c>
      <c r="H49" s="573">
        <v>36000</v>
      </c>
      <c r="I49" s="573">
        <f>E49*G49</f>
        <v>36000</v>
      </c>
      <c r="J49" s="573">
        <f>F49-I49</f>
        <v>0</v>
      </c>
      <c r="K49" s="573"/>
    </row>
    <row r="50" spans="1:242" s="942" customFormat="1" ht="11.5">
      <c r="A50" s="573"/>
      <c r="B50" s="952"/>
      <c r="C50" s="573"/>
      <c r="D50" s="573"/>
      <c r="E50" s="573"/>
      <c r="F50" s="573"/>
      <c r="G50" s="573"/>
      <c r="H50" s="573"/>
      <c r="I50" s="573"/>
      <c r="J50" s="573"/>
      <c r="K50" s="573"/>
    </row>
    <row r="51" spans="1:242" s="942" customFormat="1" ht="11.5">
      <c r="A51" s="573">
        <v>14</v>
      </c>
      <c r="B51" s="952" t="s">
        <v>1283</v>
      </c>
      <c r="C51" s="948" t="s">
        <v>1019</v>
      </c>
      <c r="D51" s="573">
        <v>12</v>
      </c>
      <c r="E51" s="573">
        <v>1050</v>
      </c>
      <c r="F51" s="573">
        <f>E51*D51</f>
        <v>12600</v>
      </c>
      <c r="G51" s="573">
        <v>11</v>
      </c>
      <c r="H51" s="573">
        <v>1050</v>
      </c>
      <c r="I51" s="573">
        <f>E51*G51</f>
        <v>11550</v>
      </c>
      <c r="J51" s="573">
        <f>F51-I51</f>
        <v>1050</v>
      </c>
      <c r="K51" s="573"/>
    </row>
    <row r="52" spans="1:242" s="942" customFormat="1" ht="11.5">
      <c r="A52" s="573"/>
      <c r="B52" s="952"/>
      <c r="C52" s="573"/>
      <c r="D52" s="573"/>
      <c r="E52" s="573"/>
      <c r="F52" s="573"/>
      <c r="G52" s="573"/>
      <c r="H52" s="573"/>
      <c r="I52" s="573"/>
      <c r="J52" s="573"/>
      <c r="K52" s="573"/>
    </row>
    <row r="53" spans="1:242" s="942" customFormat="1" ht="11.5">
      <c r="A53" s="573">
        <v>15</v>
      </c>
      <c r="B53" s="954" t="s">
        <v>1284</v>
      </c>
      <c r="C53" s="955" t="s">
        <v>463</v>
      </c>
      <c r="D53" s="573">
        <v>1</v>
      </c>
      <c r="E53" s="573">
        <v>30000</v>
      </c>
      <c r="F53" s="573">
        <f>E53*D53</f>
        <v>30000</v>
      </c>
      <c r="G53" s="573">
        <v>1</v>
      </c>
      <c r="H53" s="573">
        <v>30000</v>
      </c>
      <c r="I53" s="573">
        <v>0</v>
      </c>
      <c r="J53" s="573">
        <f>F53-I53</f>
        <v>30000</v>
      </c>
      <c r="K53" s="573"/>
    </row>
    <row r="54" spans="1:242" s="942" customFormat="1" ht="11.5">
      <c r="A54" s="573"/>
      <c r="B54" s="952"/>
      <c r="C54" s="573"/>
      <c r="D54" s="573"/>
      <c r="E54" s="573"/>
      <c r="F54" s="573"/>
      <c r="G54" s="573"/>
      <c r="H54" s="573"/>
      <c r="I54" s="573"/>
      <c r="J54" s="573"/>
      <c r="K54" s="573"/>
    </row>
    <row r="55" spans="1:242" s="942" customFormat="1" ht="15.5">
      <c r="A55" s="573"/>
      <c r="B55" s="956" t="s">
        <v>1033</v>
      </c>
      <c r="C55" s="573"/>
      <c r="D55" s="573"/>
      <c r="E55" s="573"/>
      <c r="F55" s="857">
        <f>SUM(F7:F54)</f>
        <v>497415</v>
      </c>
      <c r="G55" s="717"/>
      <c r="H55" s="717"/>
      <c r="I55" s="857">
        <f>SUM(I7:I54)</f>
        <v>484565</v>
      </c>
      <c r="J55" s="857">
        <f>SUM(J7:J54)</f>
        <v>12850</v>
      </c>
      <c r="K55" s="573"/>
    </row>
    <row r="56" spans="1:242" s="942" customFormat="1" ht="11.5">
      <c r="A56" s="941"/>
      <c r="B56" s="956"/>
      <c r="C56" s="957"/>
      <c r="D56" s="573"/>
      <c r="E56" s="573"/>
      <c r="F56" s="573"/>
      <c r="G56" s="573"/>
      <c r="H56" s="573"/>
      <c r="I56" s="573"/>
      <c r="J56" s="573"/>
      <c r="K56" s="573"/>
    </row>
    <row r="57" spans="1:242" s="942" customFormat="1" ht="11.5">
      <c r="B57" s="958"/>
      <c r="IC57" s="654"/>
      <c r="ID57" s="654"/>
      <c r="IE57" s="654"/>
      <c r="IF57" s="654"/>
      <c r="IG57" s="654"/>
      <c r="IH57" s="654"/>
    </row>
    <row r="58" spans="1:242" s="942" customFormat="1" ht="11.5">
      <c r="A58" s="942" t="s">
        <v>1251</v>
      </c>
      <c r="B58" s="958" t="s">
        <v>1252</v>
      </c>
      <c r="IC58" s="654"/>
      <c r="ID58" s="654"/>
      <c r="IE58" s="654"/>
      <c r="IF58" s="654"/>
      <c r="IG58" s="654"/>
      <c r="IH58" s="654"/>
    </row>
  </sheetData>
  <mergeCells count="2">
    <mergeCell ref="A1:C1"/>
    <mergeCell ref="A2:C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108"/>
  <sheetViews>
    <sheetView topLeftCell="D98" workbookViewId="0">
      <selection activeCell="I40" sqref="I40"/>
    </sheetView>
  </sheetViews>
  <sheetFormatPr defaultRowHeight="11.5"/>
  <cols>
    <col min="1" max="1" width="8.1640625" style="877" customWidth="1"/>
    <col min="2" max="2" width="41.4140625" style="877" customWidth="1"/>
    <col min="3" max="3" width="9" style="716" customWidth="1"/>
    <col min="4" max="5" width="9" style="1024" customWidth="1"/>
    <col min="6" max="6" width="10.4140625" style="1024" bestFit="1" customWidth="1"/>
    <col min="7" max="7" width="1.25" style="716" bestFit="1" customWidth="1"/>
    <col min="8" max="8" width="11.58203125" style="877" customWidth="1"/>
    <col min="9" max="9" width="8.75" style="877"/>
    <col min="10" max="10" width="12.4140625" style="877" bestFit="1" customWidth="1"/>
    <col min="11" max="12" width="11.75" style="877" customWidth="1"/>
    <col min="13" max="13" width="12.4140625" style="877" bestFit="1" customWidth="1"/>
    <col min="14" max="15" width="11.75" style="877" customWidth="1"/>
    <col min="16" max="16" width="13.4140625" style="877" customWidth="1"/>
    <col min="17" max="18" width="11.75" style="877" customWidth="1"/>
    <col min="19" max="19" width="13.4140625" style="877" customWidth="1"/>
    <col min="20" max="20" width="11.4140625" style="877" customWidth="1"/>
    <col min="21" max="242" width="8.75" style="877"/>
    <col min="243" max="243" width="47.58203125" style="877" customWidth="1"/>
    <col min="244" max="246" width="8.75" style="877"/>
    <col min="247" max="247" width="11.83203125" style="877" customWidth="1"/>
    <col min="248" max="498" width="8.75" style="877"/>
    <col min="499" max="499" width="47.58203125" style="877" customWidth="1"/>
    <col min="500" max="502" width="8.75" style="877"/>
    <col min="503" max="503" width="11.83203125" style="877" customWidth="1"/>
    <col min="504" max="754" width="8.75" style="877"/>
    <col min="755" max="755" width="47.58203125" style="877" customWidth="1"/>
    <col min="756" max="758" width="8.75" style="877"/>
    <col min="759" max="759" width="11.83203125" style="877" customWidth="1"/>
    <col min="760" max="1010" width="8.75" style="877"/>
    <col min="1011" max="1011" width="47.58203125" style="877" customWidth="1"/>
    <col min="1012" max="1014" width="8.75" style="877"/>
    <col min="1015" max="1015" width="11.83203125" style="877" customWidth="1"/>
    <col min="1016" max="1266" width="8.75" style="877"/>
    <col min="1267" max="1267" width="47.58203125" style="877" customWidth="1"/>
    <col min="1268" max="1270" width="8.75" style="877"/>
    <col min="1271" max="1271" width="11.83203125" style="877" customWidth="1"/>
    <col min="1272" max="1522" width="8.75" style="877"/>
    <col min="1523" max="1523" width="47.58203125" style="877" customWidth="1"/>
    <col min="1524" max="1526" width="8.75" style="877"/>
    <col min="1527" max="1527" width="11.83203125" style="877" customWidth="1"/>
    <col min="1528" max="1778" width="8.75" style="877"/>
    <col min="1779" max="1779" width="47.58203125" style="877" customWidth="1"/>
    <col min="1780" max="1782" width="8.75" style="877"/>
    <col min="1783" max="1783" width="11.83203125" style="877" customWidth="1"/>
    <col min="1784" max="2034" width="8.75" style="877"/>
    <col min="2035" max="2035" width="47.58203125" style="877" customWidth="1"/>
    <col min="2036" max="2038" width="8.75" style="877"/>
    <col min="2039" max="2039" width="11.83203125" style="877" customWidth="1"/>
    <col min="2040" max="2290" width="8.75" style="877"/>
    <col min="2291" max="2291" width="47.58203125" style="877" customWidth="1"/>
    <col min="2292" max="2294" width="8.75" style="877"/>
    <col min="2295" max="2295" width="11.83203125" style="877" customWidth="1"/>
    <col min="2296" max="2546" width="8.75" style="877"/>
    <col min="2547" max="2547" width="47.58203125" style="877" customWidth="1"/>
    <col min="2548" max="2550" width="8.75" style="877"/>
    <col min="2551" max="2551" width="11.83203125" style="877" customWidth="1"/>
    <col min="2552" max="2802" width="8.75" style="877"/>
    <col min="2803" max="2803" width="47.58203125" style="877" customWidth="1"/>
    <col min="2804" max="2806" width="8.75" style="877"/>
    <col min="2807" max="2807" width="11.83203125" style="877" customWidth="1"/>
    <col min="2808" max="3058" width="8.75" style="877"/>
    <col min="3059" max="3059" width="47.58203125" style="877" customWidth="1"/>
    <col min="3060" max="3062" width="8.75" style="877"/>
    <col min="3063" max="3063" width="11.83203125" style="877" customWidth="1"/>
    <col min="3064" max="3314" width="8.75" style="877"/>
    <col min="3315" max="3315" width="47.58203125" style="877" customWidth="1"/>
    <col min="3316" max="3318" width="8.75" style="877"/>
    <col min="3319" max="3319" width="11.83203125" style="877" customWidth="1"/>
    <col min="3320" max="3570" width="8.75" style="877"/>
    <col min="3571" max="3571" width="47.58203125" style="877" customWidth="1"/>
    <col min="3572" max="3574" width="8.75" style="877"/>
    <col min="3575" max="3575" width="11.83203125" style="877" customWidth="1"/>
    <col min="3576" max="3826" width="8.75" style="877"/>
    <col min="3827" max="3827" width="47.58203125" style="877" customWidth="1"/>
    <col min="3828" max="3830" width="8.75" style="877"/>
    <col min="3831" max="3831" width="11.83203125" style="877" customWidth="1"/>
    <col min="3832" max="4082" width="8.75" style="877"/>
    <col min="4083" max="4083" width="47.58203125" style="877" customWidth="1"/>
    <col min="4084" max="4086" width="8.75" style="877"/>
    <col min="4087" max="4087" width="11.83203125" style="877" customWidth="1"/>
    <col min="4088" max="4338" width="8.75" style="877"/>
    <col min="4339" max="4339" width="47.58203125" style="877" customWidth="1"/>
    <col min="4340" max="4342" width="8.75" style="877"/>
    <col min="4343" max="4343" width="11.83203125" style="877" customWidth="1"/>
    <col min="4344" max="4594" width="8.75" style="877"/>
    <col min="4595" max="4595" width="47.58203125" style="877" customWidth="1"/>
    <col min="4596" max="4598" width="8.75" style="877"/>
    <col min="4599" max="4599" width="11.83203125" style="877" customWidth="1"/>
    <col min="4600" max="4850" width="8.75" style="877"/>
    <col min="4851" max="4851" width="47.58203125" style="877" customWidth="1"/>
    <col min="4852" max="4854" width="8.75" style="877"/>
    <col min="4855" max="4855" width="11.83203125" style="877" customWidth="1"/>
    <col min="4856" max="5106" width="8.75" style="877"/>
    <col min="5107" max="5107" width="47.58203125" style="877" customWidth="1"/>
    <col min="5108" max="5110" width="8.75" style="877"/>
    <col min="5111" max="5111" width="11.83203125" style="877" customWidth="1"/>
    <col min="5112" max="5362" width="8.75" style="877"/>
    <col min="5363" max="5363" width="47.58203125" style="877" customWidth="1"/>
    <col min="5364" max="5366" width="8.75" style="877"/>
    <col min="5367" max="5367" width="11.83203125" style="877" customWidth="1"/>
    <col min="5368" max="5618" width="8.75" style="877"/>
    <col min="5619" max="5619" width="47.58203125" style="877" customWidth="1"/>
    <col min="5620" max="5622" width="8.75" style="877"/>
    <col min="5623" max="5623" width="11.83203125" style="877" customWidth="1"/>
    <col min="5624" max="5874" width="8.75" style="877"/>
    <col min="5875" max="5875" width="47.58203125" style="877" customWidth="1"/>
    <col min="5876" max="5878" width="8.75" style="877"/>
    <col min="5879" max="5879" width="11.83203125" style="877" customWidth="1"/>
    <col min="5880" max="6130" width="8.75" style="877"/>
    <col min="6131" max="6131" width="47.58203125" style="877" customWidth="1"/>
    <col min="6132" max="6134" width="8.75" style="877"/>
    <col min="6135" max="6135" width="11.83203125" style="877" customWidth="1"/>
    <col min="6136" max="6386" width="8.75" style="877"/>
    <col min="6387" max="6387" width="47.58203125" style="877" customWidth="1"/>
    <col min="6388" max="6390" width="8.75" style="877"/>
    <col min="6391" max="6391" width="11.83203125" style="877" customWidth="1"/>
    <col min="6392" max="6642" width="8.75" style="877"/>
    <col min="6643" max="6643" width="47.58203125" style="877" customWidth="1"/>
    <col min="6644" max="6646" width="8.75" style="877"/>
    <col min="6647" max="6647" width="11.83203125" style="877" customWidth="1"/>
    <col min="6648" max="6898" width="8.75" style="877"/>
    <col min="6899" max="6899" width="47.58203125" style="877" customWidth="1"/>
    <col min="6900" max="6902" width="8.75" style="877"/>
    <col min="6903" max="6903" width="11.83203125" style="877" customWidth="1"/>
    <col min="6904" max="7154" width="8.75" style="877"/>
    <col min="7155" max="7155" width="47.58203125" style="877" customWidth="1"/>
    <col min="7156" max="7158" width="8.75" style="877"/>
    <col min="7159" max="7159" width="11.83203125" style="877" customWidth="1"/>
    <col min="7160" max="7410" width="8.75" style="877"/>
    <col min="7411" max="7411" width="47.58203125" style="877" customWidth="1"/>
    <col min="7412" max="7414" width="8.75" style="877"/>
    <col min="7415" max="7415" width="11.83203125" style="877" customWidth="1"/>
    <col min="7416" max="7666" width="8.75" style="877"/>
    <col min="7667" max="7667" width="47.58203125" style="877" customWidth="1"/>
    <col min="7668" max="7670" width="8.75" style="877"/>
    <col min="7671" max="7671" width="11.83203125" style="877" customWidth="1"/>
    <col min="7672" max="7922" width="8.75" style="877"/>
    <col min="7923" max="7923" width="47.58203125" style="877" customWidth="1"/>
    <col min="7924" max="7926" width="8.75" style="877"/>
    <col min="7927" max="7927" width="11.83203125" style="877" customWidth="1"/>
    <col min="7928" max="8178" width="8.75" style="877"/>
    <col min="8179" max="8179" width="47.58203125" style="877" customWidth="1"/>
    <col min="8180" max="8182" width="8.75" style="877"/>
    <col min="8183" max="8183" width="11.83203125" style="877" customWidth="1"/>
    <col min="8184" max="8434" width="8.75" style="877"/>
    <col min="8435" max="8435" width="47.58203125" style="877" customWidth="1"/>
    <col min="8436" max="8438" width="8.75" style="877"/>
    <col min="8439" max="8439" width="11.83203125" style="877" customWidth="1"/>
    <col min="8440" max="8690" width="8.75" style="877"/>
    <col min="8691" max="8691" width="47.58203125" style="877" customWidth="1"/>
    <col min="8692" max="8694" width="8.75" style="877"/>
    <col min="8695" max="8695" width="11.83203125" style="877" customWidth="1"/>
    <col min="8696" max="8946" width="8.75" style="877"/>
    <col min="8947" max="8947" width="47.58203125" style="877" customWidth="1"/>
    <col min="8948" max="8950" width="8.75" style="877"/>
    <col min="8951" max="8951" width="11.83203125" style="877" customWidth="1"/>
    <col min="8952" max="9202" width="8.75" style="877"/>
    <col min="9203" max="9203" width="47.58203125" style="877" customWidth="1"/>
    <col min="9204" max="9206" width="8.75" style="877"/>
    <col min="9207" max="9207" width="11.83203125" style="877" customWidth="1"/>
    <col min="9208" max="9458" width="8.75" style="877"/>
    <col min="9459" max="9459" width="47.58203125" style="877" customWidth="1"/>
    <col min="9460" max="9462" width="8.75" style="877"/>
    <col min="9463" max="9463" width="11.83203125" style="877" customWidth="1"/>
    <col min="9464" max="9714" width="8.75" style="877"/>
    <col min="9715" max="9715" width="47.58203125" style="877" customWidth="1"/>
    <col min="9716" max="9718" width="8.75" style="877"/>
    <col min="9719" max="9719" width="11.83203125" style="877" customWidth="1"/>
    <col min="9720" max="9970" width="8.75" style="877"/>
    <col min="9971" max="9971" width="47.58203125" style="877" customWidth="1"/>
    <col min="9972" max="9974" width="8.75" style="877"/>
    <col min="9975" max="9975" width="11.83203125" style="877" customWidth="1"/>
    <col min="9976" max="10226" width="8.75" style="877"/>
    <col min="10227" max="10227" width="47.58203125" style="877" customWidth="1"/>
    <col min="10228" max="10230" width="8.75" style="877"/>
    <col min="10231" max="10231" width="11.83203125" style="877" customWidth="1"/>
    <col min="10232" max="10482" width="8.75" style="877"/>
    <col min="10483" max="10483" width="47.58203125" style="877" customWidth="1"/>
    <col min="10484" max="10486" width="8.75" style="877"/>
    <col min="10487" max="10487" width="11.83203125" style="877" customWidth="1"/>
    <col min="10488" max="10738" width="8.75" style="877"/>
    <col min="10739" max="10739" width="47.58203125" style="877" customWidth="1"/>
    <col min="10740" max="10742" width="8.75" style="877"/>
    <col min="10743" max="10743" width="11.83203125" style="877" customWidth="1"/>
    <col min="10744" max="10994" width="8.75" style="877"/>
    <col min="10995" max="10995" width="47.58203125" style="877" customWidth="1"/>
    <col min="10996" max="10998" width="8.75" style="877"/>
    <col min="10999" max="10999" width="11.83203125" style="877" customWidth="1"/>
    <col min="11000" max="11250" width="8.75" style="877"/>
    <col min="11251" max="11251" width="47.58203125" style="877" customWidth="1"/>
    <col min="11252" max="11254" width="8.75" style="877"/>
    <col min="11255" max="11255" width="11.83203125" style="877" customWidth="1"/>
    <col min="11256" max="11506" width="8.75" style="877"/>
    <col min="11507" max="11507" width="47.58203125" style="877" customWidth="1"/>
    <col min="11508" max="11510" width="8.75" style="877"/>
    <col min="11511" max="11511" width="11.83203125" style="877" customWidth="1"/>
    <col min="11512" max="11762" width="8.75" style="877"/>
    <col min="11763" max="11763" width="47.58203125" style="877" customWidth="1"/>
    <col min="11764" max="11766" width="8.75" style="877"/>
    <col min="11767" max="11767" width="11.83203125" style="877" customWidth="1"/>
    <col min="11768" max="12018" width="8.75" style="877"/>
    <col min="12019" max="12019" width="47.58203125" style="877" customWidth="1"/>
    <col min="12020" max="12022" width="8.75" style="877"/>
    <col min="12023" max="12023" width="11.83203125" style="877" customWidth="1"/>
    <col min="12024" max="12274" width="8.75" style="877"/>
    <col min="12275" max="12275" width="47.58203125" style="877" customWidth="1"/>
    <col min="12276" max="12278" width="8.75" style="877"/>
    <col min="12279" max="12279" width="11.83203125" style="877" customWidth="1"/>
    <col min="12280" max="12530" width="8.75" style="877"/>
    <col min="12531" max="12531" width="47.58203125" style="877" customWidth="1"/>
    <col min="12532" max="12534" width="8.75" style="877"/>
    <col min="12535" max="12535" width="11.83203125" style="877" customWidth="1"/>
    <col min="12536" max="12786" width="8.75" style="877"/>
    <col min="12787" max="12787" width="47.58203125" style="877" customWidth="1"/>
    <col min="12788" max="12790" width="8.75" style="877"/>
    <col min="12791" max="12791" width="11.83203125" style="877" customWidth="1"/>
    <col min="12792" max="13042" width="8.75" style="877"/>
    <col min="13043" max="13043" width="47.58203125" style="877" customWidth="1"/>
    <col min="13044" max="13046" width="8.75" style="877"/>
    <col min="13047" max="13047" width="11.83203125" style="877" customWidth="1"/>
    <col min="13048" max="13298" width="8.75" style="877"/>
    <col min="13299" max="13299" width="47.58203125" style="877" customWidth="1"/>
    <col min="13300" max="13302" width="8.75" style="877"/>
    <col min="13303" max="13303" width="11.83203125" style="877" customWidth="1"/>
    <col min="13304" max="13554" width="8.75" style="877"/>
    <col min="13555" max="13555" width="47.58203125" style="877" customWidth="1"/>
    <col min="13556" max="13558" width="8.75" style="877"/>
    <col min="13559" max="13559" width="11.83203125" style="877" customWidth="1"/>
    <col min="13560" max="13810" width="8.75" style="877"/>
    <col min="13811" max="13811" width="47.58203125" style="877" customWidth="1"/>
    <col min="13812" max="13814" width="8.75" style="877"/>
    <col min="13815" max="13815" width="11.83203125" style="877" customWidth="1"/>
    <col min="13816" max="14066" width="8.75" style="877"/>
    <col min="14067" max="14067" width="47.58203125" style="877" customWidth="1"/>
    <col min="14068" max="14070" width="8.75" style="877"/>
    <col min="14071" max="14071" width="11.83203125" style="877" customWidth="1"/>
    <col min="14072" max="14322" width="8.75" style="877"/>
    <col min="14323" max="14323" width="47.58203125" style="877" customWidth="1"/>
    <col min="14324" max="14326" width="8.75" style="877"/>
    <col min="14327" max="14327" width="11.83203125" style="877" customWidth="1"/>
    <col min="14328" max="14578" width="8.75" style="877"/>
    <col min="14579" max="14579" width="47.58203125" style="877" customWidth="1"/>
    <col min="14580" max="14582" width="8.75" style="877"/>
    <col min="14583" max="14583" width="11.83203125" style="877" customWidth="1"/>
    <col min="14584" max="14834" width="8.75" style="877"/>
    <col min="14835" max="14835" width="47.58203125" style="877" customWidth="1"/>
    <col min="14836" max="14838" width="8.75" style="877"/>
    <col min="14839" max="14839" width="11.83203125" style="877" customWidth="1"/>
    <col min="14840" max="15090" width="8.75" style="877"/>
    <col min="15091" max="15091" width="47.58203125" style="877" customWidth="1"/>
    <col min="15092" max="15094" width="8.75" style="877"/>
    <col min="15095" max="15095" width="11.83203125" style="877" customWidth="1"/>
    <col min="15096" max="15346" width="8.75" style="877"/>
    <col min="15347" max="15347" width="47.58203125" style="877" customWidth="1"/>
    <col min="15348" max="15350" width="8.75" style="877"/>
    <col min="15351" max="15351" width="11.83203125" style="877" customWidth="1"/>
    <col min="15352" max="15602" width="8.75" style="877"/>
    <col min="15603" max="15603" width="47.58203125" style="877" customWidth="1"/>
    <col min="15604" max="15606" width="8.75" style="877"/>
    <col min="15607" max="15607" width="11.83203125" style="877" customWidth="1"/>
    <col min="15608" max="15858" width="8.75" style="877"/>
    <col min="15859" max="15859" width="47.58203125" style="877" customWidth="1"/>
    <col min="15860" max="15862" width="8.75" style="877"/>
    <col min="15863" max="15863" width="11.83203125" style="877" customWidth="1"/>
    <col min="15864" max="16114" width="8.75" style="877"/>
    <col min="16115" max="16115" width="47.58203125" style="877" customWidth="1"/>
    <col min="16116" max="16118" width="8.75" style="877"/>
    <col min="16119" max="16119" width="11.83203125" style="877" customWidth="1"/>
    <col min="16120" max="16384" width="8.75" style="877"/>
  </cols>
  <sheetData>
    <row r="1" spans="1:20" s="873" customFormat="1" ht="27" customHeight="1">
      <c r="A1" s="1249" t="s">
        <v>1285</v>
      </c>
      <c r="B1" s="1249"/>
      <c r="C1" s="1249"/>
      <c r="D1" s="960"/>
      <c r="E1" s="961"/>
      <c r="F1" s="960"/>
      <c r="G1" s="962"/>
      <c r="H1" s="962"/>
      <c r="I1" s="962"/>
      <c r="J1" s="962"/>
      <c r="K1" s="962"/>
      <c r="L1" s="962"/>
      <c r="M1" s="962"/>
      <c r="N1" s="962"/>
      <c r="O1" s="962"/>
      <c r="P1" s="962"/>
      <c r="Q1" s="962"/>
      <c r="R1" s="962"/>
      <c r="S1" s="962"/>
      <c r="T1" s="962"/>
    </row>
    <row r="2" spans="1:20" s="873" customFormat="1" ht="27" customHeight="1">
      <c r="A2" s="1249"/>
      <c r="B2" s="1249"/>
      <c r="C2" s="1249"/>
      <c r="D2" s="960"/>
      <c r="E2" s="1250" t="s">
        <v>27</v>
      </c>
      <c r="F2" s="1251"/>
      <c r="G2" s="962"/>
      <c r="H2" s="1246" t="s">
        <v>538</v>
      </c>
      <c r="I2" s="1247"/>
      <c r="J2" s="1248"/>
      <c r="K2" s="1246" t="s">
        <v>539</v>
      </c>
      <c r="L2" s="1247"/>
      <c r="M2" s="1248"/>
      <c r="N2" s="1246" t="s">
        <v>4</v>
      </c>
      <c r="O2" s="1247"/>
      <c r="P2" s="1248"/>
      <c r="Q2" s="1246" t="s">
        <v>1286</v>
      </c>
      <c r="R2" s="1247"/>
      <c r="S2" s="1248"/>
      <c r="T2" s="962"/>
    </row>
    <row r="3" spans="1:20">
      <c r="A3" s="963"/>
      <c r="B3" s="963"/>
      <c r="C3" s="718"/>
      <c r="D3" s="964"/>
      <c r="E3" s="964"/>
      <c r="F3" s="964"/>
      <c r="G3" s="718"/>
      <c r="H3" s="963"/>
      <c r="I3" s="963"/>
      <c r="J3" s="963"/>
      <c r="K3" s="963"/>
      <c r="L3" s="963"/>
      <c r="M3" s="963"/>
      <c r="N3" s="963"/>
      <c r="O3" s="963"/>
      <c r="P3" s="963"/>
      <c r="Q3" s="963"/>
      <c r="R3" s="963"/>
      <c r="S3" s="963"/>
      <c r="T3" s="963"/>
    </row>
    <row r="4" spans="1:20" s="873" customFormat="1" ht="52.5" customHeight="1">
      <c r="A4" s="965" t="s">
        <v>1287</v>
      </c>
      <c r="B4" s="966" t="s">
        <v>447</v>
      </c>
      <c r="C4" s="966" t="s">
        <v>448</v>
      </c>
      <c r="D4" s="967" t="s">
        <v>993</v>
      </c>
      <c r="E4" s="967" t="s">
        <v>189</v>
      </c>
      <c r="F4" s="967" t="s">
        <v>546</v>
      </c>
      <c r="G4" s="966" t="s">
        <v>1288</v>
      </c>
      <c r="H4" s="857" t="s">
        <v>187</v>
      </c>
      <c r="I4" s="857" t="s">
        <v>189</v>
      </c>
      <c r="J4" s="857" t="s">
        <v>45</v>
      </c>
      <c r="K4" s="857" t="s">
        <v>188</v>
      </c>
      <c r="L4" s="857" t="s">
        <v>189</v>
      </c>
      <c r="M4" s="857" t="s">
        <v>46</v>
      </c>
      <c r="N4" s="857" t="s">
        <v>47</v>
      </c>
      <c r="O4" s="857" t="s">
        <v>189</v>
      </c>
      <c r="P4" s="857" t="s">
        <v>47</v>
      </c>
      <c r="Q4" s="857" t="s">
        <v>47</v>
      </c>
      <c r="R4" s="857" t="s">
        <v>189</v>
      </c>
      <c r="S4" s="857" t="s">
        <v>47</v>
      </c>
      <c r="T4" s="857" t="s">
        <v>550</v>
      </c>
    </row>
    <row r="5" spans="1:20" s="873" customFormat="1">
      <c r="A5" s="968"/>
      <c r="B5" s="959"/>
      <c r="C5" s="959"/>
      <c r="D5" s="960"/>
      <c r="E5" s="960"/>
      <c r="F5" s="960"/>
      <c r="G5" s="959"/>
      <c r="H5" s="962"/>
      <c r="I5" s="962"/>
      <c r="J5" s="962"/>
      <c r="K5" s="962"/>
      <c r="L5" s="962"/>
      <c r="M5" s="962"/>
      <c r="N5" s="962"/>
      <c r="O5" s="962"/>
      <c r="P5" s="962"/>
      <c r="Q5" s="962"/>
      <c r="R5" s="962"/>
      <c r="S5" s="962"/>
      <c r="T5" s="962"/>
    </row>
    <row r="6" spans="1:20" s="873" customFormat="1">
      <c r="A6" s="969" t="s">
        <v>1289</v>
      </c>
      <c r="B6" s="970" t="s">
        <v>1290</v>
      </c>
      <c r="C6" s="971"/>
      <c r="D6" s="972"/>
      <c r="E6" s="960"/>
      <c r="F6" s="960"/>
      <c r="G6" s="971"/>
      <c r="H6" s="962"/>
      <c r="I6" s="962"/>
      <c r="J6" s="962"/>
      <c r="K6" s="962"/>
      <c r="L6" s="962"/>
      <c r="M6" s="962"/>
      <c r="N6" s="962"/>
      <c r="O6" s="962"/>
      <c r="P6" s="962"/>
      <c r="Q6" s="962"/>
      <c r="R6" s="962"/>
      <c r="S6" s="962"/>
      <c r="T6" s="962"/>
    </row>
    <row r="7" spans="1:20" s="873" customFormat="1" ht="15.75" customHeight="1">
      <c r="A7" s="718"/>
      <c r="B7" s="973"/>
      <c r="C7" s="718"/>
      <c r="D7" s="974"/>
      <c r="E7" s="974"/>
      <c r="F7" s="974"/>
      <c r="G7" s="718"/>
      <c r="H7" s="962"/>
      <c r="I7" s="962"/>
      <c r="J7" s="962"/>
      <c r="K7" s="962"/>
      <c r="L7" s="962"/>
      <c r="M7" s="962"/>
      <c r="N7" s="962"/>
      <c r="O7" s="962"/>
      <c r="P7" s="962"/>
      <c r="Q7" s="962"/>
      <c r="R7" s="962"/>
      <c r="S7" s="962"/>
      <c r="T7" s="962"/>
    </row>
    <row r="8" spans="1:20" s="873" customFormat="1" ht="61.5" customHeight="1">
      <c r="A8" s="959">
        <v>1</v>
      </c>
      <c r="B8" s="973" t="s">
        <v>1291</v>
      </c>
      <c r="C8" s="975"/>
      <c r="D8" s="976"/>
      <c r="E8" s="960"/>
      <c r="F8" s="960"/>
      <c r="G8" s="975"/>
      <c r="H8" s="962"/>
      <c r="I8" s="962"/>
      <c r="J8" s="962"/>
      <c r="K8" s="962"/>
      <c r="L8" s="962"/>
      <c r="M8" s="962"/>
      <c r="N8" s="962"/>
      <c r="O8" s="962"/>
      <c r="P8" s="962"/>
      <c r="Q8" s="962"/>
      <c r="R8" s="962"/>
      <c r="S8" s="962"/>
      <c r="T8" s="962"/>
    </row>
    <row r="9" spans="1:20" s="873" customFormat="1">
      <c r="A9" s="718">
        <v>1.1000000000000001</v>
      </c>
      <c r="B9" s="973" t="s">
        <v>1292</v>
      </c>
      <c r="C9" s="718" t="s">
        <v>1293</v>
      </c>
      <c r="D9" s="974">
        <v>90</v>
      </c>
      <c r="E9" s="977">
        <v>250</v>
      </c>
      <c r="F9" s="974">
        <f t="shared" ref="F9:F11" si="0">$D9*E9</f>
        <v>22500</v>
      </c>
      <c r="G9" s="718"/>
      <c r="H9" s="978">
        <v>79.27</v>
      </c>
      <c r="I9" s="979">
        <v>250</v>
      </c>
      <c r="J9" s="979">
        <v>19817.5</v>
      </c>
      <c r="K9" s="974">
        <v>46</v>
      </c>
      <c r="L9" s="979">
        <v>250</v>
      </c>
      <c r="M9" s="962">
        <v>11500</v>
      </c>
      <c r="N9" s="979">
        <f>K9-D9</f>
        <v>-44</v>
      </c>
      <c r="O9" s="979">
        <v>250</v>
      </c>
      <c r="P9" s="979">
        <f>O9*N9</f>
        <v>-11000</v>
      </c>
      <c r="Q9" s="980">
        <f>K9-H9</f>
        <v>-33.269999999999996</v>
      </c>
      <c r="R9" s="979">
        <v>250</v>
      </c>
      <c r="S9" s="979">
        <f t="shared" ref="S9:S11" si="1">R9*Q9</f>
        <v>-8317.4999999999982</v>
      </c>
      <c r="T9" s="962"/>
    </row>
    <row r="10" spans="1:20" s="873" customFormat="1">
      <c r="A10" s="718">
        <v>1.2</v>
      </c>
      <c r="B10" s="973" t="s">
        <v>1294</v>
      </c>
      <c r="C10" s="718" t="s">
        <v>1293</v>
      </c>
      <c r="D10" s="974">
        <v>40</v>
      </c>
      <c r="E10" s="977">
        <v>300</v>
      </c>
      <c r="F10" s="974">
        <f t="shared" si="0"/>
        <v>12000</v>
      </c>
      <c r="G10" s="718"/>
      <c r="H10" s="978">
        <v>37.04</v>
      </c>
      <c r="I10" s="979">
        <v>300</v>
      </c>
      <c r="J10" s="979">
        <v>11112</v>
      </c>
      <c r="K10" s="974">
        <v>37.04</v>
      </c>
      <c r="L10" s="979">
        <v>300</v>
      </c>
      <c r="M10" s="962">
        <v>11112</v>
      </c>
      <c r="N10" s="979">
        <f t="shared" ref="N10:N11" si="2">K10-D10</f>
        <v>-2.9600000000000009</v>
      </c>
      <c r="O10" s="979">
        <v>300</v>
      </c>
      <c r="P10" s="979">
        <f t="shared" ref="P10:P11" si="3">O10*N10</f>
        <v>-888.00000000000023</v>
      </c>
      <c r="Q10" s="980">
        <f t="shared" ref="Q10:Q11" si="4">K10-H10</f>
        <v>0</v>
      </c>
      <c r="R10" s="979">
        <v>300</v>
      </c>
      <c r="S10" s="979">
        <f t="shared" si="1"/>
        <v>0</v>
      </c>
      <c r="T10" s="962"/>
    </row>
    <row r="11" spans="1:20" s="873" customFormat="1" ht="15.75" customHeight="1">
      <c r="A11" s="718">
        <v>1.3</v>
      </c>
      <c r="B11" s="973" t="s">
        <v>1295</v>
      </c>
      <c r="C11" s="718" t="s">
        <v>1293</v>
      </c>
      <c r="D11" s="976">
        <v>45</v>
      </c>
      <c r="E11" s="977">
        <v>350</v>
      </c>
      <c r="F11" s="974">
        <f t="shared" si="0"/>
        <v>15750</v>
      </c>
      <c r="G11" s="718"/>
      <c r="H11" s="978">
        <v>23.17</v>
      </c>
      <c r="I11" s="979">
        <v>350</v>
      </c>
      <c r="J11" s="979">
        <v>8109.5000000000009</v>
      </c>
      <c r="K11" s="976">
        <v>16.7</v>
      </c>
      <c r="L11" s="979">
        <v>350</v>
      </c>
      <c r="M11" s="962">
        <v>5845</v>
      </c>
      <c r="N11" s="979">
        <f t="shared" si="2"/>
        <v>-28.3</v>
      </c>
      <c r="O11" s="979">
        <v>350</v>
      </c>
      <c r="P11" s="979">
        <f t="shared" si="3"/>
        <v>-9905</v>
      </c>
      <c r="Q11" s="980">
        <f t="shared" si="4"/>
        <v>-6.4700000000000024</v>
      </c>
      <c r="R11" s="979">
        <v>350</v>
      </c>
      <c r="S11" s="979">
        <f t="shared" si="1"/>
        <v>-2264.5000000000009</v>
      </c>
      <c r="T11" s="962"/>
    </row>
    <row r="12" spans="1:20" s="873" customFormat="1" ht="15.75" customHeight="1">
      <c r="A12" s="718">
        <v>1.4</v>
      </c>
      <c r="B12" s="973" t="s">
        <v>1296</v>
      </c>
      <c r="C12" s="718" t="s">
        <v>1293</v>
      </c>
      <c r="D12" s="976">
        <v>0</v>
      </c>
      <c r="E12" s="977"/>
      <c r="F12" s="974"/>
      <c r="G12" s="718"/>
      <c r="H12" s="978">
        <v>0</v>
      </c>
      <c r="I12" s="979">
        <v>0</v>
      </c>
      <c r="J12" s="962"/>
      <c r="K12" s="976"/>
      <c r="L12" s="979">
        <v>0</v>
      </c>
      <c r="M12" s="962"/>
      <c r="N12" s="962"/>
      <c r="O12" s="979">
        <v>0</v>
      </c>
      <c r="P12" s="962"/>
      <c r="Q12" s="962"/>
      <c r="R12" s="979">
        <v>0</v>
      </c>
      <c r="S12" s="979"/>
      <c r="T12" s="962"/>
    </row>
    <row r="13" spans="1:20" s="873" customFormat="1">
      <c r="A13" s="718"/>
      <c r="B13" s="973"/>
      <c r="C13" s="718"/>
      <c r="D13" s="981"/>
      <c r="E13" s="974"/>
      <c r="F13" s="974"/>
      <c r="G13" s="718"/>
      <c r="H13" s="978">
        <v>0</v>
      </c>
      <c r="I13" s="979">
        <v>0</v>
      </c>
      <c r="J13" s="962"/>
      <c r="K13" s="981"/>
      <c r="L13" s="979">
        <v>0</v>
      </c>
      <c r="M13" s="962"/>
      <c r="N13" s="962"/>
      <c r="O13" s="979">
        <v>0</v>
      </c>
      <c r="P13" s="962"/>
      <c r="Q13" s="962"/>
      <c r="R13" s="979">
        <v>0</v>
      </c>
      <c r="S13" s="979"/>
      <c r="T13" s="962"/>
    </row>
    <row r="14" spans="1:20" s="873" customFormat="1" ht="46">
      <c r="A14" s="718">
        <v>2</v>
      </c>
      <c r="B14" s="973" t="s">
        <v>1297</v>
      </c>
      <c r="C14" s="718"/>
      <c r="D14" s="976"/>
      <c r="E14" s="974"/>
      <c r="F14" s="974"/>
      <c r="G14" s="718"/>
      <c r="H14" s="978">
        <v>0</v>
      </c>
      <c r="I14" s="979">
        <v>0</v>
      </c>
      <c r="J14" s="962"/>
      <c r="K14" s="976"/>
      <c r="L14" s="979">
        <v>0</v>
      </c>
      <c r="M14" s="962"/>
      <c r="N14" s="962"/>
      <c r="O14" s="979">
        <v>0</v>
      </c>
      <c r="P14" s="962"/>
      <c r="Q14" s="962"/>
      <c r="R14" s="979">
        <v>0</v>
      </c>
      <c r="S14" s="979"/>
      <c r="T14" s="962"/>
    </row>
    <row r="15" spans="1:20" s="873" customFormat="1">
      <c r="A15" s="718">
        <v>2.1</v>
      </c>
      <c r="B15" s="973" t="s">
        <v>1298</v>
      </c>
      <c r="C15" s="982" t="s">
        <v>654</v>
      </c>
      <c r="D15" s="976">
        <v>4</v>
      </c>
      <c r="E15" s="983">
        <v>930</v>
      </c>
      <c r="F15" s="974">
        <f t="shared" ref="F15:F17" si="5">$D15*E15</f>
        <v>3720</v>
      </c>
      <c r="G15" s="982"/>
      <c r="H15" s="978">
        <v>1</v>
      </c>
      <c r="I15" s="979">
        <v>930</v>
      </c>
      <c r="J15" s="979">
        <v>930</v>
      </c>
      <c r="K15" s="976">
        <v>1</v>
      </c>
      <c r="L15" s="979">
        <v>930</v>
      </c>
      <c r="M15" s="962">
        <v>930</v>
      </c>
      <c r="N15" s="979">
        <f t="shared" ref="N15:N17" si="6">K15-D15</f>
        <v>-3</v>
      </c>
      <c r="O15" s="979">
        <v>930</v>
      </c>
      <c r="P15" s="979">
        <f t="shared" ref="P15:P17" si="7">O15*N15</f>
        <v>-2790</v>
      </c>
      <c r="Q15" s="980">
        <f t="shared" ref="Q15:Q17" si="8">K15-H15</f>
        <v>0</v>
      </c>
      <c r="R15" s="979">
        <v>930</v>
      </c>
      <c r="S15" s="979">
        <f t="shared" ref="S15:S17" si="9">R15*Q15</f>
        <v>0</v>
      </c>
      <c r="T15" s="962"/>
    </row>
    <row r="16" spans="1:20" s="873" customFormat="1">
      <c r="A16" s="718">
        <v>2.2000000000000002</v>
      </c>
      <c r="B16" s="973" t="s">
        <v>1299</v>
      </c>
      <c r="C16" s="982" t="s">
        <v>654</v>
      </c>
      <c r="D16" s="976">
        <v>2</v>
      </c>
      <c r="E16" s="983">
        <v>1080</v>
      </c>
      <c r="F16" s="974">
        <f t="shared" si="5"/>
        <v>2160</v>
      </c>
      <c r="G16" s="982"/>
      <c r="H16" s="978">
        <v>4</v>
      </c>
      <c r="I16" s="979">
        <v>1080</v>
      </c>
      <c r="J16" s="979">
        <v>4320</v>
      </c>
      <c r="K16" s="976">
        <v>4</v>
      </c>
      <c r="L16" s="979">
        <v>1080</v>
      </c>
      <c r="M16" s="962">
        <v>4320</v>
      </c>
      <c r="N16" s="979">
        <f t="shared" si="6"/>
        <v>2</v>
      </c>
      <c r="O16" s="979">
        <v>1080</v>
      </c>
      <c r="P16" s="979">
        <f t="shared" si="7"/>
        <v>2160</v>
      </c>
      <c r="Q16" s="980">
        <f t="shared" si="8"/>
        <v>0</v>
      </c>
      <c r="R16" s="979">
        <v>1080</v>
      </c>
      <c r="S16" s="979">
        <f t="shared" si="9"/>
        <v>0</v>
      </c>
      <c r="T16" s="962"/>
    </row>
    <row r="17" spans="1:20" s="873" customFormat="1">
      <c r="A17" s="718">
        <v>2.2999999999999998</v>
      </c>
      <c r="B17" s="963" t="s">
        <v>1295</v>
      </c>
      <c r="C17" s="982" t="s">
        <v>654</v>
      </c>
      <c r="D17" s="976">
        <v>1</v>
      </c>
      <c r="E17" s="983">
        <v>1300</v>
      </c>
      <c r="F17" s="974">
        <f t="shared" si="5"/>
        <v>1300</v>
      </c>
      <c r="G17" s="982"/>
      <c r="H17" s="978">
        <v>2</v>
      </c>
      <c r="I17" s="979">
        <v>1300</v>
      </c>
      <c r="J17" s="979">
        <v>2600</v>
      </c>
      <c r="K17" s="976">
        <v>2</v>
      </c>
      <c r="L17" s="979">
        <v>1300</v>
      </c>
      <c r="M17" s="962">
        <v>2600</v>
      </c>
      <c r="N17" s="979">
        <f t="shared" si="6"/>
        <v>1</v>
      </c>
      <c r="O17" s="979">
        <v>1300</v>
      </c>
      <c r="P17" s="979">
        <f t="shared" si="7"/>
        <v>1300</v>
      </c>
      <c r="Q17" s="980">
        <f t="shared" si="8"/>
        <v>0</v>
      </c>
      <c r="R17" s="979">
        <v>1300</v>
      </c>
      <c r="S17" s="979">
        <f t="shared" si="9"/>
        <v>0</v>
      </c>
      <c r="T17" s="962"/>
    </row>
    <row r="18" spans="1:20" s="873" customFormat="1">
      <c r="A18" s="718">
        <v>2.4</v>
      </c>
      <c r="B18" s="963" t="s">
        <v>1296</v>
      </c>
      <c r="C18" s="982" t="s">
        <v>654</v>
      </c>
      <c r="D18" s="976">
        <v>0</v>
      </c>
      <c r="E18" s="984"/>
      <c r="F18" s="974"/>
      <c r="G18" s="982"/>
      <c r="H18" s="978">
        <v>0</v>
      </c>
      <c r="I18" s="979">
        <v>0</v>
      </c>
      <c r="J18" s="962"/>
      <c r="K18" s="976"/>
      <c r="L18" s="979">
        <v>0</v>
      </c>
      <c r="M18" s="962"/>
      <c r="N18" s="962"/>
      <c r="O18" s="979">
        <v>0</v>
      </c>
      <c r="P18" s="962"/>
      <c r="Q18" s="962"/>
      <c r="R18" s="979">
        <v>0</v>
      </c>
      <c r="S18" s="979"/>
      <c r="T18" s="962"/>
    </row>
    <row r="19" spans="1:20" s="873" customFormat="1">
      <c r="A19" s="718"/>
      <c r="B19" s="963"/>
      <c r="C19" s="982"/>
      <c r="D19" s="976"/>
      <c r="E19" s="974"/>
      <c r="F19" s="974"/>
      <c r="G19" s="982"/>
      <c r="H19" s="978">
        <v>0</v>
      </c>
      <c r="I19" s="979">
        <v>0</v>
      </c>
      <c r="J19" s="962"/>
      <c r="K19" s="976"/>
      <c r="L19" s="979">
        <v>0</v>
      </c>
      <c r="M19" s="962"/>
      <c r="N19" s="962"/>
      <c r="O19" s="979">
        <v>0</v>
      </c>
      <c r="P19" s="962"/>
      <c r="Q19" s="962"/>
      <c r="R19" s="979">
        <v>0</v>
      </c>
      <c r="S19" s="979"/>
      <c r="T19" s="962"/>
    </row>
    <row r="20" spans="1:20" s="873" customFormat="1" ht="57.5">
      <c r="A20" s="718">
        <v>3</v>
      </c>
      <c r="B20" s="973" t="s">
        <v>1300</v>
      </c>
      <c r="C20" s="982"/>
      <c r="D20" s="976"/>
      <c r="E20" s="974"/>
      <c r="F20" s="974"/>
      <c r="G20" s="982"/>
      <c r="H20" s="978">
        <v>0</v>
      </c>
      <c r="I20" s="979">
        <v>0</v>
      </c>
      <c r="J20" s="962"/>
      <c r="K20" s="976"/>
      <c r="L20" s="979">
        <v>0</v>
      </c>
      <c r="M20" s="962"/>
      <c r="N20" s="962"/>
      <c r="O20" s="979">
        <v>0</v>
      </c>
      <c r="P20" s="962"/>
      <c r="Q20" s="962"/>
      <c r="R20" s="979">
        <v>0</v>
      </c>
      <c r="S20" s="979"/>
      <c r="T20" s="962"/>
    </row>
    <row r="21" spans="1:20" s="873" customFormat="1">
      <c r="A21" s="718">
        <v>3.1</v>
      </c>
      <c r="B21" s="973" t="s">
        <v>1301</v>
      </c>
      <c r="C21" s="982" t="s">
        <v>654</v>
      </c>
      <c r="D21" s="976" t="s">
        <v>590</v>
      </c>
      <c r="E21" s="974"/>
      <c r="F21" s="974"/>
      <c r="G21" s="982"/>
      <c r="H21" s="978">
        <v>0</v>
      </c>
      <c r="I21" s="979">
        <v>0</v>
      </c>
      <c r="J21" s="962"/>
      <c r="K21" s="976"/>
      <c r="L21" s="979">
        <v>0</v>
      </c>
      <c r="M21" s="962"/>
      <c r="N21" s="962"/>
      <c r="O21" s="979">
        <v>0</v>
      </c>
      <c r="P21" s="962"/>
      <c r="Q21" s="962"/>
      <c r="R21" s="979">
        <v>0</v>
      </c>
      <c r="S21" s="979"/>
      <c r="T21" s="962"/>
    </row>
    <row r="22" spans="1:20" s="873" customFormat="1">
      <c r="A22" s="718">
        <v>3.2</v>
      </c>
      <c r="B22" s="973" t="s">
        <v>1302</v>
      </c>
      <c r="C22" s="982" t="s">
        <v>654</v>
      </c>
      <c r="D22" s="976">
        <v>1</v>
      </c>
      <c r="E22" s="974">
        <v>11200</v>
      </c>
      <c r="F22" s="974">
        <f>$D22*E22</f>
        <v>11200</v>
      </c>
      <c r="G22" s="982"/>
      <c r="H22" s="978">
        <v>1</v>
      </c>
      <c r="I22" s="979">
        <v>11200</v>
      </c>
      <c r="J22" s="979">
        <v>11200</v>
      </c>
      <c r="K22" s="976">
        <v>1</v>
      </c>
      <c r="L22" s="979">
        <v>11200</v>
      </c>
      <c r="M22" s="962">
        <v>11200</v>
      </c>
      <c r="N22" s="979">
        <f>K22-D22</f>
        <v>0</v>
      </c>
      <c r="O22" s="979">
        <v>11200</v>
      </c>
      <c r="P22" s="979">
        <f>O22*N22</f>
        <v>0</v>
      </c>
      <c r="Q22" s="980">
        <f>K22-H22</f>
        <v>0</v>
      </c>
      <c r="R22" s="979">
        <v>11200</v>
      </c>
      <c r="S22" s="979">
        <f>R22*Q22</f>
        <v>0</v>
      </c>
      <c r="T22" s="962"/>
    </row>
    <row r="23" spans="1:20" s="873" customFormat="1">
      <c r="A23" s="718">
        <v>3.3</v>
      </c>
      <c r="B23" s="973" t="s">
        <v>1303</v>
      </c>
      <c r="C23" s="982" t="s">
        <v>654</v>
      </c>
      <c r="D23" s="976">
        <v>0</v>
      </c>
      <c r="E23" s="974"/>
      <c r="F23" s="974"/>
      <c r="G23" s="982"/>
      <c r="H23" s="978">
        <v>0</v>
      </c>
      <c r="I23" s="979">
        <v>0</v>
      </c>
      <c r="J23" s="962"/>
      <c r="K23" s="976"/>
      <c r="L23" s="979">
        <v>0</v>
      </c>
      <c r="M23" s="962"/>
      <c r="N23" s="962"/>
      <c r="O23" s="979">
        <v>0</v>
      </c>
      <c r="P23" s="962"/>
      <c r="Q23" s="962"/>
      <c r="R23" s="979">
        <v>0</v>
      </c>
      <c r="S23" s="979">
        <v>0</v>
      </c>
      <c r="T23" s="962"/>
    </row>
    <row r="24" spans="1:20" s="873" customFormat="1">
      <c r="A24" s="718"/>
      <c r="B24" s="973"/>
      <c r="C24" s="982"/>
      <c r="D24" s="976"/>
      <c r="E24" s="974"/>
      <c r="F24" s="974"/>
      <c r="G24" s="982"/>
      <c r="H24" s="978">
        <v>0</v>
      </c>
      <c r="I24" s="979">
        <v>0</v>
      </c>
      <c r="J24" s="962"/>
      <c r="K24" s="976"/>
      <c r="L24" s="979">
        <v>0</v>
      </c>
      <c r="M24" s="962"/>
      <c r="N24" s="962"/>
      <c r="O24" s="979">
        <v>0</v>
      </c>
      <c r="P24" s="962"/>
      <c r="Q24" s="962"/>
      <c r="R24" s="979">
        <v>0</v>
      </c>
      <c r="S24" s="979"/>
      <c r="T24" s="962"/>
    </row>
    <row r="25" spans="1:20" s="873" customFormat="1" ht="69">
      <c r="A25" s="718">
        <v>4</v>
      </c>
      <c r="B25" s="985" t="s">
        <v>1304</v>
      </c>
      <c r="C25" s="982" t="s">
        <v>1185</v>
      </c>
      <c r="D25" s="976"/>
      <c r="E25" s="974"/>
      <c r="F25" s="974"/>
      <c r="G25" s="982"/>
      <c r="H25" s="978">
        <v>0</v>
      </c>
      <c r="I25" s="979">
        <v>0</v>
      </c>
      <c r="J25" s="962"/>
      <c r="K25" s="976"/>
      <c r="L25" s="979">
        <v>0</v>
      </c>
      <c r="M25" s="962"/>
      <c r="N25" s="962"/>
      <c r="O25" s="979">
        <v>0</v>
      </c>
      <c r="P25" s="962"/>
      <c r="Q25" s="962"/>
      <c r="R25" s="979">
        <v>0</v>
      </c>
      <c r="S25" s="979"/>
      <c r="T25" s="962"/>
    </row>
    <row r="26" spans="1:20" s="873" customFormat="1">
      <c r="A26" s="718">
        <v>4.0999999999999996</v>
      </c>
      <c r="B26" s="985" t="s">
        <v>1305</v>
      </c>
      <c r="C26" s="982" t="s">
        <v>654</v>
      </c>
      <c r="D26" s="976" t="s">
        <v>590</v>
      </c>
      <c r="E26" s="974"/>
      <c r="F26" s="974"/>
      <c r="G26" s="982"/>
      <c r="H26" s="978">
        <v>0</v>
      </c>
      <c r="I26" s="979">
        <v>0</v>
      </c>
      <c r="J26" s="962"/>
      <c r="K26" s="976"/>
      <c r="L26" s="979">
        <v>0</v>
      </c>
      <c r="M26" s="962"/>
      <c r="N26" s="962"/>
      <c r="O26" s="979">
        <v>0</v>
      </c>
      <c r="P26" s="962"/>
      <c r="Q26" s="962"/>
      <c r="R26" s="979">
        <v>0</v>
      </c>
      <c r="S26" s="979"/>
      <c r="T26" s="962"/>
    </row>
    <row r="27" spans="1:20" s="873" customFormat="1">
      <c r="A27" s="718">
        <v>4.2</v>
      </c>
      <c r="B27" s="985" t="s">
        <v>1306</v>
      </c>
      <c r="C27" s="982" t="s">
        <v>654</v>
      </c>
      <c r="D27" s="976">
        <v>2</v>
      </c>
      <c r="E27" s="983">
        <v>25000</v>
      </c>
      <c r="F27" s="974">
        <f>$D27*E27</f>
        <v>50000</v>
      </c>
      <c r="G27" s="982"/>
      <c r="H27" s="978">
        <v>2</v>
      </c>
      <c r="I27" s="979">
        <v>25000</v>
      </c>
      <c r="J27" s="979">
        <v>50000</v>
      </c>
      <c r="K27" s="976">
        <v>2</v>
      </c>
      <c r="L27" s="979">
        <v>25000</v>
      </c>
      <c r="M27" s="962">
        <v>50000</v>
      </c>
      <c r="N27" s="979">
        <f>K27-D27</f>
        <v>0</v>
      </c>
      <c r="O27" s="979">
        <v>25000</v>
      </c>
      <c r="P27" s="979">
        <f>O27*N27</f>
        <v>0</v>
      </c>
      <c r="Q27" s="980">
        <f>K27-H27</f>
        <v>0</v>
      </c>
      <c r="R27" s="979">
        <v>25000</v>
      </c>
      <c r="S27" s="979">
        <f>R27*Q27</f>
        <v>0</v>
      </c>
      <c r="T27" s="962"/>
    </row>
    <row r="28" spans="1:20" s="873" customFormat="1">
      <c r="A28" s="718">
        <v>4.3</v>
      </c>
      <c r="B28" s="985" t="s">
        <v>1307</v>
      </c>
      <c r="C28" s="982" t="s">
        <v>654</v>
      </c>
      <c r="D28" s="976" t="s">
        <v>590</v>
      </c>
      <c r="E28" s="983"/>
      <c r="F28" s="974"/>
      <c r="G28" s="982"/>
      <c r="H28" s="978">
        <v>0</v>
      </c>
      <c r="I28" s="979">
        <v>0</v>
      </c>
      <c r="J28" s="962"/>
      <c r="K28" s="976"/>
      <c r="L28" s="979">
        <v>0</v>
      </c>
      <c r="M28" s="962"/>
      <c r="N28" s="962"/>
      <c r="O28" s="979">
        <v>0</v>
      </c>
      <c r="P28" s="962"/>
      <c r="Q28" s="962"/>
      <c r="R28" s="979">
        <v>0</v>
      </c>
      <c r="S28" s="979"/>
      <c r="T28" s="962"/>
    </row>
    <row r="29" spans="1:20" s="873" customFormat="1">
      <c r="A29" s="718"/>
      <c r="B29" s="985"/>
      <c r="C29" s="982"/>
      <c r="D29" s="976"/>
      <c r="E29" s="974"/>
      <c r="F29" s="974"/>
      <c r="G29" s="982"/>
      <c r="H29" s="978">
        <v>0</v>
      </c>
      <c r="I29" s="979">
        <v>0</v>
      </c>
      <c r="J29" s="962"/>
      <c r="K29" s="976"/>
      <c r="L29" s="979">
        <v>0</v>
      </c>
      <c r="M29" s="962"/>
      <c r="N29" s="962"/>
      <c r="O29" s="979">
        <v>0</v>
      </c>
      <c r="P29" s="962"/>
      <c r="Q29" s="962"/>
      <c r="R29" s="979">
        <v>0</v>
      </c>
      <c r="S29" s="979"/>
      <c r="T29" s="962"/>
    </row>
    <row r="30" spans="1:20" s="873" customFormat="1" ht="69">
      <c r="A30" s="718">
        <v>5</v>
      </c>
      <c r="B30" s="985" t="s">
        <v>1308</v>
      </c>
      <c r="C30" s="982"/>
      <c r="D30" s="976"/>
      <c r="E30" s="974"/>
      <c r="F30" s="974"/>
      <c r="G30" s="982"/>
      <c r="H30" s="978">
        <v>0</v>
      </c>
      <c r="I30" s="979">
        <v>0</v>
      </c>
      <c r="J30" s="962"/>
      <c r="K30" s="976"/>
      <c r="L30" s="979">
        <v>0</v>
      </c>
      <c r="M30" s="962"/>
      <c r="N30" s="962"/>
      <c r="O30" s="979">
        <v>0</v>
      </c>
      <c r="P30" s="962"/>
      <c r="Q30" s="962"/>
      <c r="R30" s="979">
        <v>0</v>
      </c>
      <c r="S30" s="979">
        <v>0</v>
      </c>
      <c r="T30" s="962"/>
    </row>
    <row r="31" spans="1:20" s="873" customFormat="1">
      <c r="A31" s="718">
        <v>5.0999999999999996</v>
      </c>
      <c r="B31" s="985" t="s">
        <v>1309</v>
      </c>
      <c r="C31" s="982" t="s">
        <v>654</v>
      </c>
      <c r="D31" s="976" t="s">
        <v>590</v>
      </c>
      <c r="E31" s="974"/>
      <c r="F31" s="974"/>
      <c r="G31" s="982"/>
      <c r="H31" s="978">
        <v>0</v>
      </c>
      <c r="I31" s="979">
        <v>0</v>
      </c>
      <c r="J31" s="962"/>
      <c r="K31" s="976"/>
      <c r="L31" s="979">
        <v>0</v>
      </c>
      <c r="M31" s="962"/>
      <c r="N31" s="962"/>
      <c r="O31" s="979">
        <v>0</v>
      </c>
      <c r="P31" s="962"/>
      <c r="Q31" s="962"/>
      <c r="R31" s="979">
        <v>0</v>
      </c>
      <c r="S31" s="979">
        <v>0</v>
      </c>
      <c r="T31" s="962"/>
    </row>
    <row r="32" spans="1:20" s="873" customFormat="1">
      <c r="A32" s="718">
        <v>5.2</v>
      </c>
      <c r="B32" s="985" t="s">
        <v>1310</v>
      </c>
      <c r="C32" s="982" t="s">
        <v>654</v>
      </c>
      <c r="D32" s="976" t="s">
        <v>590</v>
      </c>
      <c r="E32" s="974"/>
      <c r="F32" s="974"/>
      <c r="G32" s="982"/>
      <c r="H32" s="978">
        <v>0</v>
      </c>
      <c r="I32" s="979">
        <v>0</v>
      </c>
      <c r="J32" s="962"/>
      <c r="K32" s="976"/>
      <c r="L32" s="979">
        <v>0</v>
      </c>
      <c r="M32" s="962"/>
      <c r="N32" s="962"/>
      <c r="O32" s="979">
        <v>0</v>
      </c>
      <c r="P32" s="962"/>
      <c r="Q32" s="962"/>
      <c r="R32" s="979">
        <v>0</v>
      </c>
      <c r="S32" s="979">
        <v>0</v>
      </c>
      <c r="T32" s="962"/>
    </row>
    <row r="33" spans="1:20" s="873" customFormat="1">
      <c r="A33" s="718">
        <v>5.3</v>
      </c>
      <c r="B33" s="985" t="s">
        <v>1311</v>
      </c>
      <c r="C33" s="982" t="s">
        <v>654</v>
      </c>
      <c r="D33" s="976" t="s">
        <v>590</v>
      </c>
      <c r="E33" s="974"/>
      <c r="F33" s="974"/>
      <c r="G33" s="982"/>
      <c r="H33" s="978">
        <v>0</v>
      </c>
      <c r="I33" s="979">
        <v>0</v>
      </c>
      <c r="J33" s="962"/>
      <c r="K33" s="976"/>
      <c r="L33" s="979">
        <v>0</v>
      </c>
      <c r="M33" s="962"/>
      <c r="N33" s="962"/>
      <c r="O33" s="979">
        <v>0</v>
      </c>
      <c r="P33" s="962"/>
      <c r="Q33" s="962"/>
      <c r="R33" s="979">
        <v>0</v>
      </c>
      <c r="S33" s="962"/>
      <c r="T33" s="962"/>
    </row>
    <row r="34" spans="1:20" s="873" customFormat="1">
      <c r="A34" s="718"/>
      <c r="B34" s="986"/>
      <c r="C34" s="718"/>
      <c r="D34" s="976"/>
      <c r="E34" s="974"/>
      <c r="F34" s="974"/>
      <c r="G34" s="718"/>
      <c r="H34" s="978">
        <v>0</v>
      </c>
      <c r="I34" s="979">
        <v>0</v>
      </c>
      <c r="J34" s="962"/>
      <c r="K34" s="976"/>
      <c r="L34" s="979">
        <v>0</v>
      </c>
      <c r="M34" s="962"/>
      <c r="N34" s="962"/>
      <c r="O34" s="979">
        <v>0</v>
      </c>
      <c r="P34" s="962"/>
      <c r="Q34" s="962"/>
      <c r="R34" s="979">
        <v>0</v>
      </c>
      <c r="S34" s="962"/>
      <c r="T34" s="962"/>
    </row>
    <row r="35" spans="1:20" s="873" customFormat="1">
      <c r="A35" s="718"/>
      <c r="B35" s="986"/>
      <c r="C35" s="718"/>
      <c r="D35" s="976"/>
      <c r="E35" s="974"/>
      <c r="F35" s="974"/>
      <c r="G35" s="718"/>
      <c r="H35" s="978">
        <v>0</v>
      </c>
      <c r="I35" s="979">
        <v>0</v>
      </c>
      <c r="J35" s="962"/>
      <c r="K35" s="976"/>
      <c r="L35" s="979">
        <v>0</v>
      </c>
      <c r="M35" s="962"/>
      <c r="N35" s="962"/>
      <c r="O35" s="979">
        <v>0</v>
      </c>
      <c r="P35" s="962"/>
      <c r="Q35" s="962"/>
      <c r="R35" s="979">
        <v>0</v>
      </c>
      <c r="S35" s="962"/>
      <c r="T35" s="962"/>
    </row>
    <row r="36" spans="1:20">
      <c r="A36" s="718">
        <v>6</v>
      </c>
      <c r="B36" s="973" t="s">
        <v>1312</v>
      </c>
      <c r="C36" s="987" t="s">
        <v>336</v>
      </c>
      <c r="D36" s="988">
        <v>1</v>
      </c>
      <c r="E36" s="974">
        <v>0</v>
      </c>
      <c r="F36" s="974">
        <f>$D36*E36</f>
        <v>0</v>
      </c>
      <c r="G36" s="987"/>
      <c r="H36" s="978">
        <v>0</v>
      </c>
      <c r="I36" s="979">
        <v>0</v>
      </c>
      <c r="J36" s="963"/>
      <c r="K36" s="988"/>
      <c r="L36" s="979">
        <v>0</v>
      </c>
      <c r="M36" s="963"/>
      <c r="N36" s="979">
        <f>K36-D36</f>
        <v>-1</v>
      </c>
      <c r="O36" s="979">
        <v>0</v>
      </c>
      <c r="P36" s="979">
        <f>O36*N36</f>
        <v>0</v>
      </c>
      <c r="Q36" s="980">
        <f>K36-H36</f>
        <v>0</v>
      </c>
      <c r="R36" s="979">
        <v>0</v>
      </c>
      <c r="S36" s="979">
        <f>R36*Q36</f>
        <v>0</v>
      </c>
      <c r="T36" s="963"/>
    </row>
    <row r="37" spans="1:20" ht="25.9" customHeight="1">
      <c r="A37" s="718"/>
      <c r="B37" s="973"/>
      <c r="C37" s="987"/>
      <c r="D37" s="988"/>
      <c r="E37" s="974"/>
      <c r="F37" s="974"/>
      <c r="G37" s="987"/>
      <c r="H37" s="978">
        <v>0</v>
      </c>
      <c r="I37" s="979">
        <v>0</v>
      </c>
      <c r="J37" s="963"/>
      <c r="K37" s="988"/>
      <c r="L37" s="979">
        <v>0</v>
      </c>
      <c r="M37" s="963"/>
      <c r="N37" s="963"/>
      <c r="O37" s="979">
        <v>0</v>
      </c>
      <c r="P37" s="963"/>
      <c r="Q37" s="963"/>
      <c r="R37" s="979">
        <v>0</v>
      </c>
      <c r="S37" s="963"/>
      <c r="T37" s="963"/>
    </row>
    <row r="38" spans="1:20" ht="46">
      <c r="A38" s="718">
        <v>7</v>
      </c>
      <c r="B38" s="973" t="s">
        <v>1313</v>
      </c>
      <c r="C38" s="987" t="s">
        <v>336</v>
      </c>
      <c r="D38" s="988">
        <v>0</v>
      </c>
      <c r="E38" s="974"/>
      <c r="F38" s="974"/>
      <c r="G38" s="987"/>
      <c r="H38" s="978">
        <v>0</v>
      </c>
      <c r="I38" s="979">
        <v>0</v>
      </c>
      <c r="J38" s="963"/>
      <c r="K38" s="988"/>
      <c r="L38" s="979">
        <v>0</v>
      </c>
      <c r="M38" s="963"/>
      <c r="N38" s="963"/>
      <c r="O38" s="979">
        <v>0</v>
      </c>
      <c r="P38" s="963"/>
      <c r="Q38" s="963"/>
      <c r="R38" s="979">
        <v>0</v>
      </c>
      <c r="S38" s="963"/>
      <c r="T38" s="963"/>
    </row>
    <row r="39" spans="1:20">
      <c r="A39" s="718"/>
      <c r="B39" s="973"/>
      <c r="C39" s="987"/>
      <c r="D39" s="988"/>
      <c r="E39" s="974"/>
      <c r="F39" s="974"/>
      <c r="G39" s="987"/>
      <c r="H39" s="978">
        <v>0</v>
      </c>
      <c r="I39" s="979">
        <v>0</v>
      </c>
      <c r="J39" s="963"/>
      <c r="K39" s="988"/>
      <c r="L39" s="979">
        <v>0</v>
      </c>
      <c r="M39" s="963"/>
      <c r="N39" s="963"/>
      <c r="O39" s="979">
        <v>0</v>
      </c>
      <c r="P39" s="963"/>
      <c r="Q39" s="963"/>
      <c r="R39" s="979">
        <v>0</v>
      </c>
      <c r="S39" s="963"/>
      <c r="T39" s="963"/>
    </row>
    <row r="40" spans="1:20" ht="23">
      <c r="A40" s="718">
        <v>8</v>
      </c>
      <c r="B40" s="973" t="s">
        <v>1314</v>
      </c>
      <c r="C40" s="987" t="s">
        <v>336</v>
      </c>
      <c r="D40" s="988">
        <v>1</v>
      </c>
      <c r="E40" s="974">
        <v>75800</v>
      </c>
      <c r="F40" s="974">
        <f>$D40*E40</f>
        <v>75800</v>
      </c>
      <c r="G40" s="987"/>
      <c r="H40" s="978">
        <v>0</v>
      </c>
      <c r="I40" s="979">
        <v>75800</v>
      </c>
      <c r="J40" s="962">
        <v>0</v>
      </c>
      <c r="K40" s="988">
        <v>0</v>
      </c>
      <c r="L40" s="979">
        <v>75800</v>
      </c>
      <c r="M40" s="962">
        <v>0</v>
      </c>
      <c r="N40" s="979">
        <f>K40-D40</f>
        <v>-1</v>
      </c>
      <c r="O40" s="979">
        <v>75800</v>
      </c>
      <c r="P40" s="979">
        <f>O40*N40</f>
        <v>-75800</v>
      </c>
      <c r="Q40" s="980">
        <f>K40-H40</f>
        <v>0</v>
      </c>
      <c r="R40" s="979">
        <v>75800</v>
      </c>
      <c r="S40" s="979">
        <f>R40*Q40</f>
        <v>0</v>
      </c>
      <c r="T40" s="963"/>
    </row>
    <row r="41" spans="1:20" s="873" customFormat="1">
      <c r="A41" s="718"/>
      <c r="B41" s="986"/>
      <c r="C41" s="718"/>
      <c r="D41" s="976"/>
      <c r="E41" s="974"/>
      <c r="F41" s="974"/>
      <c r="G41" s="718"/>
      <c r="H41" s="978">
        <v>0</v>
      </c>
      <c r="I41" s="979">
        <v>0</v>
      </c>
      <c r="J41" s="962"/>
      <c r="K41" s="976"/>
      <c r="L41" s="979">
        <v>0</v>
      </c>
      <c r="M41" s="962"/>
      <c r="N41" s="962"/>
      <c r="O41" s="979">
        <v>0</v>
      </c>
      <c r="P41" s="962"/>
      <c r="Q41" s="962"/>
      <c r="R41" s="979">
        <v>0</v>
      </c>
      <c r="S41" s="962"/>
      <c r="T41" s="962"/>
    </row>
    <row r="42" spans="1:20" s="873" customFormat="1">
      <c r="A42" s="969" t="s">
        <v>1289</v>
      </c>
      <c r="B42" s="989" t="s">
        <v>1315</v>
      </c>
      <c r="C42" s="990"/>
      <c r="D42" s="991"/>
      <c r="E42" s="974"/>
      <c r="F42" s="960"/>
      <c r="G42" s="990"/>
      <c r="H42" s="978">
        <v>0</v>
      </c>
      <c r="I42" s="979">
        <v>0</v>
      </c>
      <c r="J42" s="962"/>
      <c r="K42" s="991"/>
      <c r="L42" s="979">
        <v>0</v>
      </c>
      <c r="M42" s="962"/>
      <c r="N42" s="962"/>
      <c r="O42" s="979">
        <v>0</v>
      </c>
      <c r="P42" s="962"/>
      <c r="Q42" s="962"/>
      <c r="R42" s="979">
        <v>0</v>
      </c>
      <c r="S42" s="962"/>
      <c r="T42" s="962"/>
    </row>
    <row r="43" spans="1:20" s="873" customFormat="1">
      <c r="A43" s="718"/>
      <c r="B43" s="962"/>
      <c r="C43" s="975"/>
      <c r="D43" s="976"/>
      <c r="E43" s="974"/>
      <c r="F43" s="974"/>
      <c r="G43" s="975"/>
      <c r="H43" s="978">
        <v>0</v>
      </c>
      <c r="I43" s="979">
        <v>0</v>
      </c>
      <c r="J43" s="962"/>
      <c r="K43" s="976"/>
      <c r="L43" s="979">
        <v>0</v>
      </c>
      <c r="M43" s="962"/>
      <c r="N43" s="962"/>
      <c r="O43" s="979">
        <v>0</v>
      </c>
      <c r="P43" s="962"/>
      <c r="Q43" s="962"/>
      <c r="R43" s="979">
        <v>0</v>
      </c>
      <c r="S43" s="962"/>
      <c r="T43" s="962"/>
    </row>
    <row r="44" spans="1:20" s="873" customFormat="1">
      <c r="A44" s="969" t="s">
        <v>1316</v>
      </c>
      <c r="B44" s="970" t="s">
        <v>1317</v>
      </c>
      <c r="C44" s="970"/>
      <c r="D44" s="972"/>
      <c r="E44" s="974"/>
      <c r="F44" s="974"/>
      <c r="G44" s="970"/>
      <c r="H44" s="978">
        <v>0</v>
      </c>
      <c r="I44" s="979">
        <v>0</v>
      </c>
      <c r="J44" s="962"/>
      <c r="K44" s="972"/>
      <c r="L44" s="979">
        <v>0</v>
      </c>
      <c r="M44" s="962"/>
      <c r="N44" s="962"/>
      <c r="O44" s="979">
        <v>0</v>
      </c>
      <c r="P44" s="962"/>
      <c r="Q44" s="962"/>
      <c r="R44" s="979">
        <v>0</v>
      </c>
      <c r="S44" s="962"/>
      <c r="T44" s="962"/>
    </row>
    <row r="45" spans="1:20" s="873" customFormat="1" ht="41.25" customHeight="1">
      <c r="A45" s="718">
        <v>1</v>
      </c>
      <c r="B45" s="992" t="s">
        <v>1318</v>
      </c>
      <c r="C45" s="975"/>
      <c r="D45" s="976"/>
      <c r="E45" s="974"/>
      <c r="F45" s="974"/>
      <c r="G45" s="975"/>
      <c r="H45" s="978">
        <v>0</v>
      </c>
      <c r="I45" s="979">
        <v>0</v>
      </c>
      <c r="J45" s="962"/>
      <c r="K45" s="976"/>
      <c r="L45" s="979">
        <v>0</v>
      </c>
      <c r="M45" s="962"/>
      <c r="N45" s="962"/>
      <c r="O45" s="979">
        <v>0</v>
      </c>
      <c r="P45" s="962"/>
      <c r="Q45" s="962"/>
      <c r="R45" s="979">
        <v>0</v>
      </c>
      <c r="S45" s="962"/>
      <c r="T45" s="962"/>
    </row>
    <row r="46" spans="1:20" s="873" customFormat="1">
      <c r="A46" s="718">
        <v>1.1000000000000001</v>
      </c>
      <c r="B46" s="963" t="s">
        <v>1319</v>
      </c>
      <c r="C46" s="718" t="s">
        <v>1293</v>
      </c>
      <c r="D46" s="976">
        <v>10</v>
      </c>
      <c r="E46" s="983">
        <v>350</v>
      </c>
      <c r="F46" s="974">
        <f t="shared" ref="F46:F47" si="10">$D46*E46</f>
        <v>3500</v>
      </c>
      <c r="G46" s="718"/>
      <c r="H46" s="978">
        <v>0</v>
      </c>
      <c r="I46" s="979">
        <v>350</v>
      </c>
      <c r="J46" s="962">
        <v>0</v>
      </c>
      <c r="K46" s="976"/>
      <c r="L46" s="979">
        <v>350</v>
      </c>
      <c r="M46" s="962">
        <v>0</v>
      </c>
      <c r="N46" s="979">
        <f t="shared" ref="N46:N47" si="11">K46-D46</f>
        <v>-10</v>
      </c>
      <c r="O46" s="979">
        <v>350</v>
      </c>
      <c r="P46" s="979">
        <f t="shared" ref="P46:P47" si="12">O46*N46</f>
        <v>-3500</v>
      </c>
      <c r="Q46" s="980">
        <f t="shared" ref="Q46:Q47" si="13">K46-H46</f>
        <v>0</v>
      </c>
      <c r="R46" s="979">
        <v>350</v>
      </c>
      <c r="S46" s="979">
        <f t="shared" ref="S46:S47" si="14">R46*Q46</f>
        <v>0</v>
      </c>
      <c r="T46" s="962"/>
    </row>
    <row r="47" spans="1:20" s="873" customFormat="1">
      <c r="A47" s="718">
        <v>1.2</v>
      </c>
      <c r="B47" s="963" t="s">
        <v>1320</v>
      </c>
      <c r="C47" s="718" t="s">
        <v>1293</v>
      </c>
      <c r="D47" s="976">
        <v>5</v>
      </c>
      <c r="E47" s="983">
        <v>500</v>
      </c>
      <c r="F47" s="974">
        <f t="shared" si="10"/>
        <v>2500</v>
      </c>
      <c r="G47" s="718"/>
      <c r="H47" s="978">
        <v>7.32</v>
      </c>
      <c r="I47" s="979">
        <v>500</v>
      </c>
      <c r="J47" s="979">
        <v>3660</v>
      </c>
      <c r="K47" s="993">
        <v>10</v>
      </c>
      <c r="L47" s="979">
        <v>500</v>
      </c>
      <c r="M47" s="962">
        <v>5000</v>
      </c>
      <c r="N47" s="979">
        <f t="shared" si="11"/>
        <v>5</v>
      </c>
      <c r="O47" s="979">
        <v>500</v>
      </c>
      <c r="P47" s="979">
        <f t="shared" si="12"/>
        <v>2500</v>
      </c>
      <c r="Q47" s="980">
        <f t="shared" si="13"/>
        <v>2.6799999999999997</v>
      </c>
      <c r="R47" s="979">
        <v>500</v>
      </c>
      <c r="S47" s="979">
        <f t="shared" si="14"/>
        <v>1339.9999999999998</v>
      </c>
      <c r="T47" s="962"/>
    </row>
    <row r="48" spans="1:20" s="873" customFormat="1">
      <c r="A48" s="718">
        <v>1.3</v>
      </c>
      <c r="B48" s="963" t="s">
        <v>1321</v>
      </c>
      <c r="C48" s="718" t="s">
        <v>1293</v>
      </c>
      <c r="D48" s="976">
        <v>0</v>
      </c>
      <c r="E48" s="983"/>
      <c r="F48" s="974"/>
      <c r="G48" s="718"/>
      <c r="H48" s="978">
        <v>0</v>
      </c>
      <c r="I48" s="979">
        <v>0</v>
      </c>
      <c r="J48" s="962"/>
      <c r="K48" s="976"/>
      <c r="L48" s="979">
        <v>0</v>
      </c>
      <c r="M48" s="962"/>
      <c r="N48" s="962"/>
      <c r="O48" s="979">
        <v>0</v>
      </c>
      <c r="P48" s="962"/>
      <c r="Q48" s="962"/>
      <c r="R48" s="979">
        <v>0</v>
      </c>
      <c r="S48" s="962"/>
      <c r="T48" s="962"/>
    </row>
    <row r="49" spans="1:20" s="873" customFormat="1">
      <c r="A49" s="718">
        <v>1.4</v>
      </c>
      <c r="B49" s="963" t="s">
        <v>1322</v>
      </c>
      <c r="C49" s="718" t="s">
        <v>1293</v>
      </c>
      <c r="D49" s="976">
        <v>20</v>
      </c>
      <c r="E49" s="983">
        <v>800</v>
      </c>
      <c r="F49" s="974">
        <f t="shared" ref="F49:F50" si="15">$D49*E49</f>
        <v>16000</v>
      </c>
      <c r="G49" s="718"/>
      <c r="H49" s="978">
        <v>10.67</v>
      </c>
      <c r="I49" s="979">
        <v>800</v>
      </c>
      <c r="J49" s="979">
        <v>8536</v>
      </c>
      <c r="K49" s="993">
        <v>17</v>
      </c>
      <c r="L49" s="979">
        <v>800</v>
      </c>
      <c r="M49" s="962">
        <v>13600</v>
      </c>
      <c r="N49" s="979">
        <f t="shared" ref="N49:N50" si="16">K49-D49</f>
        <v>-3</v>
      </c>
      <c r="O49" s="979">
        <v>800</v>
      </c>
      <c r="P49" s="979">
        <f t="shared" ref="P49:P50" si="17">O49*N49</f>
        <v>-2400</v>
      </c>
      <c r="Q49" s="980">
        <f t="shared" ref="Q49:Q50" si="18">K49-H49</f>
        <v>6.33</v>
      </c>
      <c r="R49" s="979">
        <v>800</v>
      </c>
      <c r="S49" s="979">
        <f t="shared" ref="S49:S50" si="19">R49*Q49</f>
        <v>5064</v>
      </c>
      <c r="T49" s="962"/>
    </row>
    <row r="50" spans="1:20" s="873" customFormat="1">
      <c r="A50" s="718">
        <v>1.5</v>
      </c>
      <c r="B50" s="963" t="s">
        <v>1323</v>
      </c>
      <c r="C50" s="982" t="s">
        <v>1293</v>
      </c>
      <c r="D50" s="976">
        <v>40</v>
      </c>
      <c r="E50" s="983">
        <v>1050</v>
      </c>
      <c r="F50" s="974">
        <f t="shared" si="15"/>
        <v>42000</v>
      </c>
      <c r="G50" s="982"/>
      <c r="H50" s="978">
        <v>29.73</v>
      </c>
      <c r="I50" s="979">
        <v>1050</v>
      </c>
      <c r="J50" s="979">
        <v>31216.5</v>
      </c>
      <c r="K50" s="976">
        <v>29.73</v>
      </c>
      <c r="L50" s="979">
        <v>1050</v>
      </c>
      <c r="M50" s="962">
        <v>31216.5</v>
      </c>
      <c r="N50" s="979">
        <f t="shared" si="16"/>
        <v>-10.27</v>
      </c>
      <c r="O50" s="979">
        <v>1050</v>
      </c>
      <c r="P50" s="979">
        <f t="shared" si="17"/>
        <v>-10783.5</v>
      </c>
      <c r="Q50" s="980">
        <f t="shared" si="18"/>
        <v>0</v>
      </c>
      <c r="R50" s="979">
        <v>1050</v>
      </c>
      <c r="S50" s="979">
        <f t="shared" si="19"/>
        <v>0</v>
      </c>
      <c r="T50" s="962"/>
    </row>
    <row r="51" spans="1:20" s="873" customFormat="1">
      <c r="A51" s="718">
        <v>1.6</v>
      </c>
      <c r="B51" s="963" t="s">
        <v>1324</v>
      </c>
      <c r="C51" s="982" t="s">
        <v>1293</v>
      </c>
      <c r="D51" s="976" t="s">
        <v>590</v>
      </c>
      <c r="E51" s="983"/>
      <c r="F51" s="974"/>
      <c r="G51" s="982"/>
      <c r="H51" s="978">
        <v>0</v>
      </c>
      <c r="I51" s="979">
        <v>0</v>
      </c>
      <c r="J51" s="962"/>
      <c r="K51" s="976"/>
      <c r="L51" s="979">
        <v>0</v>
      </c>
      <c r="M51" s="962"/>
      <c r="N51" s="962"/>
      <c r="O51" s="979">
        <v>0</v>
      </c>
      <c r="P51" s="962"/>
      <c r="Q51" s="962"/>
      <c r="R51" s="979">
        <v>0</v>
      </c>
      <c r="S51" s="962"/>
      <c r="T51" s="962"/>
    </row>
    <row r="52" spans="1:20" s="873" customFormat="1">
      <c r="A52" s="718"/>
      <c r="B52" s="963"/>
      <c r="C52" s="982"/>
      <c r="D52" s="976"/>
      <c r="E52" s="974"/>
      <c r="F52" s="974"/>
      <c r="G52" s="982"/>
      <c r="H52" s="978">
        <v>0</v>
      </c>
      <c r="I52" s="979">
        <v>0</v>
      </c>
      <c r="J52" s="962"/>
      <c r="K52" s="976"/>
      <c r="L52" s="979">
        <v>0</v>
      </c>
      <c r="M52" s="962"/>
      <c r="N52" s="962"/>
      <c r="O52" s="979">
        <v>0</v>
      </c>
      <c r="P52" s="962"/>
      <c r="Q52" s="962"/>
      <c r="R52" s="979">
        <v>0</v>
      </c>
      <c r="S52" s="962"/>
      <c r="T52" s="962"/>
    </row>
    <row r="53" spans="1:20" s="873" customFormat="1">
      <c r="A53" s="718"/>
      <c r="B53" s="963"/>
      <c r="C53" s="718"/>
      <c r="D53" s="976"/>
      <c r="E53" s="974"/>
      <c r="F53" s="974"/>
      <c r="G53" s="718"/>
      <c r="H53" s="978">
        <v>0</v>
      </c>
      <c r="I53" s="979">
        <v>0</v>
      </c>
      <c r="J53" s="962"/>
      <c r="K53" s="976"/>
      <c r="L53" s="979">
        <v>0</v>
      </c>
      <c r="M53" s="962"/>
      <c r="N53" s="962"/>
      <c r="O53" s="979">
        <v>0</v>
      </c>
      <c r="P53" s="962"/>
      <c r="Q53" s="962"/>
      <c r="R53" s="979">
        <v>0</v>
      </c>
      <c r="S53" s="962"/>
      <c r="T53" s="962"/>
    </row>
    <row r="54" spans="1:20" s="873" customFormat="1" ht="46">
      <c r="A54" s="718">
        <v>2</v>
      </c>
      <c r="B54" s="985" t="s">
        <v>1325</v>
      </c>
      <c r="C54" s="982" t="s">
        <v>654</v>
      </c>
      <c r="D54" s="976">
        <v>4</v>
      </c>
      <c r="E54" s="983">
        <v>750</v>
      </c>
      <c r="F54" s="974">
        <f>$D54*E54</f>
        <v>3000</v>
      </c>
      <c r="G54" s="982"/>
      <c r="H54" s="978">
        <v>4</v>
      </c>
      <c r="I54" s="979">
        <v>750</v>
      </c>
      <c r="J54" s="979">
        <v>3000</v>
      </c>
      <c r="K54" s="976">
        <v>4</v>
      </c>
      <c r="L54" s="979">
        <v>750</v>
      </c>
      <c r="M54" s="962">
        <v>3000</v>
      </c>
      <c r="N54" s="979">
        <f>K54-D54</f>
        <v>0</v>
      </c>
      <c r="O54" s="979">
        <v>750</v>
      </c>
      <c r="P54" s="979">
        <f>O54*N54</f>
        <v>0</v>
      </c>
      <c r="Q54" s="980">
        <f>K54-H54</f>
        <v>0</v>
      </c>
      <c r="R54" s="979">
        <v>750</v>
      </c>
      <c r="S54" s="979">
        <f>R54*Q54</f>
        <v>0</v>
      </c>
      <c r="T54" s="962"/>
    </row>
    <row r="55" spans="1:20" s="873" customFormat="1" ht="18.75" customHeight="1">
      <c r="A55" s="718"/>
      <c r="B55" s="985"/>
      <c r="C55" s="982"/>
      <c r="D55" s="976"/>
      <c r="E55" s="974"/>
      <c r="F55" s="974"/>
      <c r="G55" s="982"/>
      <c r="H55" s="978">
        <v>0</v>
      </c>
      <c r="I55" s="979">
        <v>0</v>
      </c>
      <c r="J55" s="962"/>
      <c r="K55" s="976"/>
      <c r="L55" s="979">
        <v>0</v>
      </c>
      <c r="M55" s="962"/>
      <c r="N55" s="962"/>
      <c r="O55" s="979">
        <v>0</v>
      </c>
      <c r="P55" s="962"/>
      <c r="Q55" s="962"/>
      <c r="R55" s="979">
        <v>0</v>
      </c>
      <c r="S55" s="962"/>
      <c r="T55" s="962"/>
    </row>
    <row r="56" spans="1:20" s="873" customFormat="1" ht="46">
      <c r="A56" s="718">
        <v>3</v>
      </c>
      <c r="B56" s="985" t="s">
        <v>1326</v>
      </c>
      <c r="C56" s="982" t="s">
        <v>654</v>
      </c>
      <c r="D56" s="976">
        <v>8</v>
      </c>
      <c r="E56" s="983">
        <v>1200</v>
      </c>
      <c r="F56" s="974">
        <f>$D56*E56</f>
        <v>9600</v>
      </c>
      <c r="G56" s="982"/>
      <c r="H56" s="978">
        <v>8</v>
      </c>
      <c r="I56" s="979">
        <v>1200</v>
      </c>
      <c r="J56" s="979">
        <v>9600</v>
      </c>
      <c r="K56" s="993">
        <v>7</v>
      </c>
      <c r="L56" s="979">
        <v>1200</v>
      </c>
      <c r="M56" s="962">
        <v>8400</v>
      </c>
      <c r="N56" s="979">
        <f>K56-D56</f>
        <v>-1</v>
      </c>
      <c r="O56" s="979">
        <v>1200</v>
      </c>
      <c r="P56" s="979">
        <f>O56*N56</f>
        <v>-1200</v>
      </c>
      <c r="Q56" s="980">
        <f>K56-H56</f>
        <v>-1</v>
      </c>
      <c r="R56" s="979">
        <v>1200</v>
      </c>
      <c r="S56" s="979">
        <f>R56*Q56</f>
        <v>-1200</v>
      </c>
      <c r="T56" s="962"/>
    </row>
    <row r="57" spans="1:20" s="873" customFormat="1" ht="17.25" customHeight="1">
      <c r="A57" s="718"/>
      <c r="B57" s="973"/>
      <c r="C57" s="982"/>
      <c r="D57" s="976"/>
      <c r="E57" s="974"/>
      <c r="F57" s="974"/>
      <c r="G57" s="982"/>
      <c r="H57" s="978">
        <v>0</v>
      </c>
      <c r="I57" s="979">
        <v>0</v>
      </c>
      <c r="J57" s="962"/>
      <c r="K57" s="976"/>
      <c r="L57" s="979">
        <v>0</v>
      </c>
      <c r="M57" s="962"/>
      <c r="N57" s="962"/>
      <c r="O57" s="979">
        <v>0</v>
      </c>
      <c r="P57" s="962"/>
      <c r="Q57" s="962"/>
      <c r="R57" s="979">
        <v>0</v>
      </c>
      <c r="S57" s="962"/>
      <c r="T57" s="962"/>
    </row>
    <row r="58" spans="1:20" ht="34.5">
      <c r="A58" s="718">
        <v>4</v>
      </c>
      <c r="B58" s="985" t="s">
        <v>1327</v>
      </c>
      <c r="C58" s="982" t="s">
        <v>654</v>
      </c>
      <c r="D58" s="976">
        <v>0</v>
      </c>
      <c r="E58" s="983"/>
      <c r="F58" s="974"/>
      <c r="G58" s="982"/>
      <c r="H58" s="978">
        <v>0</v>
      </c>
      <c r="I58" s="979">
        <v>0</v>
      </c>
      <c r="J58" s="963"/>
      <c r="K58" s="976"/>
      <c r="L58" s="979">
        <v>0</v>
      </c>
      <c r="M58" s="963"/>
      <c r="N58" s="963"/>
      <c r="O58" s="979">
        <v>0</v>
      </c>
      <c r="P58" s="963"/>
      <c r="Q58" s="963"/>
      <c r="R58" s="979">
        <v>0</v>
      </c>
      <c r="S58" s="963"/>
      <c r="T58" s="963"/>
    </row>
    <row r="59" spans="1:20">
      <c r="A59" s="718"/>
      <c r="B59" s="985"/>
      <c r="C59" s="982"/>
      <c r="D59" s="976"/>
      <c r="E59" s="974"/>
      <c r="F59" s="974"/>
      <c r="G59" s="982"/>
      <c r="H59" s="978">
        <v>0</v>
      </c>
      <c r="I59" s="979">
        <v>0</v>
      </c>
      <c r="J59" s="963"/>
      <c r="K59" s="976"/>
      <c r="L59" s="979">
        <v>0</v>
      </c>
      <c r="M59" s="963"/>
      <c r="N59" s="963"/>
      <c r="O59" s="979">
        <v>0</v>
      </c>
      <c r="P59" s="963"/>
      <c r="Q59" s="963"/>
      <c r="R59" s="979">
        <v>0</v>
      </c>
      <c r="S59" s="963"/>
      <c r="T59" s="963"/>
    </row>
    <row r="60" spans="1:20" ht="34.5">
      <c r="A60" s="718">
        <v>5</v>
      </c>
      <c r="B60" s="985" t="s">
        <v>1328</v>
      </c>
      <c r="C60" s="982" t="s">
        <v>654</v>
      </c>
      <c r="D60" s="976">
        <v>0</v>
      </c>
      <c r="E60" s="974"/>
      <c r="F60" s="974"/>
      <c r="G60" s="982"/>
      <c r="H60" s="978">
        <v>0</v>
      </c>
      <c r="I60" s="979">
        <v>0</v>
      </c>
      <c r="J60" s="963"/>
      <c r="K60" s="976"/>
      <c r="L60" s="979">
        <v>0</v>
      </c>
      <c r="M60" s="963"/>
      <c r="N60" s="963"/>
      <c r="O60" s="979">
        <v>0</v>
      </c>
      <c r="P60" s="963"/>
      <c r="Q60" s="963"/>
      <c r="R60" s="979">
        <v>0</v>
      </c>
      <c r="S60" s="963"/>
      <c r="T60" s="963"/>
    </row>
    <row r="61" spans="1:20">
      <c r="A61" s="718"/>
      <c r="B61" s="994"/>
      <c r="C61" s="982"/>
      <c r="D61" s="976"/>
      <c r="E61" s="964"/>
      <c r="F61" s="964"/>
      <c r="G61" s="982"/>
      <c r="H61" s="978">
        <v>0</v>
      </c>
      <c r="I61" s="979">
        <v>0</v>
      </c>
      <c r="J61" s="963"/>
      <c r="K61" s="976"/>
      <c r="L61" s="979">
        <v>0</v>
      </c>
      <c r="M61" s="963"/>
      <c r="N61" s="963"/>
      <c r="O61" s="979">
        <v>0</v>
      </c>
      <c r="P61" s="963"/>
      <c r="Q61" s="963"/>
      <c r="R61" s="979">
        <v>0</v>
      </c>
      <c r="S61" s="963"/>
      <c r="T61" s="963"/>
    </row>
    <row r="62" spans="1:20">
      <c r="A62" s="969"/>
      <c r="B62" s="970" t="s">
        <v>1329</v>
      </c>
      <c r="C62" s="995"/>
      <c r="D62" s="996"/>
      <c r="E62" s="964"/>
      <c r="F62" s="960"/>
      <c r="G62" s="995"/>
      <c r="H62" s="978">
        <v>0</v>
      </c>
      <c r="I62" s="979">
        <v>0</v>
      </c>
      <c r="J62" s="963"/>
      <c r="K62" s="996"/>
      <c r="L62" s="979">
        <v>0</v>
      </c>
      <c r="M62" s="963"/>
      <c r="N62" s="963"/>
      <c r="O62" s="979">
        <v>0</v>
      </c>
      <c r="P62" s="963"/>
      <c r="Q62" s="963"/>
      <c r="R62" s="979">
        <v>0</v>
      </c>
      <c r="S62" s="963"/>
      <c r="T62" s="963"/>
    </row>
    <row r="63" spans="1:20">
      <c r="A63" s="959"/>
      <c r="B63" s="962"/>
      <c r="C63" s="975"/>
      <c r="D63" s="981"/>
      <c r="E63" s="964"/>
      <c r="F63" s="960"/>
      <c r="G63" s="975"/>
      <c r="H63" s="978">
        <v>0</v>
      </c>
      <c r="I63" s="979">
        <v>0</v>
      </c>
      <c r="J63" s="963"/>
      <c r="K63" s="981"/>
      <c r="L63" s="979">
        <v>0</v>
      </c>
      <c r="M63" s="963"/>
      <c r="N63" s="963"/>
      <c r="O63" s="979">
        <v>0</v>
      </c>
      <c r="P63" s="963"/>
      <c r="Q63" s="963"/>
      <c r="R63" s="979">
        <v>0</v>
      </c>
      <c r="S63" s="963"/>
      <c r="T63" s="963"/>
    </row>
    <row r="64" spans="1:20" s="873" customFormat="1">
      <c r="A64" s="718"/>
      <c r="B64" s="963"/>
      <c r="C64" s="982"/>
      <c r="D64" s="976"/>
      <c r="E64" s="974"/>
      <c r="F64" s="974"/>
      <c r="G64" s="982"/>
      <c r="H64" s="978">
        <v>0</v>
      </c>
      <c r="I64" s="979">
        <v>0</v>
      </c>
      <c r="J64" s="962"/>
      <c r="K64" s="976"/>
      <c r="L64" s="979">
        <v>0</v>
      </c>
      <c r="M64" s="962"/>
      <c r="N64" s="962"/>
      <c r="O64" s="979">
        <v>0</v>
      </c>
      <c r="P64" s="962"/>
      <c r="Q64" s="962"/>
      <c r="R64" s="979">
        <v>0</v>
      </c>
      <c r="S64" s="962"/>
      <c r="T64" s="962"/>
    </row>
    <row r="65" spans="1:20" s="1002" customFormat="1">
      <c r="A65" s="997" t="s">
        <v>1330</v>
      </c>
      <c r="B65" s="998" t="s">
        <v>1331</v>
      </c>
      <c r="C65" s="999"/>
      <c r="D65" s="1000"/>
      <c r="E65" s="964"/>
      <c r="F65" s="964"/>
      <c r="G65" s="999"/>
      <c r="H65" s="978">
        <v>0</v>
      </c>
      <c r="I65" s="979">
        <v>0</v>
      </c>
      <c r="J65" s="1001"/>
      <c r="K65" s="1000"/>
      <c r="L65" s="979">
        <v>0</v>
      </c>
      <c r="M65" s="1001"/>
      <c r="N65" s="1001"/>
      <c r="O65" s="979">
        <v>0</v>
      </c>
      <c r="P65" s="1001"/>
      <c r="Q65" s="1001"/>
      <c r="R65" s="979">
        <v>0</v>
      </c>
      <c r="S65" s="1001"/>
      <c r="T65" s="1001"/>
    </row>
    <row r="66" spans="1:20" s="1002" customFormat="1" ht="23">
      <c r="A66" s="1003"/>
      <c r="B66" s="1004" t="s">
        <v>1332</v>
      </c>
      <c r="C66" s="1005"/>
      <c r="D66" s="1006"/>
      <c r="E66" s="964"/>
      <c r="F66" s="964"/>
      <c r="G66" s="1005"/>
      <c r="H66" s="978">
        <v>0</v>
      </c>
      <c r="I66" s="979">
        <v>0</v>
      </c>
      <c r="J66" s="1001"/>
      <c r="K66" s="1006"/>
      <c r="L66" s="979">
        <v>0</v>
      </c>
      <c r="M66" s="1001"/>
      <c r="N66" s="1001"/>
      <c r="O66" s="979">
        <v>0</v>
      </c>
      <c r="P66" s="1001"/>
      <c r="Q66" s="1001"/>
      <c r="R66" s="979">
        <v>0</v>
      </c>
      <c r="S66" s="1001"/>
      <c r="T66" s="1001"/>
    </row>
    <row r="67" spans="1:20" s="1002" customFormat="1">
      <c r="A67" s="1003"/>
      <c r="B67" s="1004"/>
      <c r="C67" s="1005"/>
      <c r="D67" s="1006"/>
      <c r="E67" s="964"/>
      <c r="F67" s="964"/>
      <c r="G67" s="1005"/>
      <c r="H67" s="978">
        <v>0</v>
      </c>
      <c r="I67" s="979">
        <v>0</v>
      </c>
      <c r="J67" s="1001"/>
      <c r="K67" s="1006"/>
      <c r="L67" s="979">
        <v>0</v>
      </c>
      <c r="M67" s="1001"/>
      <c r="N67" s="1001"/>
      <c r="O67" s="979">
        <v>0</v>
      </c>
      <c r="P67" s="1001"/>
      <c r="Q67" s="1001"/>
      <c r="R67" s="979">
        <v>0</v>
      </c>
      <c r="S67" s="1001"/>
      <c r="T67" s="1001"/>
    </row>
    <row r="68" spans="1:20" s="1002" customFormat="1">
      <c r="A68" s="1003">
        <v>1.1000000000000001</v>
      </c>
      <c r="B68" s="1007" t="s">
        <v>1333</v>
      </c>
      <c r="C68" s="987" t="s">
        <v>1334</v>
      </c>
      <c r="D68" s="1008">
        <v>0</v>
      </c>
      <c r="E68" s="983"/>
      <c r="F68" s="974"/>
      <c r="G68" s="987"/>
      <c r="H68" s="978">
        <v>0</v>
      </c>
      <c r="I68" s="979">
        <v>0</v>
      </c>
      <c r="J68" s="1001"/>
      <c r="K68" s="1008"/>
      <c r="L68" s="979">
        <v>0</v>
      </c>
      <c r="M68" s="1001"/>
      <c r="N68" s="1001"/>
      <c r="O68" s="979">
        <v>0</v>
      </c>
      <c r="P68" s="1001"/>
      <c r="Q68" s="1001"/>
      <c r="R68" s="979">
        <v>0</v>
      </c>
      <c r="S68" s="1001"/>
      <c r="T68" s="1001"/>
    </row>
    <row r="69" spans="1:20" s="1002" customFormat="1">
      <c r="A69" s="1003">
        <v>1.2</v>
      </c>
      <c r="B69" s="1009" t="s">
        <v>1335</v>
      </c>
      <c r="C69" s="987" t="s">
        <v>1334</v>
      </c>
      <c r="D69" s="974">
        <v>0</v>
      </c>
      <c r="E69" s="983"/>
      <c r="F69" s="974"/>
      <c r="G69" s="987"/>
      <c r="H69" s="978">
        <v>0</v>
      </c>
      <c r="I69" s="979">
        <v>0</v>
      </c>
      <c r="J69" s="1001"/>
      <c r="K69" s="974"/>
      <c r="L69" s="979">
        <v>0</v>
      </c>
      <c r="M69" s="1001"/>
      <c r="N69" s="1001"/>
      <c r="O69" s="979">
        <v>0</v>
      </c>
      <c r="P69" s="1001"/>
      <c r="Q69" s="1001"/>
      <c r="R69" s="979">
        <v>0</v>
      </c>
      <c r="S69" s="1001"/>
      <c r="T69" s="1001"/>
    </row>
    <row r="70" spans="1:20" s="1002" customFormat="1">
      <c r="A70" s="1003">
        <v>1.3</v>
      </c>
      <c r="B70" s="1009" t="s">
        <v>1336</v>
      </c>
      <c r="C70" s="987" t="s">
        <v>1334</v>
      </c>
      <c r="D70" s="1008">
        <v>0</v>
      </c>
      <c r="E70" s="983"/>
      <c r="F70" s="974"/>
      <c r="G70" s="987"/>
      <c r="H70" s="978">
        <v>0</v>
      </c>
      <c r="I70" s="979">
        <v>0</v>
      </c>
      <c r="J70" s="1001"/>
      <c r="K70" s="1008"/>
      <c r="L70" s="979">
        <v>0</v>
      </c>
      <c r="M70" s="1001"/>
      <c r="N70" s="1001"/>
      <c r="O70" s="979">
        <v>0</v>
      </c>
      <c r="P70" s="1001"/>
      <c r="Q70" s="1001"/>
      <c r="R70" s="979">
        <v>0</v>
      </c>
      <c r="S70" s="1001"/>
      <c r="T70" s="1001"/>
    </row>
    <row r="71" spans="1:20" s="1002" customFormat="1">
      <c r="A71" s="1003">
        <v>1.4</v>
      </c>
      <c r="B71" s="1007" t="s">
        <v>1337</v>
      </c>
      <c r="C71" s="987" t="s">
        <v>1334</v>
      </c>
      <c r="D71" s="1008">
        <v>0</v>
      </c>
      <c r="E71" s="983"/>
      <c r="F71" s="974"/>
      <c r="G71" s="987"/>
      <c r="H71" s="978">
        <v>0</v>
      </c>
      <c r="I71" s="979">
        <v>0</v>
      </c>
      <c r="J71" s="1001"/>
      <c r="K71" s="1008"/>
      <c r="L71" s="979">
        <v>0</v>
      </c>
      <c r="M71" s="1001"/>
      <c r="N71" s="1001"/>
      <c r="O71" s="979">
        <v>0</v>
      </c>
      <c r="P71" s="1001"/>
      <c r="Q71" s="1001"/>
      <c r="R71" s="979">
        <v>0</v>
      </c>
      <c r="S71" s="1001"/>
      <c r="T71" s="1001"/>
    </row>
    <row r="72" spans="1:20" s="1002" customFormat="1">
      <c r="A72" s="1003">
        <v>1.5</v>
      </c>
      <c r="B72" s="1007" t="s">
        <v>1338</v>
      </c>
      <c r="C72" s="987" t="s">
        <v>1334</v>
      </c>
      <c r="D72" s="1008">
        <v>0</v>
      </c>
      <c r="E72" s="983"/>
      <c r="F72" s="974"/>
      <c r="G72" s="987"/>
      <c r="H72" s="978">
        <v>0</v>
      </c>
      <c r="I72" s="979">
        <v>0</v>
      </c>
      <c r="J72" s="1001"/>
      <c r="K72" s="1008"/>
      <c r="L72" s="979">
        <v>0</v>
      </c>
      <c r="M72" s="1001"/>
      <c r="N72" s="1001"/>
      <c r="O72" s="979">
        <v>0</v>
      </c>
      <c r="P72" s="1001"/>
      <c r="Q72" s="1001"/>
      <c r="R72" s="979">
        <v>0</v>
      </c>
      <c r="S72" s="1001"/>
      <c r="T72" s="1001"/>
    </row>
    <row r="73" spans="1:20" s="1002" customFormat="1">
      <c r="A73" s="1003">
        <v>1.6</v>
      </c>
      <c r="B73" s="1009" t="s">
        <v>1339</v>
      </c>
      <c r="C73" s="987" t="s">
        <v>1334</v>
      </c>
      <c r="D73" s="1008" t="s">
        <v>1240</v>
      </c>
      <c r="E73" s="983"/>
      <c r="F73" s="974"/>
      <c r="G73" s="987"/>
      <c r="H73" s="978">
        <v>0</v>
      </c>
      <c r="I73" s="979">
        <v>0</v>
      </c>
      <c r="J73" s="1001"/>
      <c r="K73" s="1008"/>
      <c r="L73" s="979">
        <v>0</v>
      </c>
      <c r="M73" s="1001"/>
      <c r="N73" s="1001"/>
      <c r="O73" s="979">
        <v>0</v>
      </c>
      <c r="P73" s="1001"/>
      <c r="Q73" s="1001"/>
      <c r="R73" s="979">
        <v>0</v>
      </c>
      <c r="S73" s="1001"/>
      <c r="T73" s="1001"/>
    </row>
    <row r="74" spans="1:20" s="1002" customFormat="1">
      <c r="A74" s="1003">
        <v>1.7</v>
      </c>
      <c r="B74" s="1007" t="s">
        <v>1340</v>
      </c>
      <c r="C74" s="987" t="s">
        <v>1334</v>
      </c>
      <c r="D74" s="1008">
        <v>0</v>
      </c>
      <c r="E74" s="983"/>
      <c r="F74" s="974"/>
      <c r="G74" s="987"/>
      <c r="H74" s="978">
        <v>0</v>
      </c>
      <c r="I74" s="979">
        <v>0</v>
      </c>
      <c r="J74" s="1001"/>
      <c r="K74" s="1008"/>
      <c r="L74" s="979">
        <v>0</v>
      </c>
      <c r="M74" s="1001"/>
      <c r="N74" s="1001"/>
      <c r="O74" s="979">
        <v>0</v>
      </c>
      <c r="P74" s="1001"/>
      <c r="Q74" s="1001"/>
      <c r="R74" s="979">
        <v>0</v>
      </c>
      <c r="S74" s="1001"/>
      <c r="T74" s="1001"/>
    </row>
    <row r="75" spans="1:20" s="1002" customFormat="1">
      <c r="A75" s="1003">
        <v>1.8</v>
      </c>
      <c r="B75" s="1007" t="s">
        <v>1341</v>
      </c>
      <c r="C75" s="987" t="s">
        <v>1334</v>
      </c>
      <c r="D75" s="1008">
        <v>0</v>
      </c>
      <c r="E75" s="983"/>
      <c r="F75" s="974"/>
      <c r="G75" s="987"/>
      <c r="H75" s="978">
        <v>0</v>
      </c>
      <c r="I75" s="979">
        <v>0</v>
      </c>
      <c r="J75" s="1001"/>
      <c r="K75" s="1008"/>
      <c r="L75" s="979">
        <v>0</v>
      </c>
      <c r="M75" s="1001"/>
      <c r="N75" s="1001"/>
      <c r="O75" s="979">
        <v>0</v>
      </c>
      <c r="P75" s="1001"/>
      <c r="Q75" s="1001"/>
      <c r="R75" s="979">
        <v>0</v>
      </c>
      <c r="S75" s="1001"/>
      <c r="T75" s="1001"/>
    </row>
    <row r="76" spans="1:20" s="1002" customFormat="1">
      <c r="A76" s="1003">
        <v>1.9</v>
      </c>
      <c r="B76" s="1007" t="s">
        <v>1342</v>
      </c>
      <c r="C76" s="987" t="s">
        <v>1334</v>
      </c>
      <c r="D76" s="1008">
        <v>0</v>
      </c>
      <c r="E76" s="983"/>
      <c r="F76" s="974"/>
      <c r="G76" s="987"/>
      <c r="H76" s="978">
        <v>0</v>
      </c>
      <c r="I76" s="979">
        <v>0</v>
      </c>
      <c r="J76" s="1001"/>
      <c r="K76" s="1008"/>
      <c r="L76" s="979">
        <v>0</v>
      </c>
      <c r="M76" s="1001"/>
      <c r="N76" s="1001"/>
      <c r="O76" s="979">
        <v>0</v>
      </c>
      <c r="P76" s="1001"/>
      <c r="Q76" s="1001"/>
      <c r="R76" s="979">
        <v>0</v>
      </c>
      <c r="S76" s="1001"/>
      <c r="T76" s="1001"/>
    </row>
    <row r="77" spans="1:20" s="1002" customFormat="1">
      <c r="A77" s="1010">
        <v>1.1000000000000001</v>
      </c>
      <c r="B77" s="1007" t="s">
        <v>1343</v>
      </c>
      <c r="C77" s="987" t="s">
        <v>1334</v>
      </c>
      <c r="D77" s="1008">
        <v>0</v>
      </c>
      <c r="E77" s="983"/>
      <c r="F77" s="974"/>
      <c r="G77" s="987"/>
      <c r="H77" s="978">
        <v>0</v>
      </c>
      <c r="I77" s="979">
        <v>0</v>
      </c>
      <c r="J77" s="1001"/>
      <c r="K77" s="1008"/>
      <c r="L77" s="979">
        <v>0</v>
      </c>
      <c r="M77" s="1001"/>
      <c r="N77" s="1001"/>
      <c r="O77" s="979">
        <v>0</v>
      </c>
      <c r="P77" s="1001"/>
      <c r="Q77" s="1001"/>
      <c r="R77" s="979">
        <v>0</v>
      </c>
      <c r="S77" s="1001"/>
      <c r="T77" s="1001"/>
    </row>
    <row r="78" spans="1:20" s="1002" customFormat="1" ht="23">
      <c r="A78" s="1003">
        <v>1.1100000000000001</v>
      </c>
      <c r="B78" s="1007" t="s">
        <v>1344</v>
      </c>
      <c r="C78" s="987" t="s">
        <v>1334</v>
      </c>
      <c r="D78" s="1008">
        <v>0</v>
      </c>
      <c r="E78" s="983"/>
      <c r="F78" s="974"/>
      <c r="G78" s="987"/>
      <c r="H78" s="978">
        <v>0</v>
      </c>
      <c r="I78" s="979">
        <v>0</v>
      </c>
      <c r="J78" s="1001"/>
      <c r="K78" s="1008"/>
      <c r="L78" s="979">
        <v>0</v>
      </c>
      <c r="M78" s="1001"/>
      <c r="N78" s="1001"/>
      <c r="O78" s="979">
        <v>0</v>
      </c>
      <c r="P78" s="1001"/>
      <c r="Q78" s="1001"/>
      <c r="R78" s="979">
        <v>0</v>
      </c>
      <c r="S78" s="1001"/>
      <c r="T78" s="1001"/>
    </row>
    <row r="79" spans="1:20" s="1002" customFormat="1">
      <c r="A79" s="1003">
        <v>1.1200000000000001</v>
      </c>
      <c r="B79" s="1007" t="s">
        <v>1345</v>
      </c>
      <c r="C79" s="987" t="s">
        <v>1334</v>
      </c>
      <c r="D79" s="1008">
        <v>8</v>
      </c>
      <c r="E79" s="983">
        <v>1500</v>
      </c>
      <c r="F79" s="974">
        <f t="shared" ref="F79:F82" si="20">$D79*E79</f>
        <v>12000</v>
      </c>
      <c r="G79" s="987"/>
      <c r="H79" s="978">
        <v>0</v>
      </c>
      <c r="I79" s="979">
        <v>1500</v>
      </c>
      <c r="J79" s="962">
        <v>0</v>
      </c>
      <c r="K79" s="1008"/>
      <c r="L79" s="979">
        <v>1500</v>
      </c>
      <c r="M79" s="962">
        <v>0</v>
      </c>
      <c r="N79" s="979">
        <f t="shared" ref="N79:N82" si="21">K79-D79</f>
        <v>-8</v>
      </c>
      <c r="O79" s="979">
        <v>1500</v>
      </c>
      <c r="P79" s="979">
        <f t="shared" ref="P79:P82" si="22">O79*N79</f>
        <v>-12000</v>
      </c>
      <c r="Q79" s="980">
        <f t="shared" ref="Q79:Q82" si="23">K79-H79</f>
        <v>0</v>
      </c>
      <c r="R79" s="979">
        <v>1500</v>
      </c>
      <c r="S79" s="979">
        <f t="shared" ref="S79:S82" si="24">R79*Q79</f>
        <v>0</v>
      </c>
      <c r="T79" s="1001"/>
    </row>
    <row r="80" spans="1:20" s="1002" customFormat="1">
      <c r="A80" s="1003">
        <v>1.1299999999999999</v>
      </c>
      <c r="B80" s="1007" t="s">
        <v>1346</v>
      </c>
      <c r="C80" s="987" t="s">
        <v>1334</v>
      </c>
      <c r="D80" s="1008">
        <v>8</v>
      </c>
      <c r="E80" s="983">
        <v>250</v>
      </c>
      <c r="F80" s="974">
        <f t="shared" si="20"/>
        <v>2000</v>
      </c>
      <c r="G80" s="987"/>
      <c r="H80" s="978">
        <v>0</v>
      </c>
      <c r="I80" s="979">
        <v>250</v>
      </c>
      <c r="J80" s="962">
        <v>0</v>
      </c>
      <c r="K80" s="1008"/>
      <c r="L80" s="979">
        <v>250</v>
      </c>
      <c r="M80" s="962">
        <v>0</v>
      </c>
      <c r="N80" s="979">
        <f t="shared" si="21"/>
        <v>-8</v>
      </c>
      <c r="O80" s="979">
        <v>250</v>
      </c>
      <c r="P80" s="979">
        <f t="shared" si="22"/>
        <v>-2000</v>
      </c>
      <c r="Q80" s="980">
        <f t="shared" si="23"/>
        <v>0</v>
      </c>
      <c r="R80" s="979">
        <v>250</v>
      </c>
      <c r="S80" s="979">
        <f t="shared" si="24"/>
        <v>0</v>
      </c>
      <c r="T80" s="1001"/>
    </row>
    <row r="81" spans="1:20" s="1002" customFormat="1" ht="23">
      <c r="A81" s="1003">
        <v>1.1399999999999999</v>
      </c>
      <c r="B81" s="1007" t="s">
        <v>1347</v>
      </c>
      <c r="C81" s="987" t="s">
        <v>1334</v>
      </c>
      <c r="D81" s="1008">
        <v>8</v>
      </c>
      <c r="E81" s="983">
        <v>250</v>
      </c>
      <c r="F81" s="974">
        <f t="shared" si="20"/>
        <v>2000</v>
      </c>
      <c r="G81" s="987"/>
      <c r="H81" s="978">
        <v>0</v>
      </c>
      <c r="I81" s="979">
        <v>250</v>
      </c>
      <c r="J81" s="962">
        <v>0</v>
      </c>
      <c r="K81" s="1008"/>
      <c r="L81" s="979">
        <v>250</v>
      </c>
      <c r="M81" s="962">
        <v>0</v>
      </c>
      <c r="N81" s="979">
        <f t="shared" si="21"/>
        <v>-8</v>
      </c>
      <c r="O81" s="979">
        <v>250</v>
      </c>
      <c r="P81" s="979">
        <f t="shared" si="22"/>
        <v>-2000</v>
      </c>
      <c r="Q81" s="980">
        <f t="shared" si="23"/>
        <v>0</v>
      </c>
      <c r="R81" s="979">
        <v>250</v>
      </c>
      <c r="S81" s="979">
        <f t="shared" si="24"/>
        <v>0</v>
      </c>
      <c r="T81" s="1001"/>
    </row>
    <row r="82" spans="1:20" s="1002" customFormat="1" ht="23">
      <c r="A82" s="1003">
        <v>1.1499999999999999</v>
      </c>
      <c r="B82" s="1007" t="s">
        <v>1348</v>
      </c>
      <c r="C82" s="987" t="s">
        <v>1334</v>
      </c>
      <c r="D82" s="1008">
        <f>D80*2+6</f>
        <v>22</v>
      </c>
      <c r="E82" s="983">
        <v>250</v>
      </c>
      <c r="F82" s="974">
        <f t="shared" si="20"/>
        <v>5500</v>
      </c>
      <c r="G82" s="987"/>
      <c r="H82" s="978">
        <v>0</v>
      </c>
      <c r="I82" s="979">
        <v>250</v>
      </c>
      <c r="J82" s="962">
        <v>0</v>
      </c>
      <c r="K82" s="1008"/>
      <c r="L82" s="979">
        <v>250</v>
      </c>
      <c r="M82" s="962">
        <v>0</v>
      </c>
      <c r="N82" s="979">
        <f t="shared" si="21"/>
        <v>-22</v>
      </c>
      <c r="O82" s="979">
        <v>250</v>
      </c>
      <c r="P82" s="979">
        <f t="shared" si="22"/>
        <v>-5500</v>
      </c>
      <c r="Q82" s="980">
        <f t="shared" si="23"/>
        <v>0</v>
      </c>
      <c r="R82" s="979">
        <v>250</v>
      </c>
      <c r="S82" s="979">
        <f t="shared" si="24"/>
        <v>0</v>
      </c>
      <c r="T82" s="1001"/>
    </row>
    <row r="83" spans="1:20" s="1002" customFormat="1">
      <c r="A83" s="1003">
        <v>1.1599999999999999</v>
      </c>
      <c r="B83" s="1007" t="s">
        <v>1349</v>
      </c>
      <c r="C83" s="987" t="s">
        <v>1334</v>
      </c>
      <c r="D83" s="1008">
        <v>0</v>
      </c>
      <c r="E83" s="983"/>
      <c r="F83" s="974"/>
      <c r="G83" s="987"/>
      <c r="H83" s="978">
        <v>0</v>
      </c>
      <c r="I83" s="979">
        <v>0</v>
      </c>
      <c r="J83" s="1001"/>
      <c r="K83" s="1008"/>
      <c r="L83" s="979">
        <v>0</v>
      </c>
      <c r="M83" s="1001"/>
      <c r="N83" s="1001"/>
      <c r="O83" s="979">
        <v>0</v>
      </c>
      <c r="P83" s="1001"/>
      <c r="Q83" s="1001"/>
      <c r="R83" s="979">
        <v>0</v>
      </c>
      <c r="S83" s="1001"/>
      <c r="T83" s="1001"/>
    </row>
    <row r="84" spans="1:20" s="1002" customFormat="1" ht="23">
      <c r="A84" s="1003">
        <v>1.17</v>
      </c>
      <c r="B84" s="1007" t="s">
        <v>1350</v>
      </c>
      <c r="C84" s="987" t="s">
        <v>1334</v>
      </c>
      <c r="D84" s="1008">
        <v>0</v>
      </c>
      <c r="E84" s="983"/>
      <c r="F84" s="974"/>
      <c r="G84" s="987"/>
      <c r="H84" s="978">
        <v>0</v>
      </c>
      <c r="I84" s="979">
        <v>0</v>
      </c>
      <c r="J84" s="1001"/>
      <c r="K84" s="1008"/>
      <c r="L84" s="979">
        <v>0</v>
      </c>
      <c r="M84" s="1001"/>
      <c r="N84" s="1001"/>
      <c r="O84" s="979">
        <v>0</v>
      </c>
      <c r="P84" s="1001"/>
      <c r="Q84" s="1001"/>
      <c r="R84" s="979">
        <v>0</v>
      </c>
      <c r="S84" s="1001"/>
      <c r="T84" s="1001"/>
    </row>
    <row r="85" spans="1:20" s="1002" customFormat="1">
      <c r="A85" s="1003"/>
      <c r="B85" s="1004"/>
      <c r="C85" s="1005"/>
      <c r="D85" s="1006"/>
      <c r="E85" s="964"/>
      <c r="F85" s="964"/>
      <c r="G85" s="1005"/>
      <c r="H85" s="978">
        <v>0</v>
      </c>
      <c r="I85" s="979">
        <v>0</v>
      </c>
      <c r="J85" s="1001"/>
      <c r="K85" s="1006"/>
      <c r="L85" s="979">
        <v>0</v>
      </c>
      <c r="M85" s="1001"/>
      <c r="N85" s="1001"/>
      <c r="O85" s="979">
        <v>0</v>
      </c>
      <c r="P85" s="1001"/>
      <c r="Q85" s="1001"/>
      <c r="R85" s="979">
        <v>0</v>
      </c>
      <c r="S85" s="1001"/>
      <c r="T85" s="1001"/>
    </row>
    <row r="86" spans="1:20" s="1002" customFormat="1">
      <c r="A86" s="1010"/>
      <c r="B86" s="1004"/>
      <c r="C86" s="1005"/>
      <c r="D86" s="1006"/>
      <c r="E86" s="964"/>
      <c r="F86" s="964"/>
      <c r="G86" s="1005"/>
      <c r="H86" s="978">
        <v>0</v>
      </c>
      <c r="I86" s="979">
        <v>0</v>
      </c>
      <c r="J86" s="1001"/>
      <c r="K86" s="1006"/>
      <c r="L86" s="979">
        <v>0</v>
      </c>
      <c r="M86" s="1001"/>
      <c r="N86" s="1001"/>
      <c r="O86" s="979">
        <v>0</v>
      </c>
      <c r="P86" s="1001"/>
      <c r="Q86" s="1001"/>
      <c r="R86" s="979">
        <v>0</v>
      </c>
      <c r="S86" s="1001"/>
      <c r="T86" s="1001"/>
    </row>
    <row r="87" spans="1:20" s="1002" customFormat="1" ht="23">
      <c r="A87" s="1011"/>
      <c r="B87" s="1012" t="s">
        <v>1351</v>
      </c>
      <c r="C87" s="987"/>
      <c r="D87" s="974"/>
      <c r="E87" s="964"/>
      <c r="F87" s="961"/>
      <c r="G87" s="987"/>
      <c r="H87" s="978">
        <v>0</v>
      </c>
      <c r="I87" s="979">
        <v>0</v>
      </c>
      <c r="J87" s="1001"/>
      <c r="K87" s="974"/>
      <c r="L87" s="979">
        <v>0</v>
      </c>
      <c r="M87" s="1001"/>
      <c r="N87" s="1001"/>
      <c r="O87" s="979">
        <v>0</v>
      </c>
      <c r="P87" s="1001"/>
      <c r="Q87" s="1001"/>
      <c r="R87" s="979">
        <v>0</v>
      </c>
      <c r="S87" s="1001"/>
      <c r="T87" s="1001"/>
    </row>
    <row r="88" spans="1:20" s="1002" customFormat="1">
      <c r="A88" s="1013"/>
      <c r="B88" s="1009"/>
      <c r="C88" s="987"/>
      <c r="D88" s="974"/>
      <c r="E88" s="964"/>
      <c r="F88" s="964"/>
      <c r="G88" s="987"/>
      <c r="H88" s="978">
        <v>0</v>
      </c>
      <c r="I88" s="979">
        <v>0</v>
      </c>
      <c r="J88" s="1001"/>
      <c r="K88" s="974"/>
      <c r="L88" s="979">
        <v>0</v>
      </c>
      <c r="M88" s="1001"/>
      <c r="N88" s="1001"/>
      <c r="O88" s="979">
        <v>0</v>
      </c>
      <c r="P88" s="1001"/>
      <c r="Q88" s="1001"/>
      <c r="R88" s="979">
        <v>0</v>
      </c>
      <c r="S88" s="1001"/>
      <c r="T88" s="1001"/>
    </row>
    <row r="89" spans="1:20" s="1002" customFormat="1">
      <c r="A89" s="997" t="s">
        <v>1352</v>
      </c>
      <c r="B89" s="998" t="s">
        <v>1353</v>
      </c>
      <c r="C89" s="999"/>
      <c r="D89" s="1000"/>
      <c r="E89" s="964"/>
      <c r="F89" s="964"/>
      <c r="G89" s="999"/>
      <c r="H89" s="978">
        <v>0</v>
      </c>
      <c r="I89" s="979">
        <v>0</v>
      </c>
      <c r="J89" s="1001"/>
      <c r="K89" s="1000"/>
      <c r="L89" s="979">
        <v>0</v>
      </c>
      <c r="M89" s="1001"/>
      <c r="N89" s="1001"/>
      <c r="O89" s="979">
        <v>0</v>
      </c>
      <c r="P89" s="1001"/>
      <c r="Q89" s="1001"/>
      <c r="R89" s="979">
        <v>0</v>
      </c>
      <c r="S89" s="1001"/>
      <c r="T89" s="1001"/>
    </row>
    <row r="90" spans="1:20" s="1002" customFormat="1" ht="23">
      <c r="A90" s="1003"/>
      <c r="B90" s="1004" t="s">
        <v>1354</v>
      </c>
      <c r="C90" s="1005"/>
      <c r="D90" s="1006"/>
      <c r="E90" s="964"/>
      <c r="F90" s="964"/>
      <c r="G90" s="1005"/>
      <c r="H90" s="978">
        <v>0</v>
      </c>
      <c r="I90" s="979">
        <v>0</v>
      </c>
      <c r="J90" s="1001"/>
      <c r="K90" s="1006"/>
      <c r="L90" s="979">
        <v>0</v>
      </c>
      <c r="M90" s="1001"/>
      <c r="N90" s="1001"/>
      <c r="O90" s="979">
        <v>0</v>
      </c>
      <c r="P90" s="1001"/>
      <c r="Q90" s="1001"/>
      <c r="R90" s="979">
        <v>0</v>
      </c>
      <c r="S90" s="1001"/>
      <c r="T90" s="1001"/>
    </row>
    <row r="91" spans="1:20" s="1002" customFormat="1">
      <c r="A91" s="1003"/>
      <c r="B91" s="1004"/>
      <c r="C91" s="1005"/>
      <c r="D91" s="1006"/>
      <c r="E91" s="964"/>
      <c r="F91" s="964"/>
      <c r="G91" s="1005"/>
      <c r="H91" s="978">
        <v>0</v>
      </c>
      <c r="I91" s="979">
        <v>0</v>
      </c>
      <c r="J91" s="1001"/>
      <c r="K91" s="1006"/>
      <c r="L91" s="979">
        <v>0</v>
      </c>
      <c r="M91" s="1001"/>
      <c r="N91" s="1001"/>
      <c r="O91" s="979">
        <v>0</v>
      </c>
      <c r="P91" s="1001"/>
      <c r="Q91" s="1001"/>
      <c r="R91" s="979">
        <v>0</v>
      </c>
      <c r="S91" s="1001"/>
      <c r="T91" s="1001"/>
    </row>
    <row r="92" spans="1:20" s="1002" customFormat="1" ht="69">
      <c r="A92" s="1014">
        <v>1</v>
      </c>
      <c r="B92" s="1015" t="s">
        <v>1355</v>
      </c>
      <c r="C92" s="1016" t="s">
        <v>654</v>
      </c>
      <c r="D92" s="976">
        <v>1</v>
      </c>
      <c r="E92" s="964">
        <v>49500</v>
      </c>
      <c r="F92" s="974">
        <f>$D92*E92</f>
        <v>49500</v>
      </c>
      <c r="G92" s="1016"/>
      <c r="H92" s="978">
        <v>1</v>
      </c>
      <c r="I92" s="979">
        <v>49500</v>
      </c>
      <c r="J92" s="979">
        <v>49500</v>
      </c>
      <c r="K92" s="976">
        <v>1</v>
      </c>
      <c r="L92" s="979">
        <v>49500</v>
      </c>
      <c r="M92" s="962">
        <v>49500</v>
      </c>
      <c r="N92" s="979">
        <f>K92-D92</f>
        <v>0</v>
      </c>
      <c r="O92" s="979">
        <v>49500</v>
      </c>
      <c r="P92" s="979">
        <f>O92*N92</f>
        <v>0</v>
      </c>
      <c r="Q92" s="980">
        <f>K92-H92</f>
        <v>0</v>
      </c>
      <c r="R92" s="979">
        <v>49500</v>
      </c>
      <c r="S92" s="979">
        <f>R92*Q92</f>
        <v>0</v>
      </c>
      <c r="T92" s="1001"/>
    </row>
    <row r="93" spans="1:20" s="1002" customFormat="1">
      <c r="A93" s="1014"/>
      <c r="B93" s="1015"/>
      <c r="C93" s="1016"/>
      <c r="D93" s="976"/>
      <c r="E93" s="964"/>
      <c r="F93" s="964"/>
      <c r="G93" s="1016"/>
      <c r="H93" s="978">
        <v>0</v>
      </c>
      <c r="I93" s="979">
        <v>0</v>
      </c>
      <c r="J93" s="1001"/>
      <c r="K93" s="976"/>
      <c r="L93" s="979">
        <v>0</v>
      </c>
      <c r="M93" s="1001"/>
      <c r="N93" s="1001"/>
      <c r="O93" s="979">
        <v>0</v>
      </c>
      <c r="P93" s="1001"/>
      <c r="Q93" s="1001"/>
      <c r="R93" s="979">
        <v>0</v>
      </c>
      <c r="S93" s="1001"/>
      <c r="T93" s="1001"/>
    </row>
    <row r="94" spans="1:20" s="1002" customFormat="1" ht="69">
      <c r="A94" s="1014">
        <v>2</v>
      </c>
      <c r="B94" s="1015" t="s">
        <v>1356</v>
      </c>
      <c r="C94" s="1016" t="s">
        <v>654</v>
      </c>
      <c r="D94" s="976">
        <v>1</v>
      </c>
      <c r="E94" s="964">
        <v>35000</v>
      </c>
      <c r="F94" s="974">
        <f>$D94*E94</f>
        <v>35000</v>
      </c>
      <c r="G94" s="1016"/>
      <c r="H94" s="978">
        <v>1</v>
      </c>
      <c r="I94" s="979">
        <v>35000</v>
      </c>
      <c r="J94" s="979">
        <v>35000</v>
      </c>
      <c r="K94" s="976">
        <v>1</v>
      </c>
      <c r="L94" s="979">
        <v>35000</v>
      </c>
      <c r="M94" s="962">
        <v>35000</v>
      </c>
      <c r="N94" s="979">
        <f>K94-D94</f>
        <v>0</v>
      </c>
      <c r="O94" s="979">
        <v>35000</v>
      </c>
      <c r="P94" s="979">
        <f>O94*N94</f>
        <v>0</v>
      </c>
      <c r="Q94" s="980">
        <f>K94-H94</f>
        <v>0</v>
      </c>
      <c r="R94" s="979">
        <v>35000</v>
      </c>
      <c r="S94" s="979">
        <f>R94*Q94</f>
        <v>0</v>
      </c>
      <c r="T94" s="1001"/>
    </row>
    <row r="95" spans="1:20" s="1002" customFormat="1">
      <c r="A95" s="1014"/>
      <c r="B95" s="1015"/>
      <c r="C95" s="1016"/>
      <c r="D95" s="976"/>
      <c r="E95" s="964"/>
      <c r="F95" s="974"/>
      <c r="G95" s="1016"/>
      <c r="H95" s="978">
        <v>0</v>
      </c>
      <c r="I95" s="979">
        <v>0</v>
      </c>
      <c r="J95" s="1001"/>
      <c r="K95" s="976"/>
      <c r="L95" s="979">
        <v>0</v>
      </c>
      <c r="M95" s="1001"/>
      <c r="N95" s="1001"/>
      <c r="O95" s="979">
        <v>0</v>
      </c>
      <c r="P95" s="1001"/>
      <c r="Q95" s="1001"/>
      <c r="R95" s="979">
        <v>0</v>
      </c>
      <c r="S95" s="1001"/>
      <c r="T95" s="1001"/>
    </row>
    <row r="96" spans="1:20" s="1002" customFormat="1" ht="69">
      <c r="A96" s="1014">
        <v>4</v>
      </c>
      <c r="B96" s="1015" t="s">
        <v>1357</v>
      </c>
      <c r="C96" s="1016" t="s">
        <v>654</v>
      </c>
      <c r="D96" s="976">
        <v>9</v>
      </c>
      <c r="E96" s="964">
        <v>9500</v>
      </c>
      <c r="F96" s="974">
        <f>$D96*E96</f>
        <v>85500</v>
      </c>
      <c r="G96" s="1016"/>
      <c r="H96" s="978">
        <v>9</v>
      </c>
      <c r="I96" s="979">
        <v>9500</v>
      </c>
      <c r="J96" s="979">
        <v>85500</v>
      </c>
      <c r="K96" s="976">
        <v>9</v>
      </c>
      <c r="L96" s="979">
        <v>9500</v>
      </c>
      <c r="M96" s="962">
        <v>85500</v>
      </c>
      <c r="N96" s="979">
        <f>K96-D96</f>
        <v>0</v>
      </c>
      <c r="O96" s="979">
        <v>9500</v>
      </c>
      <c r="P96" s="979">
        <f>O96*N96</f>
        <v>0</v>
      </c>
      <c r="Q96" s="980">
        <f>K96-H96</f>
        <v>0</v>
      </c>
      <c r="R96" s="979">
        <v>9500</v>
      </c>
      <c r="S96" s="979">
        <f>R96*Q96</f>
        <v>0</v>
      </c>
      <c r="T96" s="1001"/>
    </row>
    <row r="97" spans="1:20" s="1002" customFormat="1">
      <c r="A97" s="1014"/>
      <c r="B97" s="1015"/>
      <c r="C97" s="1016"/>
      <c r="D97" s="976"/>
      <c r="E97" s="964"/>
      <c r="F97" s="974"/>
      <c r="G97" s="1016"/>
      <c r="H97" s="978">
        <v>0</v>
      </c>
      <c r="I97" s="979">
        <v>0</v>
      </c>
      <c r="J97" s="1001"/>
      <c r="K97" s="976"/>
      <c r="L97" s="979">
        <v>0</v>
      </c>
      <c r="M97" s="1001"/>
      <c r="N97" s="1001"/>
      <c r="O97" s="979">
        <v>0</v>
      </c>
      <c r="P97" s="1001"/>
      <c r="Q97" s="1001"/>
      <c r="R97" s="979">
        <v>0</v>
      </c>
      <c r="S97" s="1001"/>
      <c r="T97" s="1001"/>
    </row>
    <row r="98" spans="1:20" s="1002" customFormat="1" ht="69">
      <c r="A98" s="1014">
        <v>5</v>
      </c>
      <c r="B98" s="1015" t="s">
        <v>1358</v>
      </c>
      <c r="C98" s="1016" t="s">
        <v>654</v>
      </c>
      <c r="D98" s="976">
        <v>2</v>
      </c>
      <c r="E98" s="964">
        <v>18000</v>
      </c>
      <c r="F98" s="974">
        <f>$D98*E98</f>
        <v>36000</v>
      </c>
      <c r="G98" s="1016"/>
      <c r="H98" s="978">
        <v>2</v>
      </c>
      <c r="I98" s="979">
        <v>18000</v>
      </c>
      <c r="J98" s="979">
        <v>36000</v>
      </c>
      <c r="K98" s="976">
        <v>2</v>
      </c>
      <c r="L98" s="979">
        <v>18000</v>
      </c>
      <c r="M98" s="962">
        <v>36000</v>
      </c>
      <c r="N98" s="979">
        <f>K98-D98</f>
        <v>0</v>
      </c>
      <c r="O98" s="979">
        <v>18000</v>
      </c>
      <c r="P98" s="979">
        <f>O98*N98</f>
        <v>0</v>
      </c>
      <c r="Q98" s="980">
        <f>K98-H98</f>
        <v>0</v>
      </c>
      <c r="R98" s="979">
        <v>18000</v>
      </c>
      <c r="S98" s="979">
        <f>R98*Q98</f>
        <v>0</v>
      </c>
      <c r="T98" s="1001"/>
    </row>
    <row r="99" spans="1:20" s="1002" customFormat="1">
      <c r="A99" s="1014"/>
      <c r="B99" s="1015"/>
      <c r="C99" s="1016"/>
      <c r="D99" s="976"/>
      <c r="E99" s="964"/>
      <c r="F99" s="964"/>
      <c r="G99" s="1016"/>
      <c r="H99" s="1001"/>
      <c r="I99" s="1001"/>
      <c r="J99" s="1001"/>
      <c r="K99" s="1001"/>
      <c r="L99" s="1001"/>
      <c r="M99" s="1001"/>
      <c r="N99" s="1001"/>
      <c r="O99" s="1001"/>
      <c r="P99" s="1001"/>
      <c r="Q99" s="1001"/>
      <c r="R99" s="1001"/>
      <c r="S99" s="1001"/>
      <c r="T99" s="1001"/>
    </row>
    <row r="100" spans="1:20" s="1002" customFormat="1" ht="23">
      <c r="A100" s="1011"/>
      <c r="B100" s="1012" t="s">
        <v>1359</v>
      </c>
      <c r="C100" s="987"/>
      <c r="D100" s="974"/>
      <c r="E100" s="964"/>
      <c r="F100" s="961"/>
      <c r="G100" s="987"/>
      <c r="H100" s="1001"/>
      <c r="I100" s="1001"/>
      <c r="J100" s="1001"/>
      <c r="K100" s="1001"/>
      <c r="L100" s="1001"/>
      <c r="M100" s="1001"/>
      <c r="N100" s="1001"/>
      <c r="O100" s="1001"/>
      <c r="P100" s="1001"/>
      <c r="Q100" s="1001"/>
      <c r="R100" s="1001"/>
      <c r="S100" s="1001"/>
      <c r="T100" s="1001"/>
    </row>
    <row r="101" spans="1:20" s="873" customFormat="1">
      <c r="A101" s="718"/>
      <c r="B101" s="963"/>
      <c r="C101" s="982"/>
      <c r="D101" s="976"/>
      <c r="E101" s="974"/>
      <c r="F101" s="974"/>
      <c r="G101" s="982"/>
      <c r="H101" s="962"/>
      <c r="I101" s="962"/>
      <c r="J101" s="962"/>
      <c r="K101" s="962"/>
      <c r="L101" s="962"/>
      <c r="M101" s="962"/>
      <c r="N101" s="962"/>
      <c r="O101" s="962"/>
      <c r="P101" s="962"/>
      <c r="Q101" s="962"/>
      <c r="R101" s="962"/>
      <c r="S101" s="962"/>
      <c r="T101" s="962"/>
    </row>
    <row r="102" spans="1:20" ht="15.5">
      <c r="A102" s="969"/>
      <c r="B102" s="970" t="s">
        <v>1360</v>
      </c>
      <c r="C102" s="995"/>
      <c r="D102" s="1017"/>
      <c r="E102" s="1018"/>
      <c r="F102" s="967">
        <f>SUM(F9:F98)</f>
        <v>498530</v>
      </c>
      <c r="G102" s="1019"/>
      <c r="H102" s="1020"/>
      <c r="I102" s="1020"/>
      <c r="J102" s="967">
        <v>370101.5</v>
      </c>
      <c r="K102" s="967"/>
      <c r="L102" s="967"/>
      <c r="M102" s="967">
        <v>364723.5</v>
      </c>
      <c r="N102" s="967"/>
      <c r="O102" s="967"/>
      <c r="P102" s="967">
        <f>SUM(P9:P101)</f>
        <v>-133806.5</v>
      </c>
      <c r="Q102" s="967"/>
      <c r="R102" s="967"/>
      <c r="S102" s="967">
        <f>SUM(S9:S101)</f>
        <v>-5378</v>
      </c>
      <c r="T102" s="963"/>
    </row>
    <row r="103" spans="1:20">
      <c r="A103" s="959"/>
      <c r="B103" s="962"/>
      <c r="C103" s="975"/>
      <c r="D103" s="960"/>
      <c r="E103" s="964"/>
      <c r="F103" s="964"/>
      <c r="G103" s="975"/>
      <c r="H103" s="963"/>
      <c r="I103" s="963"/>
      <c r="J103" s="963"/>
      <c r="K103" s="963"/>
      <c r="L103" s="963"/>
      <c r="M103" s="963"/>
      <c r="N103" s="963"/>
      <c r="O103" s="963"/>
      <c r="P103" s="1021"/>
      <c r="Q103" s="963"/>
      <c r="R103" s="963"/>
      <c r="S103" s="1021"/>
      <c r="T103" s="963"/>
    </row>
    <row r="104" spans="1:20">
      <c r="A104" s="959"/>
      <c r="B104" s="962"/>
      <c r="C104" s="975"/>
      <c r="D104" s="960"/>
      <c r="E104" s="964"/>
      <c r="F104" s="964"/>
      <c r="G104" s="975"/>
      <c r="H104" s="963"/>
      <c r="I104" s="963"/>
      <c r="J104" s="963"/>
      <c r="K104" s="963"/>
      <c r="L104" s="963"/>
      <c r="M104" s="963"/>
      <c r="N104" s="963"/>
      <c r="O104" s="963"/>
      <c r="P104" s="963"/>
      <c r="Q104" s="963"/>
      <c r="R104" s="963"/>
      <c r="S104" s="963"/>
      <c r="T104" s="963"/>
    </row>
    <row r="105" spans="1:20">
      <c r="A105" s="959"/>
      <c r="B105" s="1022" t="s">
        <v>1361</v>
      </c>
      <c r="C105" s="975"/>
      <c r="D105" s="960"/>
      <c r="E105" s="964"/>
      <c r="F105" s="964"/>
      <c r="G105" s="975"/>
      <c r="H105" s="963"/>
      <c r="I105" s="963"/>
      <c r="J105" s="963"/>
      <c r="K105" s="963"/>
      <c r="L105" s="963"/>
      <c r="M105" s="963"/>
      <c r="N105" s="963"/>
      <c r="O105" s="963"/>
      <c r="P105" s="963"/>
      <c r="Q105" s="963"/>
      <c r="R105" s="963"/>
      <c r="S105" s="963"/>
      <c r="T105" s="963"/>
    </row>
    <row r="106" spans="1:20">
      <c r="A106" s="959"/>
      <c r="B106" s="1023" t="s">
        <v>1362</v>
      </c>
      <c r="C106" s="975"/>
      <c r="D106" s="960"/>
      <c r="E106" s="964"/>
      <c r="F106" s="964"/>
      <c r="G106" s="975"/>
      <c r="H106" s="963"/>
      <c r="I106" s="963"/>
      <c r="J106" s="963"/>
      <c r="K106" s="963"/>
      <c r="L106" s="963"/>
      <c r="M106" s="963"/>
      <c r="N106" s="963"/>
      <c r="O106" s="963"/>
      <c r="P106" s="963"/>
      <c r="Q106" s="963"/>
      <c r="R106" s="963"/>
      <c r="S106" s="963"/>
      <c r="T106" s="963"/>
    </row>
    <row r="107" spans="1:20" ht="23">
      <c r="A107" s="959"/>
      <c r="B107" s="1023" t="s">
        <v>1363</v>
      </c>
      <c r="C107" s="975"/>
      <c r="D107" s="960"/>
      <c r="E107" s="964"/>
      <c r="F107" s="964"/>
      <c r="G107" s="975"/>
      <c r="H107" s="963"/>
      <c r="I107" s="963"/>
      <c r="J107" s="963"/>
      <c r="K107" s="963"/>
      <c r="L107" s="963"/>
      <c r="M107" s="963"/>
      <c r="N107" s="963"/>
      <c r="O107" s="963"/>
      <c r="P107" s="963"/>
      <c r="Q107" s="963"/>
      <c r="R107" s="963"/>
      <c r="S107" s="963"/>
      <c r="T107" s="963"/>
    </row>
    <row r="108" spans="1:20">
      <c r="A108" s="959"/>
      <c r="B108" s="1023" t="s">
        <v>1364</v>
      </c>
      <c r="C108" s="975"/>
      <c r="D108" s="960"/>
      <c r="E108" s="964"/>
      <c r="F108" s="964"/>
      <c r="G108" s="975"/>
      <c r="H108" s="963"/>
      <c r="I108" s="963"/>
      <c r="J108" s="963"/>
      <c r="K108" s="963"/>
      <c r="L108" s="963"/>
      <c r="M108" s="963"/>
      <c r="N108" s="963"/>
      <c r="O108" s="963"/>
      <c r="P108" s="963"/>
      <c r="Q108" s="963"/>
      <c r="R108" s="963"/>
      <c r="S108" s="963"/>
      <c r="T108" s="963"/>
    </row>
  </sheetData>
  <mergeCells count="7">
    <mergeCell ref="Q2:S2"/>
    <mergeCell ref="A1:C1"/>
    <mergeCell ref="A2:C2"/>
    <mergeCell ref="E2:F2"/>
    <mergeCell ref="H2:J2"/>
    <mergeCell ref="K2:M2"/>
    <mergeCell ref="N2:P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5"/>
  <sheetViews>
    <sheetView topLeftCell="A19" workbookViewId="0">
      <selection sqref="A1:XFD1048576"/>
    </sheetView>
  </sheetViews>
  <sheetFormatPr defaultRowHeight="14"/>
  <cols>
    <col min="1" max="1" width="6.1640625" style="535" bestFit="1" customWidth="1"/>
    <col min="2" max="2" width="31.4140625" style="535" customWidth="1"/>
    <col min="3" max="3" width="16.25" style="535" customWidth="1"/>
    <col min="4" max="10" width="16.25" customWidth="1"/>
    <col min="11" max="11" width="32.25" bestFit="1" customWidth="1"/>
  </cols>
  <sheetData>
    <row r="1" spans="1:11" ht="15.5">
      <c r="A1" s="1025" t="s">
        <v>446</v>
      </c>
      <c r="B1" s="1025" t="s">
        <v>447</v>
      </c>
      <c r="C1" s="1025" t="s">
        <v>448</v>
      </c>
      <c r="D1" s="1026" t="s">
        <v>187</v>
      </c>
      <c r="E1" s="1026" t="s">
        <v>189</v>
      </c>
      <c r="F1" s="1026" t="s">
        <v>45</v>
      </c>
      <c r="G1" s="1026" t="s">
        <v>188</v>
      </c>
      <c r="H1" s="1026" t="s">
        <v>449</v>
      </c>
      <c r="I1" s="1026" t="s">
        <v>46</v>
      </c>
      <c r="J1" s="1026" t="s">
        <v>47</v>
      </c>
      <c r="K1" s="1026" t="s">
        <v>550</v>
      </c>
    </row>
    <row r="2" spans="1:11" ht="28">
      <c r="A2" s="1027">
        <v>1</v>
      </c>
      <c r="B2" s="1028" t="s">
        <v>1365</v>
      </c>
      <c r="C2" s="1027"/>
      <c r="D2" s="1026"/>
      <c r="E2" s="1026"/>
      <c r="F2" s="1026"/>
      <c r="G2" s="1026"/>
      <c r="H2" s="1026"/>
      <c r="I2" s="1026"/>
      <c r="J2" s="1026"/>
      <c r="K2" s="1026"/>
    </row>
    <row r="3" spans="1:11">
      <c r="A3" s="1027"/>
      <c r="B3" s="1029" t="s">
        <v>1366</v>
      </c>
      <c r="C3" s="1027" t="s">
        <v>336</v>
      </c>
      <c r="D3" s="1030">
        <v>8</v>
      </c>
      <c r="E3" s="1030">
        <v>1550</v>
      </c>
      <c r="F3" s="1030">
        <v>12400</v>
      </c>
      <c r="G3" s="1030">
        <v>8</v>
      </c>
      <c r="H3" s="1031">
        <v>1550</v>
      </c>
      <c r="I3" s="1032">
        <f>H3*G3</f>
        <v>12400</v>
      </c>
      <c r="J3" s="1030">
        <f t="shared" ref="J3:J21" si="0">F3-I3</f>
        <v>0</v>
      </c>
      <c r="K3" s="1032"/>
    </row>
    <row r="4" spans="1:11" ht="28">
      <c r="A4" s="1027">
        <v>2</v>
      </c>
      <c r="B4" s="1028" t="s">
        <v>1367</v>
      </c>
      <c r="C4" s="1027" t="s">
        <v>352</v>
      </c>
      <c r="D4" s="1030">
        <v>25</v>
      </c>
      <c r="E4" s="1030">
        <v>125</v>
      </c>
      <c r="F4" s="1030">
        <v>3125</v>
      </c>
      <c r="G4" s="1030">
        <v>25</v>
      </c>
      <c r="H4" s="1031">
        <v>125</v>
      </c>
      <c r="I4" s="1032">
        <f>E4*G4</f>
        <v>3125</v>
      </c>
      <c r="J4" s="1030">
        <f t="shared" si="0"/>
        <v>0</v>
      </c>
      <c r="K4" s="1032"/>
    </row>
    <row r="5" spans="1:11">
      <c r="A5" s="1027">
        <v>3</v>
      </c>
      <c r="B5" s="1029" t="s">
        <v>1368</v>
      </c>
      <c r="C5" s="1027" t="s">
        <v>336</v>
      </c>
      <c r="D5" s="1030">
        <v>2</v>
      </c>
      <c r="E5" s="1030">
        <v>5500</v>
      </c>
      <c r="F5" s="1030">
        <v>11000</v>
      </c>
      <c r="G5" s="1030">
        <v>2</v>
      </c>
      <c r="H5" s="1031">
        <v>2000</v>
      </c>
      <c r="I5" s="1032">
        <f>H5*G5</f>
        <v>4000</v>
      </c>
      <c r="J5" s="1030">
        <f t="shared" si="0"/>
        <v>7000</v>
      </c>
      <c r="K5" s="1032" t="s">
        <v>1369</v>
      </c>
    </row>
    <row r="6" spans="1:11" ht="42">
      <c r="A6" s="1027">
        <v>4</v>
      </c>
      <c r="B6" s="1033" t="s">
        <v>1370</v>
      </c>
      <c r="C6" s="1034" t="s">
        <v>336</v>
      </c>
      <c r="D6" s="1035">
        <v>3</v>
      </c>
      <c r="E6" s="1035">
        <v>2500</v>
      </c>
      <c r="F6" s="1035">
        <v>7500</v>
      </c>
      <c r="G6" s="1035">
        <v>3</v>
      </c>
      <c r="H6" s="1036"/>
      <c r="I6" s="1037">
        <f>H6*G6</f>
        <v>0</v>
      </c>
      <c r="J6" s="1035">
        <f t="shared" si="0"/>
        <v>7500</v>
      </c>
      <c r="K6" s="1032" t="s">
        <v>1371</v>
      </c>
    </row>
    <row r="7" spans="1:11">
      <c r="A7" s="1027">
        <v>5</v>
      </c>
      <c r="B7" s="1029" t="s">
        <v>1372</v>
      </c>
      <c r="C7" s="1027"/>
      <c r="D7" s="1030">
        <v>0</v>
      </c>
      <c r="E7" s="1030">
        <v>0</v>
      </c>
      <c r="F7" s="1030">
        <v>0</v>
      </c>
      <c r="G7" s="1030">
        <v>0</v>
      </c>
      <c r="H7" s="1031"/>
      <c r="I7" s="1032">
        <f>H7*G7</f>
        <v>0</v>
      </c>
      <c r="J7" s="1030">
        <f t="shared" si="0"/>
        <v>0</v>
      </c>
      <c r="K7" s="1032"/>
    </row>
    <row r="8" spans="1:11">
      <c r="A8" s="1027"/>
      <c r="B8" s="1029" t="s">
        <v>1373</v>
      </c>
      <c r="C8" s="1027" t="s">
        <v>336</v>
      </c>
      <c r="D8" s="1030">
        <v>3</v>
      </c>
      <c r="E8" s="1030">
        <v>3050</v>
      </c>
      <c r="F8" s="1030">
        <v>9150</v>
      </c>
      <c r="G8" s="1030">
        <v>2</v>
      </c>
      <c r="H8" s="1031">
        <v>3050</v>
      </c>
      <c r="I8" s="1032">
        <f t="shared" ref="I8:I13" si="1">E8*G8</f>
        <v>6100</v>
      </c>
      <c r="J8" s="1030">
        <f t="shared" si="0"/>
        <v>3050</v>
      </c>
      <c r="K8" s="1032"/>
    </row>
    <row r="9" spans="1:11">
      <c r="A9" s="1027"/>
      <c r="B9" s="1029" t="s">
        <v>1374</v>
      </c>
      <c r="C9" s="1027" t="s">
        <v>336</v>
      </c>
      <c r="D9" s="1030">
        <v>4</v>
      </c>
      <c r="E9" s="1030">
        <v>4550</v>
      </c>
      <c r="F9" s="1030">
        <v>18200</v>
      </c>
      <c r="G9" s="1030">
        <v>4</v>
      </c>
      <c r="H9" s="1031">
        <v>4550</v>
      </c>
      <c r="I9" s="1032">
        <f t="shared" si="1"/>
        <v>18200</v>
      </c>
      <c r="J9" s="1030">
        <f t="shared" si="0"/>
        <v>0</v>
      </c>
      <c r="K9" s="1032"/>
    </row>
    <row r="10" spans="1:11">
      <c r="A10" s="1027"/>
      <c r="B10" s="1029" t="s">
        <v>1375</v>
      </c>
      <c r="C10" s="1027" t="s">
        <v>336</v>
      </c>
      <c r="D10" s="1030">
        <v>22</v>
      </c>
      <c r="E10" s="1030">
        <v>1600</v>
      </c>
      <c r="F10" s="1030">
        <v>35200</v>
      </c>
      <c r="G10" s="1030">
        <v>22</v>
      </c>
      <c r="H10" s="1031">
        <v>1600</v>
      </c>
      <c r="I10" s="1032">
        <f t="shared" si="1"/>
        <v>35200</v>
      </c>
      <c r="J10" s="1030">
        <f t="shared" si="0"/>
        <v>0</v>
      </c>
      <c r="K10" s="1032"/>
    </row>
    <row r="11" spans="1:11">
      <c r="A11" s="1027"/>
      <c r="B11" s="1029" t="s">
        <v>1376</v>
      </c>
      <c r="C11" s="1027" t="s">
        <v>336</v>
      </c>
      <c r="D11" s="1030">
        <v>2</v>
      </c>
      <c r="E11" s="1030">
        <v>30500</v>
      </c>
      <c r="F11" s="1030">
        <v>61000</v>
      </c>
      <c r="G11" s="1030">
        <v>2</v>
      </c>
      <c r="H11" s="1031">
        <v>5000</v>
      </c>
      <c r="I11" s="1032">
        <f t="shared" si="1"/>
        <v>61000</v>
      </c>
      <c r="J11" s="1030">
        <f t="shared" si="0"/>
        <v>0</v>
      </c>
      <c r="K11" s="1032" t="s">
        <v>1377</v>
      </c>
    </row>
    <row r="12" spans="1:11" ht="28">
      <c r="A12" s="1027">
        <v>6</v>
      </c>
      <c r="B12" s="1028" t="s">
        <v>1378</v>
      </c>
      <c r="C12" s="1027" t="s">
        <v>1379</v>
      </c>
      <c r="D12" s="1030">
        <v>500</v>
      </c>
      <c r="E12" s="1030">
        <v>20</v>
      </c>
      <c r="F12" s="1030">
        <v>10000</v>
      </c>
      <c r="G12" s="1030">
        <v>500</v>
      </c>
      <c r="H12" s="1031">
        <v>10</v>
      </c>
      <c r="I12" s="1032">
        <f t="shared" si="1"/>
        <v>10000</v>
      </c>
      <c r="J12" s="1030">
        <f t="shared" si="0"/>
        <v>0</v>
      </c>
      <c r="K12" s="1032" t="s">
        <v>1380</v>
      </c>
    </row>
    <row r="13" spans="1:11" ht="42">
      <c r="A13" s="1027">
        <v>7</v>
      </c>
      <c r="B13" s="1028" t="s">
        <v>1381</v>
      </c>
      <c r="C13" s="1027" t="s">
        <v>463</v>
      </c>
      <c r="D13" s="1030">
        <v>1</v>
      </c>
      <c r="E13" s="1030">
        <v>15000</v>
      </c>
      <c r="F13" s="1030">
        <v>45000</v>
      </c>
      <c r="G13" s="1030">
        <v>1</v>
      </c>
      <c r="H13" s="1031">
        <v>45000</v>
      </c>
      <c r="I13" s="1032">
        <f t="shared" si="1"/>
        <v>15000</v>
      </c>
      <c r="J13" s="1030">
        <f t="shared" si="0"/>
        <v>30000</v>
      </c>
      <c r="K13" s="1032" t="s">
        <v>1377</v>
      </c>
    </row>
    <row r="14" spans="1:11" ht="28">
      <c r="A14" s="1027">
        <v>8</v>
      </c>
      <c r="B14" s="1028" t="s">
        <v>1382</v>
      </c>
      <c r="C14" s="1027" t="s">
        <v>336</v>
      </c>
      <c r="D14" s="1030">
        <v>2</v>
      </c>
      <c r="E14" s="1030">
        <v>3500</v>
      </c>
      <c r="F14" s="1030">
        <v>7000</v>
      </c>
      <c r="G14" s="1030">
        <v>2</v>
      </c>
      <c r="H14" s="1031">
        <v>2500</v>
      </c>
      <c r="I14" s="1032">
        <f t="shared" ref="I14:I19" si="2">H14*G14</f>
        <v>5000</v>
      </c>
      <c r="J14" s="1030">
        <f t="shared" si="0"/>
        <v>2000</v>
      </c>
      <c r="K14" s="1032"/>
    </row>
    <row r="15" spans="1:11" ht="28">
      <c r="A15" s="1027">
        <v>9</v>
      </c>
      <c r="B15" s="1033" t="s">
        <v>1383</v>
      </c>
      <c r="C15" s="1034" t="s">
        <v>463</v>
      </c>
      <c r="D15" s="1035">
        <v>1</v>
      </c>
      <c r="E15" s="1035">
        <v>5000</v>
      </c>
      <c r="F15" s="1035">
        <v>5000</v>
      </c>
      <c r="G15" s="1035">
        <v>1</v>
      </c>
      <c r="H15" s="1036">
        <v>0</v>
      </c>
      <c r="I15" s="1037">
        <f t="shared" si="2"/>
        <v>0</v>
      </c>
      <c r="J15" s="1035">
        <f t="shared" si="0"/>
        <v>5000</v>
      </c>
      <c r="K15" s="1032" t="s">
        <v>1384</v>
      </c>
    </row>
    <row r="16" spans="1:11" ht="28">
      <c r="A16" s="1027">
        <v>10</v>
      </c>
      <c r="B16" s="1028" t="s">
        <v>1385</v>
      </c>
      <c r="C16" s="1027" t="s">
        <v>463</v>
      </c>
      <c r="D16" s="1030">
        <v>1</v>
      </c>
      <c r="E16" s="1030">
        <v>18500</v>
      </c>
      <c r="F16" s="1030">
        <v>18500</v>
      </c>
      <c r="G16" s="1030">
        <v>1</v>
      </c>
      <c r="H16" s="1031">
        <v>6000</v>
      </c>
      <c r="I16" s="1032">
        <f t="shared" si="2"/>
        <v>6000</v>
      </c>
      <c r="J16" s="1030">
        <f t="shared" si="0"/>
        <v>12500</v>
      </c>
      <c r="K16" s="1032" t="s">
        <v>1386</v>
      </c>
    </row>
    <row r="17" spans="1:11" ht="28">
      <c r="A17" s="1027">
        <v>11</v>
      </c>
      <c r="B17" s="1028" t="s">
        <v>1387</v>
      </c>
      <c r="C17" s="1027" t="s">
        <v>463</v>
      </c>
      <c r="D17" s="1030">
        <v>1</v>
      </c>
      <c r="E17" s="1030">
        <v>6500</v>
      </c>
      <c r="F17" s="1030">
        <v>6500</v>
      </c>
      <c r="G17" s="1030">
        <v>1</v>
      </c>
      <c r="H17" s="1031">
        <v>2000</v>
      </c>
      <c r="I17" s="1032">
        <f t="shared" si="2"/>
        <v>2000</v>
      </c>
      <c r="J17" s="1030">
        <f t="shared" si="0"/>
        <v>4500</v>
      </c>
      <c r="K17" s="1032" t="s">
        <v>1386</v>
      </c>
    </row>
    <row r="18" spans="1:11">
      <c r="A18" s="1027">
        <v>12</v>
      </c>
      <c r="B18" s="1029" t="s">
        <v>1388</v>
      </c>
      <c r="C18" s="1027" t="s">
        <v>336</v>
      </c>
      <c r="D18" s="1030">
        <v>11</v>
      </c>
      <c r="E18" s="1030">
        <v>1350</v>
      </c>
      <c r="F18" s="1030">
        <v>14850</v>
      </c>
      <c r="G18" s="1030">
        <v>11</v>
      </c>
      <c r="H18" s="1031">
        <v>500</v>
      </c>
      <c r="I18" s="1032">
        <f t="shared" si="2"/>
        <v>5500</v>
      </c>
      <c r="J18" s="1030">
        <f t="shared" si="0"/>
        <v>9350</v>
      </c>
      <c r="K18" s="1032" t="s">
        <v>1386</v>
      </c>
    </row>
    <row r="19" spans="1:11">
      <c r="A19" s="1027">
        <v>13</v>
      </c>
      <c r="B19" s="1029" t="s">
        <v>1389</v>
      </c>
      <c r="C19" s="1027" t="s">
        <v>336</v>
      </c>
      <c r="D19" s="1030">
        <v>2</v>
      </c>
      <c r="E19" s="1030">
        <v>13000</v>
      </c>
      <c r="F19" s="1030">
        <v>26000</v>
      </c>
      <c r="G19" s="1030">
        <v>2</v>
      </c>
      <c r="H19" s="1031">
        <v>5500</v>
      </c>
      <c r="I19" s="1032">
        <f t="shared" si="2"/>
        <v>11000</v>
      </c>
      <c r="J19" s="1030">
        <f t="shared" si="0"/>
        <v>15000</v>
      </c>
      <c r="K19" s="1032" t="s">
        <v>936</v>
      </c>
    </row>
    <row r="20" spans="1:11" ht="28">
      <c r="A20" s="1027">
        <v>14</v>
      </c>
      <c r="B20" s="1028" t="s">
        <v>1390</v>
      </c>
      <c r="C20" s="1027" t="s">
        <v>336</v>
      </c>
      <c r="D20" s="1030">
        <v>3</v>
      </c>
      <c r="E20" s="1030">
        <v>750</v>
      </c>
      <c r="F20" s="1030">
        <v>2250</v>
      </c>
      <c r="G20" s="1030">
        <v>3</v>
      </c>
      <c r="H20" s="1031">
        <v>750</v>
      </c>
      <c r="I20" s="1032">
        <f>E20*G20</f>
        <v>2250</v>
      </c>
      <c r="J20" s="1030">
        <f t="shared" si="0"/>
        <v>0</v>
      </c>
      <c r="K20" s="1032"/>
    </row>
    <row r="21" spans="1:11" ht="28">
      <c r="A21" s="1027">
        <v>15</v>
      </c>
      <c r="B21" s="1028" t="s">
        <v>1391</v>
      </c>
      <c r="C21" s="1027" t="s">
        <v>463</v>
      </c>
      <c r="D21" s="1030">
        <v>1</v>
      </c>
      <c r="E21" s="1030">
        <v>3500</v>
      </c>
      <c r="F21" s="1030">
        <v>3500</v>
      </c>
      <c r="G21" s="1030">
        <v>1</v>
      </c>
      <c r="H21" s="1031">
        <v>2000</v>
      </c>
      <c r="I21" s="1032">
        <f>H21*G21</f>
        <v>2000</v>
      </c>
      <c r="J21" s="1030">
        <f t="shared" si="0"/>
        <v>1500</v>
      </c>
      <c r="K21" s="1032"/>
    </row>
    <row r="22" spans="1:11">
      <c r="A22" s="1027"/>
      <c r="B22" s="1029"/>
      <c r="C22" s="1027"/>
      <c r="D22" s="1032"/>
      <c r="E22" s="1032"/>
      <c r="F22" s="1032"/>
      <c r="G22" s="1032"/>
      <c r="H22" s="1032"/>
      <c r="I22" s="1032"/>
      <c r="J22" s="1032"/>
      <c r="K22" s="1032"/>
    </row>
    <row r="23" spans="1:11" ht="15.5">
      <c r="A23" s="1027"/>
      <c r="B23" s="1038" t="s">
        <v>444</v>
      </c>
      <c r="C23" s="1027"/>
      <c r="D23" s="1032"/>
      <c r="E23" s="1032"/>
      <c r="F23" s="1026">
        <v>296175</v>
      </c>
      <c r="G23" s="1032"/>
      <c r="H23" s="1032"/>
      <c r="I23" s="1026">
        <f>SUM(I3:I22)</f>
        <v>198775</v>
      </c>
      <c r="J23" s="1026">
        <f>SUM(J3:J22)</f>
        <v>97400</v>
      </c>
      <c r="K23" s="1032"/>
    </row>
    <row r="25" spans="1:11">
      <c r="B25" s="1039" t="s">
        <v>1392</v>
      </c>
      <c r="C25" s="1040" t="s">
        <v>1393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N12"/>
  <sheetViews>
    <sheetView workbookViewId="0">
      <selection activeCell="K15" sqref="K15"/>
    </sheetView>
  </sheetViews>
  <sheetFormatPr defaultRowHeight="14"/>
  <cols>
    <col min="1" max="1" width="5.4140625" style="535" bestFit="1" customWidth="1"/>
    <col min="2" max="2" width="28.4140625" style="535" customWidth="1"/>
    <col min="3" max="3" width="6.1640625" style="535" customWidth="1"/>
    <col min="4" max="4" width="6.83203125" style="1049" customWidth="1"/>
    <col min="5" max="5" width="9.83203125" style="1049" customWidth="1"/>
    <col min="6" max="6" width="10" style="1049" bestFit="1" customWidth="1"/>
    <col min="9" max="9" width="11.25" bestFit="1" customWidth="1"/>
    <col min="12" max="12" width="11.25" bestFit="1" customWidth="1"/>
    <col min="13" max="13" width="15.25" customWidth="1"/>
    <col min="14" max="15" width="16.83203125" customWidth="1"/>
  </cols>
  <sheetData>
    <row r="3" spans="1:14">
      <c r="A3" s="2"/>
      <c r="B3" s="2"/>
      <c r="C3" s="2"/>
      <c r="D3" s="1252" t="s">
        <v>27</v>
      </c>
      <c r="E3" s="1252"/>
      <c r="F3" s="1252"/>
      <c r="G3" s="1253" t="s">
        <v>538</v>
      </c>
      <c r="H3" s="1254"/>
      <c r="I3" s="1255"/>
      <c r="J3" s="1253" t="s">
        <v>539</v>
      </c>
      <c r="K3" s="1254"/>
      <c r="L3" s="1255"/>
      <c r="M3" s="1042"/>
      <c r="N3" s="1"/>
    </row>
    <row r="4" spans="1:14" ht="31">
      <c r="A4" s="1043" t="s">
        <v>446</v>
      </c>
      <c r="B4" s="1043" t="s">
        <v>447</v>
      </c>
      <c r="C4" s="1043" t="s">
        <v>448</v>
      </c>
      <c r="D4" s="1041" t="s">
        <v>1394</v>
      </c>
      <c r="E4" s="1041" t="s">
        <v>189</v>
      </c>
      <c r="F4" s="1041" t="s">
        <v>546</v>
      </c>
      <c r="G4" s="1044" t="s">
        <v>187</v>
      </c>
      <c r="H4" s="1044" t="s">
        <v>189</v>
      </c>
      <c r="I4" s="1044" t="s">
        <v>45</v>
      </c>
      <c r="J4" s="1044" t="s">
        <v>188</v>
      </c>
      <c r="K4" s="1044" t="s">
        <v>189</v>
      </c>
      <c r="L4" s="1044" t="s">
        <v>46</v>
      </c>
      <c r="M4" s="1044" t="s">
        <v>4</v>
      </c>
      <c r="N4" s="1044" t="s">
        <v>5</v>
      </c>
    </row>
    <row r="5" spans="1:14">
      <c r="A5" s="2">
        <v>1</v>
      </c>
      <c r="B5" s="899" t="s">
        <v>1395</v>
      </c>
      <c r="C5" s="2" t="s">
        <v>336</v>
      </c>
      <c r="D5" s="1045">
        <v>2</v>
      </c>
      <c r="E5" s="1045">
        <v>3500</v>
      </c>
      <c r="F5" s="1045">
        <f>E5*D5</f>
        <v>7000</v>
      </c>
      <c r="G5" s="1046">
        <v>0</v>
      </c>
      <c r="H5" s="1"/>
      <c r="I5" s="1"/>
      <c r="J5" s="1"/>
      <c r="K5" s="1"/>
      <c r="L5" s="1"/>
      <c r="M5" s="531">
        <f>L5-F5</f>
        <v>-7000</v>
      </c>
      <c r="N5" s="1"/>
    </row>
    <row r="6" spans="1:14">
      <c r="A6" s="2">
        <v>2</v>
      </c>
      <c r="B6" s="899" t="s">
        <v>1395</v>
      </c>
      <c r="C6" s="2" t="s">
        <v>336</v>
      </c>
      <c r="D6" s="1045">
        <v>2</v>
      </c>
      <c r="E6" s="1045">
        <v>3500</v>
      </c>
      <c r="F6" s="1045">
        <f t="shared" ref="F6:F11" si="0">E6*D6</f>
        <v>7000</v>
      </c>
      <c r="G6" s="1046">
        <v>2</v>
      </c>
      <c r="H6" s="1">
        <v>3500</v>
      </c>
      <c r="I6" s="531">
        <f t="shared" ref="I6:I11" si="1">H6*G6</f>
        <v>7000</v>
      </c>
      <c r="J6" s="1">
        <v>2</v>
      </c>
      <c r="K6" s="1">
        <v>3500</v>
      </c>
      <c r="L6" s="1">
        <f t="shared" ref="L6:L11" si="2">H6*J6</f>
        <v>7000</v>
      </c>
      <c r="M6" s="531">
        <f>L6-F6</f>
        <v>0</v>
      </c>
      <c r="N6" s="1">
        <f t="shared" ref="N6:N11" si="3">I5:I6-L6</f>
        <v>0</v>
      </c>
    </row>
    <row r="7" spans="1:14">
      <c r="A7" s="2">
        <v>3</v>
      </c>
      <c r="B7" s="899" t="s">
        <v>1396</v>
      </c>
      <c r="C7" s="2" t="s">
        <v>336</v>
      </c>
      <c r="D7" s="1047">
        <v>2</v>
      </c>
      <c r="E7" s="1045">
        <v>3500</v>
      </c>
      <c r="F7" s="1045">
        <f t="shared" si="0"/>
        <v>7000</v>
      </c>
      <c r="G7" s="1046">
        <v>2</v>
      </c>
      <c r="H7" s="1">
        <v>3500</v>
      </c>
      <c r="I7" s="531">
        <f t="shared" si="1"/>
        <v>7000</v>
      </c>
      <c r="J7" s="1">
        <v>3</v>
      </c>
      <c r="K7" s="1">
        <v>3500</v>
      </c>
      <c r="L7" s="1">
        <f t="shared" si="2"/>
        <v>10500</v>
      </c>
      <c r="M7" s="531">
        <f t="shared" ref="M7:M11" si="4">L7-F7</f>
        <v>3500</v>
      </c>
      <c r="N7" s="1">
        <f t="shared" si="3"/>
        <v>-3500</v>
      </c>
    </row>
    <row r="8" spans="1:14">
      <c r="A8" s="2">
        <v>4</v>
      </c>
      <c r="B8" s="899" t="s">
        <v>1397</v>
      </c>
      <c r="C8" s="2" t="s">
        <v>336</v>
      </c>
      <c r="D8" s="1047">
        <v>2</v>
      </c>
      <c r="E8" s="1045">
        <v>5500</v>
      </c>
      <c r="F8" s="1045">
        <f t="shared" si="0"/>
        <v>11000</v>
      </c>
      <c r="G8" s="1046">
        <v>3</v>
      </c>
      <c r="H8" s="1">
        <v>5500</v>
      </c>
      <c r="I8" s="531">
        <f t="shared" si="1"/>
        <v>16500</v>
      </c>
      <c r="J8" s="1">
        <v>2</v>
      </c>
      <c r="K8" s="1">
        <v>5500</v>
      </c>
      <c r="L8" s="1">
        <f t="shared" si="2"/>
        <v>11000</v>
      </c>
      <c r="M8" s="531">
        <f t="shared" si="4"/>
        <v>0</v>
      </c>
      <c r="N8" s="1">
        <f t="shared" si="3"/>
        <v>5500</v>
      </c>
    </row>
    <row r="9" spans="1:14">
      <c r="A9" s="2">
        <v>5</v>
      </c>
      <c r="B9" t="s">
        <v>1398</v>
      </c>
      <c r="C9" s="2" t="s">
        <v>336</v>
      </c>
      <c r="D9" s="1045">
        <v>1</v>
      </c>
      <c r="E9" s="1045">
        <v>35000</v>
      </c>
      <c r="F9" s="1045">
        <f t="shared" si="0"/>
        <v>35000</v>
      </c>
      <c r="G9" s="1046">
        <v>1</v>
      </c>
      <c r="H9" s="1">
        <v>35000</v>
      </c>
      <c r="I9" s="531">
        <f t="shared" si="1"/>
        <v>35000</v>
      </c>
      <c r="J9" s="1">
        <v>1</v>
      </c>
      <c r="K9" s="1">
        <v>35000</v>
      </c>
      <c r="L9" s="1">
        <f t="shared" si="2"/>
        <v>35000</v>
      </c>
      <c r="M9" s="531">
        <f t="shared" si="4"/>
        <v>0</v>
      </c>
      <c r="N9" s="1">
        <f t="shared" si="3"/>
        <v>0</v>
      </c>
    </row>
    <row r="10" spans="1:14">
      <c r="A10" s="2">
        <v>6</v>
      </c>
      <c r="B10" s="899" t="s">
        <v>1399</v>
      </c>
      <c r="C10" s="2" t="s">
        <v>336</v>
      </c>
      <c r="D10" s="1045">
        <v>8</v>
      </c>
      <c r="E10" s="1045">
        <v>450</v>
      </c>
      <c r="F10" s="1045">
        <f t="shared" si="0"/>
        <v>3600</v>
      </c>
      <c r="G10" s="1046">
        <v>8</v>
      </c>
      <c r="H10" s="1">
        <v>450</v>
      </c>
      <c r="I10" s="531">
        <f t="shared" si="1"/>
        <v>3600</v>
      </c>
      <c r="J10" s="1">
        <v>7</v>
      </c>
      <c r="K10" s="1">
        <v>450</v>
      </c>
      <c r="L10" s="1">
        <f t="shared" si="2"/>
        <v>3150</v>
      </c>
      <c r="M10" s="531">
        <f t="shared" si="4"/>
        <v>-450</v>
      </c>
      <c r="N10" s="1">
        <f t="shared" si="3"/>
        <v>450</v>
      </c>
    </row>
    <row r="11" spans="1:14">
      <c r="A11" s="2">
        <v>7</v>
      </c>
      <c r="B11" s="899" t="s">
        <v>1400</v>
      </c>
      <c r="C11" s="2" t="s">
        <v>336</v>
      </c>
      <c r="D11" s="1045">
        <v>1</v>
      </c>
      <c r="E11" s="1045">
        <v>10000</v>
      </c>
      <c r="F11" s="1045">
        <f t="shared" si="0"/>
        <v>10000</v>
      </c>
      <c r="G11" s="1046">
        <v>1</v>
      </c>
      <c r="H11" s="1">
        <v>10000</v>
      </c>
      <c r="I11" s="531">
        <f t="shared" si="1"/>
        <v>10000</v>
      </c>
      <c r="J11" s="1">
        <v>1</v>
      </c>
      <c r="K11" s="1">
        <v>10000</v>
      </c>
      <c r="L11" s="1">
        <f t="shared" si="2"/>
        <v>10000</v>
      </c>
      <c r="M11" s="531">
        <f t="shared" si="4"/>
        <v>0</v>
      </c>
      <c r="N11" s="1">
        <f t="shared" si="3"/>
        <v>0</v>
      </c>
    </row>
    <row r="12" spans="1:14" ht="15.5">
      <c r="A12" s="2"/>
      <c r="B12" s="1048" t="s">
        <v>444</v>
      </c>
      <c r="C12" s="2"/>
      <c r="D12" s="1045"/>
      <c r="E12" s="1045"/>
      <c r="F12" s="1041">
        <f>SUM(F5:F11)</f>
        <v>80600</v>
      </c>
      <c r="G12" s="1046"/>
      <c r="H12" s="1"/>
      <c r="I12" s="1044">
        <f>SUM(I6:I11)</f>
        <v>79100</v>
      </c>
      <c r="J12" s="1032"/>
      <c r="K12" s="1032"/>
      <c r="L12" s="1044">
        <f>SUM(L6:L11)</f>
        <v>76650</v>
      </c>
      <c r="M12" s="1044">
        <f>SUM(M6:M11)</f>
        <v>3050</v>
      </c>
      <c r="N12" s="1044">
        <f>SUM(N6:N11)</f>
        <v>2450</v>
      </c>
    </row>
  </sheetData>
  <mergeCells count="3">
    <mergeCell ref="D3:F3"/>
    <mergeCell ref="G3:I3"/>
    <mergeCell ref="J3:L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U16"/>
  <sheetViews>
    <sheetView zoomScale="70" zoomScaleNormal="70" workbookViewId="0">
      <selection activeCell="V21" sqref="V21"/>
    </sheetView>
  </sheetViews>
  <sheetFormatPr defaultColWidth="9.25" defaultRowHeight="14"/>
  <cols>
    <col min="1" max="1" width="3.83203125" style="1065" customWidth="1"/>
    <col min="2" max="2" width="4.1640625" style="1050" customWidth="1"/>
    <col min="3" max="3" width="35" style="1050" customWidth="1"/>
    <col min="4" max="4" width="28.75" style="1050" customWidth="1"/>
    <col min="5" max="6" width="9.25" style="1065"/>
    <col min="7" max="7" width="2.25" style="1050" customWidth="1"/>
    <col min="8" max="8" width="10.4140625" style="1050" customWidth="1"/>
    <col min="9" max="9" width="12.83203125" style="1065" bestFit="1" customWidth="1"/>
    <col min="10" max="10" width="9.25" style="1050"/>
    <col min="11" max="11" width="12.4140625" style="1050" bestFit="1" customWidth="1"/>
    <col min="12" max="12" width="12.75" style="1050" bestFit="1" customWidth="1"/>
    <col min="13" max="13" width="9.25" style="1050"/>
    <col min="14" max="14" width="12.4140625" style="1050" bestFit="1" customWidth="1"/>
    <col min="15" max="15" width="12.75" style="1050" bestFit="1" customWidth="1"/>
    <col min="16" max="16" width="12.75" style="1050" customWidth="1"/>
    <col min="17" max="17" width="12.4140625" style="1050" bestFit="1" customWidth="1"/>
    <col min="18" max="18" width="11.25" style="1050" bestFit="1" customWidth="1"/>
    <col min="19" max="19" width="12.75" style="1050" customWidth="1"/>
    <col min="20" max="20" width="12.4140625" style="1050" bestFit="1" customWidth="1"/>
    <col min="21" max="21" width="10.83203125" style="1050" bestFit="1" customWidth="1"/>
    <col min="22" max="16384" width="9.25" style="1050"/>
  </cols>
  <sheetData>
    <row r="1" spans="1:21" ht="15.75" customHeight="1" thickBot="1">
      <c r="A1" s="1257" t="s">
        <v>1401</v>
      </c>
      <c r="B1" s="1257" t="s">
        <v>1401</v>
      </c>
      <c r="C1" s="1257" t="s">
        <v>1401</v>
      </c>
      <c r="D1" s="1257" t="s">
        <v>1401</v>
      </c>
      <c r="E1" s="1258" t="s">
        <v>27</v>
      </c>
      <c r="F1" s="1256"/>
      <c r="G1" s="1256"/>
      <c r="H1" s="1256"/>
      <c r="I1" s="1259"/>
      <c r="J1" s="1256" t="s">
        <v>538</v>
      </c>
      <c r="K1" s="1256"/>
      <c r="L1" s="1256"/>
      <c r="M1" s="1256" t="s">
        <v>539</v>
      </c>
      <c r="N1" s="1256"/>
      <c r="O1" s="1256"/>
      <c r="P1" s="1256" t="s">
        <v>4</v>
      </c>
      <c r="Q1" s="1256"/>
      <c r="R1" s="1256"/>
      <c r="S1" s="1256" t="s">
        <v>5</v>
      </c>
      <c r="T1" s="1256"/>
      <c r="U1" s="1256"/>
    </row>
    <row r="2" spans="1:21" ht="31.5" thickBot="1">
      <c r="A2" s="1051" t="s">
        <v>1402</v>
      </c>
      <c r="B2" s="1052" t="s">
        <v>1403</v>
      </c>
      <c r="C2" s="1052" t="s">
        <v>1404</v>
      </c>
      <c r="D2" s="1052" t="s">
        <v>1190</v>
      </c>
      <c r="E2" s="1051" t="s">
        <v>1405</v>
      </c>
      <c r="F2" s="1051" t="s">
        <v>993</v>
      </c>
      <c r="G2" s="1052"/>
      <c r="H2" s="1052" t="s">
        <v>1406</v>
      </c>
      <c r="I2" s="1051" t="s">
        <v>546</v>
      </c>
      <c r="J2" s="1053" t="s">
        <v>187</v>
      </c>
      <c r="K2" s="1054" t="s">
        <v>189</v>
      </c>
      <c r="L2" s="1054" t="s">
        <v>45</v>
      </c>
      <c r="M2" s="1054" t="s">
        <v>188</v>
      </c>
      <c r="N2" s="1054" t="s">
        <v>189</v>
      </c>
      <c r="O2" s="1054" t="s">
        <v>46</v>
      </c>
      <c r="P2" s="1054" t="s">
        <v>1407</v>
      </c>
      <c r="Q2" s="1054" t="s">
        <v>189</v>
      </c>
      <c r="R2" s="1054" t="s">
        <v>549</v>
      </c>
      <c r="S2" s="1054" t="s">
        <v>1407</v>
      </c>
      <c r="T2" s="1054" t="s">
        <v>189</v>
      </c>
      <c r="U2" s="1054" t="s">
        <v>549</v>
      </c>
    </row>
    <row r="3" spans="1:21" ht="16" thickBot="1">
      <c r="A3" s="1055">
        <v>1</v>
      </c>
      <c r="B3" s="1056" t="s">
        <v>1408</v>
      </c>
      <c r="C3" s="1056" t="s">
        <v>1409</v>
      </c>
      <c r="D3" s="1056" t="s">
        <v>1410</v>
      </c>
      <c r="E3" s="1055" t="s">
        <v>1411</v>
      </c>
      <c r="F3" s="1055">
        <v>1</v>
      </c>
      <c r="G3" s="1056"/>
      <c r="H3" s="1057"/>
      <c r="I3" s="1055">
        <f>SUM(I4:I15)</f>
        <v>128100</v>
      </c>
      <c r="J3" s="1058"/>
      <c r="K3" s="1054"/>
      <c r="L3" s="1054"/>
      <c r="M3" s="1059"/>
      <c r="N3" s="1054"/>
      <c r="O3" s="1054"/>
      <c r="P3" s="1060"/>
      <c r="Q3" s="1054"/>
      <c r="R3" s="1059"/>
      <c r="S3" s="1060"/>
      <c r="T3" s="1054"/>
      <c r="U3" s="1059"/>
    </row>
    <row r="4" spans="1:21" s="1065" customFormat="1" ht="42.5" thickBot="1">
      <c r="A4" s="1055">
        <v>1</v>
      </c>
      <c r="B4" s="1055" t="s">
        <v>1408</v>
      </c>
      <c r="C4" s="1061" t="s">
        <v>1412</v>
      </c>
      <c r="D4" s="1061" t="s">
        <v>1412</v>
      </c>
      <c r="E4" s="1055" t="s">
        <v>352</v>
      </c>
      <c r="F4" s="1055">
        <v>60</v>
      </c>
      <c r="G4" s="1062"/>
      <c r="H4" s="1055">
        <v>500</v>
      </c>
      <c r="I4" s="1055">
        <f t="shared" ref="I4:I15" si="0">H4*F4</f>
        <v>30000</v>
      </c>
      <c r="J4" s="1063">
        <v>98</v>
      </c>
      <c r="K4" s="1064">
        <v>500</v>
      </c>
      <c r="L4" s="1064">
        <f t="shared" ref="L4:L15" si="1">K4*J4</f>
        <v>49000</v>
      </c>
      <c r="M4" s="1064">
        <v>100.2</v>
      </c>
      <c r="N4" s="1064">
        <v>500</v>
      </c>
      <c r="O4" s="1064">
        <f>N4*M4</f>
        <v>50100</v>
      </c>
      <c r="P4" s="1064">
        <f t="shared" ref="P4:P15" si="2">M4-F4</f>
        <v>40.200000000000003</v>
      </c>
      <c r="Q4" s="1064">
        <v>500</v>
      </c>
      <c r="R4" s="1064">
        <f t="shared" ref="R4:R15" si="3">Q4*P4</f>
        <v>20100</v>
      </c>
      <c r="S4" s="1064">
        <f>M4-J4</f>
        <v>2.2000000000000028</v>
      </c>
      <c r="T4" s="1064">
        <v>500</v>
      </c>
      <c r="U4" s="1064">
        <f>T4*S4</f>
        <v>1100.0000000000014</v>
      </c>
    </row>
    <row r="5" spans="1:21" s="1065" customFormat="1" ht="28.5" thickBot="1">
      <c r="A5" s="1055">
        <v>2</v>
      </c>
      <c r="B5" s="1055" t="s">
        <v>1408</v>
      </c>
      <c r="C5" s="1055" t="s">
        <v>1413</v>
      </c>
      <c r="D5" s="1061" t="s">
        <v>1413</v>
      </c>
      <c r="E5" s="1055" t="s">
        <v>336</v>
      </c>
      <c r="F5" s="1055">
        <v>1</v>
      </c>
      <c r="G5" s="1062"/>
      <c r="H5" s="1055">
        <v>4100</v>
      </c>
      <c r="I5" s="1055">
        <f t="shared" si="0"/>
        <v>4100</v>
      </c>
      <c r="J5" s="1063">
        <v>1</v>
      </c>
      <c r="K5" s="1064">
        <v>4100</v>
      </c>
      <c r="L5" s="1064">
        <f t="shared" si="1"/>
        <v>4100</v>
      </c>
      <c r="M5" s="1064">
        <v>1</v>
      </c>
      <c r="N5" s="1064">
        <v>4100</v>
      </c>
      <c r="O5" s="1064">
        <f t="shared" ref="O5:O15" si="4">N5*M5</f>
        <v>4100</v>
      </c>
      <c r="P5" s="1064">
        <f t="shared" si="2"/>
        <v>0</v>
      </c>
      <c r="Q5" s="1064">
        <v>4100</v>
      </c>
      <c r="R5" s="1064">
        <f t="shared" si="3"/>
        <v>0</v>
      </c>
      <c r="S5" s="1064">
        <f t="shared" ref="S5:S15" si="5">M5-J5</f>
        <v>0</v>
      </c>
      <c r="T5" s="1064">
        <v>4100</v>
      </c>
      <c r="U5" s="1064">
        <f t="shared" ref="U5:U15" si="6">T5*S5</f>
        <v>0</v>
      </c>
    </row>
    <row r="6" spans="1:21" s="1065" customFormat="1" ht="42.5" thickBot="1">
      <c r="A6" s="1055">
        <v>3</v>
      </c>
      <c r="B6" s="1055" t="s">
        <v>1408</v>
      </c>
      <c r="C6" s="1061" t="s">
        <v>1414</v>
      </c>
      <c r="D6" s="1061" t="s">
        <v>1414</v>
      </c>
      <c r="E6" s="1055" t="s">
        <v>336</v>
      </c>
      <c r="F6" s="1055">
        <v>1</v>
      </c>
      <c r="G6" s="1062"/>
      <c r="H6" s="1055">
        <v>3500</v>
      </c>
      <c r="I6" s="1055">
        <f t="shared" si="0"/>
        <v>3500</v>
      </c>
      <c r="J6" s="1063">
        <v>3</v>
      </c>
      <c r="K6" s="1064">
        <v>3500</v>
      </c>
      <c r="L6" s="1064">
        <f t="shared" si="1"/>
        <v>10500</v>
      </c>
      <c r="M6" s="1064">
        <v>3</v>
      </c>
      <c r="N6" s="1064">
        <v>3500</v>
      </c>
      <c r="O6" s="1064">
        <f t="shared" si="4"/>
        <v>10500</v>
      </c>
      <c r="P6" s="1064">
        <f t="shared" si="2"/>
        <v>2</v>
      </c>
      <c r="Q6" s="1064">
        <v>3500</v>
      </c>
      <c r="R6" s="1064">
        <f t="shared" si="3"/>
        <v>7000</v>
      </c>
      <c r="S6" s="1064">
        <f t="shared" si="5"/>
        <v>0</v>
      </c>
      <c r="T6" s="1064">
        <v>3500</v>
      </c>
      <c r="U6" s="1064">
        <f t="shared" si="6"/>
        <v>0</v>
      </c>
    </row>
    <row r="7" spans="1:21" s="1065" customFormat="1" ht="28.5" thickBot="1">
      <c r="A7" s="1055">
        <v>4</v>
      </c>
      <c r="B7" s="1055" t="s">
        <v>1408</v>
      </c>
      <c r="C7" s="1055" t="s">
        <v>1415</v>
      </c>
      <c r="D7" s="1061" t="s">
        <v>1415</v>
      </c>
      <c r="E7" s="1055" t="s">
        <v>336</v>
      </c>
      <c r="F7" s="1055">
        <v>1</v>
      </c>
      <c r="G7" s="1062"/>
      <c r="H7" s="1055">
        <v>7500</v>
      </c>
      <c r="I7" s="1055">
        <f t="shared" si="0"/>
        <v>7500</v>
      </c>
      <c r="J7" s="1063">
        <v>2</v>
      </c>
      <c r="K7" s="1064">
        <v>7500</v>
      </c>
      <c r="L7" s="1064">
        <f t="shared" si="1"/>
        <v>15000</v>
      </c>
      <c r="M7" s="1064">
        <v>2</v>
      </c>
      <c r="N7" s="1064">
        <v>7500</v>
      </c>
      <c r="O7" s="1064">
        <f t="shared" si="4"/>
        <v>15000</v>
      </c>
      <c r="P7" s="1064">
        <f t="shared" si="2"/>
        <v>1</v>
      </c>
      <c r="Q7" s="1064">
        <v>7500</v>
      </c>
      <c r="R7" s="1064">
        <f t="shared" si="3"/>
        <v>7500</v>
      </c>
      <c r="S7" s="1064">
        <f t="shared" si="5"/>
        <v>0</v>
      </c>
      <c r="T7" s="1064">
        <v>7500</v>
      </c>
      <c r="U7" s="1064">
        <f t="shared" si="6"/>
        <v>0</v>
      </c>
    </row>
    <row r="8" spans="1:21" s="1065" customFormat="1" ht="42.5" thickBot="1">
      <c r="A8" s="1055">
        <v>5</v>
      </c>
      <c r="B8" s="1055" t="s">
        <v>1408</v>
      </c>
      <c r="C8" s="1061" t="s">
        <v>1416</v>
      </c>
      <c r="D8" s="1061" t="s">
        <v>1416</v>
      </c>
      <c r="E8" s="1055" t="s">
        <v>336</v>
      </c>
      <c r="F8" s="1055">
        <v>1</v>
      </c>
      <c r="G8" s="1062"/>
      <c r="H8" s="1055">
        <v>17500</v>
      </c>
      <c r="I8" s="1055">
        <f t="shared" si="0"/>
        <v>17500</v>
      </c>
      <c r="J8" s="1063">
        <v>1</v>
      </c>
      <c r="K8" s="1064">
        <v>17500</v>
      </c>
      <c r="L8" s="1064">
        <f t="shared" si="1"/>
        <v>17500</v>
      </c>
      <c r="M8" s="1064">
        <v>1</v>
      </c>
      <c r="N8" s="1064">
        <v>17500</v>
      </c>
      <c r="O8" s="1064">
        <f t="shared" si="4"/>
        <v>17500</v>
      </c>
      <c r="P8" s="1064">
        <f t="shared" si="2"/>
        <v>0</v>
      </c>
      <c r="Q8" s="1064">
        <v>17500</v>
      </c>
      <c r="R8" s="1064">
        <f t="shared" si="3"/>
        <v>0</v>
      </c>
      <c r="S8" s="1064">
        <f t="shared" si="5"/>
        <v>0</v>
      </c>
      <c r="T8" s="1064">
        <v>17500</v>
      </c>
      <c r="U8" s="1064">
        <f t="shared" si="6"/>
        <v>0</v>
      </c>
    </row>
    <row r="9" spans="1:21" s="1065" customFormat="1" ht="28.5" thickBot="1">
      <c r="A9" s="1055">
        <v>6</v>
      </c>
      <c r="B9" s="1055" t="s">
        <v>1408</v>
      </c>
      <c r="C9" s="1061" t="s">
        <v>1417</v>
      </c>
      <c r="D9" s="1061" t="s">
        <v>1417</v>
      </c>
      <c r="E9" s="1055" t="s">
        <v>336</v>
      </c>
      <c r="F9" s="1055">
        <v>4</v>
      </c>
      <c r="G9" s="1062"/>
      <c r="H9" s="1055">
        <v>900</v>
      </c>
      <c r="I9" s="1055">
        <f t="shared" si="0"/>
        <v>3600</v>
      </c>
      <c r="J9" s="1063">
        <v>8</v>
      </c>
      <c r="K9" s="1064">
        <v>900</v>
      </c>
      <c r="L9" s="1064">
        <f t="shared" si="1"/>
        <v>7200</v>
      </c>
      <c r="M9" s="1064">
        <v>6</v>
      </c>
      <c r="N9" s="1064">
        <v>900</v>
      </c>
      <c r="O9" s="1064">
        <f t="shared" si="4"/>
        <v>5400</v>
      </c>
      <c r="P9" s="1064">
        <f t="shared" si="2"/>
        <v>2</v>
      </c>
      <c r="Q9" s="1064">
        <v>900</v>
      </c>
      <c r="R9" s="1064">
        <f t="shared" si="3"/>
        <v>1800</v>
      </c>
      <c r="S9" s="1064">
        <f t="shared" si="5"/>
        <v>-2</v>
      </c>
      <c r="T9" s="1064">
        <v>900</v>
      </c>
      <c r="U9" s="1064">
        <f t="shared" si="6"/>
        <v>-1800</v>
      </c>
    </row>
    <row r="10" spans="1:21" s="1065" customFormat="1" ht="28.5" thickBot="1">
      <c r="A10" s="1055">
        <v>7</v>
      </c>
      <c r="B10" s="1055" t="s">
        <v>1408</v>
      </c>
      <c r="C10" s="1061" t="s">
        <v>1418</v>
      </c>
      <c r="D10" s="1061" t="s">
        <v>1418</v>
      </c>
      <c r="E10" s="1055" t="s">
        <v>336</v>
      </c>
      <c r="F10" s="1055">
        <v>3</v>
      </c>
      <c r="G10" s="1062"/>
      <c r="H10" s="1055">
        <v>1000</v>
      </c>
      <c r="I10" s="1055">
        <f t="shared" si="0"/>
        <v>3000</v>
      </c>
      <c r="J10" s="1063">
        <v>4</v>
      </c>
      <c r="K10" s="1064">
        <v>1000</v>
      </c>
      <c r="L10" s="1064">
        <f t="shared" si="1"/>
        <v>4000</v>
      </c>
      <c r="M10" s="1064">
        <v>6</v>
      </c>
      <c r="N10" s="1064">
        <v>1000</v>
      </c>
      <c r="O10" s="1064">
        <f t="shared" si="4"/>
        <v>6000</v>
      </c>
      <c r="P10" s="1064">
        <f t="shared" si="2"/>
        <v>3</v>
      </c>
      <c r="Q10" s="1064">
        <v>1000</v>
      </c>
      <c r="R10" s="1064">
        <f t="shared" si="3"/>
        <v>3000</v>
      </c>
      <c r="S10" s="1064">
        <f t="shared" si="5"/>
        <v>2</v>
      </c>
      <c r="T10" s="1064">
        <v>1000</v>
      </c>
      <c r="U10" s="1064">
        <f t="shared" si="6"/>
        <v>2000</v>
      </c>
    </row>
    <row r="11" spans="1:21" s="1065" customFormat="1" ht="14.5" thickBot="1">
      <c r="A11" s="1055">
        <v>8</v>
      </c>
      <c r="B11" s="1055" t="s">
        <v>1408</v>
      </c>
      <c r="C11" s="1055" t="s">
        <v>1419</v>
      </c>
      <c r="D11" s="1061" t="s">
        <v>1419</v>
      </c>
      <c r="E11" s="1055" t="s">
        <v>336</v>
      </c>
      <c r="F11" s="1055">
        <v>1</v>
      </c>
      <c r="G11" s="1061"/>
      <c r="H11" s="1055">
        <v>700</v>
      </c>
      <c r="I11" s="1055">
        <f t="shared" si="0"/>
        <v>700</v>
      </c>
      <c r="J11" s="1063">
        <v>1</v>
      </c>
      <c r="K11" s="1064">
        <v>700</v>
      </c>
      <c r="L11" s="1064">
        <f t="shared" si="1"/>
        <v>700</v>
      </c>
      <c r="M11" s="1064">
        <v>1</v>
      </c>
      <c r="N11" s="1064">
        <v>700</v>
      </c>
      <c r="O11" s="1064">
        <f t="shared" si="4"/>
        <v>700</v>
      </c>
      <c r="P11" s="1064">
        <f t="shared" si="2"/>
        <v>0</v>
      </c>
      <c r="Q11" s="1064">
        <v>700</v>
      </c>
      <c r="R11" s="1064">
        <f t="shared" si="3"/>
        <v>0</v>
      </c>
      <c r="S11" s="1064">
        <f t="shared" si="5"/>
        <v>0</v>
      </c>
      <c r="T11" s="1064">
        <v>700</v>
      </c>
      <c r="U11" s="1064">
        <f t="shared" si="6"/>
        <v>0</v>
      </c>
    </row>
    <row r="12" spans="1:21" s="1065" customFormat="1" ht="14.5" thickBot="1">
      <c r="A12" s="1055">
        <v>9</v>
      </c>
      <c r="B12" s="1055" t="s">
        <v>1408</v>
      </c>
      <c r="C12" s="1055" t="s">
        <v>1420</v>
      </c>
      <c r="D12" s="1055" t="s">
        <v>1420</v>
      </c>
      <c r="E12" s="1055" t="s">
        <v>839</v>
      </c>
      <c r="F12" s="1055">
        <v>1</v>
      </c>
      <c r="G12" s="1062"/>
      <c r="H12" s="1055">
        <v>7000</v>
      </c>
      <c r="I12" s="1055">
        <f t="shared" si="0"/>
        <v>7000</v>
      </c>
      <c r="J12" s="1063">
        <v>1</v>
      </c>
      <c r="K12" s="1064">
        <v>7000</v>
      </c>
      <c r="L12" s="1064">
        <f t="shared" si="1"/>
        <v>7000</v>
      </c>
      <c r="M12" s="1064">
        <v>1</v>
      </c>
      <c r="N12" s="1064">
        <v>7000</v>
      </c>
      <c r="O12" s="1064">
        <f t="shared" si="4"/>
        <v>7000</v>
      </c>
      <c r="P12" s="1064">
        <f t="shared" si="2"/>
        <v>0</v>
      </c>
      <c r="Q12" s="1064">
        <v>7000</v>
      </c>
      <c r="R12" s="1064">
        <f t="shared" si="3"/>
        <v>0</v>
      </c>
      <c r="S12" s="1064">
        <f t="shared" si="5"/>
        <v>0</v>
      </c>
      <c r="T12" s="1064">
        <v>7000</v>
      </c>
      <c r="U12" s="1064">
        <f t="shared" si="6"/>
        <v>0</v>
      </c>
    </row>
    <row r="13" spans="1:21" s="1065" customFormat="1" ht="42.5" thickBot="1">
      <c r="A13" s="1055">
        <v>10</v>
      </c>
      <c r="B13" s="1055" t="s">
        <v>1408</v>
      </c>
      <c r="C13" s="1061" t="s">
        <v>1421</v>
      </c>
      <c r="D13" s="1061" t="s">
        <v>1421</v>
      </c>
      <c r="E13" s="1055" t="s">
        <v>839</v>
      </c>
      <c r="F13" s="1055">
        <v>1</v>
      </c>
      <c r="G13" s="1062"/>
      <c r="H13" s="1055">
        <v>24000</v>
      </c>
      <c r="I13" s="1055">
        <f t="shared" si="0"/>
        <v>24000</v>
      </c>
      <c r="J13" s="1063">
        <v>1</v>
      </c>
      <c r="K13" s="1064">
        <v>24000</v>
      </c>
      <c r="L13" s="1064">
        <f t="shared" si="1"/>
        <v>24000</v>
      </c>
      <c r="M13" s="1064">
        <v>1</v>
      </c>
      <c r="N13" s="1064">
        <v>24000</v>
      </c>
      <c r="O13" s="1064">
        <f t="shared" si="4"/>
        <v>24000</v>
      </c>
      <c r="P13" s="1064">
        <f t="shared" si="2"/>
        <v>0</v>
      </c>
      <c r="Q13" s="1064">
        <v>24000</v>
      </c>
      <c r="R13" s="1064">
        <f t="shared" si="3"/>
        <v>0</v>
      </c>
      <c r="S13" s="1064">
        <f t="shared" si="5"/>
        <v>0</v>
      </c>
      <c r="T13" s="1064">
        <v>24000</v>
      </c>
      <c r="U13" s="1064">
        <f t="shared" si="6"/>
        <v>0</v>
      </c>
    </row>
    <row r="14" spans="1:21" s="1065" customFormat="1" ht="14.5" thickBot="1">
      <c r="A14" s="1055">
        <v>11</v>
      </c>
      <c r="B14" s="1055" t="s">
        <v>1408</v>
      </c>
      <c r="C14" s="1055" t="s">
        <v>1422</v>
      </c>
      <c r="D14" s="1055" t="s">
        <v>1422</v>
      </c>
      <c r="E14" s="1055" t="s">
        <v>839</v>
      </c>
      <c r="F14" s="1055">
        <v>1</v>
      </c>
      <c r="G14" s="1062"/>
      <c r="H14" s="1055">
        <v>10200</v>
      </c>
      <c r="I14" s="1055">
        <f t="shared" si="0"/>
        <v>10200</v>
      </c>
      <c r="J14" s="1063">
        <v>1</v>
      </c>
      <c r="K14" s="1064">
        <v>10200</v>
      </c>
      <c r="L14" s="1064">
        <f t="shared" si="1"/>
        <v>10200</v>
      </c>
      <c r="M14" s="1064">
        <v>1</v>
      </c>
      <c r="N14" s="1064">
        <v>10200</v>
      </c>
      <c r="O14" s="1064">
        <f t="shared" si="4"/>
        <v>10200</v>
      </c>
      <c r="P14" s="1064">
        <f t="shared" si="2"/>
        <v>0</v>
      </c>
      <c r="Q14" s="1064">
        <v>10200</v>
      </c>
      <c r="R14" s="1064">
        <f t="shared" si="3"/>
        <v>0</v>
      </c>
      <c r="S14" s="1064">
        <f t="shared" si="5"/>
        <v>0</v>
      </c>
      <c r="T14" s="1064">
        <v>10200</v>
      </c>
      <c r="U14" s="1064">
        <f t="shared" si="6"/>
        <v>0</v>
      </c>
    </row>
    <row r="15" spans="1:21" s="1065" customFormat="1" ht="42.5" thickBot="1">
      <c r="A15" s="1055">
        <v>12</v>
      </c>
      <c r="B15" s="1055" t="s">
        <v>1408</v>
      </c>
      <c r="C15" s="1061" t="s">
        <v>1423</v>
      </c>
      <c r="D15" s="1061" t="s">
        <v>1423</v>
      </c>
      <c r="E15" s="1055" t="s">
        <v>839</v>
      </c>
      <c r="F15" s="1055">
        <v>1</v>
      </c>
      <c r="G15" s="1062"/>
      <c r="H15" s="1055">
        <v>17000</v>
      </c>
      <c r="I15" s="1055">
        <f t="shared" si="0"/>
        <v>17000</v>
      </c>
      <c r="J15" s="1063">
        <v>1</v>
      </c>
      <c r="K15" s="1064">
        <v>17000</v>
      </c>
      <c r="L15" s="1064">
        <f t="shared" si="1"/>
        <v>17000</v>
      </c>
      <c r="M15" s="1064">
        <v>1</v>
      </c>
      <c r="N15" s="1064">
        <v>17000</v>
      </c>
      <c r="O15" s="1064">
        <f t="shared" si="4"/>
        <v>17000</v>
      </c>
      <c r="P15" s="1064">
        <f t="shared" si="2"/>
        <v>0</v>
      </c>
      <c r="Q15" s="1064">
        <v>17000</v>
      </c>
      <c r="R15" s="1064">
        <f t="shared" si="3"/>
        <v>0</v>
      </c>
      <c r="S15" s="1064">
        <f t="shared" si="5"/>
        <v>0</v>
      </c>
      <c r="T15" s="1064">
        <v>17000</v>
      </c>
      <c r="U15" s="1064">
        <f t="shared" si="6"/>
        <v>0</v>
      </c>
    </row>
    <row r="16" spans="1:21" s="1065" customFormat="1" ht="16" thickBot="1">
      <c r="A16" s="1066"/>
      <c r="B16" s="1067"/>
      <c r="C16" s="1067"/>
      <c r="D16" s="1067"/>
      <c r="E16" s="1067"/>
      <c r="F16" s="1067"/>
      <c r="G16" s="1067"/>
      <c r="H16" s="1067"/>
      <c r="I16" s="1054">
        <f>SUM(I4:I15)</f>
        <v>128100</v>
      </c>
      <c r="J16" s="1068"/>
      <c r="K16" s="1069"/>
      <c r="L16" s="1054">
        <f>SUM(L4:L15)</f>
        <v>166200</v>
      </c>
      <c r="M16" s="1069"/>
      <c r="N16" s="1069"/>
      <c r="O16" s="1054">
        <f>SUM(O4:O15)</f>
        <v>167500</v>
      </c>
      <c r="P16" s="1054"/>
      <c r="Q16" s="1069"/>
      <c r="R16" s="1054">
        <f>SUM(R4:R15)</f>
        <v>39400</v>
      </c>
      <c r="S16" s="1054"/>
      <c r="T16" s="1069"/>
      <c r="U16" s="1054">
        <f>SUM(U4:U15)</f>
        <v>1300.0000000000014</v>
      </c>
    </row>
  </sheetData>
  <mergeCells count="6">
    <mergeCell ref="S1:U1"/>
    <mergeCell ref="A1:D1"/>
    <mergeCell ref="E1:I1"/>
    <mergeCell ref="J1:L1"/>
    <mergeCell ref="M1:O1"/>
    <mergeCell ref="P1:R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O121"/>
  <sheetViews>
    <sheetView zoomScale="74" workbookViewId="0">
      <pane xSplit="5" ySplit="3" topLeftCell="F4" activePane="bottomRight" state="frozen"/>
      <selection pane="topRight" activeCell="F1" sqref="F1"/>
      <selection pane="bottomLeft" activeCell="A4" sqref="A4"/>
      <selection pane="bottomRight" activeCell="C5" sqref="C5"/>
    </sheetView>
  </sheetViews>
  <sheetFormatPr defaultColWidth="8.83203125" defaultRowHeight="12.5"/>
  <cols>
    <col min="1" max="1" width="1.75" style="223" customWidth="1"/>
    <col min="2" max="2" width="9.4140625" style="12" customWidth="1"/>
    <col min="3" max="3" width="52.83203125" style="140" customWidth="1"/>
    <col min="4" max="4" width="16.58203125" style="140" hidden="1" customWidth="1"/>
    <col min="5" max="5" width="15.25" style="12" hidden="1" customWidth="1"/>
    <col min="6" max="6" width="4.75" style="215" customWidth="1"/>
    <col min="7" max="7" width="9.75" style="12" hidden="1" customWidth="1"/>
    <col min="8" max="8" width="11.1640625" style="216" hidden="1" customWidth="1"/>
    <col min="9" max="9" width="14.25" style="217" hidden="1" customWidth="1"/>
    <col min="10" max="10" width="5.25" style="218" hidden="1" customWidth="1"/>
    <col min="11" max="12" width="7.25" style="216" customWidth="1"/>
    <col min="13" max="13" width="12.4140625" style="217" bestFit="1" customWidth="1"/>
    <col min="14" max="14" width="2.25" style="219" customWidth="1"/>
    <col min="15" max="15" width="18.25" style="217" hidden="1" customWidth="1"/>
    <col min="16" max="16" width="20" style="26" hidden="1" customWidth="1"/>
    <col min="17" max="17" width="36.25" style="220" hidden="1" customWidth="1"/>
    <col min="18" max="18" width="35.1640625" style="140" hidden="1" customWidth="1"/>
    <col min="19" max="19" width="28.83203125" style="26" hidden="1" customWidth="1"/>
    <col min="20" max="20" width="35.1640625" style="140" hidden="1" customWidth="1"/>
    <col min="21" max="21" width="9.4140625" style="221" customWidth="1"/>
    <col min="22" max="22" width="7.4140625" style="216" bestFit="1" customWidth="1"/>
    <col min="23" max="23" width="12.1640625" style="217" bestFit="1" customWidth="1"/>
    <col min="24" max="24" width="2.25" style="219" customWidth="1"/>
    <col min="25" max="25" width="18.25" style="217" hidden="1" customWidth="1"/>
    <col min="26" max="26" width="20" style="26" hidden="1" customWidth="1"/>
    <col min="27" max="27" width="36.25" style="220" hidden="1" customWidth="1"/>
    <col min="28" max="28" width="35.1640625" style="140" hidden="1" customWidth="1"/>
    <col min="29" max="29" width="28.83203125" style="26" hidden="1" customWidth="1"/>
    <col min="30" max="30" width="35.1640625" style="140" hidden="1" customWidth="1"/>
    <col min="31" max="31" width="9.4140625" style="224" customWidth="1"/>
    <col min="32" max="32" width="7.4140625" style="225" bestFit="1" customWidth="1"/>
    <col min="33" max="33" width="12.75" style="219" bestFit="1" customWidth="1"/>
    <col min="34" max="34" width="2.25" style="219" customWidth="1"/>
    <col min="35" max="36" width="14" style="26" hidden="1" customWidth="1"/>
    <col min="37" max="37" width="12.83203125" style="26" hidden="1" customWidth="1"/>
    <col min="38" max="38" width="22.1640625" style="26" hidden="1" customWidth="1"/>
    <col min="39" max="39" width="16.25" style="26" hidden="1" customWidth="1"/>
    <col min="40" max="40" width="11.58203125" style="26" bestFit="1" customWidth="1"/>
    <col min="41" max="41" width="9.1640625" style="26" bestFit="1" customWidth="1"/>
    <col min="42" max="245" width="8.83203125" style="26"/>
    <col min="246" max="246" width="7.83203125" style="26" customWidth="1"/>
    <col min="247" max="247" width="65.75" style="26" customWidth="1"/>
    <col min="248" max="249" width="7.75" style="26" bestFit="1" customWidth="1"/>
    <col min="250" max="250" width="15.4140625" style="26" bestFit="1" customWidth="1"/>
    <col min="251" max="251" width="16.75" style="26" customWidth="1"/>
    <col min="252" max="252" width="18.4140625" style="26" customWidth="1"/>
    <col min="253" max="253" width="16" style="26" bestFit="1" customWidth="1"/>
    <col min="254" max="501" width="8.83203125" style="26"/>
    <col min="502" max="502" width="7.83203125" style="26" customWidth="1"/>
    <col min="503" max="503" width="65.75" style="26" customWidth="1"/>
    <col min="504" max="505" width="7.75" style="26" bestFit="1" customWidth="1"/>
    <col min="506" max="506" width="15.4140625" style="26" bestFit="1" customWidth="1"/>
    <col min="507" max="507" width="16.75" style="26" customWidth="1"/>
    <col min="508" max="508" width="18.4140625" style="26" customWidth="1"/>
    <col min="509" max="509" width="16" style="26" bestFit="1" customWidth="1"/>
    <col min="510" max="757" width="8.83203125" style="26"/>
    <col min="758" max="758" width="7.83203125" style="26" customWidth="1"/>
    <col min="759" max="759" width="65.75" style="26" customWidth="1"/>
    <col min="760" max="761" width="7.75" style="26" bestFit="1" customWidth="1"/>
    <col min="762" max="762" width="15.4140625" style="26" bestFit="1" customWidth="1"/>
    <col min="763" max="763" width="16.75" style="26" customWidth="1"/>
    <col min="764" max="764" width="18.4140625" style="26" customWidth="1"/>
    <col min="765" max="765" width="16" style="26" bestFit="1" customWidth="1"/>
    <col min="766" max="1013" width="8.83203125" style="26"/>
    <col min="1014" max="1014" width="7.83203125" style="26" customWidth="1"/>
    <col min="1015" max="1015" width="65.75" style="26" customWidth="1"/>
    <col min="1016" max="1017" width="7.75" style="26" bestFit="1" customWidth="1"/>
    <col min="1018" max="1018" width="15.4140625" style="26" bestFit="1" customWidth="1"/>
    <col min="1019" max="1019" width="16.75" style="26" customWidth="1"/>
    <col min="1020" max="1020" width="18.4140625" style="26" customWidth="1"/>
    <col min="1021" max="1021" width="16" style="26" bestFit="1" customWidth="1"/>
    <col min="1022" max="1269" width="8.83203125" style="26"/>
    <col min="1270" max="1270" width="7.83203125" style="26" customWidth="1"/>
    <col min="1271" max="1271" width="65.75" style="26" customWidth="1"/>
    <col min="1272" max="1273" width="7.75" style="26" bestFit="1" customWidth="1"/>
    <col min="1274" max="1274" width="15.4140625" style="26" bestFit="1" customWidth="1"/>
    <col min="1275" max="1275" width="16.75" style="26" customWidth="1"/>
    <col min="1276" max="1276" width="18.4140625" style="26" customWidth="1"/>
    <col min="1277" max="1277" width="16" style="26" bestFit="1" customWidth="1"/>
    <col min="1278" max="1525" width="8.83203125" style="26"/>
    <col min="1526" max="1526" width="7.83203125" style="26" customWidth="1"/>
    <col min="1527" max="1527" width="65.75" style="26" customWidth="1"/>
    <col min="1528" max="1529" width="7.75" style="26" bestFit="1" customWidth="1"/>
    <col min="1530" max="1530" width="15.4140625" style="26" bestFit="1" customWidth="1"/>
    <col min="1531" max="1531" width="16.75" style="26" customWidth="1"/>
    <col min="1532" max="1532" width="18.4140625" style="26" customWidth="1"/>
    <col min="1533" max="1533" width="16" style="26" bestFit="1" customWidth="1"/>
    <col min="1534" max="1781" width="8.83203125" style="26"/>
    <col min="1782" max="1782" width="7.83203125" style="26" customWidth="1"/>
    <col min="1783" max="1783" width="65.75" style="26" customWidth="1"/>
    <col min="1784" max="1785" width="7.75" style="26" bestFit="1" customWidth="1"/>
    <col min="1786" max="1786" width="15.4140625" style="26" bestFit="1" customWidth="1"/>
    <col min="1787" max="1787" width="16.75" style="26" customWidth="1"/>
    <col min="1788" max="1788" width="18.4140625" style="26" customWidth="1"/>
    <col min="1789" max="1789" width="16" style="26" bestFit="1" customWidth="1"/>
    <col min="1790" max="2037" width="8.83203125" style="26"/>
    <col min="2038" max="2038" width="7.83203125" style="26" customWidth="1"/>
    <col min="2039" max="2039" width="65.75" style="26" customWidth="1"/>
    <col min="2040" max="2041" width="7.75" style="26" bestFit="1" customWidth="1"/>
    <col min="2042" max="2042" width="15.4140625" style="26" bestFit="1" customWidth="1"/>
    <col min="2043" max="2043" width="16.75" style="26" customWidth="1"/>
    <col min="2044" max="2044" width="18.4140625" style="26" customWidth="1"/>
    <col min="2045" max="2045" width="16" style="26" bestFit="1" customWidth="1"/>
    <col min="2046" max="2293" width="8.83203125" style="26"/>
    <col min="2294" max="2294" width="7.83203125" style="26" customWidth="1"/>
    <col min="2295" max="2295" width="65.75" style="26" customWidth="1"/>
    <col min="2296" max="2297" width="7.75" style="26" bestFit="1" customWidth="1"/>
    <col min="2298" max="2298" width="15.4140625" style="26" bestFit="1" customWidth="1"/>
    <col min="2299" max="2299" width="16.75" style="26" customWidth="1"/>
    <col min="2300" max="2300" width="18.4140625" style="26" customWidth="1"/>
    <col min="2301" max="2301" width="16" style="26" bestFit="1" customWidth="1"/>
    <col min="2302" max="2549" width="8.83203125" style="26"/>
    <col min="2550" max="2550" width="7.83203125" style="26" customWidth="1"/>
    <col min="2551" max="2551" width="65.75" style="26" customWidth="1"/>
    <col min="2552" max="2553" width="7.75" style="26" bestFit="1" customWidth="1"/>
    <col min="2554" max="2554" width="15.4140625" style="26" bestFit="1" customWidth="1"/>
    <col min="2555" max="2555" width="16.75" style="26" customWidth="1"/>
    <col min="2556" max="2556" width="18.4140625" style="26" customWidth="1"/>
    <col min="2557" max="2557" width="16" style="26" bestFit="1" customWidth="1"/>
    <col min="2558" max="2805" width="8.83203125" style="26"/>
    <col min="2806" max="2806" width="7.83203125" style="26" customWidth="1"/>
    <col min="2807" max="2807" width="65.75" style="26" customWidth="1"/>
    <col min="2808" max="2809" width="7.75" style="26" bestFit="1" customWidth="1"/>
    <col min="2810" max="2810" width="15.4140625" style="26" bestFit="1" customWidth="1"/>
    <col min="2811" max="2811" width="16.75" style="26" customWidth="1"/>
    <col min="2812" max="2812" width="18.4140625" style="26" customWidth="1"/>
    <col min="2813" max="2813" width="16" style="26" bestFit="1" customWidth="1"/>
    <col min="2814" max="3061" width="8.83203125" style="26"/>
    <col min="3062" max="3062" width="7.83203125" style="26" customWidth="1"/>
    <col min="3063" max="3063" width="65.75" style="26" customWidth="1"/>
    <col min="3064" max="3065" width="7.75" style="26" bestFit="1" customWidth="1"/>
    <col min="3066" max="3066" width="15.4140625" style="26" bestFit="1" customWidth="1"/>
    <col min="3067" max="3067" width="16.75" style="26" customWidth="1"/>
    <col min="3068" max="3068" width="18.4140625" style="26" customWidth="1"/>
    <col min="3069" max="3069" width="16" style="26" bestFit="1" customWidth="1"/>
    <col min="3070" max="3317" width="8.83203125" style="26"/>
    <col min="3318" max="3318" width="7.83203125" style="26" customWidth="1"/>
    <col min="3319" max="3319" width="65.75" style="26" customWidth="1"/>
    <col min="3320" max="3321" width="7.75" style="26" bestFit="1" customWidth="1"/>
    <col min="3322" max="3322" width="15.4140625" style="26" bestFit="1" customWidth="1"/>
    <col min="3323" max="3323" width="16.75" style="26" customWidth="1"/>
    <col min="3324" max="3324" width="18.4140625" style="26" customWidth="1"/>
    <col min="3325" max="3325" width="16" style="26" bestFit="1" customWidth="1"/>
    <col min="3326" max="3573" width="8.83203125" style="26"/>
    <col min="3574" max="3574" width="7.83203125" style="26" customWidth="1"/>
    <col min="3575" max="3575" width="65.75" style="26" customWidth="1"/>
    <col min="3576" max="3577" width="7.75" style="26" bestFit="1" customWidth="1"/>
    <col min="3578" max="3578" width="15.4140625" style="26" bestFit="1" customWidth="1"/>
    <col min="3579" max="3579" width="16.75" style="26" customWidth="1"/>
    <col min="3580" max="3580" width="18.4140625" style="26" customWidth="1"/>
    <col min="3581" max="3581" width="16" style="26" bestFit="1" customWidth="1"/>
    <col min="3582" max="3829" width="8.83203125" style="26"/>
    <col min="3830" max="3830" width="7.83203125" style="26" customWidth="1"/>
    <col min="3831" max="3831" width="65.75" style="26" customWidth="1"/>
    <col min="3832" max="3833" width="7.75" style="26" bestFit="1" customWidth="1"/>
    <col min="3834" max="3834" width="15.4140625" style="26" bestFit="1" customWidth="1"/>
    <col min="3835" max="3835" width="16.75" style="26" customWidth="1"/>
    <col min="3836" max="3836" width="18.4140625" style="26" customWidth="1"/>
    <col min="3837" max="3837" width="16" style="26" bestFit="1" customWidth="1"/>
    <col min="3838" max="4085" width="8.83203125" style="26"/>
    <col min="4086" max="4086" width="7.83203125" style="26" customWidth="1"/>
    <col min="4087" max="4087" width="65.75" style="26" customWidth="1"/>
    <col min="4088" max="4089" width="7.75" style="26" bestFit="1" customWidth="1"/>
    <col min="4090" max="4090" width="15.4140625" style="26" bestFit="1" customWidth="1"/>
    <col min="4091" max="4091" width="16.75" style="26" customWidth="1"/>
    <col min="4092" max="4092" width="18.4140625" style="26" customWidth="1"/>
    <col min="4093" max="4093" width="16" style="26" bestFit="1" customWidth="1"/>
    <col min="4094" max="4341" width="8.83203125" style="26"/>
    <col min="4342" max="4342" width="7.83203125" style="26" customWidth="1"/>
    <col min="4343" max="4343" width="65.75" style="26" customWidth="1"/>
    <col min="4344" max="4345" width="7.75" style="26" bestFit="1" customWidth="1"/>
    <col min="4346" max="4346" width="15.4140625" style="26" bestFit="1" customWidth="1"/>
    <col min="4347" max="4347" width="16.75" style="26" customWidth="1"/>
    <col min="4348" max="4348" width="18.4140625" style="26" customWidth="1"/>
    <col min="4349" max="4349" width="16" style="26" bestFit="1" customWidth="1"/>
    <col min="4350" max="4597" width="8.83203125" style="26"/>
    <col min="4598" max="4598" width="7.83203125" style="26" customWidth="1"/>
    <col min="4599" max="4599" width="65.75" style="26" customWidth="1"/>
    <col min="4600" max="4601" width="7.75" style="26" bestFit="1" customWidth="1"/>
    <col min="4602" max="4602" width="15.4140625" style="26" bestFit="1" customWidth="1"/>
    <col min="4603" max="4603" width="16.75" style="26" customWidth="1"/>
    <col min="4604" max="4604" width="18.4140625" style="26" customWidth="1"/>
    <col min="4605" max="4605" width="16" style="26" bestFit="1" customWidth="1"/>
    <col min="4606" max="4853" width="8.83203125" style="26"/>
    <col min="4854" max="4854" width="7.83203125" style="26" customWidth="1"/>
    <col min="4855" max="4855" width="65.75" style="26" customWidth="1"/>
    <col min="4856" max="4857" width="7.75" style="26" bestFit="1" customWidth="1"/>
    <col min="4858" max="4858" width="15.4140625" style="26" bestFit="1" customWidth="1"/>
    <col min="4859" max="4859" width="16.75" style="26" customWidth="1"/>
    <col min="4860" max="4860" width="18.4140625" style="26" customWidth="1"/>
    <col min="4861" max="4861" width="16" style="26" bestFit="1" customWidth="1"/>
    <col min="4862" max="5109" width="8.83203125" style="26"/>
    <col min="5110" max="5110" width="7.83203125" style="26" customWidth="1"/>
    <col min="5111" max="5111" width="65.75" style="26" customWidth="1"/>
    <col min="5112" max="5113" width="7.75" style="26" bestFit="1" customWidth="1"/>
    <col min="5114" max="5114" width="15.4140625" style="26" bestFit="1" customWidth="1"/>
    <col min="5115" max="5115" width="16.75" style="26" customWidth="1"/>
    <col min="5116" max="5116" width="18.4140625" style="26" customWidth="1"/>
    <col min="5117" max="5117" width="16" style="26" bestFit="1" customWidth="1"/>
    <col min="5118" max="5365" width="8.83203125" style="26"/>
    <col min="5366" max="5366" width="7.83203125" style="26" customWidth="1"/>
    <col min="5367" max="5367" width="65.75" style="26" customWidth="1"/>
    <col min="5368" max="5369" width="7.75" style="26" bestFit="1" customWidth="1"/>
    <col min="5370" max="5370" width="15.4140625" style="26" bestFit="1" customWidth="1"/>
    <col min="5371" max="5371" width="16.75" style="26" customWidth="1"/>
    <col min="5372" max="5372" width="18.4140625" style="26" customWidth="1"/>
    <col min="5373" max="5373" width="16" style="26" bestFit="1" customWidth="1"/>
    <col min="5374" max="5621" width="8.83203125" style="26"/>
    <col min="5622" max="5622" width="7.83203125" style="26" customWidth="1"/>
    <col min="5623" max="5623" width="65.75" style="26" customWidth="1"/>
    <col min="5624" max="5625" width="7.75" style="26" bestFit="1" customWidth="1"/>
    <col min="5626" max="5626" width="15.4140625" style="26" bestFit="1" customWidth="1"/>
    <col min="5627" max="5627" width="16.75" style="26" customWidth="1"/>
    <col min="5628" max="5628" width="18.4140625" style="26" customWidth="1"/>
    <col min="5629" max="5629" width="16" style="26" bestFit="1" customWidth="1"/>
    <col min="5630" max="5877" width="8.83203125" style="26"/>
    <col min="5878" max="5878" width="7.83203125" style="26" customWidth="1"/>
    <col min="5879" max="5879" width="65.75" style="26" customWidth="1"/>
    <col min="5880" max="5881" width="7.75" style="26" bestFit="1" customWidth="1"/>
    <col min="5882" max="5882" width="15.4140625" style="26" bestFit="1" customWidth="1"/>
    <col min="5883" max="5883" width="16.75" style="26" customWidth="1"/>
    <col min="5884" max="5884" width="18.4140625" style="26" customWidth="1"/>
    <col min="5885" max="5885" width="16" style="26" bestFit="1" customWidth="1"/>
    <col min="5886" max="6133" width="8.83203125" style="26"/>
    <col min="6134" max="6134" width="7.83203125" style="26" customWidth="1"/>
    <col min="6135" max="6135" width="65.75" style="26" customWidth="1"/>
    <col min="6136" max="6137" width="7.75" style="26" bestFit="1" customWidth="1"/>
    <col min="6138" max="6138" width="15.4140625" style="26" bestFit="1" customWidth="1"/>
    <col min="6139" max="6139" width="16.75" style="26" customWidth="1"/>
    <col min="6140" max="6140" width="18.4140625" style="26" customWidth="1"/>
    <col min="6141" max="6141" width="16" style="26" bestFit="1" customWidth="1"/>
    <col min="6142" max="6389" width="8.83203125" style="26"/>
    <col min="6390" max="6390" width="7.83203125" style="26" customWidth="1"/>
    <col min="6391" max="6391" width="65.75" style="26" customWidth="1"/>
    <col min="6392" max="6393" width="7.75" style="26" bestFit="1" customWidth="1"/>
    <col min="6394" max="6394" width="15.4140625" style="26" bestFit="1" customWidth="1"/>
    <col min="6395" max="6395" width="16.75" style="26" customWidth="1"/>
    <col min="6396" max="6396" width="18.4140625" style="26" customWidth="1"/>
    <col min="6397" max="6397" width="16" style="26" bestFit="1" customWidth="1"/>
    <col min="6398" max="6645" width="8.83203125" style="26"/>
    <col min="6646" max="6646" width="7.83203125" style="26" customWidth="1"/>
    <col min="6647" max="6647" width="65.75" style="26" customWidth="1"/>
    <col min="6648" max="6649" width="7.75" style="26" bestFit="1" customWidth="1"/>
    <col min="6650" max="6650" width="15.4140625" style="26" bestFit="1" customWidth="1"/>
    <col min="6651" max="6651" width="16.75" style="26" customWidth="1"/>
    <col min="6652" max="6652" width="18.4140625" style="26" customWidth="1"/>
    <col min="6653" max="6653" width="16" style="26" bestFit="1" customWidth="1"/>
    <col min="6654" max="6901" width="8.83203125" style="26"/>
    <col min="6902" max="6902" width="7.83203125" style="26" customWidth="1"/>
    <col min="6903" max="6903" width="65.75" style="26" customWidth="1"/>
    <col min="6904" max="6905" width="7.75" style="26" bestFit="1" customWidth="1"/>
    <col min="6906" max="6906" width="15.4140625" style="26" bestFit="1" customWidth="1"/>
    <col min="6907" max="6907" width="16.75" style="26" customWidth="1"/>
    <col min="6908" max="6908" width="18.4140625" style="26" customWidth="1"/>
    <col min="6909" max="6909" width="16" style="26" bestFit="1" customWidth="1"/>
    <col min="6910" max="7157" width="8.83203125" style="26"/>
    <col min="7158" max="7158" width="7.83203125" style="26" customWidth="1"/>
    <col min="7159" max="7159" width="65.75" style="26" customWidth="1"/>
    <col min="7160" max="7161" width="7.75" style="26" bestFit="1" customWidth="1"/>
    <col min="7162" max="7162" width="15.4140625" style="26" bestFit="1" customWidth="1"/>
    <col min="7163" max="7163" width="16.75" style="26" customWidth="1"/>
    <col min="7164" max="7164" width="18.4140625" style="26" customWidth="1"/>
    <col min="7165" max="7165" width="16" style="26" bestFit="1" customWidth="1"/>
    <col min="7166" max="7413" width="8.83203125" style="26"/>
    <col min="7414" max="7414" width="7.83203125" style="26" customWidth="1"/>
    <col min="7415" max="7415" width="65.75" style="26" customWidth="1"/>
    <col min="7416" max="7417" width="7.75" style="26" bestFit="1" customWidth="1"/>
    <col min="7418" max="7418" width="15.4140625" style="26" bestFit="1" customWidth="1"/>
    <col min="7419" max="7419" width="16.75" style="26" customWidth="1"/>
    <col min="7420" max="7420" width="18.4140625" style="26" customWidth="1"/>
    <col min="7421" max="7421" width="16" style="26" bestFit="1" customWidth="1"/>
    <col min="7422" max="7669" width="8.83203125" style="26"/>
    <col min="7670" max="7670" width="7.83203125" style="26" customWidth="1"/>
    <col min="7671" max="7671" width="65.75" style="26" customWidth="1"/>
    <col min="7672" max="7673" width="7.75" style="26" bestFit="1" customWidth="1"/>
    <col min="7674" max="7674" width="15.4140625" style="26" bestFit="1" customWidth="1"/>
    <col min="7675" max="7675" width="16.75" style="26" customWidth="1"/>
    <col min="7676" max="7676" width="18.4140625" style="26" customWidth="1"/>
    <col min="7677" max="7677" width="16" style="26" bestFit="1" customWidth="1"/>
    <col min="7678" max="7925" width="8.83203125" style="26"/>
    <col min="7926" max="7926" width="7.83203125" style="26" customWidth="1"/>
    <col min="7927" max="7927" width="65.75" style="26" customWidth="1"/>
    <col min="7928" max="7929" width="7.75" style="26" bestFit="1" customWidth="1"/>
    <col min="7930" max="7930" width="15.4140625" style="26" bestFit="1" customWidth="1"/>
    <col min="7931" max="7931" width="16.75" style="26" customWidth="1"/>
    <col min="7932" max="7932" width="18.4140625" style="26" customWidth="1"/>
    <col min="7933" max="7933" width="16" style="26" bestFit="1" customWidth="1"/>
    <col min="7934" max="8181" width="8.83203125" style="26"/>
    <col min="8182" max="8182" width="7.83203125" style="26" customWidth="1"/>
    <col min="8183" max="8183" width="65.75" style="26" customWidth="1"/>
    <col min="8184" max="8185" width="7.75" style="26" bestFit="1" customWidth="1"/>
    <col min="8186" max="8186" width="15.4140625" style="26" bestFit="1" customWidth="1"/>
    <col min="8187" max="8187" width="16.75" style="26" customWidth="1"/>
    <col min="8188" max="8188" width="18.4140625" style="26" customWidth="1"/>
    <col min="8189" max="8189" width="16" style="26" bestFit="1" customWidth="1"/>
    <col min="8190" max="8437" width="8.83203125" style="26"/>
    <col min="8438" max="8438" width="7.83203125" style="26" customWidth="1"/>
    <col min="8439" max="8439" width="65.75" style="26" customWidth="1"/>
    <col min="8440" max="8441" width="7.75" style="26" bestFit="1" customWidth="1"/>
    <col min="8442" max="8442" width="15.4140625" style="26" bestFit="1" customWidth="1"/>
    <col min="8443" max="8443" width="16.75" style="26" customWidth="1"/>
    <col min="8444" max="8444" width="18.4140625" style="26" customWidth="1"/>
    <col min="8445" max="8445" width="16" style="26" bestFit="1" customWidth="1"/>
    <col min="8446" max="8693" width="8.83203125" style="26"/>
    <col min="8694" max="8694" width="7.83203125" style="26" customWidth="1"/>
    <col min="8695" max="8695" width="65.75" style="26" customWidth="1"/>
    <col min="8696" max="8697" width="7.75" style="26" bestFit="1" customWidth="1"/>
    <col min="8698" max="8698" width="15.4140625" style="26" bestFit="1" customWidth="1"/>
    <col min="8699" max="8699" width="16.75" style="26" customWidth="1"/>
    <col min="8700" max="8700" width="18.4140625" style="26" customWidth="1"/>
    <col min="8701" max="8701" width="16" style="26" bestFit="1" customWidth="1"/>
    <col min="8702" max="8949" width="8.83203125" style="26"/>
    <col min="8950" max="8950" width="7.83203125" style="26" customWidth="1"/>
    <col min="8951" max="8951" width="65.75" style="26" customWidth="1"/>
    <col min="8952" max="8953" width="7.75" style="26" bestFit="1" customWidth="1"/>
    <col min="8954" max="8954" width="15.4140625" style="26" bestFit="1" customWidth="1"/>
    <col min="8955" max="8955" width="16.75" style="26" customWidth="1"/>
    <col min="8956" max="8956" width="18.4140625" style="26" customWidth="1"/>
    <col min="8957" max="8957" width="16" style="26" bestFit="1" customWidth="1"/>
    <col min="8958" max="9205" width="8.83203125" style="26"/>
    <col min="9206" max="9206" width="7.83203125" style="26" customWidth="1"/>
    <col min="9207" max="9207" width="65.75" style="26" customWidth="1"/>
    <col min="9208" max="9209" width="7.75" style="26" bestFit="1" customWidth="1"/>
    <col min="9210" max="9210" width="15.4140625" style="26" bestFit="1" customWidth="1"/>
    <col min="9211" max="9211" width="16.75" style="26" customWidth="1"/>
    <col min="9212" max="9212" width="18.4140625" style="26" customWidth="1"/>
    <col min="9213" max="9213" width="16" style="26" bestFit="1" customWidth="1"/>
    <col min="9214" max="9461" width="8.83203125" style="26"/>
    <col min="9462" max="9462" width="7.83203125" style="26" customWidth="1"/>
    <col min="9463" max="9463" width="65.75" style="26" customWidth="1"/>
    <col min="9464" max="9465" width="7.75" style="26" bestFit="1" customWidth="1"/>
    <col min="9466" max="9466" width="15.4140625" style="26" bestFit="1" customWidth="1"/>
    <col min="9467" max="9467" width="16.75" style="26" customWidth="1"/>
    <col min="9468" max="9468" width="18.4140625" style="26" customWidth="1"/>
    <col min="9469" max="9469" width="16" style="26" bestFit="1" customWidth="1"/>
    <col min="9470" max="9717" width="8.83203125" style="26"/>
    <col min="9718" max="9718" width="7.83203125" style="26" customWidth="1"/>
    <col min="9719" max="9719" width="65.75" style="26" customWidth="1"/>
    <col min="9720" max="9721" width="7.75" style="26" bestFit="1" customWidth="1"/>
    <col min="9722" max="9722" width="15.4140625" style="26" bestFit="1" customWidth="1"/>
    <col min="9723" max="9723" width="16.75" style="26" customWidth="1"/>
    <col min="9724" max="9724" width="18.4140625" style="26" customWidth="1"/>
    <col min="9725" max="9725" width="16" style="26" bestFit="1" customWidth="1"/>
    <col min="9726" max="9973" width="8.83203125" style="26"/>
    <col min="9974" max="9974" width="7.83203125" style="26" customWidth="1"/>
    <col min="9975" max="9975" width="65.75" style="26" customWidth="1"/>
    <col min="9976" max="9977" width="7.75" style="26" bestFit="1" customWidth="1"/>
    <col min="9978" max="9978" width="15.4140625" style="26" bestFit="1" customWidth="1"/>
    <col min="9979" max="9979" width="16.75" style="26" customWidth="1"/>
    <col min="9980" max="9980" width="18.4140625" style="26" customWidth="1"/>
    <col min="9981" max="9981" width="16" style="26" bestFit="1" customWidth="1"/>
    <col min="9982" max="10229" width="8.83203125" style="26"/>
    <col min="10230" max="10230" width="7.83203125" style="26" customWidth="1"/>
    <col min="10231" max="10231" width="65.75" style="26" customWidth="1"/>
    <col min="10232" max="10233" width="7.75" style="26" bestFit="1" customWidth="1"/>
    <col min="10234" max="10234" width="15.4140625" style="26" bestFit="1" customWidth="1"/>
    <col min="10235" max="10235" width="16.75" style="26" customWidth="1"/>
    <col min="10236" max="10236" width="18.4140625" style="26" customWidth="1"/>
    <col min="10237" max="10237" width="16" style="26" bestFit="1" customWidth="1"/>
    <col min="10238" max="10485" width="8.83203125" style="26"/>
    <col min="10486" max="10486" width="7.83203125" style="26" customWidth="1"/>
    <col min="10487" max="10487" width="65.75" style="26" customWidth="1"/>
    <col min="10488" max="10489" width="7.75" style="26" bestFit="1" customWidth="1"/>
    <col min="10490" max="10490" width="15.4140625" style="26" bestFit="1" customWidth="1"/>
    <col min="10491" max="10491" width="16.75" style="26" customWidth="1"/>
    <col min="10492" max="10492" width="18.4140625" style="26" customWidth="1"/>
    <col min="10493" max="10493" width="16" style="26" bestFit="1" customWidth="1"/>
    <col min="10494" max="10741" width="8.83203125" style="26"/>
    <col min="10742" max="10742" width="7.83203125" style="26" customWidth="1"/>
    <col min="10743" max="10743" width="65.75" style="26" customWidth="1"/>
    <col min="10744" max="10745" width="7.75" style="26" bestFit="1" customWidth="1"/>
    <col min="10746" max="10746" width="15.4140625" style="26" bestFit="1" customWidth="1"/>
    <col min="10747" max="10747" width="16.75" style="26" customWidth="1"/>
    <col min="10748" max="10748" width="18.4140625" style="26" customWidth="1"/>
    <col min="10749" max="10749" width="16" style="26" bestFit="1" customWidth="1"/>
    <col min="10750" max="10997" width="8.83203125" style="26"/>
    <col min="10998" max="10998" width="7.83203125" style="26" customWidth="1"/>
    <col min="10999" max="10999" width="65.75" style="26" customWidth="1"/>
    <col min="11000" max="11001" width="7.75" style="26" bestFit="1" customWidth="1"/>
    <col min="11002" max="11002" width="15.4140625" style="26" bestFit="1" customWidth="1"/>
    <col min="11003" max="11003" width="16.75" style="26" customWidth="1"/>
    <col min="11004" max="11004" width="18.4140625" style="26" customWidth="1"/>
    <col min="11005" max="11005" width="16" style="26" bestFit="1" customWidth="1"/>
    <col min="11006" max="11253" width="8.83203125" style="26"/>
    <col min="11254" max="11254" width="7.83203125" style="26" customWidth="1"/>
    <col min="11255" max="11255" width="65.75" style="26" customWidth="1"/>
    <col min="11256" max="11257" width="7.75" style="26" bestFit="1" customWidth="1"/>
    <col min="11258" max="11258" width="15.4140625" style="26" bestFit="1" customWidth="1"/>
    <col min="11259" max="11259" width="16.75" style="26" customWidth="1"/>
    <col min="11260" max="11260" width="18.4140625" style="26" customWidth="1"/>
    <col min="11261" max="11261" width="16" style="26" bestFit="1" customWidth="1"/>
    <col min="11262" max="11509" width="8.83203125" style="26"/>
    <col min="11510" max="11510" width="7.83203125" style="26" customWidth="1"/>
    <col min="11511" max="11511" width="65.75" style="26" customWidth="1"/>
    <col min="11512" max="11513" width="7.75" style="26" bestFit="1" customWidth="1"/>
    <col min="11514" max="11514" width="15.4140625" style="26" bestFit="1" customWidth="1"/>
    <col min="11515" max="11515" width="16.75" style="26" customWidth="1"/>
    <col min="11516" max="11516" width="18.4140625" style="26" customWidth="1"/>
    <col min="11517" max="11517" width="16" style="26" bestFit="1" customWidth="1"/>
    <col min="11518" max="11765" width="8.83203125" style="26"/>
    <col min="11766" max="11766" width="7.83203125" style="26" customWidth="1"/>
    <col min="11767" max="11767" width="65.75" style="26" customWidth="1"/>
    <col min="11768" max="11769" width="7.75" style="26" bestFit="1" customWidth="1"/>
    <col min="11770" max="11770" width="15.4140625" style="26" bestFit="1" customWidth="1"/>
    <col min="11771" max="11771" width="16.75" style="26" customWidth="1"/>
    <col min="11772" max="11772" width="18.4140625" style="26" customWidth="1"/>
    <col min="11773" max="11773" width="16" style="26" bestFit="1" customWidth="1"/>
    <col min="11774" max="12021" width="8.83203125" style="26"/>
    <col min="12022" max="12022" width="7.83203125" style="26" customWidth="1"/>
    <col min="12023" max="12023" width="65.75" style="26" customWidth="1"/>
    <col min="12024" max="12025" width="7.75" style="26" bestFit="1" customWidth="1"/>
    <col min="12026" max="12026" width="15.4140625" style="26" bestFit="1" customWidth="1"/>
    <col min="12027" max="12027" width="16.75" style="26" customWidth="1"/>
    <col min="12028" max="12028" width="18.4140625" style="26" customWidth="1"/>
    <col min="12029" max="12029" width="16" style="26" bestFit="1" customWidth="1"/>
    <col min="12030" max="12277" width="8.83203125" style="26"/>
    <col min="12278" max="12278" width="7.83203125" style="26" customWidth="1"/>
    <col min="12279" max="12279" width="65.75" style="26" customWidth="1"/>
    <col min="12280" max="12281" width="7.75" style="26" bestFit="1" customWidth="1"/>
    <col min="12282" max="12282" width="15.4140625" style="26" bestFit="1" customWidth="1"/>
    <col min="12283" max="12283" width="16.75" style="26" customWidth="1"/>
    <col min="12284" max="12284" width="18.4140625" style="26" customWidth="1"/>
    <col min="12285" max="12285" width="16" style="26" bestFit="1" customWidth="1"/>
    <col min="12286" max="12533" width="8.83203125" style="26"/>
    <col min="12534" max="12534" width="7.83203125" style="26" customWidth="1"/>
    <col min="12535" max="12535" width="65.75" style="26" customWidth="1"/>
    <col min="12536" max="12537" width="7.75" style="26" bestFit="1" customWidth="1"/>
    <col min="12538" max="12538" width="15.4140625" style="26" bestFit="1" customWidth="1"/>
    <col min="12539" max="12539" width="16.75" style="26" customWidth="1"/>
    <col min="12540" max="12540" width="18.4140625" style="26" customWidth="1"/>
    <col min="12541" max="12541" width="16" style="26" bestFit="1" customWidth="1"/>
    <col min="12542" max="12789" width="8.83203125" style="26"/>
    <col min="12790" max="12790" width="7.83203125" style="26" customWidth="1"/>
    <col min="12791" max="12791" width="65.75" style="26" customWidth="1"/>
    <col min="12792" max="12793" width="7.75" style="26" bestFit="1" customWidth="1"/>
    <col min="12794" max="12794" width="15.4140625" style="26" bestFit="1" customWidth="1"/>
    <col min="12795" max="12795" width="16.75" style="26" customWidth="1"/>
    <col min="12796" max="12796" width="18.4140625" style="26" customWidth="1"/>
    <col min="12797" max="12797" width="16" style="26" bestFit="1" customWidth="1"/>
    <col min="12798" max="13045" width="8.83203125" style="26"/>
    <col min="13046" max="13046" width="7.83203125" style="26" customWidth="1"/>
    <col min="13047" max="13047" width="65.75" style="26" customWidth="1"/>
    <col min="13048" max="13049" width="7.75" style="26" bestFit="1" customWidth="1"/>
    <col min="13050" max="13050" width="15.4140625" style="26" bestFit="1" customWidth="1"/>
    <col min="13051" max="13051" width="16.75" style="26" customWidth="1"/>
    <col min="13052" max="13052" width="18.4140625" style="26" customWidth="1"/>
    <col min="13053" max="13053" width="16" style="26" bestFit="1" customWidth="1"/>
    <col min="13054" max="13301" width="8.83203125" style="26"/>
    <col min="13302" max="13302" width="7.83203125" style="26" customWidth="1"/>
    <col min="13303" max="13303" width="65.75" style="26" customWidth="1"/>
    <col min="13304" max="13305" width="7.75" style="26" bestFit="1" customWidth="1"/>
    <col min="13306" max="13306" width="15.4140625" style="26" bestFit="1" customWidth="1"/>
    <col min="13307" max="13307" width="16.75" style="26" customWidth="1"/>
    <col min="13308" max="13308" width="18.4140625" style="26" customWidth="1"/>
    <col min="13309" max="13309" width="16" style="26" bestFit="1" customWidth="1"/>
    <col min="13310" max="13557" width="8.83203125" style="26"/>
    <col min="13558" max="13558" width="7.83203125" style="26" customWidth="1"/>
    <col min="13559" max="13559" width="65.75" style="26" customWidth="1"/>
    <col min="13560" max="13561" width="7.75" style="26" bestFit="1" customWidth="1"/>
    <col min="13562" max="13562" width="15.4140625" style="26" bestFit="1" customWidth="1"/>
    <col min="13563" max="13563" width="16.75" style="26" customWidth="1"/>
    <col min="13564" max="13564" width="18.4140625" style="26" customWidth="1"/>
    <col min="13565" max="13565" width="16" style="26" bestFit="1" customWidth="1"/>
    <col min="13566" max="13813" width="8.83203125" style="26"/>
    <col min="13814" max="13814" width="7.83203125" style="26" customWidth="1"/>
    <col min="13815" max="13815" width="65.75" style="26" customWidth="1"/>
    <col min="13816" max="13817" width="7.75" style="26" bestFit="1" customWidth="1"/>
    <col min="13818" max="13818" width="15.4140625" style="26" bestFit="1" customWidth="1"/>
    <col min="13819" max="13819" width="16.75" style="26" customWidth="1"/>
    <col min="13820" max="13820" width="18.4140625" style="26" customWidth="1"/>
    <col min="13821" max="13821" width="16" style="26" bestFit="1" customWidth="1"/>
    <col min="13822" max="14069" width="8.83203125" style="26"/>
    <col min="14070" max="14070" width="7.83203125" style="26" customWidth="1"/>
    <col min="14071" max="14071" width="65.75" style="26" customWidth="1"/>
    <col min="14072" max="14073" width="7.75" style="26" bestFit="1" customWidth="1"/>
    <col min="14074" max="14074" width="15.4140625" style="26" bestFit="1" customWidth="1"/>
    <col min="14075" max="14075" width="16.75" style="26" customWidth="1"/>
    <col min="14076" max="14076" width="18.4140625" style="26" customWidth="1"/>
    <col min="14077" max="14077" width="16" style="26" bestFit="1" customWidth="1"/>
    <col min="14078" max="14325" width="8.83203125" style="26"/>
    <col min="14326" max="14326" width="7.83203125" style="26" customWidth="1"/>
    <col min="14327" max="14327" width="65.75" style="26" customWidth="1"/>
    <col min="14328" max="14329" width="7.75" style="26" bestFit="1" customWidth="1"/>
    <col min="14330" max="14330" width="15.4140625" style="26" bestFit="1" customWidth="1"/>
    <col min="14331" max="14331" width="16.75" style="26" customWidth="1"/>
    <col min="14332" max="14332" width="18.4140625" style="26" customWidth="1"/>
    <col min="14333" max="14333" width="16" style="26" bestFit="1" customWidth="1"/>
    <col min="14334" max="14581" width="8.83203125" style="26"/>
    <col min="14582" max="14582" width="7.83203125" style="26" customWidth="1"/>
    <col min="14583" max="14583" width="65.75" style="26" customWidth="1"/>
    <col min="14584" max="14585" width="7.75" style="26" bestFit="1" customWidth="1"/>
    <col min="14586" max="14586" width="15.4140625" style="26" bestFit="1" customWidth="1"/>
    <col min="14587" max="14587" width="16.75" style="26" customWidth="1"/>
    <col min="14588" max="14588" width="18.4140625" style="26" customWidth="1"/>
    <col min="14589" max="14589" width="16" style="26" bestFit="1" customWidth="1"/>
    <col min="14590" max="14837" width="8.83203125" style="26"/>
    <col min="14838" max="14838" width="7.83203125" style="26" customWidth="1"/>
    <col min="14839" max="14839" width="65.75" style="26" customWidth="1"/>
    <col min="14840" max="14841" width="7.75" style="26" bestFit="1" customWidth="1"/>
    <col min="14842" max="14842" width="15.4140625" style="26" bestFit="1" customWidth="1"/>
    <col min="14843" max="14843" width="16.75" style="26" customWidth="1"/>
    <col min="14844" max="14844" width="18.4140625" style="26" customWidth="1"/>
    <col min="14845" max="14845" width="16" style="26" bestFit="1" customWidth="1"/>
    <col min="14846" max="15093" width="8.83203125" style="26"/>
    <col min="15094" max="15094" width="7.83203125" style="26" customWidth="1"/>
    <col min="15095" max="15095" width="65.75" style="26" customWidth="1"/>
    <col min="15096" max="15097" width="7.75" style="26" bestFit="1" customWidth="1"/>
    <col min="15098" max="15098" width="15.4140625" style="26" bestFit="1" customWidth="1"/>
    <col min="15099" max="15099" width="16.75" style="26" customWidth="1"/>
    <col min="15100" max="15100" width="18.4140625" style="26" customWidth="1"/>
    <col min="15101" max="15101" width="16" style="26" bestFit="1" customWidth="1"/>
    <col min="15102" max="15349" width="8.83203125" style="26"/>
    <col min="15350" max="15350" width="7.83203125" style="26" customWidth="1"/>
    <col min="15351" max="15351" width="65.75" style="26" customWidth="1"/>
    <col min="15352" max="15353" width="7.75" style="26" bestFit="1" customWidth="1"/>
    <col min="15354" max="15354" width="15.4140625" style="26" bestFit="1" customWidth="1"/>
    <col min="15355" max="15355" width="16.75" style="26" customWidth="1"/>
    <col min="15356" max="15356" width="18.4140625" style="26" customWidth="1"/>
    <col min="15357" max="15357" width="16" style="26" bestFit="1" customWidth="1"/>
    <col min="15358" max="15605" width="8.83203125" style="26"/>
    <col min="15606" max="15606" width="7.83203125" style="26" customWidth="1"/>
    <col min="15607" max="15607" width="65.75" style="26" customWidth="1"/>
    <col min="15608" max="15609" width="7.75" style="26" bestFit="1" customWidth="1"/>
    <col min="15610" max="15610" width="15.4140625" style="26" bestFit="1" customWidth="1"/>
    <col min="15611" max="15611" width="16.75" style="26" customWidth="1"/>
    <col min="15612" max="15612" width="18.4140625" style="26" customWidth="1"/>
    <col min="15613" max="15613" width="16" style="26" bestFit="1" customWidth="1"/>
    <col min="15614" max="15861" width="8.83203125" style="26"/>
    <col min="15862" max="15862" width="7.83203125" style="26" customWidth="1"/>
    <col min="15863" max="15863" width="65.75" style="26" customWidth="1"/>
    <col min="15864" max="15865" width="7.75" style="26" bestFit="1" customWidth="1"/>
    <col min="15866" max="15866" width="15.4140625" style="26" bestFit="1" customWidth="1"/>
    <col min="15867" max="15867" width="16.75" style="26" customWidth="1"/>
    <col min="15868" max="15868" width="18.4140625" style="26" customWidth="1"/>
    <col min="15869" max="15869" width="16" style="26" bestFit="1" customWidth="1"/>
    <col min="15870" max="16117" width="8.83203125" style="26"/>
    <col min="16118" max="16118" width="7.83203125" style="26" customWidth="1"/>
    <col min="16119" max="16119" width="65.75" style="26" customWidth="1"/>
    <col min="16120" max="16121" width="7.75" style="26" bestFit="1" customWidth="1"/>
    <col min="16122" max="16122" width="15.4140625" style="26" bestFit="1" customWidth="1"/>
    <col min="16123" max="16123" width="16.75" style="26" customWidth="1"/>
    <col min="16124" max="16124" width="18.4140625" style="26" customWidth="1"/>
    <col min="16125" max="16125" width="16" style="26" bestFit="1" customWidth="1"/>
    <col min="16126" max="16384" width="8.83203125" style="26"/>
  </cols>
  <sheetData>
    <row r="1" spans="1:41" s="12" customFormat="1" ht="19.5" customHeight="1">
      <c r="A1" s="1147" t="s">
        <v>22</v>
      </c>
      <c r="B1" s="1147"/>
      <c r="C1" s="1147"/>
      <c r="D1" s="1147"/>
      <c r="E1" s="1147"/>
      <c r="F1" s="1147"/>
      <c r="G1" s="1147"/>
      <c r="H1" s="1148">
        <v>45185</v>
      </c>
      <c r="I1" s="1148"/>
      <c r="J1" s="9"/>
      <c r="K1" s="8"/>
      <c r="L1" s="1148" t="s">
        <v>23</v>
      </c>
      <c r="M1" s="1148"/>
      <c r="N1" s="8"/>
      <c r="O1" s="8"/>
      <c r="P1" s="10" t="s">
        <v>24</v>
      </c>
      <c r="Q1" s="11"/>
      <c r="R1" s="10"/>
      <c r="T1" s="10"/>
      <c r="U1" s="13"/>
      <c r="V1" s="1148" t="s">
        <v>23</v>
      </c>
      <c r="W1" s="1148"/>
      <c r="X1" s="8"/>
      <c r="Y1" s="8"/>
      <c r="Z1" s="10" t="s">
        <v>24</v>
      </c>
      <c r="AA1" s="11"/>
      <c r="AB1" s="10"/>
      <c r="AD1" s="10"/>
      <c r="AE1" s="14"/>
      <c r="AF1" s="1149" t="s">
        <v>23</v>
      </c>
      <c r="AG1" s="1149"/>
      <c r="AH1" s="15"/>
    </row>
    <row r="2" spans="1:41" ht="18.5" thickBot="1">
      <c r="A2" s="10"/>
      <c r="B2" s="16"/>
      <c r="C2" s="17" t="s">
        <v>25</v>
      </c>
      <c r="D2" s="18"/>
      <c r="E2" s="17"/>
      <c r="F2" s="19"/>
      <c r="G2" s="17"/>
      <c r="H2" s="20" t="s">
        <v>26</v>
      </c>
      <c r="I2" s="20"/>
      <c r="J2" s="21"/>
      <c r="K2" s="1141" t="s">
        <v>27</v>
      </c>
      <c r="L2" s="1142"/>
      <c r="M2" s="1143"/>
      <c r="N2" s="22"/>
      <c r="O2" s="20"/>
      <c r="P2" s="23"/>
      <c r="Q2" s="24"/>
      <c r="R2" s="25"/>
      <c r="T2" s="25"/>
      <c r="U2" s="1141" t="s">
        <v>28</v>
      </c>
      <c r="V2" s="1142"/>
      <c r="W2" s="1143"/>
      <c r="X2" s="22"/>
      <c r="Y2" s="20"/>
      <c r="Z2" s="23"/>
      <c r="AA2" s="24"/>
      <c r="AB2" s="25"/>
      <c r="AD2" s="25"/>
      <c r="AE2" s="1144" t="s">
        <v>29</v>
      </c>
      <c r="AF2" s="1145"/>
      <c r="AG2" s="1146"/>
      <c r="AH2" s="22"/>
    </row>
    <row r="3" spans="1:41" s="12" customFormat="1" ht="20.149999999999999" customHeight="1" thickBot="1">
      <c r="A3" s="27" t="s">
        <v>30</v>
      </c>
      <c r="B3" s="27" t="s">
        <v>31</v>
      </c>
      <c r="C3" s="27" t="s">
        <v>32</v>
      </c>
      <c r="D3" s="27" t="s">
        <v>33</v>
      </c>
      <c r="E3" s="27" t="s">
        <v>34</v>
      </c>
      <c r="F3" s="28" t="s">
        <v>35</v>
      </c>
      <c r="G3" s="27" t="s">
        <v>36</v>
      </c>
      <c r="H3" s="29" t="s">
        <v>37</v>
      </c>
      <c r="I3" s="29" t="s">
        <v>38</v>
      </c>
      <c r="J3" s="28"/>
      <c r="K3" s="29" t="s">
        <v>36</v>
      </c>
      <c r="L3" s="29" t="s">
        <v>37</v>
      </c>
      <c r="M3" s="29" t="s">
        <v>38</v>
      </c>
      <c r="N3" s="29"/>
      <c r="O3" s="29" t="s">
        <v>39</v>
      </c>
      <c r="P3" s="10" t="s">
        <v>40</v>
      </c>
      <c r="Q3" s="30" t="s">
        <v>41</v>
      </c>
      <c r="R3" s="30" t="s">
        <v>42</v>
      </c>
      <c r="S3" s="31" t="s">
        <v>43</v>
      </c>
      <c r="T3" s="30" t="s">
        <v>44</v>
      </c>
      <c r="U3" s="32" t="s">
        <v>36</v>
      </c>
      <c r="V3" s="29" t="s">
        <v>37</v>
      </c>
      <c r="W3" s="29" t="s">
        <v>38</v>
      </c>
      <c r="X3" s="29"/>
      <c r="Y3" s="29" t="s">
        <v>39</v>
      </c>
      <c r="Z3" s="10" t="s">
        <v>40</v>
      </c>
      <c r="AA3" s="30" t="s">
        <v>41</v>
      </c>
      <c r="AB3" s="30" t="s">
        <v>42</v>
      </c>
      <c r="AC3" s="31" t="s">
        <v>43</v>
      </c>
      <c r="AD3" s="30" t="s">
        <v>44</v>
      </c>
      <c r="AE3" s="21" t="s">
        <v>36</v>
      </c>
      <c r="AF3" s="22" t="s">
        <v>37</v>
      </c>
      <c r="AG3" s="22" t="s">
        <v>38</v>
      </c>
      <c r="AH3" s="22"/>
      <c r="AI3" s="33" t="s">
        <v>45</v>
      </c>
      <c r="AJ3" s="33" t="s">
        <v>46</v>
      </c>
      <c r="AK3" s="33" t="s">
        <v>47</v>
      </c>
      <c r="AL3" s="33" t="s">
        <v>48</v>
      </c>
      <c r="AM3" s="34" t="s">
        <v>49</v>
      </c>
    </row>
    <row r="4" spans="1:41">
      <c r="A4" s="35" t="s">
        <v>50</v>
      </c>
      <c r="B4" s="35"/>
      <c r="C4" s="35"/>
      <c r="D4" s="35"/>
      <c r="E4" s="10"/>
      <c r="F4" s="35"/>
      <c r="G4" s="10"/>
      <c r="H4" s="35"/>
      <c r="I4" s="35"/>
      <c r="J4" s="35"/>
      <c r="K4" s="10"/>
      <c r="L4" s="35"/>
      <c r="M4" s="35"/>
      <c r="N4" s="35"/>
      <c r="O4" s="35"/>
      <c r="P4" s="36"/>
      <c r="Q4" s="11"/>
      <c r="R4" s="35"/>
      <c r="T4" s="35"/>
      <c r="U4" s="32"/>
      <c r="V4" s="35"/>
      <c r="W4" s="35"/>
      <c r="X4" s="35"/>
      <c r="Y4" s="35"/>
      <c r="Z4" s="36"/>
      <c r="AA4" s="11"/>
      <c r="AB4" s="35"/>
      <c r="AD4" s="35"/>
      <c r="AE4" s="21"/>
      <c r="AF4" s="25"/>
      <c r="AG4" s="25"/>
      <c r="AH4" s="25"/>
      <c r="AI4" s="37"/>
      <c r="AJ4" s="37"/>
      <c r="AK4" s="37"/>
      <c r="AL4" s="37"/>
      <c r="AM4" s="38"/>
    </row>
    <row r="5" spans="1:41" ht="100">
      <c r="A5" s="10">
        <v>1</v>
      </c>
      <c r="B5" s="39" t="s">
        <v>51</v>
      </c>
      <c r="C5" s="40" t="s">
        <v>52</v>
      </c>
      <c r="D5" s="39" t="s">
        <v>53</v>
      </c>
      <c r="E5" s="39" t="s">
        <v>53</v>
      </c>
      <c r="F5" s="10" t="s">
        <v>54</v>
      </c>
      <c r="G5" s="41">
        <v>2600</v>
      </c>
      <c r="H5" s="41">
        <v>15</v>
      </c>
      <c r="I5" s="42">
        <f>H5*G5</f>
        <v>39000</v>
      </c>
      <c r="J5" s="42"/>
      <c r="K5" s="41">
        <v>2600</v>
      </c>
      <c r="L5" s="41">
        <v>15</v>
      </c>
      <c r="M5" s="42">
        <f>L5*K5</f>
        <v>39000</v>
      </c>
      <c r="N5" s="42"/>
      <c r="O5" s="42">
        <f>M5-I5</f>
        <v>0</v>
      </c>
      <c r="P5" s="36"/>
      <c r="Q5" s="11"/>
      <c r="R5" s="35"/>
      <c r="T5" s="35"/>
      <c r="U5" s="43">
        <v>2455.8050000000003</v>
      </c>
      <c r="V5" s="41">
        <v>15</v>
      </c>
      <c r="W5" s="42">
        <f>V5*U5</f>
        <v>36837.075000000004</v>
      </c>
      <c r="X5" s="42"/>
      <c r="Y5" s="42">
        <f>W5-S5</f>
        <v>36837.075000000004</v>
      </c>
      <c r="Z5" s="36"/>
      <c r="AA5" s="11"/>
      <c r="AB5" s="35"/>
      <c r="AD5" s="35"/>
      <c r="AE5" s="44">
        <f>U5-K5</f>
        <v>-144.19499999999971</v>
      </c>
      <c r="AF5" s="45">
        <v>15</v>
      </c>
      <c r="AG5" s="46">
        <f>AF5*AE5</f>
        <v>-2162.9249999999956</v>
      </c>
      <c r="AH5" s="46"/>
      <c r="AI5" s="47">
        <f>W5</f>
        <v>36837.075000000004</v>
      </c>
      <c r="AJ5" s="48">
        <f>AF5*AE5</f>
        <v>-2162.9249999999956</v>
      </c>
      <c r="AK5" s="48">
        <f>AI5-AJ5</f>
        <v>39000</v>
      </c>
      <c r="AL5" s="48"/>
      <c r="AM5" s="49" t="s">
        <v>55</v>
      </c>
      <c r="AN5" s="50"/>
      <c r="AO5" s="51"/>
    </row>
    <row r="6" spans="1:41">
      <c r="A6" s="10"/>
      <c r="B6" s="52"/>
      <c r="C6" s="53"/>
      <c r="D6" s="53"/>
      <c r="E6" s="54"/>
      <c r="F6" s="55"/>
      <c r="G6" s="56"/>
      <c r="H6" s="57"/>
      <c r="I6" s="10"/>
      <c r="J6" s="10"/>
      <c r="K6" s="56"/>
      <c r="L6" s="57"/>
      <c r="M6" s="10"/>
      <c r="N6" s="10"/>
      <c r="O6" s="10"/>
      <c r="P6" s="36"/>
      <c r="Q6" s="11"/>
      <c r="R6" s="35"/>
      <c r="T6" s="35"/>
      <c r="U6" s="43"/>
      <c r="V6" s="57"/>
      <c r="W6" s="10"/>
      <c r="X6" s="10"/>
      <c r="Y6" s="10"/>
      <c r="Z6" s="36"/>
      <c r="AA6" s="11"/>
      <c r="AB6" s="35"/>
      <c r="AD6" s="35"/>
      <c r="AE6" s="44"/>
      <c r="AF6" s="58"/>
      <c r="AG6" s="17"/>
      <c r="AH6" s="17"/>
      <c r="AI6" s="47">
        <f t="shared" ref="AI6:AI69" si="0">W6</f>
        <v>0</v>
      </c>
      <c r="AJ6" s="48">
        <f t="shared" ref="AJ6:AJ69" si="1">AF6*AE6</f>
        <v>0</v>
      </c>
      <c r="AK6" s="48">
        <f t="shared" ref="AK6:AK69" si="2">AI6-AJ6</f>
        <v>0</v>
      </c>
      <c r="AL6" s="59"/>
      <c r="AM6" s="60"/>
      <c r="AO6" s="51"/>
    </row>
    <row r="7" spans="1:41">
      <c r="A7" s="35" t="s">
        <v>56</v>
      </c>
      <c r="B7" s="35"/>
      <c r="C7" s="35"/>
      <c r="D7" s="35"/>
      <c r="E7" s="35"/>
      <c r="F7" s="35"/>
      <c r="G7" s="35"/>
      <c r="H7" s="35"/>
      <c r="I7" s="35"/>
      <c r="J7" s="35"/>
      <c r="K7" s="35"/>
      <c r="L7" s="35"/>
      <c r="M7" s="35"/>
      <c r="N7" s="61"/>
      <c r="O7" s="61"/>
      <c r="P7" s="36"/>
      <c r="Q7" s="11"/>
      <c r="R7" s="35"/>
      <c r="T7" s="35"/>
      <c r="U7" s="62"/>
      <c r="V7" s="26"/>
      <c r="W7" s="26"/>
      <c r="X7" s="61"/>
      <c r="Y7" s="61"/>
      <c r="Z7" s="36"/>
      <c r="AA7" s="11"/>
      <c r="AB7" s="35"/>
      <c r="AD7" s="35"/>
      <c r="AE7" s="63"/>
      <c r="AF7" s="26"/>
      <c r="AG7" s="26"/>
      <c r="AH7" s="18"/>
      <c r="AI7" s="47">
        <f t="shared" si="0"/>
        <v>0</v>
      </c>
      <c r="AJ7" s="48">
        <f t="shared" si="1"/>
        <v>0</v>
      </c>
      <c r="AK7" s="48">
        <f t="shared" si="2"/>
        <v>0</v>
      </c>
      <c r="AL7" s="59"/>
      <c r="AM7" s="60"/>
      <c r="AO7" s="51"/>
    </row>
    <row r="8" spans="1:41" s="71" customFormat="1" ht="65">
      <c r="A8" s="64">
        <v>1</v>
      </c>
      <c r="B8" s="64" t="s">
        <v>57</v>
      </c>
      <c r="C8" s="65" t="s">
        <v>58</v>
      </c>
      <c r="D8" s="66" t="s">
        <v>53</v>
      </c>
      <c r="E8" s="66" t="s">
        <v>53</v>
      </c>
      <c r="F8" s="55" t="s">
        <v>54</v>
      </c>
      <c r="G8" s="67">
        <v>100</v>
      </c>
      <c r="H8" s="67">
        <v>35</v>
      </c>
      <c r="I8" s="42">
        <f t="shared" ref="I8:I11" si="3">H8*G8</f>
        <v>3500</v>
      </c>
      <c r="J8" s="42"/>
      <c r="K8" s="67">
        <v>100</v>
      </c>
      <c r="L8" s="67">
        <v>35</v>
      </c>
      <c r="M8" s="42">
        <f>L8*K8</f>
        <v>3500</v>
      </c>
      <c r="N8" s="42"/>
      <c r="O8" s="42">
        <f>M8-I8</f>
        <v>0</v>
      </c>
      <c r="P8" s="68" t="s">
        <v>59</v>
      </c>
      <c r="Q8" s="69"/>
      <c r="R8" s="70"/>
      <c r="T8" s="70"/>
      <c r="U8" s="43">
        <v>0</v>
      </c>
      <c r="V8" s="67">
        <v>35</v>
      </c>
      <c r="W8" s="72">
        <f t="shared" ref="W8:W11" si="4">V8*U8</f>
        <v>0</v>
      </c>
      <c r="X8" s="42"/>
      <c r="Y8" s="42">
        <f>W8-S8</f>
        <v>0</v>
      </c>
      <c r="Z8" s="68" t="s">
        <v>59</v>
      </c>
      <c r="AA8" s="69"/>
      <c r="AB8" s="70"/>
      <c r="AD8" s="70"/>
      <c r="AE8" s="44">
        <f>U8-K8</f>
        <v>-100</v>
      </c>
      <c r="AF8" s="73">
        <v>35</v>
      </c>
      <c r="AG8" s="46">
        <f>AF8*AE8</f>
        <v>-3500</v>
      </c>
      <c r="AH8" s="46"/>
      <c r="AI8" s="47">
        <f t="shared" si="0"/>
        <v>0</v>
      </c>
      <c r="AJ8" s="48">
        <f t="shared" si="1"/>
        <v>-3500</v>
      </c>
      <c r="AK8" s="48">
        <f t="shared" si="2"/>
        <v>3500</v>
      </c>
      <c r="AL8" s="74"/>
      <c r="AM8" s="75"/>
      <c r="AN8" s="50"/>
      <c r="AO8" s="51"/>
    </row>
    <row r="9" spans="1:41" s="71" customFormat="1" ht="39">
      <c r="A9" s="64">
        <v>2</v>
      </c>
      <c r="B9" s="64" t="s">
        <v>60</v>
      </c>
      <c r="C9" s="65" t="s">
        <v>61</v>
      </c>
      <c r="D9" s="66"/>
      <c r="E9" s="66"/>
      <c r="F9" s="55" t="s">
        <v>62</v>
      </c>
      <c r="G9" s="67">
        <v>50</v>
      </c>
      <c r="H9" s="67">
        <v>35</v>
      </c>
      <c r="I9" s="42">
        <f t="shared" si="3"/>
        <v>1750</v>
      </c>
      <c r="J9" s="42"/>
      <c r="K9" s="67">
        <v>50</v>
      </c>
      <c r="L9" s="67"/>
      <c r="M9" s="42">
        <f t="shared" ref="M9" si="5">L9*K9</f>
        <v>0</v>
      </c>
      <c r="N9" s="42"/>
      <c r="O9" s="76">
        <f>M9-I9</f>
        <v>-1750</v>
      </c>
      <c r="P9" s="68"/>
      <c r="Q9" s="69"/>
      <c r="R9" s="70"/>
      <c r="T9" s="70"/>
      <c r="U9" s="43">
        <v>0</v>
      </c>
      <c r="V9" s="67"/>
      <c r="W9" s="72">
        <f t="shared" si="4"/>
        <v>0</v>
      </c>
      <c r="X9" s="42"/>
      <c r="Y9" s="76">
        <f>W9-S9</f>
        <v>0</v>
      </c>
      <c r="Z9" s="68"/>
      <c r="AA9" s="69"/>
      <c r="AB9" s="70"/>
      <c r="AD9" s="70"/>
      <c r="AE9" s="44">
        <f>U9-K9</f>
        <v>-50</v>
      </c>
      <c r="AF9" s="73"/>
      <c r="AG9" s="46">
        <f>AF9*AE9</f>
        <v>0</v>
      </c>
      <c r="AH9" s="46"/>
      <c r="AI9" s="47">
        <f t="shared" si="0"/>
        <v>0</v>
      </c>
      <c r="AJ9" s="48">
        <f t="shared" si="1"/>
        <v>0</v>
      </c>
      <c r="AK9" s="48">
        <f t="shared" si="2"/>
        <v>0</v>
      </c>
      <c r="AL9" s="74"/>
      <c r="AM9" s="75"/>
      <c r="AN9" s="50"/>
      <c r="AO9" s="51"/>
    </row>
    <row r="10" spans="1:41" s="71" customFormat="1" ht="52">
      <c r="A10" s="64">
        <v>2</v>
      </c>
      <c r="B10" s="64" t="s">
        <v>63</v>
      </c>
      <c r="C10" s="65" t="s">
        <v>64</v>
      </c>
      <c r="D10" s="66" t="s">
        <v>53</v>
      </c>
      <c r="E10" s="66" t="s">
        <v>53</v>
      </c>
      <c r="F10" s="56" t="s">
        <v>65</v>
      </c>
      <c r="G10" s="67">
        <v>5</v>
      </c>
      <c r="H10" s="77">
        <v>1000</v>
      </c>
      <c r="I10" s="42">
        <f t="shared" si="3"/>
        <v>5000</v>
      </c>
      <c r="J10" s="42"/>
      <c r="K10" s="67">
        <v>5</v>
      </c>
      <c r="L10" s="77">
        <v>1000</v>
      </c>
      <c r="M10" s="42">
        <f>L10*K10</f>
        <v>5000</v>
      </c>
      <c r="N10" s="42"/>
      <c r="O10" s="42">
        <f>M10-I10</f>
        <v>0</v>
      </c>
      <c r="P10" s="68" t="s">
        <v>66</v>
      </c>
      <c r="Q10" s="69"/>
      <c r="R10" s="70"/>
      <c r="T10" s="70"/>
      <c r="U10" s="43">
        <v>0</v>
      </c>
      <c r="V10" s="77">
        <v>1000</v>
      </c>
      <c r="W10" s="72">
        <f t="shared" si="4"/>
        <v>0</v>
      </c>
      <c r="X10" s="42"/>
      <c r="Y10" s="42">
        <f>W10-S10</f>
        <v>0</v>
      </c>
      <c r="Z10" s="68" t="s">
        <v>66</v>
      </c>
      <c r="AA10" s="69"/>
      <c r="AB10" s="70"/>
      <c r="AD10" s="70"/>
      <c r="AE10" s="44">
        <f>U10-K10</f>
        <v>-5</v>
      </c>
      <c r="AF10" s="78">
        <v>1000</v>
      </c>
      <c r="AG10" s="46">
        <f>AF10*AE10</f>
        <v>-5000</v>
      </c>
      <c r="AH10" s="46"/>
      <c r="AI10" s="47">
        <f t="shared" si="0"/>
        <v>0</v>
      </c>
      <c r="AJ10" s="48">
        <f t="shared" si="1"/>
        <v>-5000</v>
      </c>
      <c r="AK10" s="48">
        <f t="shared" si="2"/>
        <v>5000</v>
      </c>
      <c r="AL10" s="74"/>
      <c r="AM10" s="75"/>
      <c r="AN10" s="50"/>
      <c r="AO10" s="51"/>
    </row>
    <row r="11" spans="1:41" s="71" customFormat="1" ht="25">
      <c r="A11" s="64">
        <v>3</v>
      </c>
      <c r="B11" s="64" t="s">
        <v>67</v>
      </c>
      <c r="C11" s="79" t="s">
        <v>68</v>
      </c>
      <c r="D11" s="66" t="s">
        <v>53</v>
      </c>
      <c r="E11" s="66" t="s">
        <v>53</v>
      </c>
      <c r="F11" s="56" t="s">
        <v>65</v>
      </c>
      <c r="G11" s="67">
        <v>2</v>
      </c>
      <c r="H11" s="77">
        <v>7000</v>
      </c>
      <c r="I11" s="42">
        <f t="shared" si="3"/>
        <v>14000</v>
      </c>
      <c r="J11" s="42"/>
      <c r="K11" s="67">
        <v>2</v>
      </c>
      <c r="L11" s="77">
        <v>7000</v>
      </c>
      <c r="M11" s="42">
        <f>L11*K11</f>
        <v>14000</v>
      </c>
      <c r="N11" s="42"/>
      <c r="O11" s="42">
        <f>M11-I11</f>
        <v>0</v>
      </c>
      <c r="P11" s="68" t="s">
        <v>66</v>
      </c>
      <c r="Q11" s="69"/>
      <c r="R11" s="70"/>
      <c r="T11" s="70"/>
      <c r="U11" s="80">
        <v>63</v>
      </c>
      <c r="V11" s="77">
        <v>7000</v>
      </c>
      <c r="W11" s="81">
        <f t="shared" si="4"/>
        <v>441000</v>
      </c>
      <c r="X11" s="42"/>
      <c r="Y11" s="42">
        <f>W11-S11</f>
        <v>441000</v>
      </c>
      <c r="Z11" s="68" t="s">
        <v>66</v>
      </c>
      <c r="AA11" s="69"/>
      <c r="AB11" s="70"/>
      <c r="AD11" s="70"/>
      <c r="AE11" s="44">
        <f>U11-K11</f>
        <v>61</v>
      </c>
      <c r="AF11" s="78">
        <v>7000</v>
      </c>
      <c r="AG11" s="46">
        <f>AF11*AE11</f>
        <v>427000</v>
      </c>
      <c r="AH11" s="46"/>
      <c r="AI11" s="47">
        <f t="shared" si="0"/>
        <v>441000</v>
      </c>
      <c r="AJ11" s="48">
        <f t="shared" si="1"/>
        <v>427000</v>
      </c>
      <c r="AK11" s="48">
        <f t="shared" si="2"/>
        <v>14000</v>
      </c>
      <c r="AL11" s="74"/>
      <c r="AM11" s="75" t="s">
        <v>69</v>
      </c>
      <c r="AN11" s="50"/>
      <c r="AO11" s="51"/>
    </row>
    <row r="12" spans="1:41" s="71" customFormat="1" ht="13">
      <c r="A12" s="64"/>
      <c r="B12" s="82"/>
      <c r="C12" s="83"/>
      <c r="D12" s="66"/>
      <c r="E12" s="66"/>
      <c r="F12" s="84"/>
      <c r="G12" s="85"/>
      <c r="H12" s="77"/>
      <c r="I12" s="42"/>
      <c r="J12" s="42"/>
      <c r="K12" s="85"/>
      <c r="L12" s="77"/>
      <c r="M12" s="42"/>
      <c r="N12" s="42"/>
      <c r="O12" s="42"/>
      <c r="P12" s="68"/>
      <c r="Q12" s="69"/>
      <c r="R12" s="70"/>
      <c r="T12" s="70"/>
      <c r="U12" s="86"/>
      <c r="V12" s="77"/>
      <c r="W12" s="42"/>
      <c r="X12" s="42"/>
      <c r="Y12" s="42"/>
      <c r="Z12" s="68"/>
      <c r="AA12" s="69"/>
      <c r="AB12" s="70"/>
      <c r="AD12" s="70"/>
      <c r="AE12" s="87"/>
      <c r="AF12" s="78"/>
      <c r="AG12" s="46"/>
      <c r="AH12" s="46"/>
      <c r="AI12" s="47">
        <f t="shared" si="0"/>
        <v>0</v>
      </c>
      <c r="AJ12" s="48">
        <f t="shared" si="1"/>
        <v>0</v>
      </c>
      <c r="AK12" s="48">
        <f t="shared" si="2"/>
        <v>0</v>
      </c>
      <c r="AL12" s="74"/>
      <c r="AM12" s="75"/>
      <c r="AO12" s="51"/>
    </row>
    <row r="13" spans="1:41">
      <c r="A13" s="35" t="s">
        <v>70</v>
      </c>
      <c r="B13" s="35"/>
      <c r="C13" s="35"/>
      <c r="D13" s="35"/>
      <c r="E13" s="35"/>
      <c r="F13" s="35"/>
      <c r="G13" s="35"/>
      <c r="H13" s="35"/>
      <c r="I13" s="35"/>
      <c r="J13" s="35"/>
      <c r="K13" s="35"/>
      <c r="L13" s="35"/>
      <c r="M13" s="35"/>
      <c r="N13" s="61"/>
      <c r="O13" s="61"/>
      <c r="P13" s="36"/>
      <c r="Q13" s="11"/>
      <c r="R13" s="35"/>
      <c r="T13" s="35"/>
      <c r="U13" s="62"/>
      <c r="V13" s="26"/>
      <c r="W13" s="26"/>
      <c r="X13" s="61"/>
      <c r="Y13" s="61"/>
      <c r="Z13" s="36"/>
      <c r="AA13" s="11"/>
      <c r="AB13" s="35"/>
      <c r="AD13" s="35"/>
      <c r="AE13" s="63"/>
      <c r="AF13" s="26"/>
      <c r="AG13" s="26"/>
      <c r="AH13" s="18"/>
      <c r="AI13" s="47">
        <f t="shared" si="0"/>
        <v>0</v>
      </c>
      <c r="AJ13" s="48">
        <f t="shared" si="1"/>
        <v>0</v>
      </c>
      <c r="AK13" s="48">
        <f t="shared" si="2"/>
        <v>0</v>
      </c>
      <c r="AL13" s="59"/>
      <c r="AM13" s="60"/>
      <c r="AO13" s="51"/>
    </row>
    <row r="14" spans="1:41" ht="112.5">
      <c r="A14" s="1151">
        <v>1</v>
      </c>
      <c r="B14" s="56" t="s">
        <v>71</v>
      </c>
      <c r="C14" s="88" t="s">
        <v>72</v>
      </c>
      <c r="D14" s="88"/>
      <c r="E14" s="66"/>
      <c r="F14" s="89"/>
      <c r="G14" s="90"/>
      <c r="H14" s="90"/>
      <c r="I14" s="91"/>
      <c r="J14" s="91"/>
      <c r="K14" s="90"/>
      <c r="L14" s="90"/>
      <c r="M14" s="91"/>
      <c r="N14" s="91"/>
      <c r="O14" s="91"/>
      <c r="P14" s="36"/>
      <c r="Q14" s="11"/>
      <c r="R14" s="35"/>
      <c r="T14" s="35"/>
      <c r="U14" s="43"/>
      <c r="V14" s="90"/>
      <c r="W14" s="91"/>
      <c r="X14" s="91"/>
      <c r="Y14" s="91"/>
      <c r="Z14" s="36"/>
      <c r="AA14" s="11"/>
      <c r="AB14" s="35"/>
      <c r="AD14" s="35"/>
      <c r="AE14" s="44"/>
      <c r="AF14" s="92"/>
      <c r="AG14" s="93"/>
      <c r="AH14" s="93"/>
      <c r="AI14" s="47">
        <f t="shared" si="0"/>
        <v>0</v>
      </c>
      <c r="AJ14" s="48">
        <f t="shared" si="1"/>
        <v>0</v>
      </c>
      <c r="AK14" s="48">
        <f t="shared" si="2"/>
        <v>0</v>
      </c>
      <c r="AL14" s="59"/>
      <c r="AM14" s="60"/>
      <c r="AO14" s="51"/>
    </row>
    <row r="15" spans="1:41">
      <c r="A15" s="1151"/>
      <c r="B15" s="10" t="s">
        <v>73</v>
      </c>
      <c r="C15" s="88" t="s">
        <v>74</v>
      </c>
      <c r="D15" s="88"/>
      <c r="E15" s="66" t="s">
        <v>53</v>
      </c>
      <c r="F15" s="89" t="s">
        <v>54</v>
      </c>
      <c r="G15" s="90">
        <v>720</v>
      </c>
      <c r="H15" s="94">
        <v>90</v>
      </c>
      <c r="I15" s="95">
        <f t="shared" ref="I15:I20" si="6">H15*G15</f>
        <v>64800</v>
      </c>
      <c r="J15" s="42"/>
      <c r="K15" s="94">
        <v>1000</v>
      </c>
      <c r="L15" s="94">
        <v>90</v>
      </c>
      <c r="M15" s="95">
        <f>L15*K15</f>
        <v>90000</v>
      </c>
      <c r="N15" s="95"/>
      <c r="O15" s="95">
        <f t="shared" ref="O15:O20" si="7">M15-I15</f>
        <v>25200</v>
      </c>
      <c r="P15" s="96" t="s">
        <v>75</v>
      </c>
      <c r="Q15" s="69" t="s">
        <v>76</v>
      </c>
      <c r="R15" s="35"/>
      <c r="S15" s="1152" t="s">
        <v>77</v>
      </c>
      <c r="T15" s="35"/>
      <c r="U15" s="43">
        <v>742.9325</v>
      </c>
      <c r="V15" s="94">
        <v>90</v>
      </c>
      <c r="W15" s="95">
        <f t="shared" ref="W15:W20" si="8">V15*U15</f>
        <v>66863.925000000003</v>
      </c>
      <c r="X15" s="95"/>
      <c r="Y15" s="95" t="e">
        <f t="shared" ref="Y15:Y20" si="9">W15-S15</f>
        <v>#VALUE!</v>
      </c>
      <c r="Z15" s="96" t="s">
        <v>75</v>
      </c>
      <c r="AA15" s="69" t="s">
        <v>76</v>
      </c>
      <c r="AB15" s="35"/>
      <c r="AC15" s="1152" t="s">
        <v>77</v>
      </c>
      <c r="AD15" s="35"/>
      <c r="AE15" s="44">
        <f t="shared" ref="AE15:AE20" si="10">U15-K15</f>
        <v>-257.0675</v>
      </c>
      <c r="AF15" s="97">
        <v>90</v>
      </c>
      <c r="AG15" s="98">
        <f t="shared" ref="AG15:AG20" si="11">AF15*AE15</f>
        <v>-23136.075000000001</v>
      </c>
      <c r="AH15" s="98"/>
      <c r="AI15" s="47">
        <f t="shared" si="0"/>
        <v>66863.925000000003</v>
      </c>
      <c r="AJ15" s="48">
        <f t="shared" si="1"/>
        <v>-23136.075000000001</v>
      </c>
      <c r="AK15" s="48">
        <f t="shared" si="2"/>
        <v>90000</v>
      </c>
      <c r="AL15" s="59"/>
      <c r="AM15" s="60"/>
      <c r="AN15" s="50"/>
      <c r="AO15" s="51"/>
    </row>
    <row r="16" spans="1:41">
      <c r="A16" s="1151"/>
      <c r="B16" s="10" t="s">
        <v>78</v>
      </c>
      <c r="C16" s="88" t="s">
        <v>79</v>
      </c>
      <c r="D16" s="88"/>
      <c r="E16" s="66" t="s">
        <v>53</v>
      </c>
      <c r="F16" s="89" t="s">
        <v>54</v>
      </c>
      <c r="G16" s="90">
        <v>300</v>
      </c>
      <c r="H16" s="94">
        <v>90</v>
      </c>
      <c r="I16" s="95">
        <f t="shared" si="6"/>
        <v>27000</v>
      </c>
      <c r="J16" s="42"/>
      <c r="K16" s="94">
        <v>450</v>
      </c>
      <c r="L16" s="94">
        <v>90</v>
      </c>
      <c r="M16" s="95">
        <f>L16*K16</f>
        <v>40500</v>
      </c>
      <c r="N16" s="95"/>
      <c r="O16" s="95">
        <f t="shared" si="7"/>
        <v>13500</v>
      </c>
      <c r="P16" s="96" t="s">
        <v>75</v>
      </c>
      <c r="Q16" s="69" t="s">
        <v>76</v>
      </c>
      <c r="R16" s="35"/>
      <c r="S16" s="1152"/>
      <c r="T16" s="35"/>
      <c r="U16" s="43">
        <v>565.5</v>
      </c>
      <c r="V16" s="94">
        <v>90</v>
      </c>
      <c r="W16" s="95">
        <f t="shared" si="8"/>
        <v>50895</v>
      </c>
      <c r="X16" s="95"/>
      <c r="Y16" s="95">
        <f t="shared" si="9"/>
        <v>50895</v>
      </c>
      <c r="Z16" s="96" t="s">
        <v>75</v>
      </c>
      <c r="AA16" s="69" t="s">
        <v>76</v>
      </c>
      <c r="AB16" s="35"/>
      <c r="AC16" s="1152"/>
      <c r="AD16" s="35"/>
      <c r="AE16" s="44">
        <f t="shared" si="10"/>
        <v>115.5</v>
      </c>
      <c r="AF16" s="97">
        <v>90</v>
      </c>
      <c r="AG16" s="98">
        <f t="shared" si="11"/>
        <v>10395</v>
      </c>
      <c r="AH16" s="98"/>
      <c r="AI16" s="47">
        <f t="shared" si="0"/>
        <v>50895</v>
      </c>
      <c r="AJ16" s="48">
        <f t="shared" si="1"/>
        <v>10395</v>
      </c>
      <c r="AK16" s="48">
        <f t="shared" si="2"/>
        <v>40500</v>
      </c>
      <c r="AL16" s="59"/>
      <c r="AM16" s="60"/>
      <c r="AN16" s="50"/>
      <c r="AO16" s="51"/>
    </row>
    <row r="17" spans="1:41">
      <c r="A17" s="1151"/>
      <c r="B17" s="10" t="s">
        <v>80</v>
      </c>
      <c r="C17" s="88" t="s">
        <v>81</v>
      </c>
      <c r="D17" s="88"/>
      <c r="E17" s="66" t="s">
        <v>53</v>
      </c>
      <c r="F17" s="89" t="s">
        <v>54</v>
      </c>
      <c r="G17" s="90">
        <v>120</v>
      </c>
      <c r="H17" s="94">
        <v>90</v>
      </c>
      <c r="I17" s="95">
        <f t="shared" si="6"/>
        <v>10800</v>
      </c>
      <c r="J17" s="42"/>
      <c r="K17" s="94">
        <v>180</v>
      </c>
      <c r="L17" s="94">
        <v>90</v>
      </c>
      <c r="M17" s="95">
        <f>L17*K17</f>
        <v>16200</v>
      </c>
      <c r="N17" s="95"/>
      <c r="O17" s="95">
        <f t="shared" si="7"/>
        <v>5400</v>
      </c>
      <c r="P17" s="96" t="s">
        <v>75</v>
      </c>
      <c r="Q17" s="69" t="s">
        <v>76</v>
      </c>
      <c r="R17" s="35"/>
      <c r="S17" s="1152"/>
      <c r="T17" s="35"/>
      <c r="U17" s="43">
        <v>103.5</v>
      </c>
      <c r="V17" s="94">
        <v>90</v>
      </c>
      <c r="W17" s="95">
        <f t="shared" si="8"/>
        <v>9315</v>
      </c>
      <c r="X17" s="95"/>
      <c r="Y17" s="95">
        <f t="shared" si="9"/>
        <v>9315</v>
      </c>
      <c r="Z17" s="96" t="s">
        <v>75</v>
      </c>
      <c r="AA17" s="69" t="s">
        <v>76</v>
      </c>
      <c r="AB17" s="35"/>
      <c r="AC17" s="1152"/>
      <c r="AD17" s="35"/>
      <c r="AE17" s="44">
        <f t="shared" si="10"/>
        <v>-76.5</v>
      </c>
      <c r="AF17" s="97">
        <v>90</v>
      </c>
      <c r="AG17" s="98">
        <f t="shared" si="11"/>
        <v>-6885</v>
      </c>
      <c r="AH17" s="98"/>
      <c r="AI17" s="47">
        <f t="shared" si="0"/>
        <v>9315</v>
      </c>
      <c r="AJ17" s="48">
        <f t="shared" si="1"/>
        <v>-6885</v>
      </c>
      <c r="AK17" s="48">
        <f t="shared" si="2"/>
        <v>16200</v>
      </c>
      <c r="AL17" s="59"/>
      <c r="AM17" s="60"/>
      <c r="AN17" s="50"/>
      <c r="AO17" s="51"/>
    </row>
    <row r="18" spans="1:41">
      <c r="A18" s="1151"/>
      <c r="B18" s="10" t="s">
        <v>82</v>
      </c>
      <c r="C18" s="88" t="s">
        <v>83</v>
      </c>
      <c r="D18" s="88"/>
      <c r="E18" s="66" t="s">
        <v>53</v>
      </c>
      <c r="F18" s="89" t="s">
        <v>54</v>
      </c>
      <c r="G18" s="90">
        <v>80</v>
      </c>
      <c r="H18" s="94">
        <v>90</v>
      </c>
      <c r="I18" s="95">
        <f t="shared" si="6"/>
        <v>7200</v>
      </c>
      <c r="J18" s="42"/>
      <c r="K18" s="94">
        <v>120</v>
      </c>
      <c r="L18" s="94">
        <v>90</v>
      </c>
      <c r="M18" s="95">
        <f t="shared" ref="M18" si="12">L18*K18</f>
        <v>10800</v>
      </c>
      <c r="N18" s="95"/>
      <c r="O18" s="95">
        <f t="shared" si="7"/>
        <v>3600</v>
      </c>
      <c r="P18" s="96" t="s">
        <v>75</v>
      </c>
      <c r="Q18" s="69" t="s">
        <v>76</v>
      </c>
      <c r="R18" s="35"/>
      <c r="S18" s="1152"/>
      <c r="T18" s="35"/>
      <c r="U18" s="43">
        <v>117.75</v>
      </c>
      <c r="V18" s="94">
        <v>90</v>
      </c>
      <c r="W18" s="95">
        <f t="shared" si="8"/>
        <v>10597.5</v>
      </c>
      <c r="X18" s="95"/>
      <c r="Y18" s="95">
        <f t="shared" si="9"/>
        <v>10597.5</v>
      </c>
      <c r="Z18" s="96" t="s">
        <v>75</v>
      </c>
      <c r="AA18" s="69" t="s">
        <v>76</v>
      </c>
      <c r="AB18" s="35"/>
      <c r="AC18" s="1152"/>
      <c r="AD18" s="35"/>
      <c r="AE18" s="44">
        <f t="shared" si="10"/>
        <v>-2.25</v>
      </c>
      <c r="AF18" s="97">
        <v>90</v>
      </c>
      <c r="AG18" s="98">
        <f t="shared" si="11"/>
        <v>-202.5</v>
      </c>
      <c r="AH18" s="98"/>
      <c r="AI18" s="47">
        <f t="shared" si="0"/>
        <v>10597.5</v>
      </c>
      <c r="AJ18" s="48">
        <f t="shared" si="1"/>
        <v>-202.5</v>
      </c>
      <c r="AK18" s="48">
        <f t="shared" si="2"/>
        <v>10800</v>
      </c>
      <c r="AL18" s="59"/>
      <c r="AM18" s="60"/>
      <c r="AN18" s="50"/>
      <c r="AO18" s="51"/>
    </row>
    <row r="19" spans="1:41">
      <c r="A19" s="1151"/>
      <c r="B19" s="10" t="s">
        <v>84</v>
      </c>
      <c r="C19" s="88" t="s">
        <v>85</v>
      </c>
      <c r="D19" s="88"/>
      <c r="E19" s="66" t="s">
        <v>53</v>
      </c>
      <c r="F19" s="89" t="s">
        <v>54</v>
      </c>
      <c r="G19" s="90">
        <v>95</v>
      </c>
      <c r="H19" s="94">
        <v>90</v>
      </c>
      <c r="I19" s="95">
        <f t="shared" si="6"/>
        <v>8550</v>
      </c>
      <c r="J19" s="42"/>
      <c r="K19" s="94">
        <v>150</v>
      </c>
      <c r="L19" s="94">
        <v>90</v>
      </c>
      <c r="M19" s="95">
        <f>L19*K19</f>
        <v>13500</v>
      </c>
      <c r="N19" s="95"/>
      <c r="O19" s="95">
        <f t="shared" si="7"/>
        <v>4950</v>
      </c>
      <c r="P19" s="96" t="s">
        <v>75</v>
      </c>
      <c r="Q19" s="69" t="s">
        <v>76</v>
      </c>
      <c r="R19" s="35"/>
      <c r="S19" s="1152"/>
      <c r="T19" s="35"/>
      <c r="U19" s="43">
        <v>99.912500000000009</v>
      </c>
      <c r="V19" s="94">
        <v>90</v>
      </c>
      <c r="W19" s="95">
        <f t="shared" si="8"/>
        <v>8992.125</v>
      </c>
      <c r="X19" s="95"/>
      <c r="Y19" s="95">
        <f t="shared" si="9"/>
        <v>8992.125</v>
      </c>
      <c r="Z19" s="96" t="s">
        <v>75</v>
      </c>
      <c r="AA19" s="69" t="s">
        <v>76</v>
      </c>
      <c r="AB19" s="35"/>
      <c r="AC19" s="1152"/>
      <c r="AD19" s="35"/>
      <c r="AE19" s="44">
        <f t="shared" si="10"/>
        <v>-50.087499999999991</v>
      </c>
      <c r="AF19" s="97">
        <v>90</v>
      </c>
      <c r="AG19" s="98">
        <f t="shared" si="11"/>
        <v>-4507.8749999999991</v>
      </c>
      <c r="AH19" s="98"/>
      <c r="AI19" s="47">
        <f t="shared" si="0"/>
        <v>8992.125</v>
      </c>
      <c r="AJ19" s="48">
        <f t="shared" si="1"/>
        <v>-4507.8749999999991</v>
      </c>
      <c r="AK19" s="48">
        <f t="shared" si="2"/>
        <v>13500</v>
      </c>
      <c r="AL19" s="59"/>
      <c r="AM19" s="60"/>
      <c r="AN19" s="50"/>
      <c r="AO19" s="51"/>
    </row>
    <row r="20" spans="1:41">
      <c r="A20" s="1151"/>
      <c r="B20" s="10" t="s">
        <v>86</v>
      </c>
      <c r="C20" s="88" t="s">
        <v>87</v>
      </c>
      <c r="D20" s="88"/>
      <c r="E20" s="66" t="s">
        <v>53</v>
      </c>
      <c r="F20" s="89" t="s">
        <v>54</v>
      </c>
      <c r="G20" s="90">
        <v>60</v>
      </c>
      <c r="H20" s="94">
        <v>90</v>
      </c>
      <c r="I20" s="95">
        <f t="shared" si="6"/>
        <v>5400</v>
      </c>
      <c r="J20" s="42"/>
      <c r="K20" s="94">
        <v>90</v>
      </c>
      <c r="L20" s="94">
        <v>90</v>
      </c>
      <c r="M20" s="95">
        <f>L20*K20</f>
        <v>8100</v>
      </c>
      <c r="N20" s="95"/>
      <c r="O20" s="95">
        <f t="shared" si="7"/>
        <v>2700</v>
      </c>
      <c r="P20" s="96" t="s">
        <v>75</v>
      </c>
      <c r="Q20" s="69" t="s">
        <v>76</v>
      </c>
      <c r="R20" s="35"/>
      <c r="S20" s="1152"/>
      <c r="T20" s="35"/>
      <c r="U20" s="43">
        <v>99</v>
      </c>
      <c r="V20" s="94">
        <v>90</v>
      </c>
      <c r="W20" s="95">
        <f t="shared" si="8"/>
        <v>8910</v>
      </c>
      <c r="X20" s="95"/>
      <c r="Y20" s="95">
        <f t="shared" si="9"/>
        <v>8910</v>
      </c>
      <c r="Z20" s="96" t="s">
        <v>75</v>
      </c>
      <c r="AA20" s="69" t="s">
        <v>76</v>
      </c>
      <c r="AB20" s="35"/>
      <c r="AC20" s="1152"/>
      <c r="AD20" s="35"/>
      <c r="AE20" s="44">
        <f t="shared" si="10"/>
        <v>9</v>
      </c>
      <c r="AF20" s="97">
        <v>90</v>
      </c>
      <c r="AG20" s="98">
        <f t="shared" si="11"/>
        <v>810</v>
      </c>
      <c r="AH20" s="98"/>
      <c r="AI20" s="47">
        <f t="shared" si="0"/>
        <v>8910</v>
      </c>
      <c r="AJ20" s="48">
        <f t="shared" si="1"/>
        <v>810</v>
      </c>
      <c r="AK20" s="48">
        <f t="shared" si="2"/>
        <v>8100</v>
      </c>
      <c r="AL20" s="59"/>
      <c r="AM20" s="60"/>
      <c r="AN20" s="50"/>
      <c r="AO20" s="51"/>
    </row>
    <row r="21" spans="1:41">
      <c r="A21" s="10"/>
      <c r="B21" s="99"/>
      <c r="C21" s="36"/>
      <c r="D21" s="36"/>
      <c r="E21" s="99"/>
      <c r="F21" s="43"/>
      <c r="G21" s="55"/>
      <c r="H21" s="55"/>
      <c r="I21" s="100"/>
      <c r="J21" s="100"/>
      <c r="K21" s="55"/>
      <c r="L21" s="55"/>
      <c r="M21" s="100"/>
      <c r="N21" s="100"/>
      <c r="O21" s="100"/>
      <c r="P21" s="36"/>
      <c r="Q21" s="11"/>
      <c r="R21" s="35"/>
      <c r="T21" s="35"/>
      <c r="U21" s="43"/>
      <c r="V21" s="55"/>
      <c r="W21" s="100"/>
      <c r="X21" s="100"/>
      <c r="Y21" s="100"/>
      <c r="Z21" s="36"/>
      <c r="AA21" s="11"/>
      <c r="AB21" s="35"/>
      <c r="AD21" s="35"/>
      <c r="AE21" s="44"/>
      <c r="AF21" s="101"/>
      <c r="AG21" s="102"/>
      <c r="AH21" s="102"/>
      <c r="AI21" s="47">
        <f t="shared" si="0"/>
        <v>0</v>
      </c>
      <c r="AJ21" s="48">
        <f t="shared" si="1"/>
        <v>0</v>
      </c>
      <c r="AK21" s="48">
        <f t="shared" si="2"/>
        <v>0</v>
      </c>
      <c r="AL21" s="59"/>
      <c r="AM21" s="60"/>
      <c r="AO21" s="51"/>
    </row>
    <row r="22" spans="1:41" ht="129.75" customHeight="1">
      <c r="A22" s="1151">
        <v>2</v>
      </c>
      <c r="B22" s="10" t="s">
        <v>88</v>
      </c>
      <c r="C22" s="88" t="s">
        <v>89</v>
      </c>
      <c r="D22" s="103"/>
      <c r="E22" s="104"/>
      <c r="F22" s="89"/>
      <c r="G22" s="56"/>
      <c r="H22" s="104"/>
      <c r="I22" s="91"/>
      <c r="J22" s="91"/>
      <c r="K22" s="56"/>
      <c r="L22" s="104"/>
      <c r="M22" s="91"/>
      <c r="N22" s="91"/>
      <c r="O22" s="91"/>
      <c r="P22" s="36"/>
      <c r="Q22" s="1150"/>
      <c r="R22" s="35"/>
      <c r="T22" s="35"/>
      <c r="U22" s="43"/>
      <c r="V22" s="104"/>
      <c r="W22" s="91"/>
      <c r="X22" s="91"/>
      <c r="Y22" s="91"/>
      <c r="Z22" s="36"/>
      <c r="AA22" s="1150"/>
      <c r="AB22" s="35"/>
      <c r="AD22" s="35"/>
      <c r="AE22" s="44"/>
      <c r="AF22" s="105"/>
      <c r="AG22" s="93"/>
      <c r="AH22" s="93"/>
      <c r="AI22" s="47">
        <f t="shared" si="0"/>
        <v>0</v>
      </c>
      <c r="AJ22" s="48">
        <f t="shared" si="1"/>
        <v>0</v>
      </c>
      <c r="AK22" s="48">
        <f t="shared" si="2"/>
        <v>0</v>
      </c>
      <c r="AL22" s="59"/>
      <c r="AM22" s="106" t="s">
        <v>90</v>
      </c>
      <c r="AO22" s="51"/>
    </row>
    <row r="23" spans="1:41">
      <c r="A23" s="1151"/>
      <c r="B23" s="10" t="s">
        <v>73</v>
      </c>
      <c r="C23" s="107" t="s">
        <v>91</v>
      </c>
      <c r="D23" s="107"/>
      <c r="E23" s="66" t="s">
        <v>53</v>
      </c>
      <c r="F23" s="89" t="s">
        <v>54</v>
      </c>
      <c r="G23" s="108">
        <v>90</v>
      </c>
      <c r="H23" s="108">
        <v>190</v>
      </c>
      <c r="I23" s="42">
        <f t="shared" ref="I23:I24" si="13">H23*G23</f>
        <v>17100</v>
      </c>
      <c r="J23" s="42"/>
      <c r="K23" s="108">
        <v>90</v>
      </c>
      <c r="L23" s="108">
        <v>190</v>
      </c>
      <c r="M23" s="42">
        <f>L23*K23</f>
        <v>17100</v>
      </c>
      <c r="N23" s="42"/>
      <c r="O23" s="42">
        <f t="shared" ref="O23:O25" si="14">M23-I23</f>
        <v>0</v>
      </c>
      <c r="P23" s="36"/>
      <c r="Q23" s="1150"/>
      <c r="R23" s="35"/>
      <c r="T23" s="35"/>
      <c r="U23" s="43">
        <v>83</v>
      </c>
      <c r="V23" s="108">
        <v>190</v>
      </c>
      <c r="W23" s="42">
        <f t="shared" ref="W23:W25" si="15">V23*U23</f>
        <v>15770</v>
      </c>
      <c r="X23" s="42"/>
      <c r="Y23" s="42">
        <f t="shared" ref="Y23:Y25" si="16">W23-S23</f>
        <v>15770</v>
      </c>
      <c r="Z23" s="36"/>
      <c r="AA23" s="1150"/>
      <c r="AB23" s="35"/>
      <c r="AD23" s="35"/>
      <c r="AE23" s="44">
        <f t="shared" ref="AE23:AE25" si="17">U23-K23</f>
        <v>-7</v>
      </c>
      <c r="AF23" s="109">
        <v>190</v>
      </c>
      <c r="AG23" s="46">
        <f>AF23*AE23</f>
        <v>-1330</v>
      </c>
      <c r="AH23" s="46"/>
      <c r="AI23" s="47">
        <f t="shared" si="0"/>
        <v>15770</v>
      </c>
      <c r="AJ23" s="110">
        <f>AF23*AE23</f>
        <v>-1330</v>
      </c>
      <c r="AK23" s="110">
        <f t="shared" si="2"/>
        <v>17100</v>
      </c>
      <c r="AL23" s="59"/>
      <c r="AM23" s="60"/>
      <c r="AN23" s="50"/>
      <c r="AO23" s="51"/>
    </row>
    <row r="24" spans="1:41">
      <c r="A24" s="1151"/>
      <c r="B24" s="10" t="s">
        <v>78</v>
      </c>
      <c r="C24" s="107" t="s">
        <v>92</v>
      </c>
      <c r="D24" s="107"/>
      <c r="E24" s="66" t="s">
        <v>53</v>
      </c>
      <c r="F24" s="89" t="s">
        <v>54</v>
      </c>
      <c r="G24" s="108">
        <v>1500</v>
      </c>
      <c r="H24" s="108">
        <v>190</v>
      </c>
      <c r="I24" s="42">
        <f t="shared" si="13"/>
        <v>285000</v>
      </c>
      <c r="J24" s="42"/>
      <c r="K24" s="108">
        <v>1500</v>
      </c>
      <c r="L24" s="108">
        <v>190</v>
      </c>
      <c r="M24" s="42">
        <f>L24*K24</f>
        <v>285000</v>
      </c>
      <c r="N24" s="42"/>
      <c r="O24" s="42">
        <f t="shared" si="14"/>
        <v>0</v>
      </c>
      <c r="P24" s="36"/>
      <c r="Q24" s="1150"/>
      <c r="R24" s="35"/>
      <c r="T24" s="35"/>
      <c r="U24" s="43">
        <v>1347.46</v>
      </c>
      <c r="V24" s="108">
        <v>190</v>
      </c>
      <c r="W24" s="42">
        <f t="shared" si="15"/>
        <v>256017.4</v>
      </c>
      <c r="X24" s="42"/>
      <c r="Y24" s="42">
        <f t="shared" si="16"/>
        <v>256017.4</v>
      </c>
      <c r="Z24" s="36"/>
      <c r="AA24" s="1150"/>
      <c r="AB24" s="35"/>
      <c r="AD24" s="35"/>
      <c r="AE24" s="44">
        <f t="shared" si="17"/>
        <v>-152.53999999999996</v>
      </c>
      <c r="AF24" s="109">
        <v>190</v>
      </c>
      <c r="AG24" s="46">
        <f>AF24*AE24</f>
        <v>-28982.599999999991</v>
      </c>
      <c r="AH24" s="46"/>
      <c r="AI24" s="47">
        <f t="shared" si="0"/>
        <v>256017.4</v>
      </c>
      <c r="AJ24" s="110">
        <f t="shared" si="1"/>
        <v>-28982.599999999991</v>
      </c>
      <c r="AK24" s="110">
        <f t="shared" si="2"/>
        <v>285000</v>
      </c>
      <c r="AL24" s="59"/>
      <c r="AM24" s="60"/>
      <c r="AN24" s="50"/>
      <c r="AO24" s="51"/>
    </row>
    <row r="25" spans="1:41">
      <c r="A25" s="10"/>
      <c r="B25" s="10" t="s">
        <v>80</v>
      </c>
      <c r="C25" s="107" t="s">
        <v>93</v>
      </c>
      <c r="D25" s="107"/>
      <c r="E25" s="66"/>
      <c r="F25" s="89" t="s">
        <v>54</v>
      </c>
      <c r="G25" s="108"/>
      <c r="H25" s="111"/>
      <c r="I25" s="112">
        <f t="shared" ref="I25" si="18">H25*E25</f>
        <v>0</v>
      </c>
      <c r="J25" s="113"/>
      <c r="K25" s="114">
        <v>1700</v>
      </c>
      <c r="L25" s="114">
        <v>170</v>
      </c>
      <c r="M25" s="112">
        <f>L25*K25</f>
        <v>289000</v>
      </c>
      <c r="N25" s="112"/>
      <c r="O25" s="112">
        <f t="shared" si="14"/>
        <v>289000</v>
      </c>
      <c r="P25" s="36"/>
      <c r="Q25" s="115" t="s">
        <v>94</v>
      </c>
      <c r="R25" s="35"/>
      <c r="T25" s="35"/>
      <c r="U25" s="116">
        <v>1408.74</v>
      </c>
      <c r="V25" s="114">
        <v>170</v>
      </c>
      <c r="W25" s="112">
        <f t="shared" si="15"/>
        <v>239485.8</v>
      </c>
      <c r="X25" s="112"/>
      <c r="Y25" s="112">
        <f t="shared" si="16"/>
        <v>239485.8</v>
      </c>
      <c r="Z25" s="36"/>
      <c r="AA25" s="115" t="s">
        <v>94</v>
      </c>
      <c r="AB25" s="35"/>
      <c r="AD25" s="35"/>
      <c r="AE25" s="44">
        <f t="shared" si="17"/>
        <v>-291.26</v>
      </c>
      <c r="AF25" s="117">
        <v>170</v>
      </c>
      <c r="AG25" s="118">
        <f>AF25*AE25</f>
        <v>-49514.2</v>
      </c>
      <c r="AH25" s="118"/>
      <c r="AI25" s="47">
        <f t="shared" si="0"/>
        <v>239485.8</v>
      </c>
      <c r="AJ25" s="110">
        <f t="shared" si="1"/>
        <v>-49514.2</v>
      </c>
      <c r="AK25" s="110">
        <f t="shared" si="2"/>
        <v>289000</v>
      </c>
      <c r="AL25" s="59"/>
      <c r="AM25" s="60"/>
      <c r="AN25" s="50"/>
      <c r="AO25" s="51"/>
    </row>
    <row r="26" spans="1:41">
      <c r="A26" s="10"/>
      <c r="B26" s="119"/>
      <c r="C26" s="120"/>
      <c r="D26" s="120"/>
      <c r="E26" s="121"/>
      <c r="F26" s="55"/>
      <c r="G26" s="10"/>
      <c r="H26" s="99"/>
      <c r="I26" s="42"/>
      <c r="J26" s="42"/>
      <c r="K26" s="10"/>
      <c r="L26" s="99"/>
      <c r="M26" s="42"/>
      <c r="N26" s="42"/>
      <c r="O26" s="42"/>
      <c r="P26" s="36"/>
      <c r="Q26" s="69"/>
      <c r="R26" s="35"/>
      <c r="T26" s="35"/>
      <c r="U26" s="32"/>
      <c r="V26" s="99"/>
      <c r="W26" s="42"/>
      <c r="X26" s="42"/>
      <c r="Y26" s="42"/>
      <c r="Z26" s="36"/>
      <c r="AA26" s="69"/>
      <c r="AB26" s="35"/>
      <c r="AD26" s="35"/>
      <c r="AE26" s="21"/>
      <c r="AF26" s="122"/>
      <c r="AG26" s="46"/>
      <c r="AH26" s="46"/>
      <c r="AI26" s="47">
        <f t="shared" si="0"/>
        <v>0</v>
      </c>
      <c r="AJ26" s="48">
        <f t="shared" si="1"/>
        <v>0</v>
      </c>
      <c r="AK26" s="48">
        <f t="shared" si="2"/>
        <v>0</v>
      </c>
      <c r="AL26" s="59"/>
      <c r="AM26" s="60"/>
      <c r="AO26" s="51"/>
    </row>
    <row r="27" spans="1:41" ht="75">
      <c r="A27" s="1151">
        <v>3</v>
      </c>
      <c r="B27" s="10" t="s">
        <v>95</v>
      </c>
      <c r="C27" s="123" t="s">
        <v>96</v>
      </c>
      <c r="D27" s="66" t="s">
        <v>53</v>
      </c>
      <c r="E27" s="66" t="s">
        <v>53</v>
      </c>
      <c r="F27" s="89"/>
      <c r="G27" s="90"/>
      <c r="H27" s="90"/>
      <c r="I27" s="42"/>
      <c r="J27" s="42"/>
      <c r="K27" s="90"/>
      <c r="L27" s="90"/>
      <c r="M27" s="42"/>
      <c r="N27" s="42"/>
      <c r="O27" s="42"/>
      <c r="P27" s="36"/>
      <c r="Q27" s="69"/>
      <c r="R27" s="35"/>
      <c r="T27" s="35"/>
      <c r="U27" s="43"/>
      <c r="V27" s="90"/>
      <c r="W27" s="42"/>
      <c r="X27" s="42"/>
      <c r="Y27" s="42"/>
      <c r="Z27" s="36"/>
      <c r="AA27" s="69"/>
      <c r="AB27" s="35"/>
      <c r="AD27" s="35"/>
      <c r="AE27" s="44"/>
      <c r="AF27" s="92"/>
      <c r="AG27" s="46"/>
      <c r="AH27" s="46"/>
      <c r="AI27" s="47">
        <f t="shared" si="0"/>
        <v>0</v>
      </c>
      <c r="AJ27" s="48">
        <f t="shared" si="1"/>
        <v>0</v>
      </c>
      <c r="AK27" s="48">
        <f t="shared" si="2"/>
        <v>0</v>
      </c>
      <c r="AL27" s="59"/>
      <c r="AM27" s="60"/>
      <c r="AO27" s="51"/>
    </row>
    <row r="28" spans="1:41">
      <c r="A28" s="1151"/>
      <c r="B28" s="10" t="s">
        <v>73</v>
      </c>
      <c r="C28" s="123" t="s">
        <v>97</v>
      </c>
      <c r="D28" s="66"/>
      <c r="E28" s="66"/>
      <c r="F28" s="89" t="s">
        <v>54</v>
      </c>
      <c r="G28" s="90">
        <v>178</v>
      </c>
      <c r="H28" s="90">
        <v>70</v>
      </c>
      <c r="I28" s="42">
        <f>H28*G28</f>
        <v>12460</v>
      </c>
      <c r="J28" s="42"/>
      <c r="K28" s="90">
        <v>178</v>
      </c>
      <c r="L28" s="90">
        <v>70</v>
      </c>
      <c r="M28" s="42">
        <f>L28*K28</f>
        <v>12460</v>
      </c>
      <c r="N28" s="42"/>
      <c r="O28" s="42">
        <f t="shared" ref="O28:O29" si="19">M28-I28</f>
        <v>0</v>
      </c>
      <c r="P28" s="36"/>
      <c r="Q28" s="69"/>
      <c r="R28" s="35"/>
      <c r="T28" s="35"/>
      <c r="U28" s="43">
        <v>277.04000000000002</v>
      </c>
      <c r="V28" s="90">
        <v>70</v>
      </c>
      <c r="W28" s="42">
        <f t="shared" ref="W28:W29" si="20">V28*U28</f>
        <v>19392.800000000003</v>
      </c>
      <c r="X28" s="42"/>
      <c r="Y28" s="42">
        <f t="shared" ref="Y28:Y29" si="21">W28-S28</f>
        <v>19392.800000000003</v>
      </c>
      <c r="Z28" s="36"/>
      <c r="AA28" s="69"/>
      <c r="AB28" s="35"/>
      <c r="AD28" s="35"/>
      <c r="AE28" s="44">
        <f t="shared" ref="AE28:AE29" si="22">U28-K28</f>
        <v>99.04000000000002</v>
      </c>
      <c r="AF28" s="92">
        <v>70</v>
      </c>
      <c r="AG28" s="46">
        <f>AF28*AE28</f>
        <v>6932.8000000000011</v>
      </c>
      <c r="AH28" s="46"/>
      <c r="AI28" s="47">
        <f t="shared" si="0"/>
        <v>19392.800000000003</v>
      </c>
      <c r="AJ28" s="48">
        <f t="shared" si="1"/>
        <v>6932.8000000000011</v>
      </c>
      <c r="AK28" s="48">
        <f t="shared" si="2"/>
        <v>12460.000000000002</v>
      </c>
      <c r="AL28" s="59"/>
      <c r="AM28" s="60"/>
      <c r="AN28" s="50"/>
      <c r="AO28" s="51"/>
    </row>
    <row r="29" spans="1:41">
      <c r="A29" s="1151"/>
      <c r="B29" s="10" t="s">
        <v>78</v>
      </c>
      <c r="C29" s="123" t="s">
        <v>98</v>
      </c>
      <c r="D29" s="66"/>
      <c r="E29" s="66"/>
      <c r="F29" s="89" t="s">
        <v>54</v>
      </c>
      <c r="G29" s="90">
        <v>4459</v>
      </c>
      <c r="H29" s="90">
        <v>70</v>
      </c>
      <c r="I29" s="42">
        <f>H29*G29</f>
        <v>312130</v>
      </c>
      <c r="J29" s="42"/>
      <c r="K29" s="90">
        <v>2000</v>
      </c>
      <c r="L29" s="90">
        <v>70</v>
      </c>
      <c r="M29" s="42">
        <f>L29*K29</f>
        <v>140000</v>
      </c>
      <c r="N29" s="42"/>
      <c r="O29" s="42">
        <f t="shared" si="19"/>
        <v>-172130</v>
      </c>
      <c r="P29" s="36"/>
      <c r="Q29" s="69"/>
      <c r="R29" s="35"/>
      <c r="T29" s="35"/>
      <c r="U29" s="80">
        <v>3986.49</v>
      </c>
      <c r="V29" s="90">
        <v>70</v>
      </c>
      <c r="W29" s="81">
        <f t="shared" si="20"/>
        <v>279054.3</v>
      </c>
      <c r="X29" s="42"/>
      <c r="Y29" s="42">
        <f t="shared" si="21"/>
        <v>279054.3</v>
      </c>
      <c r="Z29" s="36"/>
      <c r="AA29" s="69"/>
      <c r="AB29" s="35"/>
      <c r="AD29" s="35"/>
      <c r="AE29" s="44">
        <f t="shared" si="22"/>
        <v>1986.4899999999998</v>
      </c>
      <c r="AF29" s="92">
        <v>70</v>
      </c>
      <c r="AG29" s="46">
        <f>AF29*AE29</f>
        <v>139054.29999999999</v>
      </c>
      <c r="AH29" s="46"/>
      <c r="AI29" s="47">
        <f t="shared" si="0"/>
        <v>279054.3</v>
      </c>
      <c r="AJ29" s="48">
        <f t="shared" si="1"/>
        <v>139054.29999999999</v>
      </c>
      <c r="AK29" s="48">
        <f t="shared" si="2"/>
        <v>140000</v>
      </c>
      <c r="AL29" s="59"/>
      <c r="AM29" s="60"/>
      <c r="AN29" s="50"/>
      <c r="AO29" s="51"/>
    </row>
    <row r="30" spans="1:41">
      <c r="A30" s="10"/>
      <c r="B30" s="10"/>
      <c r="C30" s="123"/>
      <c r="D30" s="123"/>
      <c r="E30" s="56"/>
      <c r="F30" s="89"/>
      <c r="G30" s="56"/>
      <c r="H30" s="56"/>
      <c r="I30" s="42"/>
      <c r="J30" s="42"/>
      <c r="K30" s="56"/>
      <c r="L30" s="56"/>
      <c r="M30" s="42"/>
      <c r="N30" s="42"/>
      <c r="O30" s="42"/>
      <c r="P30" s="36"/>
      <c r="Q30" s="69"/>
      <c r="R30" s="35"/>
      <c r="T30" s="35"/>
      <c r="U30" s="43"/>
      <c r="V30" s="56"/>
      <c r="W30" s="42"/>
      <c r="X30" s="42"/>
      <c r="Y30" s="42"/>
      <c r="Z30" s="36"/>
      <c r="AA30" s="69"/>
      <c r="AB30" s="35"/>
      <c r="AD30" s="35"/>
      <c r="AE30" s="44"/>
      <c r="AF30" s="124"/>
      <c r="AG30" s="46"/>
      <c r="AH30" s="46"/>
      <c r="AI30" s="47">
        <f t="shared" si="0"/>
        <v>0</v>
      </c>
      <c r="AJ30" s="48">
        <f t="shared" si="1"/>
        <v>0</v>
      </c>
      <c r="AK30" s="48">
        <f t="shared" si="2"/>
        <v>0</v>
      </c>
      <c r="AL30" s="59"/>
      <c r="AM30" s="60"/>
      <c r="AO30" s="51"/>
    </row>
    <row r="31" spans="1:41" ht="87.5">
      <c r="A31" s="10">
        <v>4</v>
      </c>
      <c r="B31" s="10" t="s">
        <v>99</v>
      </c>
      <c r="C31" s="123" t="s">
        <v>100</v>
      </c>
      <c r="D31" s="66" t="s">
        <v>53</v>
      </c>
      <c r="E31" s="66" t="s">
        <v>53</v>
      </c>
      <c r="F31" s="89" t="s">
        <v>54</v>
      </c>
      <c r="G31" s="90">
        <v>1000</v>
      </c>
      <c r="H31" s="90">
        <v>120</v>
      </c>
      <c r="I31" s="42">
        <f t="shared" ref="I31" si="23">H31*G31</f>
        <v>120000</v>
      </c>
      <c r="J31" s="42"/>
      <c r="K31" s="90">
        <v>1000</v>
      </c>
      <c r="L31" s="90">
        <v>120</v>
      </c>
      <c r="M31" s="42">
        <f>L31*K31</f>
        <v>120000</v>
      </c>
      <c r="N31" s="42"/>
      <c r="O31" s="42">
        <f>M31-I31</f>
        <v>0</v>
      </c>
      <c r="P31" s="36"/>
      <c r="Q31" s="69"/>
      <c r="R31" s="35"/>
      <c r="T31" s="35"/>
      <c r="U31" s="43">
        <v>840</v>
      </c>
      <c r="V31" s="90">
        <v>120</v>
      </c>
      <c r="W31" s="42">
        <f>V31*U31</f>
        <v>100800</v>
      </c>
      <c r="X31" s="42"/>
      <c r="Y31" s="42">
        <f>W31-S31</f>
        <v>100800</v>
      </c>
      <c r="Z31" s="36"/>
      <c r="AA31" s="69"/>
      <c r="AB31" s="35"/>
      <c r="AD31" s="35"/>
      <c r="AE31" s="44">
        <f>U31-K31</f>
        <v>-160</v>
      </c>
      <c r="AF31" s="92">
        <v>120</v>
      </c>
      <c r="AG31" s="46">
        <f>AF31*AE31</f>
        <v>-19200</v>
      </c>
      <c r="AH31" s="46"/>
      <c r="AI31" s="47">
        <f t="shared" si="0"/>
        <v>100800</v>
      </c>
      <c r="AJ31" s="48">
        <f t="shared" si="1"/>
        <v>-19200</v>
      </c>
      <c r="AK31" s="48">
        <f t="shared" si="2"/>
        <v>120000</v>
      </c>
      <c r="AL31" s="59"/>
      <c r="AM31" s="49" t="s">
        <v>101</v>
      </c>
      <c r="AN31" s="50"/>
      <c r="AO31" s="51"/>
    </row>
    <row r="32" spans="1:41">
      <c r="A32" s="10"/>
      <c r="B32" s="119"/>
      <c r="C32" s="123"/>
      <c r="D32" s="123"/>
      <c r="E32" s="56"/>
      <c r="F32" s="89"/>
      <c r="G32" s="56"/>
      <c r="H32" s="56"/>
      <c r="I32" s="42"/>
      <c r="J32" s="42"/>
      <c r="K32" s="56"/>
      <c r="L32" s="56"/>
      <c r="M32" s="42"/>
      <c r="N32" s="42"/>
      <c r="O32" s="42"/>
      <c r="P32" s="36"/>
      <c r="Q32" s="11"/>
      <c r="R32" s="35"/>
      <c r="T32" s="35"/>
      <c r="U32" s="43"/>
      <c r="V32" s="56"/>
      <c r="W32" s="42"/>
      <c r="X32" s="42"/>
      <c r="Y32" s="42"/>
      <c r="Z32" s="36"/>
      <c r="AA32" s="11"/>
      <c r="AB32" s="35"/>
      <c r="AD32" s="35"/>
      <c r="AE32" s="44"/>
      <c r="AF32" s="124"/>
      <c r="AG32" s="46"/>
      <c r="AH32" s="46"/>
      <c r="AI32" s="47">
        <f t="shared" si="0"/>
        <v>0</v>
      </c>
      <c r="AJ32" s="48">
        <f t="shared" si="1"/>
        <v>0</v>
      </c>
      <c r="AK32" s="48">
        <f t="shared" si="2"/>
        <v>0</v>
      </c>
      <c r="AL32" s="59"/>
      <c r="AM32" s="60"/>
      <c r="AO32" s="51"/>
    </row>
    <row r="33" spans="1:41" ht="100">
      <c r="A33" s="1151">
        <v>5</v>
      </c>
      <c r="B33" s="10" t="s">
        <v>102</v>
      </c>
      <c r="C33" s="123" t="s">
        <v>103</v>
      </c>
      <c r="D33" s="66"/>
      <c r="E33" s="66"/>
      <c r="F33" s="89"/>
      <c r="G33" s="56"/>
      <c r="H33" s="56"/>
      <c r="I33" s="42"/>
      <c r="J33" s="42"/>
      <c r="K33" s="56"/>
      <c r="L33" s="56"/>
      <c r="M33" s="42"/>
      <c r="N33" s="42"/>
      <c r="O33" s="42"/>
      <c r="P33" s="36"/>
      <c r="Q33" s="11"/>
      <c r="R33" s="35"/>
      <c r="T33" s="35"/>
      <c r="U33" s="43"/>
      <c r="V33" s="56"/>
      <c r="W33" s="42"/>
      <c r="X33" s="42"/>
      <c r="Y33" s="42"/>
      <c r="Z33" s="36"/>
      <c r="AA33" s="11"/>
      <c r="AB33" s="35"/>
      <c r="AD33" s="35"/>
      <c r="AE33" s="44"/>
      <c r="AF33" s="124"/>
      <c r="AG33" s="46"/>
      <c r="AH33" s="46"/>
      <c r="AI33" s="47">
        <f t="shared" si="0"/>
        <v>0</v>
      </c>
      <c r="AJ33" s="48">
        <f t="shared" si="1"/>
        <v>0</v>
      </c>
      <c r="AK33" s="48">
        <f t="shared" si="2"/>
        <v>0</v>
      </c>
      <c r="AL33" s="59"/>
      <c r="AM33" s="60"/>
      <c r="AO33" s="51"/>
    </row>
    <row r="34" spans="1:41">
      <c r="A34" s="1151"/>
      <c r="B34" s="10" t="s">
        <v>73</v>
      </c>
      <c r="C34" s="123" t="s">
        <v>104</v>
      </c>
      <c r="D34" s="66" t="s">
        <v>53</v>
      </c>
      <c r="E34" s="66" t="s">
        <v>53</v>
      </c>
      <c r="F34" s="55" t="s">
        <v>54</v>
      </c>
      <c r="G34" s="90">
        <v>720</v>
      </c>
      <c r="H34" s="90">
        <v>250</v>
      </c>
      <c r="I34" s="42">
        <f t="shared" ref="I34:I36" si="24">H34*G34</f>
        <v>180000</v>
      </c>
      <c r="J34" s="42"/>
      <c r="K34" s="90">
        <v>720</v>
      </c>
      <c r="L34" s="90">
        <v>250</v>
      </c>
      <c r="M34" s="42">
        <f>L34*K34</f>
        <v>180000</v>
      </c>
      <c r="N34" s="42"/>
      <c r="O34" s="42">
        <f t="shared" ref="O34:O36" si="25">M34-I34</f>
        <v>0</v>
      </c>
      <c r="P34" s="36"/>
      <c r="Q34" s="69"/>
      <c r="R34" s="35"/>
      <c r="T34" s="35"/>
      <c r="U34" s="43">
        <v>739.31</v>
      </c>
      <c r="V34" s="90">
        <v>250</v>
      </c>
      <c r="W34" s="42">
        <f t="shared" ref="W34:W36" si="26">V34*U34</f>
        <v>184827.5</v>
      </c>
      <c r="X34" s="42"/>
      <c r="Y34" s="42">
        <f t="shared" ref="Y34:Y36" si="27">W34-S34</f>
        <v>184827.5</v>
      </c>
      <c r="Z34" s="36"/>
      <c r="AA34" s="69"/>
      <c r="AB34" s="35"/>
      <c r="AD34" s="35"/>
      <c r="AE34" s="44">
        <f>U34-K34</f>
        <v>19.309999999999945</v>
      </c>
      <c r="AF34" s="92">
        <v>250</v>
      </c>
      <c r="AG34" s="46">
        <f>AF34*AE34</f>
        <v>4827.4999999999864</v>
      </c>
      <c r="AH34" s="46"/>
      <c r="AI34" s="47">
        <f t="shared" si="0"/>
        <v>184827.5</v>
      </c>
      <c r="AJ34" s="48">
        <f t="shared" si="1"/>
        <v>4827.4999999999864</v>
      </c>
      <c r="AK34" s="48">
        <f t="shared" si="2"/>
        <v>180000</v>
      </c>
      <c r="AL34" s="59"/>
      <c r="AM34" s="60"/>
      <c r="AN34" s="50"/>
      <c r="AO34" s="51"/>
    </row>
    <row r="35" spans="1:41">
      <c r="A35" s="1151"/>
      <c r="B35" s="10" t="s">
        <v>78</v>
      </c>
      <c r="C35" s="123" t="s">
        <v>105</v>
      </c>
      <c r="D35" s="66" t="s">
        <v>53</v>
      </c>
      <c r="E35" s="66" t="s">
        <v>53</v>
      </c>
      <c r="F35" s="55" t="s">
        <v>54</v>
      </c>
      <c r="G35" s="90">
        <v>105</v>
      </c>
      <c r="H35" s="90">
        <v>250</v>
      </c>
      <c r="I35" s="42">
        <f t="shared" si="24"/>
        <v>26250</v>
      </c>
      <c r="J35" s="42"/>
      <c r="K35" s="90">
        <v>105</v>
      </c>
      <c r="L35" s="90">
        <v>250</v>
      </c>
      <c r="M35" s="42">
        <f>L35*K35</f>
        <v>26250</v>
      </c>
      <c r="N35" s="42"/>
      <c r="O35" s="42">
        <f t="shared" si="25"/>
        <v>0</v>
      </c>
      <c r="P35" s="36"/>
      <c r="Q35" s="69"/>
      <c r="R35" s="35"/>
      <c r="T35" s="35"/>
      <c r="U35" s="43">
        <v>101.25</v>
      </c>
      <c r="V35" s="90">
        <v>250</v>
      </c>
      <c r="W35" s="42">
        <f t="shared" si="26"/>
        <v>25312.5</v>
      </c>
      <c r="X35" s="42"/>
      <c r="Y35" s="42">
        <f t="shared" si="27"/>
        <v>25312.5</v>
      </c>
      <c r="Z35" s="36"/>
      <c r="AA35" s="69"/>
      <c r="AB35" s="35"/>
      <c r="AD35" s="35"/>
      <c r="AE35" s="44">
        <f>U35-K35</f>
        <v>-3.75</v>
      </c>
      <c r="AF35" s="92">
        <v>250</v>
      </c>
      <c r="AG35" s="46">
        <f>AF35*AE35</f>
        <v>-937.5</v>
      </c>
      <c r="AH35" s="46"/>
      <c r="AI35" s="47">
        <f t="shared" si="0"/>
        <v>25312.5</v>
      </c>
      <c r="AJ35" s="48">
        <f t="shared" si="1"/>
        <v>-937.5</v>
      </c>
      <c r="AK35" s="48">
        <f t="shared" si="2"/>
        <v>26250</v>
      </c>
      <c r="AL35" s="59"/>
      <c r="AM35" s="60"/>
      <c r="AN35" s="50"/>
      <c r="AO35" s="51"/>
    </row>
    <row r="36" spans="1:41" ht="17.25" customHeight="1">
      <c r="A36" s="1151"/>
      <c r="B36" s="10" t="s">
        <v>80</v>
      </c>
      <c r="C36" s="123" t="s">
        <v>106</v>
      </c>
      <c r="D36" s="66" t="s">
        <v>53</v>
      </c>
      <c r="E36" s="66" t="s">
        <v>53</v>
      </c>
      <c r="F36" s="55" t="s">
        <v>54</v>
      </c>
      <c r="G36" s="90">
        <v>85</v>
      </c>
      <c r="H36" s="90">
        <v>250</v>
      </c>
      <c r="I36" s="42">
        <f t="shared" si="24"/>
        <v>21250</v>
      </c>
      <c r="J36" s="42"/>
      <c r="K36" s="90">
        <v>85</v>
      </c>
      <c r="L36" s="90">
        <v>250</v>
      </c>
      <c r="M36" s="42">
        <f>L36*K36</f>
        <v>21250</v>
      </c>
      <c r="N36" s="42"/>
      <c r="O36" s="42">
        <f t="shared" si="25"/>
        <v>0</v>
      </c>
      <c r="P36" s="36"/>
      <c r="Q36" s="11"/>
      <c r="R36" s="35"/>
      <c r="T36" s="35"/>
      <c r="U36" s="43">
        <v>89.19</v>
      </c>
      <c r="V36" s="90">
        <v>250</v>
      </c>
      <c r="W36" s="42">
        <f t="shared" si="26"/>
        <v>22297.5</v>
      </c>
      <c r="X36" s="42"/>
      <c r="Y36" s="42">
        <f t="shared" si="27"/>
        <v>22297.5</v>
      </c>
      <c r="Z36" s="36"/>
      <c r="AA36" s="11"/>
      <c r="AB36" s="35"/>
      <c r="AD36" s="35"/>
      <c r="AE36" s="44">
        <f>U36-K36</f>
        <v>4.1899999999999977</v>
      </c>
      <c r="AF36" s="92">
        <v>250</v>
      </c>
      <c r="AG36" s="46">
        <f>AF36*AE36</f>
        <v>1047.4999999999995</v>
      </c>
      <c r="AH36" s="46"/>
      <c r="AI36" s="47">
        <f t="shared" si="0"/>
        <v>22297.5</v>
      </c>
      <c r="AJ36" s="48">
        <f t="shared" si="1"/>
        <v>1047.4999999999995</v>
      </c>
      <c r="AK36" s="48">
        <f t="shared" si="2"/>
        <v>21250</v>
      </c>
      <c r="AL36" s="59"/>
      <c r="AM36" s="60"/>
      <c r="AN36" s="50"/>
      <c r="AO36" s="51"/>
    </row>
    <row r="37" spans="1:41">
      <c r="A37" s="10"/>
      <c r="B37" s="10"/>
      <c r="C37" s="123"/>
      <c r="D37" s="66"/>
      <c r="E37" s="66"/>
      <c r="F37" s="55"/>
      <c r="G37" s="90"/>
      <c r="H37" s="90"/>
      <c r="I37" s="42"/>
      <c r="J37" s="42"/>
      <c r="K37" s="90"/>
      <c r="L37" s="90"/>
      <c r="M37" s="42"/>
      <c r="N37" s="42"/>
      <c r="O37" s="42"/>
      <c r="P37" s="36"/>
      <c r="Q37" s="11"/>
      <c r="R37" s="35"/>
      <c r="T37" s="35"/>
      <c r="U37" s="43"/>
      <c r="V37" s="90"/>
      <c r="W37" s="42"/>
      <c r="X37" s="42"/>
      <c r="Y37" s="42"/>
      <c r="Z37" s="36"/>
      <c r="AA37" s="11"/>
      <c r="AB37" s="35"/>
      <c r="AD37" s="35"/>
      <c r="AE37" s="44"/>
      <c r="AF37" s="92"/>
      <c r="AG37" s="46"/>
      <c r="AH37" s="46"/>
      <c r="AI37" s="47">
        <f t="shared" si="0"/>
        <v>0</v>
      </c>
      <c r="AJ37" s="48">
        <f t="shared" si="1"/>
        <v>0</v>
      </c>
      <c r="AK37" s="48">
        <f t="shared" si="2"/>
        <v>0</v>
      </c>
      <c r="AL37" s="59"/>
      <c r="AM37" s="60"/>
      <c r="AO37" s="51"/>
    </row>
    <row r="38" spans="1:41">
      <c r="A38" s="35" t="s">
        <v>107</v>
      </c>
      <c r="B38" s="35"/>
      <c r="C38" s="35"/>
      <c r="D38" s="35"/>
      <c r="E38" s="35"/>
      <c r="F38" s="35"/>
      <c r="G38" s="35"/>
      <c r="H38" s="35"/>
      <c r="I38" s="35"/>
      <c r="J38" s="35"/>
      <c r="K38" s="35"/>
      <c r="L38" s="35"/>
      <c r="M38" s="35"/>
      <c r="N38" s="61"/>
      <c r="O38" s="61"/>
      <c r="P38" s="36"/>
      <c r="Q38" s="11"/>
      <c r="R38" s="35"/>
      <c r="T38" s="35"/>
      <c r="U38" s="62"/>
      <c r="V38" s="26"/>
      <c r="W38" s="26"/>
      <c r="X38" s="61"/>
      <c r="Y38" s="61"/>
      <c r="Z38" s="36"/>
      <c r="AA38" s="11"/>
      <c r="AB38" s="35"/>
      <c r="AD38" s="35"/>
      <c r="AE38" s="63"/>
      <c r="AF38" s="26"/>
      <c r="AG38" s="26"/>
      <c r="AH38" s="18"/>
      <c r="AI38" s="47">
        <f t="shared" si="0"/>
        <v>0</v>
      </c>
      <c r="AJ38" s="48">
        <f t="shared" si="1"/>
        <v>0</v>
      </c>
      <c r="AK38" s="48">
        <f t="shared" si="2"/>
        <v>0</v>
      </c>
      <c r="AL38" s="59"/>
      <c r="AM38" s="60"/>
      <c r="AO38" s="51"/>
    </row>
    <row r="39" spans="1:41" ht="100">
      <c r="A39" s="1151">
        <v>1</v>
      </c>
      <c r="B39" s="1151" t="s">
        <v>108</v>
      </c>
      <c r="C39" s="123" t="s">
        <v>109</v>
      </c>
      <c r="D39" s="123"/>
      <c r="E39" s="66"/>
      <c r="F39" s="55"/>
      <c r="G39" s="90"/>
      <c r="H39" s="90"/>
      <c r="I39" s="42"/>
      <c r="J39" s="42"/>
      <c r="K39" s="90"/>
      <c r="L39" s="90"/>
      <c r="M39" s="42"/>
      <c r="N39" s="42"/>
      <c r="O39" s="42"/>
      <c r="P39" s="36"/>
      <c r="Q39" s="1150"/>
      <c r="R39" s="35"/>
      <c r="T39" s="35"/>
      <c r="U39" s="43"/>
      <c r="V39" s="90"/>
      <c r="W39" s="42"/>
      <c r="X39" s="42"/>
      <c r="Y39" s="42"/>
      <c r="Z39" s="36"/>
      <c r="AA39" s="1150"/>
      <c r="AB39" s="35"/>
      <c r="AD39" s="35"/>
      <c r="AE39" s="44"/>
      <c r="AF39" s="92"/>
      <c r="AG39" s="46"/>
      <c r="AH39" s="46"/>
      <c r="AI39" s="47">
        <f t="shared" si="0"/>
        <v>0</v>
      </c>
      <c r="AJ39" s="48">
        <f t="shared" si="1"/>
        <v>0</v>
      </c>
      <c r="AK39" s="48">
        <f t="shared" si="2"/>
        <v>0</v>
      </c>
      <c r="AL39" s="59"/>
      <c r="AM39" s="60"/>
      <c r="AO39" s="51"/>
    </row>
    <row r="40" spans="1:41">
      <c r="A40" s="1151"/>
      <c r="B40" s="1151"/>
      <c r="C40" s="123" t="s">
        <v>110</v>
      </c>
      <c r="D40" s="123"/>
      <c r="E40" s="56"/>
      <c r="F40" s="89"/>
      <c r="G40" s="90"/>
      <c r="H40" s="90"/>
      <c r="I40" s="42"/>
      <c r="J40" s="42"/>
      <c r="K40" s="90"/>
      <c r="L40" s="90"/>
      <c r="M40" s="42"/>
      <c r="N40" s="42"/>
      <c r="O40" s="42"/>
      <c r="P40" s="36"/>
      <c r="Q40" s="1150"/>
      <c r="R40" s="35"/>
      <c r="T40" s="35"/>
      <c r="U40" s="43"/>
      <c r="V40" s="90"/>
      <c r="W40" s="42"/>
      <c r="X40" s="42"/>
      <c r="Y40" s="42"/>
      <c r="Z40" s="36"/>
      <c r="AA40" s="1150"/>
      <c r="AB40" s="35"/>
      <c r="AD40" s="35"/>
      <c r="AE40" s="44"/>
      <c r="AF40" s="92"/>
      <c r="AG40" s="46"/>
      <c r="AH40" s="46"/>
      <c r="AI40" s="47">
        <f t="shared" si="0"/>
        <v>0</v>
      </c>
      <c r="AJ40" s="48">
        <f t="shared" si="1"/>
        <v>0</v>
      </c>
      <c r="AK40" s="48">
        <f t="shared" si="2"/>
        <v>0</v>
      </c>
      <c r="AL40" s="59"/>
      <c r="AM40" s="60"/>
      <c r="AO40" s="51"/>
    </row>
    <row r="41" spans="1:41">
      <c r="A41" s="1151"/>
      <c r="B41" s="10" t="s">
        <v>73</v>
      </c>
      <c r="C41" s="123" t="s">
        <v>111</v>
      </c>
      <c r="D41" s="123"/>
      <c r="E41" s="56" t="s">
        <v>53</v>
      </c>
      <c r="F41" s="89" t="s">
        <v>54</v>
      </c>
      <c r="G41" s="90">
        <v>695</v>
      </c>
      <c r="H41" s="90">
        <v>180</v>
      </c>
      <c r="I41" s="42">
        <f t="shared" ref="I41:I43" si="28">H41*G41</f>
        <v>125100</v>
      </c>
      <c r="J41" s="42"/>
      <c r="K41" s="90">
        <v>680</v>
      </c>
      <c r="L41" s="90">
        <v>180</v>
      </c>
      <c r="M41" s="42">
        <f>L41*K41</f>
        <v>122400</v>
      </c>
      <c r="N41" s="42"/>
      <c r="O41" s="42">
        <f t="shared" ref="O41:O44" si="29">M41-I41</f>
        <v>-2700</v>
      </c>
      <c r="P41" s="36"/>
      <c r="Q41" s="1150"/>
      <c r="R41" s="35"/>
      <c r="T41" s="35"/>
      <c r="U41" s="43">
        <v>740.68500000000006</v>
      </c>
      <c r="V41" s="90">
        <v>180</v>
      </c>
      <c r="W41" s="42">
        <f t="shared" ref="W41:W44" si="30">V41*U41</f>
        <v>133323.30000000002</v>
      </c>
      <c r="X41" s="42"/>
      <c r="Y41" s="42">
        <f t="shared" ref="Y41:Y44" si="31">W41-S41</f>
        <v>133323.30000000002</v>
      </c>
      <c r="Z41" s="36"/>
      <c r="AA41" s="1150"/>
      <c r="AB41" s="35"/>
      <c r="AD41" s="35"/>
      <c r="AE41" s="44">
        <f t="shared" ref="AE41:AE44" si="32">U41-K41</f>
        <v>60.685000000000059</v>
      </c>
      <c r="AF41" s="92">
        <v>180</v>
      </c>
      <c r="AG41" s="46">
        <f>AF41*AE41</f>
        <v>10923.30000000001</v>
      </c>
      <c r="AH41" s="46"/>
      <c r="AI41" s="47">
        <f t="shared" si="0"/>
        <v>133323.30000000002</v>
      </c>
      <c r="AJ41" s="48">
        <f t="shared" si="1"/>
        <v>10923.30000000001</v>
      </c>
      <c r="AK41" s="48">
        <f t="shared" si="2"/>
        <v>122400</v>
      </c>
      <c r="AL41" s="59"/>
      <c r="AM41" s="60"/>
      <c r="AN41" s="50"/>
      <c r="AO41" s="51"/>
    </row>
    <row r="42" spans="1:41">
      <c r="A42" s="1151"/>
      <c r="B42" s="10" t="s">
        <v>78</v>
      </c>
      <c r="C42" s="123" t="s">
        <v>112</v>
      </c>
      <c r="D42" s="123"/>
      <c r="E42" s="56"/>
      <c r="F42" s="89" t="s">
        <v>54</v>
      </c>
      <c r="G42" s="90">
        <v>120</v>
      </c>
      <c r="H42" s="90">
        <v>180</v>
      </c>
      <c r="I42" s="42">
        <f t="shared" si="28"/>
        <v>21600</v>
      </c>
      <c r="J42" s="42"/>
      <c r="K42" s="90">
        <v>120</v>
      </c>
      <c r="L42" s="90">
        <v>180</v>
      </c>
      <c r="M42" s="42">
        <f>L42*K42</f>
        <v>21600</v>
      </c>
      <c r="N42" s="42"/>
      <c r="O42" s="42">
        <f t="shared" si="29"/>
        <v>0</v>
      </c>
      <c r="P42" s="36"/>
      <c r="Q42" s="1150"/>
      <c r="R42" s="35"/>
      <c r="T42" s="35"/>
      <c r="U42" s="43">
        <v>101.25</v>
      </c>
      <c r="V42" s="90">
        <v>180</v>
      </c>
      <c r="W42" s="42">
        <f t="shared" si="30"/>
        <v>18225</v>
      </c>
      <c r="X42" s="42"/>
      <c r="Y42" s="42">
        <f t="shared" si="31"/>
        <v>18225</v>
      </c>
      <c r="Z42" s="36"/>
      <c r="AA42" s="1150"/>
      <c r="AB42" s="35"/>
      <c r="AD42" s="35"/>
      <c r="AE42" s="44">
        <f t="shared" si="32"/>
        <v>-18.75</v>
      </c>
      <c r="AF42" s="92">
        <v>180</v>
      </c>
      <c r="AG42" s="46">
        <f>AF42*AE42</f>
        <v>-3375</v>
      </c>
      <c r="AH42" s="46"/>
      <c r="AI42" s="47">
        <f t="shared" si="0"/>
        <v>18225</v>
      </c>
      <c r="AJ42" s="48">
        <f t="shared" si="1"/>
        <v>-3375</v>
      </c>
      <c r="AK42" s="48">
        <f t="shared" si="2"/>
        <v>21600</v>
      </c>
      <c r="AL42" s="59"/>
      <c r="AM42" s="60"/>
      <c r="AN42" s="50"/>
      <c r="AO42" s="51"/>
    </row>
    <row r="43" spans="1:41">
      <c r="A43" s="1151"/>
      <c r="B43" s="10" t="s">
        <v>80</v>
      </c>
      <c r="C43" s="123" t="s">
        <v>113</v>
      </c>
      <c r="D43" s="123"/>
      <c r="E43" s="56"/>
      <c r="F43" s="89" t="s">
        <v>54</v>
      </c>
      <c r="G43" s="90">
        <v>95</v>
      </c>
      <c r="H43" s="90">
        <v>180</v>
      </c>
      <c r="I43" s="42">
        <f t="shared" si="28"/>
        <v>17100</v>
      </c>
      <c r="J43" s="42"/>
      <c r="K43" s="90">
        <v>95</v>
      </c>
      <c r="L43" s="90">
        <v>180</v>
      </c>
      <c r="M43" s="42">
        <f>L43*K43</f>
        <v>17100</v>
      </c>
      <c r="N43" s="42"/>
      <c r="O43" s="42">
        <f t="shared" si="29"/>
        <v>0</v>
      </c>
      <c r="P43" s="36"/>
      <c r="Q43" s="69"/>
      <c r="R43" s="35"/>
      <c r="T43" s="35"/>
      <c r="U43" s="43">
        <v>69.19</v>
      </c>
      <c r="V43" s="90">
        <v>180</v>
      </c>
      <c r="W43" s="42">
        <f t="shared" si="30"/>
        <v>12454.199999999999</v>
      </c>
      <c r="X43" s="42"/>
      <c r="Y43" s="42">
        <f t="shared" si="31"/>
        <v>12454.199999999999</v>
      </c>
      <c r="Z43" s="36"/>
      <c r="AA43" s="69"/>
      <c r="AB43" s="35"/>
      <c r="AD43" s="35"/>
      <c r="AE43" s="44">
        <f t="shared" si="32"/>
        <v>-25.810000000000002</v>
      </c>
      <c r="AF43" s="92">
        <v>180</v>
      </c>
      <c r="AG43" s="46">
        <f>AF43*AE43</f>
        <v>-4645.8</v>
      </c>
      <c r="AH43" s="46"/>
      <c r="AI43" s="47">
        <f t="shared" si="0"/>
        <v>12454.199999999999</v>
      </c>
      <c r="AJ43" s="48">
        <f>AE43*AF43</f>
        <v>-4645.8</v>
      </c>
      <c r="AK43" s="48">
        <f t="shared" si="2"/>
        <v>17100</v>
      </c>
      <c r="AL43" s="59"/>
      <c r="AM43" s="60"/>
      <c r="AN43" s="50"/>
      <c r="AO43" s="51"/>
    </row>
    <row r="44" spans="1:41">
      <c r="A44" s="1151"/>
      <c r="B44" s="10" t="s">
        <v>82</v>
      </c>
      <c r="C44" s="123" t="s">
        <v>114</v>
      </c>
      <c r="D44" s="123"/>
      <c r="E44" s="56"/>
      <c r="F44" s="89" t="s">
        <v>54</v>
      </c>
      <c r="G44" s="90"/>
      <c r="H44" s="114"/>
      <c r="I44" s="112">
        <f t="shared" ref="I44" si="33">H44*E44</f>
        <v>0</v>
      </c>
      <c r="J44" s="113"/>
      <c r="K44" s="114">
        <v>30</v>
      </c>
      <c r="L44" s="114">
        <v>180</v>
      </c>
      <c r="M44" s="112">
        <f>L44*K44</f>
        <v>5400</v>
      </c>
      <c r="N44" s="112"/>
      <c r="O44" s="112">
        <f t="shared" si="29"/>
        <v>5400</v>
      </c>
      <c r="P44" s="125"/>
      <c r="Q44" s="115" t="s">
        <v>115</v>
      </c>
      <c r="R44" s="35" t="s">
        <v>116</v>
      </c>
      <c r="S44" s="26" t="s">
        <v>117</v>
      </c>
      <c r="T44" s="35"/>
      <c r="U44" s="116">
        <v>20</v>
      </c>
      <c r="V44" s="114">
        <v>180</v>
      </c>
      <c r="W44" s="112">
        <f t="shared" si="30"/>
        <v>3600</v>
      </c>
      <c r="X44" s="112"/>
      <c r="Y44" s="112" t="e">
        <f t="shared" si="31"/>
        <v>#VALUE!</v>
      </c>
      <c r="Z44" s="125"/>
      <c r="AA44" s="115" t="s">
        <v>115</v>
      </c>
      <c r="AB44" s="35" t="s">
        <v>116</v>
      </c>
      <c r="AC44" s="26" t="s">
        <v>117</v>
      </c>
      <c r="AD44" s="35"/>
      <c r="AE44" s="44">
        <f t="shared" si="32"/>
        <v>-10</v>
      </c>
      <c r="AF44" s="117">
        <v>180</v>
      </c>
      <c r="AG44" s="118">
        <f>AF44*AE44</f>
        <v>-1800</v>
      </c>
      <c r="AH44" s="118"/>
      <c r="AI44" s="47">
        <f t="shared" si="0"/>
        <v>3600</v>
      </c>
      <c r="AJ44" s="48">
        <f t="shared" si="1"/>
        <v>-1800</v>
      </c>
      <c r="AK44" s="48">
        <f t="shared" si="2"/>
        <v>5400</v>
      </c>
      <c r="AL44" s="59"/>
      <c r="AM44" s="60"/>
      <c r="AN44" s="50"/>
      <c r="AO44" s="51"/>
    </row>
    <row r="45" spans="1:41">
      <c r="A45" s="10"/>
      <c r="B45" s="119"/>
      <c r="C45" s="123"/>
      <c r="D45" s="123"/>
      <c r="E45" s="56"/>
      <c r="F45" s="89"/>
      <c r="G45" s="126"/>
      <c r="H45" s="126"/>
      <c r="I45" s="42"/>
      <c r="J45" s="42"/>
      <c r="K45" s="126"/>
      <c r="L45" s="126"/>
      <c r="M45" s="42"/>
      <c r="N45" s="42"/>
      <c r="O45" s="42"/>
      <c r="P45" s="36"/>
      <c r="Q45" s="11"/>
      <c r="R45" s="35"/>
      <c r="T45" s="35"/>
      <c r="U45" s="32"/>
      <c r="V45" s="126"/>
      <c r="W45" s="42"/>
      <c r="X45" s="42"/>
      <c r="Y45" s="42"/>
      <c r="Z45" s="36"/>
      <c r="AA45" s="11"/>
      <c r="AB45" s="35"/>
      <c r="AD45" s="35"/>
      <c r="AE45" s="21"/>
      <c r="AF45" s="127"/>
      <c r="AG45" s="46"/>
      <c r="AH45" s="46"/>
      <c r="AI45" s="47">
        <f t="shared" si="0"/>
        <v>0</v>
      </c>
      <c r="AJ45" s="48">
        <f t="shared" si="1"/>
        <v>0</v>
      </c>
      <c r="AK45" s="48">
        <f t="shared" si="2"/>
        <v>0</v>
      </c>
      <c r="AL45" s="59"/>
      <c r="AM45" s="60"/>
      <c r="AO45" s="51"/>
    </row>
    <row r="46" spans="1:41" ht="93" customHeight="1">
      <c r="A46" s="1151">
        <v>2</v>
      </c>
      <c r="B46" s="1153" t="s">
        <v>118</v>
      </c>
      <c r="C46" s="123" t="s">
        <v>119</v>
      </c>
      <c r="D46" s="66" t="s">
        <v>120</v>
      </c>
      <c r="E46" s="66" t="s">
        <v>53</v>
      </c>
      <c r="F46" s="55" t="s">
        <v>54</v>
      </c>
      <c r="G46" s="90">
        <v>1200</v>
      </c>
      <c r="H46" s="90">
        <v>300</v>
      </c>
      <c r="I46" s="42">
        <f t="shared" ref="I46" si="34">H46*G46</f>
        <v>360000</v>
      </c>
      <c r="J46" s="42"/>
      <c r="K46" s="90">
        <v>1200</v>
      </c>
      <c r="L46" s="90">
        <v>300</v>
      </c>
      <c r="M46" s="42">
        <f>L46*K46</f>
        <v>360000</v>
      </c>
      <c r="N46" s="42"/>
      <c r="O46" s="42">
        <f>M46-I46</f>
        <v>0</v>
      </c>
      <c r="P46" s="36"/>
      <c r="Q46" s="11"/>
      <c r="R46" s="35"/>
      <c r="T46" s="35"/>
      <c r="U46" s="43">
        <v>804</v>
      </c>
      <c r="V46" s="90">
        <v>300</v>
      </c>
      <c r="W46" s="42">
        <f>V46*U46</f>
        <v>241200</v>
      </c>
      <c r="X46" s="42"/>
      <c r="Y46" s="42">
        <f>W46-S46</f>
        <v>241200</v>
      </c>
      <c r="Z46" s="36"/>
      <c r="AA46" s="11"/>
      <c r="AB46" s="35"/>
      <c r="AD46" s="35"/>
      <c r="AE46" s="44">
        <f>U46-K46</f>
        <v>-396</v>
      </c>
      <c r="AF46" s="92">
        <v>300</v>
      </c>
      <c r="AG46" s="46">
        <f>AF46*AE46</f>
        <v>-118800</v>
      </c>
      <c r="AH46" s="46"/>
      <c r="AI46" s="47">
        <f t="shared" si="0"/>
        <v>241200</v>
      </c>
      <c r="AJ46" s="48">
        <f t="shared" si="1"/>
        <v>-118800</v>
      </c>
      <c r="AK46" s="48">
        <f t="shared" si="2"/>
        <v>360000</v>
      </c>
      <c r="AL46" s="59"/>
      <c r="AM46" s="49" t="s">
        <v>101</v>
      </c>
      <c r="AN46" s="50"/>
      <c r="AO46" s="51"/>
    </row>
    <row r="47" spans="1:41">
      <c r="A47" s="1151"/>
      <c r="B47" s="1153"/>
      <c r="C47" s="123" t="s">
        <v>121</v>
      </c>
      <c r="D47" s="123"/>
      <c r="E47" s="56"/>
      <c r="F47" s="89"/>
      <c r="G47" s="126"/>
      <c r="H47" s="126"/>
      <c r="I47" s="42"/>
      <c r="J47" s="42"/>
      <c r="K47" s="126"/>
      <c r="L47" s="126"/>
      <c r="M47" s="42"/>
      <c r="N47" s="42"/>
      <c r="O47" s="42"/>
      <c r="P47" s="36"/>
      <c r="Q47" s="11"/>
      <c r="R47" s="35"/>
      <c r="T47" s="35"/>
      <c r="U47" s="32"/>
      <c r="V47" s="126"/>
      <c r="W47" s="42"/>
      <c r="X47" s="42"/>
      <c r="Y47" s="42"/>
      <c r="Z47" s="36"/>
      <c r="AA47" s="11"/>
      <c r="AB47" s="35"/>
      <c r="AD47" s="35"/>
      <c r="AE47" s="21"/>
      <c r="AF47" s="127"/>
      <c r="AG47" s="46"/>
      <c r="AH47" s="46"/>
      <c r="AI47" s="47">
        <f t="shared" si="0"/>
        <v>0</v>
      </c>
      <c r="AJ47" s="48">
        <f t="shared" si="1"/>
        <v>0</v>
      </c>
      <c r="AK47" s="48">
        <f t="shared" si="2"/>
        <v>0</v>
      </c>
      <c r="AL47" s="59"/>
      <c r="AM47" s="60"/>
      <c r="AO47" s="51"/>
    </row>
    <row r="48" spans="1:41">
      <c r="A48" s="10"/>
      <c r="B48" s="119"/>
      <c r="C48" s="123"/>
      <c r="D48" s="123"/>
      <c r="E48" s="56"/>
      <c r="F48" s="89"/>
      <c r="G48" s="126"/>
      <c r="H48" s="126"/>
      <c r="I48" s="42"/>
      <c r="J48" s="42"/>
      <c r="K48" s="126"/>
      <c r="L48" s="126"/>
      <c r="M48" s="42"/>
      <c r="N48" s="42"/>
      <c r="O48" s="42"/>
      <c r="P48" s="36"/>
      <c r="Q48" s="11"/>
      <c r="R48" s="35"/>
      <c r="T48" s="35"/>
      <c r="U48" s="32"/>
      <c r="V48" s="126"/>
      <c r="W48" s="42"/>
      <c r="X48" s="42"/>
      <c r="Y48" s="42"/>
      <c r="Z48" s="36"/>
      <c r="AA48" s="11"/>
      <c r="AB48" s="35"/>
      <c r="AD48" s="35"/>
      <c r="AE48" s="21"/>
      <c r="AF48" s="127"/>
      <c r="AG48" s="46"/>
      <c r="AH48" s="46"/>
      <c r="AI48" s="47">
        <f t="shared" si="0"/>
        <v>0</v>
      </c>
      <c r="AJ48" s="48">
        <f t="shared" si="1"/>
        <v>0</v>
      </c>
      <c r="AK48" s="48">
        <f t="shared" si="2"/>
        <v>0</v>
      </c>
      <c r="AL48" s="59"/>
      <c r="AM48" s="60"/>
      <c r="AO48" s="51"/>
    </row>
    <row r="49" spans="1:41" ht="93" customHeight="1">
      <c r="A49" s="1151">
        <v>3</v>
      </c>
      <c r="B49" s="1151" t="s">
        <v>122</v>
      </c>
      <c r="C49" s="123" t="s">
        <v>119</v>
      </c>
      <c r="D49" s="66" t="s">
        <v>123</v>
      </c>
      <c r="E49" s="66" t="s">
        <v>53</v>
      </c>
      <c r="F49" s="55" t="s">
        <v>54</v>
      </c>
      <c r="G49" s="90">
        <v>500</v>
      </c>
      <c r="H49" s="90">
        <v>450</v>
      </c>
      <c r="I49" s="42">
        <f t="shared" ref="I49" si="35">H49*G49</f>
        <v>225000</v>
      </c>
      <c r="J49" s="42"/>
      <c r="K49" s="90">
        <v>500</v>
      </c>
      <c r="L49" s="90">
        <v>450</v>
      </c>
      <c r="M49" s="42">
        <f>L49*K49</f>
        <v>225000</v>
      </c>
      <c r="N49" s="42"/>
      <c r="O49" s="42">
        <f>M49-I49</f>
        <v>0</v>
      </c>
      <c r="P49" s="36"/>
      <c r="Q49" s="11"/>
      <c r="R49" s="35"/>
      <c r="T49" s="35"/>
      <c r="U49" s="43">
        <v>492</v>
      </c>
      <c r="V49" s="90">
        <v>450</v>
      </c>
      <c r="W49" s="42">
        <f>V49*U49</f>
        <v>221400</v>
      </c>
      <c r="X49" s="42"/>
      <c r="Y49" s="42">
        <f>W49-S49</f>
        <v>221400</v>
      </c>
      <c r="Z49" s="36"/>
      <c r="AA49" s="11"/>
      <c r="AB49" s="35"/>
      <c r="AD49" s="35"/>
      <c r="AE49" s="44">
        <f>U49-K49</f>
        <v>-8</v>
      </c>
      <c r="AF49" s="92">
        <v>450</v>
      </c>
      <c r="AG49" s="46">
        <f>AF49*AE49</f>
        <v>-3600</v>
      </c>
      <c r="AH49" s="46"/>
      <c r="AI49" s="47">
        <f t="shared" si="0"/>
        <v>221400</v>
      </c>
      <c r="AJ49" s="48">
        <f t="shared" si="1"/>
        <v>-3600</v>
      </c>
      <c r="AK49" s="48">
        <f t="shared" si="2"/>
        <v>225000</v>
      </c>
      <c r="AL49" s="59"/>
      <c r="AM49" s="60" t="s">
        <v>101</v>
      </c>
      <c r="AN49" s="50"/>
      <c r="AO49" s="51"/>
    </row>
    <row r="50" spans="1:41">
      <c r="A50" s="1151"/>
      <c r="B50" s="1151"/>
      <c r="C50" s="123" t="s">
        <v>124</v>
      </c>
      <c r="D50" s="123"/>
      <c r="E50" s="56"/>
      <c r="F50" s="89"/>
      <c r="G50" s="126"/>
      <c r="H50" s="126"/>
      <c r="I50" s="42"/>
      <c r="J50" s="42"/>
      <c r="K50" s="126"/>
      <c r="L50" s="126"/>
      <c r="M50" s="42"/>
      <c r="N50" s="42"/>
      <c r="O50" s="42"/>
      <c r="P50" s="36"/>
      <c r="Q50" s="11"/>
      <c r="R50" s="35"/>
      <c r="T50" s="35"/>
      <c r="U50" s="32"/>
      <c r="V50" s="126"/>
      <c r="W50" s="42"/>
      <c r="X50" s="42"/>
      <c r="Y50" s="42"/>
      <c r="Z50" s="36"/>
      <c r="AA50" s="11"/>
      <c r="AB50" s="35"/>
      <c r="AD50" s="35"/>
      <c r="AE50" s="21"/>
      <c r="AF50" s="127"/>
      <c r="AG50" s="46"/>
      <c r="AH50" s="46"/>
      <c r="AI50" s="47">
        <f t="shared" si="0"/>
        <v>0</v>
      </c>
      <c r="AJ50" s="48">
        <f t="shared" si="1"/>
        <v>0</v>
      </c>
      <c r="AK50" s="48">
        <f t="shared" si="2"/>
        <v>0</v>
      </c>
      <c r="AL50" s="59"/>
      <c r="AM50" s="60"/>
      <c r="AO50" s="51"/>
    </row>
    <row r="51" spans="1:41">
      <c r="A51" s="10"/>
      <c r="B51" s="119"/>
      <c r="C51" s="123"/>
      <c r="D51" s="123"/>
      <c r="E51" s="56"/>
      <c r="F51" s="89"/>
      <c r="G51" s="126"/>
      <c r="H51" s="126"/>
      <c r="I51" s="42"/>
      <c r="J51" s="42"/>
      <c r="K51" s="126"/>
      <c r="L51" s="126"/>
      <c r="M51" s="42"/>
      <c r="N51" s="42"/>
      <c r="O51" s="42"/>
      <c r="P51" s="36"/>
      <c r="Q51" s="11"/>
      <c r="R51" s="35"/>
      <c r="T51" s="35"/>
      <c r="U51" s="32"/>
      <c r="V51" s="126"/>
      <c r="W51" s="42"/>
      <c r="X51" s="42"/>
      <c r="Y51" s="42"/>
      <c r="Z51" s="36"/>
      <c r="AA51" s="11"/>
      <c r="AB51" s="35"/>
      <c r="AD51" s="35"/>
      <c r="AE51" s="21"/>
      <c r="AF51" s="127"/>
      <c r="AG51" s="46"/>
      <c r="AH51" s="46"/>
      <c r="AI51" s="47">
        <f t="shared" si="0"/>
        <v>0</v>
      </c>
      <c r="AJ51" s="48">
        <f t="shared" si="1"/>
        <v>0</v>
      </c>
      <c r="AK51" s="48">
        <f t="shared" si="2"/>
        <v>0</v>
      </c>
      <c r="AL51" s="59"/>
      <c r="AM51" s="60"/>
      <c r="AO51" s="51"/>
    </row>
    <row r="52" spans="1:41" ht="75">
      <c r="A52" s="1151">
        <v>4</v>
      </c>
      <c r="B52" s="1153" t="s">
        <v>125</v>
      </c>
      <c r="C52" s="123" t="s">
        <v>126</v>
      </c>
      <c r="D52" s="66" t="s">
        <v>123</v>
      </c>
      <c r="E52" s="66" t="s">
        <v>53</v>
      </c>
      <c r="F52" s="89" t="s">
        <v>62</v>
      </c>
      <c r="G52" s="126">
        <v>200</v>
      </c>
      <c r="H52" s="126">
        <v>200</v>
      </c>
      <c r="I52" s="42">
        <f t="shared" ref="I52" si="36">H52*G52</f>
        <v>40000</v>
      </c>
      <c r="J52" s="42"/>
      <c r="K52" s="126">
        <v>200</v>
      </c>
      <c r="L52" s="126">
        <v>200</v>
      </c>
      <c r="M52" s="42">
        <f>L52*K52</f>
        <v>40000</v>
      </c>
      <c r="N52" s="42"/>
      <c r="O52" s="42">
        <f>M52-I52</f>
        <v>0</v>
      </c>
      <c r="P52" s="36"/>
      <c r="Q52" s="11"/>
      <c r="R52" s="35"/>
      <c r="T52" s="35"/>
      <c r="U52" s="32">
        <v>108.24</v>
      </c>
      <c r="V52" s="126">
        <v>200</v>
      </c>
      <c r="W52" s="42">
        <f>V52*U52</f>
        <v>21648</v>
      </c>
      <c r="X52" s="42"/>
      <c r="Y52" s="42">
        <f>W52-S52</f>
        <v>21648</v>
      </c>
      <c r="Z52" s="36"/>
      <c r="AA52" s="11"/>
      <c r="AB52" s="35"/>
      <c r="AD52" s="35"/>
      <c r="AE52" s="44">
        <f>U52-K52</f>
        <v>-91.76</v>
      </c>
      <c r="AF52" s="127">
        <v>200</v>
      </c>
      <c r="AG52" s="46">
        <f>AF52*AE52</f>
        <v>-18352</v>
      </c>
      <c r="AH52" s="46"/>
      <c r="AI52" s="47">
        <f t="shared" si="0"/>
        <v>21648</v>
      </c>
      <c r="AJ52" s="48">
        <f t="shared" si="1"/>
        <v>-18352</v>
      </c>
      <c r="AK52" s="48">
        <f t="shared" si="2"/>
        <v>40000</v>
      </c>
      <c r="AL52" s="59"/>
      <c r="AM52" s="60" t="s">
        <v>101</v>
      </c>
      <c r="AN52" s="50"/>
      <c r="AO52" s="51"/>
    </row>
    <row r="53" spans="1:41">
      <c r="A53" s="1151"/>
      <c r="B53" s="1153"/>
      <c r="C53" s="123" t="s">
        <v>127</v>
      </c>
      <c r="D53" s="123"/>
      <c r="E53" s="56"/>
      <c r="F53" s="89"/>
      <c r="G53" s="126"/>
      <c r="H53" s="126"/>
      <c r="I53" s="42"/>
      <c r="J53" s="42"/>
      <c r="K53" s="126"/>
      <c r="L53" s="126"/>
      <c r="M53" s="42"/>
      <c r="N53" s="42"/>
      <c r="O53" s="42"/>
      <c r="P53" s="36"/>
      <c r="Q53" s="11"/>
      <c r="R53" s="35"/>
      <c r="T53" s="35"/>
      <c r="U53" s="32"/>
      <c r="V53" s="126"/>
      <c r="W53" s="42"/>
      <c r="X53" s="42"/>
      <c r="Y53" s="42"/>
      <c r="Z53" s="36"/>
      <c r="AA53" s="11"/>
      <c r="AB53" s="35"/>
      <c r="AD53" s="35"/>
      <c r="AE53" s="21"/>
      <c r="AF53" s="127"/>
      <c r="AG53" s="46"/>
      <c r="AH53" s="46"/>
      <c r="AI53" s="47">
        <f t="shared" si="0"/>
        <v>0</v>
      </c>
      <c r="AJ53" s="48">
        <f t="shared" si="1"/>
        <v>0</v>
      </c>
      <c r="AK53" s="48">
        <f t="shared" si="2"/>
        <v>0</v>
      </c>
      <c r="AL53" s="59"/>
      <c r="AM53" s="60"/>
      <c r="AO53" s="51"/>
    </row>
    <row r="54" spans="1:41">
      <c r="A54" s="10"/>
      <c r="B54" s="119"/>
      <c r="C54" s="123"/>
      <c r="D54" s="123"/>
      <c r="E54" s="56"/>
      <c r="F54" s="89"/>
      <c r="G54" s="126"/>
      <c r="H54" s="126"/>
      <c r="I54" s="42"/>
      <c r="J54" s="42"/>
      <c r="K54" s="126"/>
      <c r="L54" s="126"/>
      <c r="M54" s="42"/>
      <c r="N54" s="42"/>
      <c r="O54" s="42"/>
      <c r="P54" s="36"/>
      <c r="Q54" s="11"/>
      <c r="R54" s="35"/>
      <c r="T54" s="35"/>
      <c r="U54" s="32"/>
      <c r="V54" s="126"/>
      <c r="W54" s="42"/>
      <c r="X54" s="42"/>
      <c r="Y54" s="42"/>
      <c r="Z54" s="36"/>
      <c r="AA54" s="11"/>
      <c r="AB54" s="35"/>
      <c r="AD54" s="35"/>
      <c r="AE54" s="21"/>
      <c r="AF54" s="127"/>
      <c r="AG54" s="46"/>
      <c r="AH54" s="46"/>
      <c r="AI54" s="47">
        <f t="shared" si="0"/>
        <v>0</v>
      </c>
      <c r="AJ54" s="48">
        <f t="shared" si="1"/>
        <v>0</v>
      </c>
      <c r="AK54" s="48">
        <f t="shared" si="2"/>
        <v>0</v>
      </c>
      <c r="AL54" s="59"/>
      <c r="AM54" s="60"/>
      <c r="AO54" s="51"/>
    </row>
    <row r="55" spans="1:41" ht="87.5">
      <c r="A55" s="1151">
        <v>5</v>
      </c>
      <c r="B55" s="1151" t="s">
        <v>128</v>
      </c>
      <c r="C55" s="123" t="s">
        <v>129</v>
      </c>
      <c r="D55" s="123"/>
      <c r="E55" s="56"/>
      <c r="F55" s="89"/>
      <c r="G55" s="90"/>
      <c r="H55" s="90"/>
      <c r="I55" s="42"/>
      <c r="J55" s="42"/>
      <c r="K55" s="90"/>
      <c r="L55" s="90"/>
      <c r="M55" s="42"/>
      <c r="N55" s="42"/>
      <c r="O55" s="42"/>
      <c r="P55" s="36"/>
      <c r="Q55" s="11"/>
      <c r="R55" s="35"/>
      <c r="T55" s="35"/>
      <c r="U55" s="43"/>
      <c r="V55" s="90"/>
      <c r="W55" s="42"/>
      <c r="X55" s="42"/>
      <c r="Y55" s="42"/>
      <c r="Z55" s="36"/>
      <c r="AA55" s="11"/>
      <c r="AB55" s="35"/>
      <c r="AD55" s="35"/>
      <c r="AE55" s="44"/>
      <c r="AF55" s="92"/>
      <c r="AG55" s="46"/>
      <c r="AH55" s="46"/>
      <c r="AI55" s="47">
        <f t="shared" si="0"/>
        <v>0</v>
      </c>
      <c r="AJ55" s="48">
        <f t="shared" si="1"/>
        <v>0</v>
      </c>
      <c r="AK55" s="48">
        <f t="shared" si="2"/>
        <v>0</v>
      </c>
      <c r="AL55" s="59"/>
      <c r="AM55" s="60" t="s">
        <v>101</v>
      </c>
      <c r="AO55" s="51"/>
    </row>
    <row r="56" spans="1:41">
      <c r="A56" s="1151"/>
      <c r="B56" s="1151"/>
      <c r="C56" s="123" t="s">
        <v>130</v>
      </c>
      <c r="D56" s="123"/>
      <c r="E56" s="56"/>
      <c r="F56" s="89"/>
      <c r="G56" s="90"/>
      <c r="H56" s="90"/>
      <c r="I56" s="42"/>
      <c r="J56" s="42"/>
      <c r="K56" s="90"/>
      <c r="L56" s="90"/>
      <c r="M56" s="42"/>
      <c r="N56" s="42"/>
      <c r="O56" s="42"/>
      <c r="P56" s="36"/>
      <c r="Q56" s="11"/>
      <c r="R56" s="35"/>
      <c r="T56" s="35"/>
      <c r="U56" s="43"/>
      <c r="V56" s="90"/>
      <c r="W56" s="42"/>
      <c r="X56" s="42"/>
      <c r="Y56" s="42"/>
      <c r="Z56" s="36"/>
      <c r="AA56" s="11"/>
      <c r="AB56" s="35"/>
      <c r="AD56" s="35"/>
      <c r="AE56" s="44"/>
      <c r="AF56" s="92"/>
      <c r="AG56" s="46"/>
      <c r="AH56" s="46"/>
      <c r="AI56" s="47">
        <f t="shared" si="0"/>
        <v>0</v>
      </c>
      <c r="AJ56" s="48">
        <f t="shared" si="1"/>
        <v>0</v>
      </c>
      <c r="AK56" s="48">
        <f t="shared" si="2"/>
        <v>0</v>
      </c>
      <c r="AL56" s="59"/>
      <c r="AM56" s="60"/>
      <c r="AO56" s="51"/>
    </row>
    <row r="57" spans="1:41">
      <c r="A57" s="1151"/>
      <c r="B57" s="119" t="s">
        <v>73</v>
      </c>
      <c r="C57" s="123" t="s">
        <v>131</v>
      </c>
      <c r="D57" s="123"/>
      <c r="E57" s="66"/>
      <c r="F57" s="55" t="s">
        <v>54</v>
      </c>
      <c r="G57" s="126">
        <v>300</v>
      </c>
      <c r="H57" s="128">
        <v>500</v>
      </c>
      <c r="I57" s="42">
        <f t="shared" ref="I57:I58" si="37">H57*G57</f>
        <v>150000</v>
      </c>
      <c r="J57" s="42"/>
      <c r="K57" s="126">
        <v>300</v>
      </c>
      <c r="L57" s="128">
        <v>500</v>
      </c>
      <c r="M57" s="42">
        <f>L57*K57</f>
        <v>150000</v>
      </c>
      <c r="N57" s="42"/>
      <c r="O57" s="42">
        <f t="shared" ref="O57:O58" si="38">M57-I57</f>
        <v>0</v>
      </c>
      <c r="P57" s="36"/>
      <c r="Q57" s="11"/>
      <c r="R57" s="35"/>
      <c r="T57" s="35"/>
      <c r="U57" s="32">
        <v>143.25</v>
      </c>
      <c r="V57" s="128">
        <v>500</v>
      </c>
      <c r="W57" s="42">
        <f t="shared" ref="W57:W58" si="39">V57*U57</f>
        <v>71625</v>
      </c>
      <c r="X57" s="42"/>
      <c r="Y57" s="42">
        <f t="shared" ref="Y57:Y58" si="40">W57-S57</f>
        <v>71625</v>
      </c>
      <c r="Z57" s="36"/>
      <c r="AA57" s="11"/>
      <c r="AB57" s="35"/>
      <c r="AD57" s="35"/>
      <c r="AE57" s="44">
        <f t="shared" ref="AE57:AE58" si="41">U57-K57</f>
        <v>-156.75</v>
      </c>
      <c r="AF57" s="129">
        <v>500</v>
      </c>
      <c r="AG57" s="46">
        <f t="shared" ref="AG57:AG58" si="42">AF57*AE57</f>
        <v>-78375</v>
      </c>
      <c r="AH57" s="46"/>
      <c r="AI57" s="47">
        <f t="shared" si="0"/>
        <v>71625</v>
      </c>
      <c r="AJ57" s="48">
        <f t="shared" si="1"/>
        <v>-78375</v>
      </c>
      <c r="AK57" s="48">
        <f t="shared" si="2"/>
        <v>150000</v>
      </c>
      <c r="AL57" s="59"/>
      <c r="AM57" s="60" t="s">
        <v>132</v>
      </c>
      <c r="AN57" s="50"/>
      <c r="AO57" s="51"/>
    </row>
    <row r="58" spans="1:41">
      <c r="A58" s="1151"/>
      <c r="B58" s="119" t="s">
        <v>78</v>
      </c>
      <c r="C58" s="123" t="s">
        <v>133</v>
      </c>
      <c r="D58" s="123"/>
      <c r="E58" s="66"/>
      <c r="F58" s="55" t="s">
        <v>54</v>
      </c>
      <c r="G58" s="126">
        <v>200</v>
      </c>
      <c r="H58" s="128">
        <v>500</v>
      </c>
      <c r="I58" s="42">
        <f t="shared" si="37"/>
        <v>100000</v>
      </c>
      <c r="J58" s="42"/>
      <c r="K58" s="126">
        <v>200</v>
      </c>
      <c r="L58" s="128">
        <v>500</v>
      </c>
      <c r="M58" s="42">
        <f>L58*K58</f>
        <v>100000</v>
      </c>
      <c r="N58" s="42"/>
      <c r="O58" s="42">
        <f t="shared" si="38"/>
        <v>0</v>
      </c>
      <c r="P58" s="36"/>
      <c r="Q58" s="11"/>
      <c r="R58" s="35"/>
      <c r="T58" s="35"/>
      <c r="U58" s="130">
        <v>0</v>
      </c>
      <c r="V58" s="128">
        <v>500</v>
      </c>
      <c r="W58" s="72">
        <f t="shared" si="39"/>
        <v>0</v>
      </c>
      <c r="X58" s="42"/>
      <c r="Y58" s="42">
        <f t="shared" si="40"/>
        <v>0</v>
      </c>
      <c r="Z58" s="36"/>
      <c r="AA58" s="11"/>
      <c r="AB58" s="35"/>
      <c r="AD58" s="35"/>
      <c r="AE58" s="44">
        <f t="shared" si="41"/>
        <v>-200</v>
      </c>
      <c r="AF58" s="129">
        <v>500</v>
      </c>
      <c r="AG58" s="46">
        <f t="shared" si="42"/>
        <v>-100000</v>
      </c>
      <c r="AH58" s="46"/>
      <c r="AI58" s="47">
        <f t="shared" si="0"/>
        <v>0</v>
      </c>
      <c r="AJ58" s="48">
        <f t="shared" si="1"/>
        <v>-100000</v>
      </c>
      <c r="AK58" s="48">
        <f t="shared" si="2"/>
        <v>100000</v>
      </c>
      <c r="AL58" s="59"/>
      <c r="AM58" s="60"/>
      <c r="AN58" s="50"/>
      <c r="AO58" s="51"/>
    </row>
    <row r="59" spans="1:41">
      <c r="A59" s="10"/>
      <c r="B59" s="119"/>
      <c r="C59" s="123"/>
      <c r="D59" s="123"/>
      <c r="E59" s="66"/>
      <c r="F59" s="55"/>
      <c r="G59" s="126"/>
      <c r="H59" s="128"/>
      <c r="I59" s="42"/>
      <c r="J59" s="42"/>
      <c r="K59" s="126"/>
      <c r="L59" s="128"/>
      <c r="M59" s="42"/>
      <c r="N59" s="42"/>
      <c r="O59" s="42"/>
      <c r="P59" s="36"/>
      <c r="Q59" s="11"/>
      <c r="R59" s="35"/>
      <c r="T59" s="35"/>
      <c r="U59" s="32"/>
      <c r="V59" s="128"/>
      <c r="W59" s="42"/>
      <c r="X59" s="42"/>
      <c r="Y59" s="42"/>
      <c r="Z59" s="36"/>
      <c r="AA59" s="11"/>
      <c r="AB59" s="35"/>
      <c r="AD59" s="35"/>
      <c r="AE59" s="21"/>
      <c r="AF59" s="129"/>
      <c r="AG59" s="46"/>
      <c r="AH59" s="46"/>
      <c r="AI59" s="47">
        <f t="shared" si="0"/>
        <v>0</v>
      </c>
      <c r="AJ59" s="48">
        <f t="shared" si="1"/>
        <v>0</v>
      </c>
      <c r="AK59" s="48">
        <f t="shared" si="2"/>
        <v>0</v>
      </c>
      <c r="AL59" s="59"/>
      <c r="AM59" s="60"/>
      <c r="AO59" s="51"/>
    </row>
    <row r="60" spans="1:41" ht="75">
      <c r="A60" s="1151">
        <v>6</v>
      </c>
      <c r="B60" s="1153" t="s">
        <v>134</v>
      </c>
      <c r="C60" s="123" t="s">
        <v>135</v>
      </c>
      <c r="D60" s="123"/>
      <c r="E60" s="56"/>
      <c r="F60" s="89"/>
      <c r="G60" s="90"/>
      <c r="H60" s="90"/>
      <c r="I60" s="42"/>
      <c r="J60" s="42"/>
      <c r="K60" s="90"/>
      <c r="L60" s="90"/>
      <c r="M60" s="42"/>
      <c r="N60" s="42"/>
      <c r="O60" s="42"/>
      <c r="P60" s="36"/>
      <c r="Q60" s="11"/>
      <c r="R60" s="35"/>
      <c r="T60" s="35"/>
      <c r="U60" s="43"/>
      <c r="V60" s="90"/>
      <c r="W60" s="42"/>
      <c r="X60" s="42"/>
      <c r="Y60" s="42"/>
      <c r="Z60" s="36"/>
      <c r="AA60" s="11"/>
      <c r="AB60" s="35"/>
      <c r="AD60" s="35"/>
      <c r="AE60" s="44"/>
      <c r="AF60" s="92"/>
      <c r="AG60" s="46"/>
      <c r="AH60" s="46"/>
      <c r="AI60" s="47">
        <f t="shared" si="0"/>
        <v>0</v>
      </c>
      <c r="AJ60" s="48">
        <f t="shared" si="1"/>
        <v>0</v>
      </c>
      <c r="AK60" s="48">
        <f t="shared" si="2"/>
        <v>0</v>
      </c>
      <c r="AL60" s="59"/>
      <c r="AM60" s="60"/>
      <c r="AO60" s="51"/>
    </row>
    <row r="61" spans="1:41">
      <c r="A61" s="1151"/>
      <c r="B61" s="1153"/>
      <c r="C61" s="123" t="s">
        <v>136</v>
      </c>
      <c r="D61" s="123"/>
      <c r="E61" s="56"/>
      <c r="F61" s="89"/>
      <c r="G61" s="90"/>
      <c r="H61" s="90"/>
      <c r="I61" s="42"/>
      <c r="J61" s="42"/>
      <c r="K61" s="90"/>
      <c r="L61" s="90"/>
      <c r="M61" s="42"/>
      <c r="N61" s="42"/>
      <c r="O61" s="42"/>
      <c r="P61" s="36"/>
      <c r="Q61" s="11"/>
      <c r="R61" s="35"/>
      <c r="T61" s="35"/>
      <c r="U61" s="43"/>
      <c r="V61" s="90"/>
      <c r="W61" s="42"/>
      <c r="X61" s="42"/>
      <c r="Y61" s="42"/>
      <c r="Z61" s="36"/>
      <c r="AA61" s="11"/>
      <c r="AB61" s="35"/>
      <c r="AD61" s="35"/>
      <c r="AE61" s="44"/>
      <c r="AF61" s="92"/>
      <c r="AG61" s="46"/>
      <c r="AH61" s="46"/>
      <c r="AI61" s="47">
        <f t="shared" si="0"/>
        <v>0</v>
      </c>
      <c r="AJ61" s="48">
        <f t="shared" si="1"/>
        <v>0</v>
      </c>
      <c r="AK61" s="48">
        <f t="shared" si="2"/>
        <v>0</v>
      </c>
      <c r="AL61" s="59"/>
      <c r="AM61" s="60"/>
      <c r="AO61" s="51"/>
    </row>
    <row r="62" spans="1:41">
      <c r="A62" s="1151"/>
      <c r="B62" s="119" t="s">
        <v>73</v>
      </c>
      <c r="C62" s="123" t="s">
        <v>137</v>
      </c>
      <c r="D62" s="123"/>
      <c r="E62" s="66"/>
      <c r="F62" s="55" t="s">
        <v>54</v>
      </c>
      <c r="G62" s="126">
        <v>1340</v>
      </c>
      <c r="H62" s="128">
        <v>180</v>
      </c>
      <c r="I62" s="42">
        <f t="shared" ref="I62:I64" si="43">H62*G62</f>
        <v>241200</v>
      </c>
      <c r="J62" s="42"/>
      <c r="K62" s="126">
        <v>1340</v>
      </c>
      <c r="L62" s="128">
        <v>180</v>
      </c>
      <c r="M62" s="42">
        <f>L62*K62</f>
        <v>241200</v>
      </c>
      <c r="N62" s="42"/>
      <c r="O62" s="42">
        <f t="shared" ref="O62:O65" si="44">M62-I62</f>
        <v>0</v>
      </c>
      <c r="P62" s="36"/>
      <c r="Q62" s="11"/>
      <c r="R62" s="35"/>
      <c r="T62" s="35"/>
      <c r="U62" s="32">
        <v>1599</v>
      </c>
      <c r="V62" s="128">
        <v>180</v>
      </c>
      <c r="W62" s="42">
        <f t="shared" ref="W62" si="45">V62*U62</f>
        <v>287820</v>
      </c>
      <c r="X62" s="42"/>
      <c r="Y62" s="42">
        <f t="shared" ref="Y62:Y65" si="46">W62-S62</f>
        <v>287820</v>
      </c>
      <c r="Z62" s="36"/>
      <c r="AA62" s="11"/>
      <c r="AB62" s="35"/>
      <c r="AD62" s="35"/>
      <c r="AE62" s="44">
        <f>U62-K62</f>
        <v>259</v>
      </c>
      <c r="AF62" s="129">
        <v>180</v>
      </c>
      <c r="AG62" s="46">
        <f t="shared" ref="AG62:AG64" si="47">AF62*AE62</f>
        <v>46620</v>
      </c>
      <c r="AH62" s="46"/>
      <c r="AI62" s="47">
        <f t="shared" si="0"/>
        <v>287820</v>
      </c>
      <c r="AJ62" s="48">
        <f t="shared" si="1"/>
        <v>46620</v>
      </c>
      <c r="AK62" s="48">
        <f t="shared" si="2"/>
        <v>241200</v>
      </c>
      <c r="AL62" s="59"/>
      <c r="AM62" s="60"/>
      <c r="AN62" s="50"/>
      <c r="AO62" s="51"/>
    </row>
    <row r="63" spans="1:41" ht="25">
      <c r="A63" s="1151"/>
      <c r="B63" s="119" t="s">
        <v>78</v>
      </c>
      <c r="C63" s="123" t="s">
        <v>138</v>
      </c>
      <c r="D63" s="123"/>
      <c r="E63" s="66"/>
      <c r="F63" s="55" t="s">
        <v>54</v>
      </c>
      <c r="G63" s="126">
        <v>85</v>
      </c>
      <c r="H63" s="128">
        <v>180</v>
      </c>
      <c r="I63" s="42">
        <f t="shared" si="43"/>
        <v>15300</v>
      </c>
      <c r="J63" s="42"/>
      <c r="K63" s="126">
        <v>85</v>
      </c>
      <c r="L63" s="131">
        <v>180</v>
      </c>
      <c r="M63" s="76">
        <f>L63*K63</f>
        <v>15300</v>
      </c>
      <c r="N63" s="76"/>
      <c r="O63" s="76">
        <f t="shared" si="44"/>
        <v>0</v>
      </c>
      <c r="P63" s="96"/>
      <c r="Q63" s="132"/>
      <c r="R63" s="133"/>
      <c r="S63" s="134"/>
      <c r="T63" s="133"/>
      <c r="U63" s="32"/>
      <c r="V63" s="131">
        <v>180</v>
      </c>
      <c r="W63" s="76">
        <f>V63*U63</f>
        <v>0</v>
      </c>
      <c r="X63" s="76"/>
      <c r="Y63" s="76">
        <f t="shared" si="46"/>
        <v>0</v>
      </c>
      <c r="Z63" s="96"/>
      <c r="AA63" s="132"/>
      <c r="AB63" s="133"/>
      <c r="AC63" s="134"/>
      <c r="AD63" s="133"/>
      <c r="AE63" s="44">
        <f>U63-K63</f>
        <v>-85</v>
      </c>
      <c r="AF63" s="135">
        <v>180</v>
      </c>
      <c r="AG63" s="136">
        <f>AF63*AE63</f>
        <v>-15300</v>
      </c>
      <c r="AH63" s="136"/>
      <c r="AI63" s="47">
        <f t="shared" si="0"/>
        <v>0</v>
      </c>
      <c r="AJ63" s="48">
        <f t="shared" si="1"/>
        <v>-15300</v>
      </c>
      <c r="AK63" s="48">
        <f t="shared" si="2"/>
        <v>15300</v>
      </c>
      <c r="AL63" s="59"/>
      <c r="AM63" s="49" t="s">
        <v>139</v>
      </c>
      <c r="AO63" s="51"/>
    </row>
    <row r="64" spans="1:41" ht="87.5">
      <c r="A64" s="1151"/>
      <c r="B64" s="119" t="s">
        <v>80</v>
      </c>
      <c r="C64" s="123" t="s">
        <v>140</v>
      </c>
      <c r="D64" s="123"/>
      <c r="E64" s="66"/>
      <c r="F64" s="55" t="s">
        <v>54</v>
      </c>
      <c r="G64" s="126">
        <v>65</v>
      </c>
      <c r="H64" s="128">
        <v>180</v>
      </c>
      <c r="I64" s="42">
        <f t="shared" si="43"/>
        <v>11700</v>
      </c>
      <c r="J64" s="42"/>
      <c r="K64" s="126">
        <v>65</v>
      </c>
      <c r="L64" s="126">
        <v>180</v>
      </c>
      <c r="M64" s="42">
        <f>L64*K64</f>
        <v>11700</v>
      </c>
      <c r="N64" s="42"/>
      <c r="O64" s="42">
        <f t="shared" si="44"/>
        <v>0</v>
      </c>
      <c r="P64" s="36"/>
      <c r="Q64" s="11"/>
      <c r="R64" s="35"/>
      <c r="T64" s="35"/>
      <c r="U64" s="32">
        <v>108.55</v>
      </c>
      <c r="V64" s="126">
        <v>180</v>
      </c>
      <c r="W64" s="42">
        <f>V64*U64</f>
        <v>19539</v>
      </c>
      <c r="X64" s="42"/>
      <c r="Y64" s="42">
        <f t="shared" si="46"/>
        <v>19539</v>
      </c>
      <c r="Z64" s="36"/>
      <c r="AA64" s="11"/>
      <c r="AB64" s="35"/>
      <c r="AD64" s="35"/>
      <c r="AE64" s="44">
        <f>U64-K64</f>
        <v>43.55</v>
      </c>
      <c r="AF64" s="127">
        <v>180</v>
      </c>
      <c r="AG64" s="46">
        <f t="shared" si="47"/>
        <v>7838.9999999999991</v>
      </c>
      <c r="AH64" s="46"/>
      <c r="AI64" s="47">
        <f t="shared" si="0"/>
        <v>19539</v>
      </c>
      <c r="AJ64" s="48">
        <f t="shared" si="1"/>
        <v>7838.9999999999991</v>
      </c>
      <c r="AK64" s="48">
        <f t="shared" si="2"/>
        <v>11700</v>
      </c>
      <c r="AL64" s="59"/>
      <c r="AM64" s="49" t="s">
        <v>141</v>
      </c>
      <c r="AN64" s="50"/>
      <c r="AO64" s="51"/>
    </row>
    <row r="65" spans="1:41" s="140" customFormat="1" ht="87.5">
      <c r="A65" s="1151"/>
      <c r="B65" s="10" t="s">
        <v>82</v>
      </c>
      <c r="C65" s="123" t="s">
        <v>114</v>
      </c>
      <c r="D65" s="123"/>
      <c r="E65" s="66"/>
      <c r="F65" s="55" t="s">
        <v>54</v>
      </c>
      <c r="G65" s="137">
        <v>150</v>
      </c>
      <c r="H65" s="138">
        <v>180</v>
      </c>
      <c r="I65" s="112">
        <f t="shared" ref="I65" si="48">H65*E65</f>
        <v>0</v>
      </c>
      <c r="J65" s="113"/>
      <c r="K65" s="138">
        <v>150</v>
      </c>
      <c r="L65" s="138">
        <v>180</v>
      </c>
      <c r="M65" s="112">
        <f>L65*K65</f>
        <v>27000</v>
      </c>
      <c r="N65" s="112"/>
      <c r="O65" s="112">
        <f t="shared" si="44"/>
        <v>27000</v>
      </c>
      <c r="P65" s="35"/>
      <c r="Q65" s="139" t="s">
        <v>142</v>
      </c>
      <c r="R65" s="35" t="s">
        <v>116</v>
      </c>
      <c r="S65" s="140" t="s">
        <v>143</v>
      </c>
      <c r="T65" s="35"/>
      <c r="U65" s="141">
        <v>151.52000000000001</v>
      </c>
      <c r="V65" s="138">
        <v>180</v>
      </c>
      <c r="W65" s="112">
        <f>V65*U65</f>
        <v>27273.600000000002</v>
      </c>
      <c r="X65" s="112"/>
      <c r="Y65" s="112" t="e">
        <f t="shared" si="46"/>
        <v>#VALUE!</v>
      </c>
      <c r="Z65" s="35"/>
      <c r="AA65" s="139" t="s">
        <v>142</v>
      </c>
      <c r="AB65" s="35" t="s">
        <v>116</v>
      </c>
      <c r="AC65" s="140" t="s">
        <v>143</v>
      </c>
      <c r="AD65" s="35"/>
      <c r="AE65" s="44">
        <f>U65-K65</f>
        <v>1.5200000000000102</v>
      </c>
      <c r="AF65" s="142">
        <v>180</v>
      </c>
      <c r="AG65" s="118">
        <f>AF65*AE65</f>
        <v>273.60000000000184</v>
      </c>
      <c r="AH65" s="118"/>
      <c r="AI65" s="143">
        <f t="shared" si="0"/>
        <v>27273.600000000002</v>
      </c>
      <c r="AJ65" s="144">
        <f t="shared" si="1"/>
        <v>273.60000000000184</v>
      </c>
      <c r="AK65" s="144">
        <f t="shared" si="2"/>
        <v>27000</v>
      </c>
      <c r="AL65" s="145"/>
      <c r="AM65" s="146" t="s">
        <v>141</v>
      </c>
      <c r="AN65" s="50"/>
      <c r="AO65" s="51"/>
    </row>
    <row r="66" spans="1:41">
      <c r="A66" s="10"/>
      <c r="B66" s="119"/>
      <c r="C66" s="123"/>
      <c r="D66" s="123"/>
      <c r="E66" s="66"/>
      <c r="F66" s="55"/>
      <c r="G66" s="126"/>
      <c r="H66" s="128"/>
      <c r="I66" s="42"/>
      <c r="J66" s="42"/>
      <c r="K66" s="126"/>
      <c r="L66" s="128"/>
      <c r="M66" s="42"/>
      <c r="N66" s="42"/>
      <c r="O66" s="42"/>
      <c r="P66" s="36"/>
      <c r="Q66" s="11"/>
      <c r="R66" s="35"/>
      <c r="T66" s="35"/>
      <c r="U66" s="32"/>
      <c r="V66" s="128"/>
      <c r="W66" s="42"/>
      <c r="X66" s="42"/>
      <c r="Y66" s="42"/>
      <c r="Z66" s="36"/>
      <c r="AA66" s="11"/>
      <c r="AB66" s="35"/>
      <c r="AD66" s="35"/>
      <c r="AE66" s="21"/>
      <c r="AF66" s="129"/>
      <c r="AG66" s="46"/>
      <c r="AH66" s="46"/>
      <c r="AI66" s="47">
        <f t="shared" si="0"/>
        <v>0</v>
      </c>
      <c r="AJ66" s="48">
        <f t="shared" si="1"/>
        <v>0</v>
      </c>
      <c r="AK66" s="48">
        <f t="shared" si="2"/>
        <v>0</v>
      </c>
      <c r="AL66" s="59"/>
      <c r="AM66" s="60"/>
      <c r="AO66" s="51"/>
    </row>
    <row r="67" spans="1:41" s="71" customFormat="1" ht="57.75" customHeight="1">
      <c r="A67" s="10">
        <v>7</v>
      </c>
      <c r="B67" s="10" t="s">
        <v>144</v>
      </c>
      <c r="C67" s="123" t="s">
        <v>145</v>
      </c>
      <c r="D67" s="123"/>
      <c r="E67" s="66" t="s">
        <v>53</v>
      </c>
      <c r="F67" s="89" t="s">
        <v>62</v>
      </c>
      <c r="G67" s="126">
        <v>80</v>
      </c>
      <c r="H67" s="90">
        <v>300</v>
      </c>
      <c r="I67" s="42">
        <f t="shared" ref="I67" si="49">H67*G67</f>
        <v>24000</v>
      </c>
      <c r="J67" s="42"/>
      <c r="K67" s="126">
        <v>80</v>
      </c>
      <c r="L67" s="90">
        <v>300</v>
      </c>
      <c r="M67" s="42">
        <f>L67*K67</f>
        <v>24000</v>
      </c>
      <c r="N67" s="42"/>
      <c r="O67" s="42">
        <f>M67-I67</f>
        <v>0</v>
      </c>
      <c r="P67" s="68"/>
      <c r="Q67" s="69"/>
      <c r="R67" s="70"/>
      <c r="T67" s="70"/>
      <c r="U67" s="32"/>
      <c r="V67" s="90">
        <v>300</v>
      </c>
      <c r="W67" s="42">
        <f>V67*U67</f>
        <v>0</v>
      </c>
      <c r="X67" s="42"/>
      <c r="Y67" s="42">
        <f>W67-S67</f>
        <v>0</v>
      </c>
      <c r="Z67" s="68"/>
      <c r="AA67" s="69"/>
      <c r="AB67" s="70"/>
      <c r="AD67" s="70"/>
      <c r="AE67" s="44">
        <f>U67-K67</f>
        <v>-80</v>
      </c>
      <c r="AF67" s="92">
        <v>300</v>
      </c>
      <c r="AG67" s="46">
        <f>AF67*AE67</f>
        <v>-24000</v>
      </c>
      <c r="AH67" s="46"/>
      <c r="AI67" s="47">
        <f t="shared" si="0"/>
        <v>0</v>
      </c>
      <c r="AJ67" s="48">
        <f t="shared" si="1"/>
        <v>-24000</v>
      </c>
      <c r="AK67" s="48">
        <f t="shared" si="2"/>
        <v>24000</v>
      </c>
      <c r="AL67" s="74"/>
      <c r="AM67" s="75"/>
      <c r="AN67" s="50"/>
      <c r="AO67" s="51"/>
    </row>
    <row r="68" spans="1:41">
      <c r="A68" s="10"/>
      <c r="B68" s="119"/>
      <c r="C68" s="70"/>
      <c r="D68" s="70"/>
      <c r="E68" s="56"/>
      <c r="F68" s="89"/>
      <c r="G68" s="90"/>
      <c r="H68" s="90"/>
      <c r="I68" s="91"/>
      <c r="J68" s="91"/>
      <c r="K68" s="90"/>
      <c r="L68" s="90"/>
      <c r="M68" s="91"/>
      <c r="N68" s="91"/>
      <c r="O68" s="91"/>
      <c r="P68" s="36"/>
      <c r="Q68" s="11"/>
      <c r="R68" s="35"/>
      <c r="T68" s="35"/>
      <c r="U68" s="43"/>
      <c r="V68" s="90"/>
      <c r="W68" s="91"/>
      <c r="X68" s="91"/>
      <c r="Y68" s="91"/>
      <c r="Z68" s="36"/>
      <c r="AA68" s="11"/>
      <c r="AB68" s="35"/>
      <c r="AD68" s="35"/>
      <c r="AE68" s="44"/>
      <c r="AF68" s="92"/>
      <c r="AG68" s="93"/>
      <c r="AH68" s="93"/>
      <c r="AI68" s="47">
        <f t="shared" si="0"/>
        <v>0</v>
      </c>
      <c r="AJ68" s="48">
        <f t="shared" si="1"/>
        <v>0</v>
      </c>
      <c r="AK68" s="48">
        <f t="shared" si="2"/>
        <v>0</v>
      </c>
      <c r="AL68" s="59"/>
      <c r="AM68" s="60"/>
      <c r="AO68" s="51"/>
    </row>
    <row r="69" spans="1:41" s="71" customFormat="1" ht="57.75" customHeight="1">
      <c r="A69" s="10">
        <v>8</v>
      </c>
      <c r="B69" s="147" t="s">
        <v>146</v>
      </c>
      <c r="C69" s="148" t="s">
        <v>147</v>
      </c>
      <c r="D69" s="148"/>
      <c r="E69" s="149" t="s">
        <v>53</v>
      </c>
      <c r="F69" s="55" t="s">
        <v>62</v>
      </c>
      <c r="G69" s="150">
        <v>100</v>
      </c>
      <c r="H69" s="90">
        <v>300</v>
      </c>
      <c r="I69" s="42">
        <f t="shared" ref="I69" si="50">H69*G69</f>
        <v>30000</v>
      </c>
      <c r="J69" s="42"/>
      <c r="K69" s="150">
        <v>100</v>
      </c>
      <c r="L69" s="90">
        <v>300</v>
      </c>
      <c r="M69" s="42">
        <f>L69*K69</f>
        <v>30000</v>
      </c>
      <c r="N69" s="42"/>
      <c r="O69" s="42">
        <f t="shared" ref="O69:O70" si="51">M69-I69</f>
        <v>0</v>
      </c>
      <c r="P69" s="68"/>
      <c r="Q69" s="69"/>
      <c r="R69" s="70"/>
      <c r="T69" s="70"/>
      <c r="U69" s="32">
        <v>92.03</v>
      </c>
      <c r="V69" s="90">
        <v>300</v>
      </c>
      <c r="W69" s="42">
        <f>V69*U69</f>
        <v>27609</v>
      </c>
      <c r="X69" s="42"/>
      <c r="Y69" s="42">
        <f t="shared" ref="Y69:Y70" si="52">W69-S69</f>
        <v>27609</v>
      </c>
      <c r="Z69" s="68"/>
      <c r="AA69" s="69"/>
      <c r="AB69" s="70"/>
      <c r="AD69" s="70"/>
      <c r="AE69" s="44">
        <f>U69-K69</f>
        <v>-7.9699999999999989</v>
      </c>
      <c r="AF69" s="92">
        <v>300</v>
      </c>
      <c r="AG69" s="46">
        <f>AF69*AE69</f>
        <v>-2390.9999999999995</v>
      </c>
      <c r="AH69" s="46"/>
      <c r="AI69" s="47">
        <f t="shared" si="0"/>
        <v>27609</v>
      </c>
      <c r="AJ69" s="48">
        <f t="shared" si="1"/>
        <v>-2390.9999999999995</v>
      </c>
      <c r="AK69" s="48">
        <f t="shared" si="2"/>
        <v>30000</v>
      </c>
      <c r="AL69" s="74"/>
      <c r="AM69" s="49" t="s">
        <v>141</v>
      </c>
      <c r="AN69" s="50"/>
      <c r="AO69" s="51"/>
    </row>
    <row r="70" spans="1:41" s="71" customFormat="1" ht="72.75" customHeight="1">
      <c r="A70" s="10">
        <v>9</v>
      </c>
      <c r="B70" s="147" t="s">
        <v>148</v>
      </c>
      <c r="C70" s="123" t="s">
        <v>149</v>
      </c>
      <c r="D70" s="148"/>
      <c r="E70" s="149"/>
      <c r="F70" s="55" t="s">
        <v>62</v>
      </c>
      <c r="G70" s="150"/>
      <c r="H70" s="94"/>
      <c r="I70" s="95">
        <f t="shared" ref="I70" si="53">H70*E70</f>
        <v>0</v>
      </c>
      <c r="J70" s="42"/>
      <c r="K70" s="29">
        <v>6</v>
      </c>
      <c r="L70" s="94">
        <v>600</v>
      </c>
      <c r="M70" s="95">
        <f>L70*K70</f>
        <v>3600</v>
      </c>
      <c r="N70" s="95"/>
      <c r="O70" s="95">
        <f t="shared" si="51"/>
        <v>3600</v>
      </c>
      <c r="P70" s="68"/>
      <c r="Q70" s="69" t="s">
        <v>150</v>
      </c>
      <c r="R70" s="35" t="s">
        <v>151</v>
      </c>
      <c r="T70" s="35"/>
      <c r="U70" s="32">
        <v>21.08</v>
      </c>
      <c r="V70" s="94">
        <v>600</v>
      </c>
      <c r="W70" s="95">
        <f>V70*U70</f>
        <v>12647.999999999998</v>
      </c>
      <c r="X70" s="95"/>
      <c r="Y70" s="95">
        <f t="shared" si="52"/>
        <v>12647.999999999998</v>
      </c>
      <c r="Z70" s="68"/>
      <c r="AA70" s="69" t="s">
        <v>150</v>
      </c>
      <c r="AB70" s="35" t="s">
        <v>151</v>
      </c>
      <c r="AD70" s="35"/>
      <c r="AE70" s="44">
        <f>U70-K70</f>
        <v>15.079999999999998</v>
      </c>
      <c r="AF70" s="97">
        <v>600</v>
      </c>
      <c r="AG70" s="98">
        <f>AF70*AE70</f>
        <v>9047.9999999999982</v>
      </c>
      <c r="AH70" s="98"/>
      <c r="AI70" s="47">
        <f t="shared" ref="AI70" si="54">W70</f>
        <v>12647.999999999998</v>
      </c>
      <c r="AJ70" s="48">
        <f t="shared" ref="AJ70" si="55">AF70*AE70</f>
        <v>9047.9999999999982</v>
      </c>
      <c r="AK70" s="48">
        <f t="shared" ref="AK70" si="56">AI70-AJ70</f>
        <v>3600</v>
      </c>
      <c r="AL70" s="74"/>
      <c r="AM70" s="75" t="s">
        <v>152</v>
      </c>
      <c r="AN70" s="50"/>
      <c r="AO70" s="51"/>
    </row>
    <row r="71" spans="1:41" s="71" customFormat="1" ht="13" thickBot="1">
      <c r="A71" s="10"/>
      <c r="B71" s="147"/>
      <c r="C71" s="148"/>
      <c r="D71" s="148"/>
      <c r="E71" s="149"/>
      <c r="F71" s="55"/>
      <c r="G71" s="150"/>
      <c r="H71" s="90"/>
      <c r="I71" s="42"/>
      <c r="J71" s="42"/>
      <c r="K71" s="151"/>
      <c r="L71" s="151"/>
      <c r="M71" s="151"/>
      <c r="N71" s="42"/>
      <c r="O71" s="42"/>
      <c r="P71" s="68"/>
      <c r="Q71" s="69"/>
      <c r="R71" s="70"/>
      <c r="T71" s="70"/>
      <c r="U71" s="151"/>
      <c r="V71" s="151"/>
      <c r="W71" s="151"/>
      <c r="X71" s="42"/>
      <c r="Y71" s="42"/>
      <c r="Z71" s="68"/>
      <c r="AA71" s="69"/>
      <c r="AB71" s="70"/>
      <c r="AD71" s="70"/>
      <c r="AE71" s="151"/>
      <c r="AF71" s="151"/>
      <c r="AG71" s="151"/>
      <c r="AH71" s="46"/>
      <c r="AI71" s="47"/>
      <c r="AJ71" s="48"/>
      <c r="AK71" s="48"/>
      <c r="AL71" s="74"/>
      <c r="AM71" s="75"/>
      <c r="AN71" s="151"/>
    </row>
    <row r="72" spans="1:41" s="156" customFormat="1" ht="16" thickBot="1">
      <c r="A72" s="10"/>
      <c r="B72" s="119"/>
      <c r="C72" s="123" t="s">
        <v>153</v>
      </c>
      <c r="D72" s="123"/>
      <c r="E72" s="56"/>
      <c r="F72" s="89"/>
      <c r="G72" s="56"/>
      <c r="H72" s="94"/>
      <c r="I72" s="151">
        <f>SUM(I5:I71)</f>
        <v>2522190</v>
      </c>
      <c r="J72" s="152"/>
      <c r="K72" s="111"/>
      <c r="L72" s="111"/>
      <c r="M72" s="153">
        <f>SUBTOTAL(9,M5:M70)</f>
        <v>2725960</v>
      </c>
      <c r="N72" s="151"/>
      <c r="O72" s="151">
        <f>SUM(O5:O71)</f>
        <v>203770</v>
      </c>
      <c r="P72" s="154"/>
      <c r="Q72" s="11"/>
      <c r="R72" s="155"/>
      <c r="T72" s="155"/>
      <c r="U72" s="43"/>
      <c r="V72" s="111"/>
      <c r="W72" s="151">
        <f>SUBTOTAL(9,W5:W70)</f>
        <v>2874733.5249999999</v>
      </c>
      <c r="X72" s="151"/>
      <c r="Y72" s="151" t="e">
        <f>SUM(Y5:Y71)</f>
        <v>#VALUE!</v>
      </c>
      <c r="Z72" s="154"/>
      <c r="AA72" s="11"/>
      <c r="AB72" s="155"/>
      <c r="AD72" s="155"/>
      <c r="AE72" s="44"/>
      <c r="AF72" s="157"/>
      <c r="AG72" s="151">
        <f>SUBTOTAL(9,AG5:AG70)</f>
        <v>148773.52499999999</v>
      </c>
      <c r="AH72" s="158"/>
      <c r="AI72" s="33">
        <f>SUM(AI4:AI71)</f>
        <v>2874733.5249999999</v>
      </c>
      <c r="AJ72" s="33">
        <f>SUM(AJ5:AJ71)</f>
        <v>148773.52499999999</v>
      </c>
      <c r="AK72" s="33">
        <f>SUM(AK5:AK71)</f>
        <v>2725960</v>
      </c>
      <c r="AL72" s="159"/>
      <c r="AM72" s="160"/>
      <c r="AN72" s="161"/>
    </row>
    <row r="73" spans="1:41" s="156" customFormat="1">
      <c r="A73" s="10"/>
      <c r="B73" s="119"/>
      <c r="C73" s="123"/>
      <c r="D73" s="123"/>
      <c r="E73" s="56"/>
      <c r="F73" s="89"/>
      <c r="G73" s="56"/>
      <c r="H73" s="56"/>
      <c r="I73" s="100"/>
      <c r="J73" s="100"/>
      <c r="K73" s="162">
        <f>U71-K71</f>
        <v>0</v>
      </c>
      <c r="L73" s="56"/>
      <c r="M73" s="100"/>
      <c r="N73" s="100"/>
      <c r="O73" s="100"/>
      <c r="P73" s="163"/>
      <c r="Q73" s="11"/>
      <c r="R73" s="155"/>
      <c r="T73" s="155"/>
      <c r="U73" s="43"/>
      <c r="V73" s="56"/>
      <c r="W73" s="100"/>
      <c r="X73" s="100"/>
      <c r="Y73" s="100"/>
      <c r="Z73" s="163"/>
      <c r="AA73" s="11"/>
      <c r="AB73" s="155"/>
      <c r="AD73" s="155"/>
      <c r="AE73" s="44"/>
      <c r="AF73" s="124"/>
      <c r="AG73" s="102"/>
      <c r="AH73" s="102"/>
      <c r="AI73" s="47"/>
      <c r="AJ73" s="48"/>
      <c r="AK73" s="48"/>
      <c r="AL73" s="159"/>
      <c r="AM73" s="160"/>
      <c r="AN73" s="161"/>
    </row>
    <row r="74" spans="1:41">
      <c r="A74" s="1154" t="s">
        <v>154</v>
      </c>
      <c r="B74" s="1154"/>
      <c r="C74" s="1154"/>
      <c r="D74" s="1154"/>
      <c r="E74" s="1154"/>
      <c r="F74" s="1154"/>
      <c r="G74" s="1154"/>
      <c r="H74" s="1154"/>
      <c r="I74" s="1154"/>
      <c r="J74" s="1154"/>
      <c r="K74" s="1154"/>
      <c r="L74" s="1154"/>
      <c r="M74" s="1154"/>
      <c r="N74" s="61"/>
      <c r="O74" s="61"/>
      <c r="P74" s="36"/>
      <c r="Q74" s="11"/>
      <c r="R74" s="35"/>
      <c r="T74" s="35"/>
      <c r="U74" s="62"/>
      <c r="V74" s="26"/>
      <c r="W74" s="164"/>
      <c r="X74" s="61"/>
      <c r="Y74" s="61"/>
      <c r="Z74" s="36"/>
      <c r="AA74" s="11"/>
      <c r="AB74" s="35"/>
      <c r="AD74" s="35"/>
      <c r="AE74" s="63"/>
      <c r="AF74" s="26"/>
      <c r="AG74" s="164"/>
      <c r="AH74" s="18"/>
      <c r="AI74" s="47"/>
      <c r="AJ74" s="48"/>
      <c r="AK74" s="48"/>
      <c r="AL74" s="59"/>
      <c r="AM74" s="60"/>
    </row>
    <row r="75" spans="1:41" s="168" customFormat="1">
      <c r="A75" s="10"/>
      <c r="B75" s="119"/>
      <c r="C75" s="123"/>
      <c r="D75" s="123"/>
      <c r="E75" s="66"/>
      <c r="F75" s="55"/>
      <c r="G75" s="10"/>
      <c r="H75" s="99"/>
      <c r="I75" s="100"/>
      <c r="J75" s="100"/>
      <c r="K75" s="10"/>
      <c r="L75" s="99"/>
      <c r="M75" s="100"/>
      <c r="N75" s="100"/>
      <c r="O75" s="100"/>
      <c r="P75" s="165"/>
      <c r="Q75" s="166"/>
      <c r="R75" s="167"/>
      <c r="T75" s="167"/>
      <c r="U75" s="32"/>
      <c r="V75" s="99"/>
      <c r="W75" s="100"/>
      <c r="X75" s="100"/>
      <c r="Y75" s="100"/>
      <c r="Z75" s="165"/>
      <c r="AA75" s="166"/>
      <c r="AB75" s="167"/>
      <c r="AD75" s="167"/>
      <c r="AE75" s="21"/>
      <c r="AF75" s="122"/>
      <c r="AG75" s="102"/>
      <c r="AH75" s="102"/>
      <c r="AI75" s="47"/>
      <c r="AJ75" s="48"/>
      <c r="AK75" s="48"/>
      <c r="AL75" s="169"/>
      <c r="AM75" s="170"/>
    </row>
    <row r="76" spans="1:41" s="168" customFormat="1" ht="125">
      <c r="A76" s="1151">
        <v>1</v>
      </c>
      <c r="B76" s="10" t="s">
        <v>155</v>
      </c>
      <c r="C76" s="123" t="s">
        <v>156</v>
      </c>
      <c r="D76" s="123"/>
      <c r="E76" s="66"/>
      <c r="F76" s="55"/>
      <c r="G76" s="126"/>
      <c r="H76" s="126"/>
      <c r="I76" s="42"/>
      <c r="J76" s="42"/>
      <c r="K76" s="126"/>
      <c r="L76" s="126"/>
      <c r="M76" s="42"/>
      <c r="N76" s="42"/>
      <c r="O76" s="42"/>
      <c r="P76" s="165"/>
      <c r="Q76" s="166"/>
      <c r="R76" s="167"/>
      <c r="T76" s="167"/>
      <c r="U76" s="32"/>
      <c r="V76" s="126"/>
      <c r="W76" s="42"/>
      <c r="X76" s="42"/>
      <c r="Y76" s="42"/>
      <c r="Z76" s="165"/>
      <c r="AA76" s="166"/>
      <c r="AB76" s="167"/>
      <c r="AD76" s="167"/>
      <c r="AE76" s="21"/>
      <c r="AF76" s="127"/>
      <c r="AG76" s="46"/>
      <c r="AH76" s="46"/>
      <c r="AI76" s="47"/>
      <c r="AJ76" s="48">
        <f t="shared" ref="AJ76:AJ92" si="57">AF76*AE76</f>
        <v>0</v>
      </c>
      <c r="AK76" s="48">
        <f t="shared" ref="AK76:AK92" si="58">AI76-AJ76</f>
        <v>0</v>
      </c>
      <c r="AL76" s="169"/>
      <c r="AM76" s="170"/>
    </row>
    <row r="77" spans="1:41" s="168" customFormat="1" ht="87.5">
      <c r="A77" s="1151"/>
      <c r="B77" s="10" t="s">
        <v>73</v>
      </c>
      <c r="C77" s="123" t="s">
        <v>157</v>
      </c>
      <c r="D77" s="123"/>
      <c r="E77" s="66" t="s">
        <v>53</v>
      </c>
      <c r="F77" s="55" t="s">
        <v>54</v>
      </c>
      <c r="G77" s="126">
        <v>3500</v>
      </c>
      <c r="H77" s="126">
        <v>50</v>
      </c>
      <c r="I77" s="42">
        <f t="shared" ref="I77:I78" si="59">H77*G77</f>
        <v>175000</v>
      </c>
      <c r="J77" s="42"/>
      <c r="K77" s="126">
        <v>3500</v>
      </c>
      <c r="L77" s="126">
        <v>50</v>
      </c>
      <c r="M77" s="42">
        <f t="shared" ref="M77:M78" si="60">L77*K77</f>
        <v>175000</v>
      </c>
      <c r="N77" s="42"/>
      <c r="O77" s="42">
        <f t="shared" ref="O77:O78" si="61">M77-I77</f>
        <v>0</v>
      </c>
      <c r="P77" s="165"/>
      <c r="Q77" s="166"/>
      <c r="R77" s="167"/>
      <c r="T77" s="167"/>
      <c r="U77" s="32">
        <v>211.29</v>
      </c>
      <c r="V77" s="126">
        <v>50</v>
      </c>
      <c r="W77" s="42">
        <f t="shared" ref="W77:W78" si="62">V77*U77</f>
        <v>10564.5</v>
      </c>
      <c r="X77" s="42"/>
      <c r="Y77" s="42">
        <f t="shared" ref="Y77:Y78" si="63">W77-S77</f>
        <v>10564.5</v>
      </c>
      <c r="Z77" s="165"/>
      <c r="AA77" s="166"/>
      <c r="AB77" s="167"/>
      <c r="AD77" s="167"/>
      <c r="AE77" s="44">
        <f>U77-K77</f>
        <v>-3288.71</v>
      </c>
      <c r="AF77" s="127">
        <v>50</v>
      </c>
      <c r="AG77" s="46">
        <f t="shared" ref="AG77:AG78" si="64">AF77*AE77</f>
        <v>-164435.5</v>
      </c>
      <c r="AH77" s="46"/>
      <c r="AI77" s="47">
        <f>W77</f>
        <v>10564.5</v>
      </c>
      <c r="AJ77" s="48">
        <f t="shared" si="57"/>
        <v>-164435.5</v>
      </c>
      <c r="AK77" s="48">
        <f t="shared" si="58"/>
        <v>175000</v>
      </c>
      <c r="AL77" s="169"/>
      <c r="AM77" s="49" t="s">
        <v>141</v>
      </c>
    </row>
    <row r="78" spans="1:41" s="168" customFormat="1">
      <c r="A78" s="1151"/>
      <c r="B78" s="10" t="s">
        <v>78</v>
      </c>
      <c r="C78" s="123" t="s">
        <v>158</v>
      </c>
      <c r="D78" s="123"/>
      <c r="E78" s="66" t="s">
        <v>53</v>
      </c>
      <c r="F78" s="55" t="s">
        <v>54</v>
      </c>
      <c r="G78" s="126">
        <v>2600</v>
      </c>
      <c r="H78" s="126">
        <v>50</v>
      </c>
      <c r="I78" s="42">
        <f t="shared" si="59"/>
        <v>130000</v>
      </c>
      <c r="J78" s="42"/>
      <c r="K78" s="126">
        <v>2600</v>
      </c>
      <c r="L78" s="126">
        <v>50</v>
      </c>
      <c r="M78" s="42">
        <f t="shared" si="60"/>
        <v>130000</v>
      </c>
      <c r="N78" s="42"/>
      <c r="O78" s="42">
        <f t="shared" si="61"/>
        <v>0</v>
      </c>
      <c r="P78" s="165"/>
      <c r="Q78" s="166"/>
      <c r="R78" s="167"/>
      <c r="T78" s="167"/>
      <c r="U78" s="32">
        <v>1141.93</v>
      </c>
      <c r="V78" s="126">
        <v>50</v>
      </c>
      <c r="W78" s="42">
        <f t="shared" si="62"/>
        <v>57096.5</v>
      </c>
      <c r="X78" s="42"/>
      <c r="Y78" s="42">
        <f t="shared" si="63"/>
        <v>57096.5</v>
      </c>
      <c r="Z78" s="165"/>
      <c r="AA78" s="166"/>
      <c r="AB78" s="167"/>
      <c r="AD78" s="167"/>
      <c r="AE78" s="44">
        <f>U78-K78</f>
        <v>-1458.07</v>
      </c>
      <c r="AF78" s="127">
        <v>50</v>
      </c>
      <c r="AG78" s="46">
        <f t="shared" si="64"/>
        <v>-72903.5</v>
      </c>
      <c r="AH78" s="46"/>
      <c r="AI78" s="47">
        <f>W78</f>
        <v>57096.5</v>
      </c>
      <c r="AJ78" s="48">
        <f t="shared" si="57"/>
        <v>-72903.5</v>
      </c>
      <c r="AK78" s="48">
        <f t="shared" si="58"/>
        <v>130000</v>
      </c>
      <c r="AL78" s="169"/>
      <c r="AM78" s="170"/>
    </row>
    <row r="79" spans="1:41" s="168" customFormat="1">
      <c r="A79" s="10"/>
      <c r="B79" s="10"/>
      <c r="C79" s="123"/>
      <c r="D79" s="123"/>
      <c r="E79" s="56"/>
      <c r="F79" s="89"/>
      <c r="G79" s="90"/>
      <c r="H79" s="90"/>
      <c r="I79" s="100"/>
      <c r="J79" s="100"/>
      <c r="K79" s="90"/>
      <c r="L79" s="90"/>
      <c r="M79" s="100"/>
      <c r="N79" s="100"/>
      <c r="O79" s="100"/>
      <c r="P79" s="165"/>
      <c r="Q79" s="166"/>
      <c r="R79" s="167"/>
      <c r="T79" s="167"/>
      <c r="U79" s="43"/>
      <c r="V79" s="90"/>
      <c r="W79" s="100"/>
      <c r="X79" s="100"/>
      <c r="Y79" s="100"/>
      <c r="Z79" s="165"/>
      <c r="AA79" s="166"/>
      <c r="AB79" s="167"/>
      <c r="AD79" s="167"/>
      <c r="AE79" s="44"/>
      <c r="AF79" s="92"/>
      <c r="AG79" s="102"/>
      <c r="AH79" s="102"/>
      <c r="AI79" s="47"/>
      <c r="AJ79" s="48">
        <f t="shared" si="57"/>
        <v>0</v>
      </c>
      <c r="AK79" s="48">
        <f t="shared" si="58"/>
        <v>0</v>
      </c>
      <c r="AL79" s="169"/>
      <c r="AM79" s="170"/>
    </row>
    <row r="80" spans="1:41" s="168" customFormat="1" ht="100">
      <c r="A80" s="10">
        <v>2</v>
      </c>
      <c r="B80" s="10" t="s">
        <v>159</v>
      </c>
      <c r="C80" s="123" t="s">
        <v>160</v>
      </c>
      <c r="D80" s="123"/>
      <c r="E80" s="56" t="s">
        <v>53</v>
      </c>
      <c r="F80" s="55" t="s">
        <v>54</v>
      </c>
      <c r="G80" s="90">
        <v>750</v>
      </c>
      <c r="H80" s="90">
        <v>170</v>
      </c>
      <c r="I80" s="42">
        <f t="shared" ref="I80" si="65">H80*G80</f>
        <v>127500</v>
      </c>
      <c r="J80" s="42"/>
      <c r="K80" s="90">
        <v>750</v>
      </c>
      <c r="L80" s="90">
        <v>170</v>
      </c>
      <c r="M80" s="42">
        <f>L80*K80</f>
        <v>127500</v>
      </c>
      <c r="N80" s="42"/>
      <c r="O80" s="42">
        <f>M80-I80</f>
        <v>0</v>
      </c>
      <c r="P80" s="165"/>
      <c r="Q80" s="166"/>
      <c r="R80" s="167"/>
      <c r="T80" s="167"/>
      <c r="U80" s="43">
        <v>644.25</v>
      </c>
      <c r="V80" s="90">
        <v>170</v>
      </c>
      <c r="W80" s="42">
        <f>V80*U80</f>
        <v>109522.5</v>
      </c>
      <c r="X80" s="42"/>
      <c r="Y80" s="42">
        <f>W80-S80</f>
        <v>109522.5</v>
      </c>
      <c r="Z80" s="165"/>
      <c r="AA80" s="166"/>
      <c r="AB80" s="167"/>
      <c r="AD80" s="167"/>
      <c r="AE80" s="44">
        <f>U80-K80</f>
        <v>-105.75</v>
      </c>
      <c r="AF80" s="92">
        <v>170</v>
      </c>
      <c r="AG80" s="46">
        <f>AF80*AE80</f>
        <v>-17977.5</v>
      </c>
      <c r="AH80" s="46"/>
      <c r="AI80" s="47">
        <f>AD80*AF80</f>
        <v>0</v>
      </c>
      <c r="AJ80" s="48">
        <f t="shared" si="57"/>
        <v>-17977.5</v>
      </c>
      <c r="AK80" s="48">
        <f t="shared" si="58"/>
        <v>17977.5</v>
      </c>
      <c r="AL80" s="169"/>
      <c r="AM80" s="170"/>
    </row>
    <row r="81" spans="1:39" s="168" customFormat="1">
      <c r="A81" s="10"/>
      <c r="B81" s="10"/>
      <c r="C81" s="123"/>
      <c r="D81" s="123"/>
      <c r="E81" s="56"/>
      <c r="F81" s="89"/>
      <c r="G81" s="90"/>
      <c r="H81" s="90"/>
      <c r="I81" s="91"/>
      <c r="J81" s="91"/>
      <c r="K81" s="90"/>
      <c r="L81" s="90"/>
      <c r="M81" s="91"/>
      <c r="N81" s="91"/>
      <c r="O81" s="91"/>
      <c r="P81" s="165"/>
      <c r="Q81" s="166"/>
      <c r="R81" s="167"/>
      <c r="T81" s="167"/>
      <c r="U81" s="43"/>
      <c r="V81" s="90"/>
      <c r="W81" s="91"/>
      <c r="X81" s="91"/>
      <c r="Y81" s="91"/>
      <c r="Z81" s="165"/>
      <c r="AA81" s="166"/>
      <c r="AB81" s="167"/>
      <c r="AD81" s="167"/>
      <c r="AE81" s="44"/>
      <c r="AF81" s="92"/>
      <c r="AG81" s="93"/>
      <c r="AH81" s="93"/>
      <c r="AI81" s="47"/>
      <c r="AJ81" s="48">
        <f t="shared" si="57"/>
        <v>0</v>
      </c>
      <c r="AK81" s="48">
        <f t="shared" si="58"/>
        <v>0</v>
      </c>
      <c r="AL81" s="169"/>
      <c r="AM81" s="170"/>
    </row>
    <row r="82" spans="1:39" s="168" customFormat="1" ht="51" customHeight="1">
      <c r="A82" s="10">
        <v>3</v>
      </c>
      <c r="B82" s="56" t="s">
        <v>161</v>
      </c>
      <c r="C82" s="171" t="s">
        <v>162</v>
      </c>
      <c r="D82" s="123"/>
      <c r="E82" s="66" t="s">
        <v>53</v>
      </c>
      <c r="F82" s="55" t="s">
        <v>54</v>
      </c>
      <c r="G82" s="90">
        <v>900</v>
      </c>
      <c r="H82" s="90">
        <v>290</v>
      </c>
      <c r="I82" s="42">
        <f t="shared" ref="I82" si="66">H82*G82</f>
        <v>261000</v>
      </c>
      <c r="J82" s="42"/>
      <c r="K82" s="90">
        <v>900</v>
      </c>
      <c r="L82" s="90">
        <v>290</v>
      </c>
      <c r="M82" s="42">
        <f>L82*K82</f>
        <v>261000</v>
      </c>
      <c r="N82" s="42"/>
      <c r="O82" s="42">
        <f>M82-I82</f>
        <v>0</v>
      </c>
      <c r="P82" s="165"/>
      <c r="Q82" s="166"/>
      <c r="R82" s="167"/>
      <c r="T82" s="167"/>
      <c r="U82" s="43">
        <v>96</v>
      </c>
      <c r="V82" s="90">
        <v>290</v>
      </c>
      <c r="W82" s="42">
        <f>V82*U82</f>
        <v>27840</v>
      </c>
      <c r="X82" s="42"/>
      <c r="Y82" s="42">
        <f>W82-S82</f>
        <v>27840</v>
      </c>
      <c r="Z82" s="165"/>
      <c r="AA82" s="166"/>
      <c r="AB82" s="167"/>
      <c r="AD82" s="167"/>
      <c r="AE82" s="44">
        <f>U82-K82</f>
        <v>-804</v>
      </c>
      <c r="AF82" s="92">
        <v>290</v>
      </c>
      <c r="AG82" s="46">
        <f>AF82*AE82</f>
        <v>-233160</v>
      </c>
      <c r="AH82" s="46"/>
      <c r="AI82" s="47">
        <f>AD82*AF82</f>
        <v>0</v>
      </c>
      <c r="AJ82" s="48">
        <f t="shared" si="57"/>
        <v>-233160</v>
      </c>
      <c r="AK82" s="48">
        <f t="shared" si="58"/>
        <v>233160</v>
      </c>
      <c r="AL82" s="169"/>
      <c r="AM82" s="170"/>
    </row>
    <row r="83" spans="1:39" s="168" customFormat="1">
      <c r="A83" s="10"/>
      <c r="B83" s="10"/>
      <c r="C83" s="123"/>
      <c r="D83" s="123"/>
      <c r="E83" s="56"/>
      <c r="F83" s="55"/>
      <c r="G83" s="90"/>
      <c r="H83" s="90"/>
      <c r="I83" s="91"/>
      <c r="J83" s="91"/>
      <c r="K83" s="90"/>
      <c r="L83" s="90"/>
      <c r="M83" s="91"/>
      <c r="N83" s="91"/>
      <c r="O83" s="91"/>
      <c r="P83" s="165"/>
      <c r="Q83" s="166"/>
      <c r="R83" s="167"/>
      <c r="T83" s="167"/>
      <c r="U83" s="43"/>
      <c r="V83" s="90"/>
      <c r="W83" s="91"/>
      <c r="X83" s="91"/>
      <c r="Y83" s="91"/>
      <c r="Z83" s="165"/>
      <c r="AA83" s="166"/>
      <c r="AB83" s="167"/>
      <c r="AD83" s="167"/>
      <c r="AE83" s="44"/>
      <c r="AF83" s="92"/>
      <c r="AG83" s="93"/>
      <c r="AH83" s="93"/>
      <c r="AI83" s="47"/>
      <c r="AJ83" s="48">
        <f t="shared" si="57"/>
        <v>0</v>
      </c>
      <c r="AK83" s="48">
        <f t="shared" si="58"/>
        <v>0</v>
      </c>
      <c r="AL83" s="169"/>
      <c r="AM83" s="170"/>
    </row>
    <row r="84" spans="1:39" s="168" customFormat="1" ht="76.5" customHeight="1">
      <c r="A84" s="10">
        <v>4</v>
      </c>
      <c r="B84" s="10" t="s">
        <v>163</v>
      </c>
      <c r="C84" s="123" t="s">
        <v>164</v>
      </c>
      <c r="D84" s="123"/>
      <c r="E84" s="56" t="s">
        <v>53</v>
      </c>
      <c r="F84" s="55" t="s">
        <v>54</v>
      </c>
      <c r="G84" s="90">
        <v>2000</v>
      </c>
      <c r="H84" s="94">
        <v>32</v>
      </c>
      <c r="I84" s="112">
        <f t="shared" ref="I84" si="67">H84*G84</f>
        <v>64000</v>
      </c>
      <c r="J84" s="113"/>
      <c r="K84" s="114">
        <v>2000</v>
      </c>
      <c r="L84" s="114">
        <v>132</v>
      </c>
      <c r="M84" s="112">
        <f>L84*K84</f>
        <v>264000</v>
      </c>
      <c r="N84" s="112"/>
      <c r="O84" s="112">
        <f>M84-I84</f>
        <v>200000</v>
      </c>
      <c r="P84" s="165"/>
      <c r="Q84" s="172" t="s">
        <v>165</v>
      </c>
      <c r="R84" s="173" t="s">
        <v>166</v>
      </c>
      <c r="S84" s="174" t="s">
        <v>167</v>
      </c>
      <c r="T84" s="147" t="s">
        <v>168</v>
      </c>
      <c r="U84" s="116">
        <v>1023.7974999999999</v>
      </c>
      <c r="V84" s="114">
        <v>132</v>
      </c>
      <c r="W84" s="112">
        <f>V84*U84</f>
        <v>135141.26999999999</v>
      </c>
      <c r="X84" s="112"/>
      <c r="Y84" s="112" t="e">
        <f>W84-S84</f>
        <v>#VALUE!</v>
      </c>
      <c r="Z84" s="165"/>
      <c r="AA84" s="172" t="s">
        <v>165</v>
      </c>
      <c r="AB84" s="173" t="s">
        <v>166</v>
      </c>
      <c r="AC84" s="174" t="s">
        <v>167</v>
      </c>
      <c r="AD84" s="147" t="s">
        <v>168</v>
      </c>
      <c r="AE84" s="44">
        <f>U84-K84</f>
        <v>-976.2025000000001</v>
      </c>
      <c r="AF84" s="117">
        <v>132</v>
      </c>
      <c r="AG84" s="118">
        <f>AF84*AE84</f>
        <v>-128858.73000000001</v>
      </c>
      <c r="AH84" s="118"/>
      <c r="AI84" s="47" t="e">
        <f>AD84*AF84</f>
        <v>#VALUE!</v>
      </c>
      <c r="AJ84" s="48">
        <f t="shared" si="57"/>
        <v>-128858.73000000001</v>
      </c>
      <c r="AK84" s="48" t="e">
        <f t="shared" si="58"/>
        <v>#VALUE!</v>
      </c>
      <c r="AL84" s="169"/>
      <c r="AM84" s="170"/>
    </row>
    <row r="85" spans="1:39" s="168" customFormat="1">
      <c r="A85" s="10"/>
      <c r="B85" s="10"/>
      <c r="C85" s="123"/>
      <c r="D85" s="123"/>
      <c r="E85" s="66"/>
      <c r="F85" s="55"/>
      <c r="G85" s="90"/>
      <c r="H85" s="90"/>
      <c r="I85" s="100"/>
      <c r="J85" s="100"/>
      <c r="K85" s="90"/>
      <c r="L85" s="90"/>
      <c r="M85" s="100"/>
      <c r="N85" s="100"/>
      <c r="O85" s="100"/>
      <c r="P85" s="165"/>
      <c r="Q85" s="166"/>
      <c r="R85" s="167"/>
      <c r="T85" s="167"/>
      <c r="U85" s="43"/>
      <c r="V85" s="90"/>
      <c r="W85" s="100"/>
      <c r="X85" s="100"/>
      <c r="Y85" s="100"/>
      <c r="Z85" s="165"/>
      <c r="AA85" s="166"/>
      <c r="AB85" s="167"/>
      <c r="AD85" s="167"/>
      <c r="AE85" s="44"/>
      <c r="AF85" s="92"/>
      <c r="AG85" s="102"/>
      <c r="AH85" s="102"/>
      <c r="AI85" s="47"/>
      <c r="AJ85" s="48">
        <f t="shared" si="57"/>
        <v>0</v>
      </c>
      <c r="AK85" s="48">
        <f t="shared" si="58"/>
        <v>0</v>
      </c>
      <c r="AL85" s="169"/>
      <c r="AM85" s="170"/>
    </row>
    <row r="86" spans="1:39" s="168" customFormat="1" ht="87.5">
      <c r="A86" s="10">
        <v>5</v>
      </c>
      <c r="B86" s="56" t="s">
        <v>169</v>
      </c>
      <c r="C86" s="123" t="s">
        <v>170</v>
      </c>
      <c r="D86" s="123"/>
      <c r="E86" s="56" t="s">
        <v>53</v>
      </c>
      <c r="F86" s="55" t="s">
        <v>54</v>
      </c>
      <c r="G86" s="90">
        <v>690</v>
      </c>
      <c r="H86" s="90">
        <v>32</v>
      </c>
      <c r="I86" s="42">
        <f t="shared" ref="I86" si="68">H86*G86</f>
        <v>22080</v>
      </c>
      <c r="J86" s="42"/>
      <c r="K86" s="90">
        <v>690</v>
      </c>
      <c r="L86" s="90">
        <v>32</v>
      </c>
      <c r="M86" s="42">
        <f>L86*K86</f>
        <v>22080</v>
      </c>
      <c r="N86" s="42"/>
      <c r="O86" s="42">
        <f>M86-I86</f>
        <v>0</v>
      </c>
      <c r="P86" s="165"/>
      <c r="Q86" s="166"/>
      <c r="R86" s="167"/>
      <c r="T86" s="167"/>
      <c r="U86" s="43">
        <v>662.68</v>
      </c>
      <c r="V86" s="90">
        <v>32</v>
      </c>
      <c r="W86" s="42">
        <f>V86*U86</f>
        <v>21205.759999999998</v>
      </c>
      <c r="X86" s="42"/>
      <c r="Y86" s="42">
        <f>W86-S86</f>
        <v>21205.759999999998</v>
      </c>
      <c r="Z86" s="165"/>
      <c r="AA86" s="166"/>
      <c r="AB86" s="167"/>
      <c r="AD86" s="167"/>
      <c r="AE86" s="44">
        <f>U86-K86</f>
        <v>-27.32000000000005</v>
      </c>
      <c r="AF86" s="92">
        <v>32</v>
      </c>
      <c r="AG86" s="46">
        <f>AF86*AE86</f>
        <v>-874.2400000000016</v>
      </c>
      <c r="AH86" s="46"/>
      <c r="AI86" s="47">
        <f>W86</f>
        <v>21205.759999999998</v>
      </c>
      <c r="AJ86" s="48">
        <f>AF86*AD86</f>
        <v>0</v>
      </c>
      <c r="AK86" s="48">
        <f t="shared" si="58"/>
        <v>21205.759999999998</v>
      </c>
      <c r="AL86" s="169"/>
      <c r="AM86" s="49" t="s">
        <v>141</v>
      </c>
    </row>
    <row r="87" spans="1:39" s="168" customFormat="1">
      <c r="A87" s="10"/>
      <c r="B87" s="10"/>
      <c r="C87" s="123"/>
      <c r="D87" s="123"/>
      <c r="E87" s="56"/>
      <c r="F87" s="55"/>
      <c r="G87" s="90"/>
      <c r="H87" s="90"/>
      <c r="I87" s="91"/>
      <c r="J87" s="91"/>
      <c r="K87" s="90"/>
      <c r="L87" s="90"/>
      <c r="M87" s="91"/>
      <c r="N87" s="91"/>
      <c r="O87" s="91"/>
      <c r="P87" s="165"/>
      <c r="Q87" s="166"/>
      <c r="R87" s="167"/>
      <c r="T87" s="167"/>
      <c r="U87" s="43"/>
      <c r="V87" s="90"/>
      <c r="W87" s="91"/>
      <c r="X87" s="91"/>
      <c r="Y87" s="91"/>
      <c r="Z87" s="165"/>
      <c r="AA87" s="166"/>
      <c r="AB87" s="167"/>
      <c r="AD87" s="167"/>
      <c r="AE87" s="44"/>
      <c r="AF87" s="92"/>
      <c r="AG87" s="93"/>
      <c r="AH87" s="93"/>
      <c r="AI87" s="47"/>
      <c r="AJ87" s="48">
        <f t="shared" si="57"/>
        <v>0</v>
      </c>
      <c r="AK87" s="48">
        <f t="shared" si="58"/>
        <v>0</v>
      </c>
      <c r="AL87" s="169"/>
      <c r="AM87" s="170"/>
    </row>
    <row r="88" spans="1:39" s="168" customFormat="1" ht="87.5">
      <c r="A88" s="10">
        <v>6</v>
      </c>
      <c r="B88" s="56" t="s">
        <v>171</v>
      </c>
      <c r="C88" s="123" t="s">
        <v>172</v>
      </c>
      <c r="D88" s="123"/>
      <c r="E88" s="56" t="s">
        <v>53</v>
      </c>
      <c r="F88" s="55" t="s">
        <v>54</v>
      </c>
      <c r="G88" s="90">
        <v>1030</v>
      </c>
      <c r="H88" s="90">
        <v>32</v>
      </c>
      <c r="I88" s="42">
        <f t="shared" ref="I88:I92" si="69">H88*G88</f>
        <v>32960</v>
      </c>
      <c r="J88" s="42"/>
      <c r="K88" s="90">
        <v>1030</v>
      </c>
      <c r="L88" s="90">
        <v>32</v>
      </c>
      <c r="M88" s="42">
        <f>L88*K88</f>
        <v>32960</v>
      </c>
      <c r="N88" s="42"/>
      <c r="O88" s="42">
        <f>M88-I88</f>
        <v>0</v>
      </c>
      <c r="P88" s="165"/>
      <c r="Q88" s="166"/>
      <c r="R88" s="167"/>
      <c r="T88" s="167"/>
      <c r="U88" s="43">
        <v>3131.06</v>
      </c>
      <c r="V88" s="90">
        <v>32</v>
      </c>
      <c r="W88" s="42">
        <f>V88*U88</f>
        <v>100193.92</v>
      </c>
      <c r="X88" s="42"/>
      <c r="Y88" s="42">
        <f>W88-S88</f>
        <v>100193.92</v>
      </c>
      <c r="Z88" s="165"/>
      <c r="AA88" s="166"/>
      <c r="AB88" s="167"/>
      <c r="AD88" s="167"/>
      <c r="AE88" s="44">
        <f>U88-K88</f>
        <v>2101.06</v>
      </c>
      <c r="AF88" s="92">
        <v>32</v>
      </c>
      <c r="AG88" s="46">
        <f>AF88*AE88</f>
        <v>67233.919999999998</v>
      </c>
      <c r="AH88" s="46"/>
      <c r="AI88" s="143">
        <f>W88</f>
        <v>100193.92</v>
      </c>
      <c r="AJ88" s="175">
        <f>AE88*AF88</f>
        <v>67233.919999999998</v>
      </c>
      <c r="AK88" s="144">
        <f t="shared" si="58"/>
        <v>32960</v>
      </c>
      <c r="AL88" s="169"/>
      <c r="AM88" s="49" t="s">
        <v>141</v>
      </c>
    </row>
    <row r="89" spans="1:39" s="168" customFormat="1">
      <c r="A89" s="10"/>
      <c r="B89" s="10"/>
      <c r="C89" s="123"/>
      <c r="D89" s="123"/>
      <c r="E89" s="56"/>
      <c r="F89" s="55"/>
      <c r="G89" s="90"/>
      <c r="H89" s="90"/>
      <c r="I89" s="42"/>
      <c r="J89" s="42"/>
      <c r="K89" s="90"/>
      <c r="L89" s="90"/>
      <c r="M89" s="42"/>
      <c r="N89" s="42"/>
      <c r="O89" s="42"/>
      <c r="P89" s="165"/>
      <c r="Q89" s="166"/>
      <c r="R89" s="167"/>
      <c r="T89" s="167"/>
      <c r="U89" s="43"/>
      <c r="V89" s="90"/>
      <c r="W89" s="42"/>
      <c r="X89" s="42"/>
      <c r="Y89" s="42"/>
      <c r="Z89" s="165"/>
      <c r="AA89" s="166"/>
      <c r="AB89" s="167"/>
      <c r="AD89" s="167"/>
      <c r="AE89" s="44"/>
      <c r="AF89" s="92"/>
      <c r="AG89" s="46"/>
      <c r="AH89" s="46"/>
      <c r="AI89" s="47"/>
      <c r="AJ89" s="48">
        <f t="shared" si="57"/>
        <v>0</v>
      </c>
      <c r="AK89" s="48">
        <f t="shared" si="58"/>
        <v>0</v>
      </c>
      <c r="AL89" s="169"/>
      <c r="AM89" s="170"/>
    </row>
    <row r="90" spans="1:39" s="168" customFormat="1" ht="50">
      <c r="A90" s="10">
        <v>7</v>
      </c>
      <c r="B90" s="56" t="s">
        <v>173</v>
      </c>
      <c r="C90" s="123" t="s">
        <v>174</v>
      </c>
      <c r="D90" s="123"/>
      <c r="E90" s="56"/>
      <c r="F90" s="55" t="s">
        <v>54</v>
      </c>
      <c r="G90" s="90">
        <v>500</v>
      </c>
      <c r="H90" s="94">
        <v>27</v>
      </c>
      <c r="I90" s="95">
        <f t="shared" si="69"/>
        <v>13500</v>
      </c>
      <c r="J90" s="42"/>
      <c r="K90" s="94">
        <v>500</v>
      </c>
      <c r="L90" s="94">
        <v>70</v>
      </c>
      <c r="M90" s="95">
        <f>L90*K90</f>
        <v>35000</v>
      </c>
      <c r="N90" s="95"/>
      <c r="O90" s="95">
        <f>M90-I90</f>
        <v>21500</v>
      </c>
      <c r="P90" s="165"/>
      <c r="Q90" s="166" t="s">
        <v>175</v>
      </c>
      <c r="R90" s="167" t="s">
        <v>176</v>
      </c>
      <c r="T90" s="167"/>
      <c r="U90" s="43">
        <v>526.75</v>
      </c>
      <c r="V90" s="94">
        <v>70</v>
      </c>
      <c r="W90" s="95">
        <f>V90*U90</f>
        <v>36872.5</v>
      </c>
      <c r="X90" s="95"/>
      <c r="Y90" s="95">
        <f>W90-S90</f>
        <v>36872.5</v>
      </c>
      <c r="Z90" s="165"/>
      <c r="AA90" s="166" t="s">
        <v>175</v>
      </c>
      <c r="AB90" s="167" t="s">
        <v>176</v>
      </c>
      <c r="AD90" s="167"/>
      <c r="AE90" s="44">
        <f>U90-K90</f>
        <v>26.75</v>
      </c>
      <c r="AF90" s="97">
        <v>70</v>
      </c>
      <c r="AG90" s="98">
        <f>AF90*AE90</f>
        <v>1872.5</v>
      </c>
      <c r="AH90" s="98"/>
      <c r="AI90" s="47">
        <f>AD90*AF90</f>
        <v>0</v>
      </c>
      <c r="AJ90" s="48">
        <f>AF90*AE90</f>
        <v>1872.5</v>
      </c>
      <c r="AK90" s="48">
        <f t="shared" si="58"/>
        <v>-1872.5</v>
      </c>
      <c r="AL90" s="169"/>
      <c r="AM90" s="170"/>
    </row>
    <row r="91" spans="1:39" s="168" customFormat="1">
      <c r="A91" s="10"/>
      <c r="B91" s="56"/>
      <c r="C91" s="123"/>
      <c r="D91" s="123"/>
      <c r="E91" s="56"/>
      <c r="F91" s="55"/>
      <c r="G91" s="90"/>
      <c r="H91" s="90"/>
      <c r="I91" s="42"/>
      <c r="J91" s="42"/>
      <c r="K91" s="90"/>
      <c r="L91" s="90"/>
      <c r="M91" s="42"/>
      <c r="N91" s="42"/>
      <c r="O91" s="42"/>
      <c r="P91" s="165"/>
      <c r="Q91" s="166"/>
      <c r="R91" s="167"/>
      <c r="T91" s="167"/>
      <c r="U91" s="43"/>
      <c r="V91" s="90"/>
      <c r="W91" s="42"/>
      <c r="X91" s="42"/>
      <c r="Y91" s="42"/>
      <c r="Z91" s="165"/>
      <c r="AA91" s="166"/>
      <c r="AB91" s="167"/>
      <c r="AD91" s="167"/>
      <c r="AE91" s="44"/>
      <c r="AF91" s="92"/>
      <c r="AG91" s="46"/>
      <c r="AH91" s="46"/>
      <c r="AI91" s="47"/>
      <c r="AJ91" s="48">
        <f t="shared" si="57"/>
        <v>0</v>
      </c>
      <c r="AK91" s="48">
        <f t="shared" si="58"/>
        <v>0</v>
      </c>
      <c r="AL91" s="169"/>
      <c r="AM91" s="170"/>
    </row>
    <row r="92" spans="1:39" s="168" customFormat="1" ht="50">
      <c r="A92" s="10">
        <v>8</v>
      </c>
      <c r="B92" s="176" t="s">
        <v>177</v>
      </c>
      <c r="C92" s="177" t="s">
        <v>178</v>
      </c>
      <c r="D92" s="177"/>
      <c r="E92" s="176"/>
      <c r="F92" s="178" t="s">
        <v>54</v>
      </c>
      <c r="G92" s="179">
        <v>100</v>
      </c>
      <c r="H92" s="180">
        <v>23</v>
      </c>
      <c r="I92" s="181">
        <f t="shared" si="69"/>
        <v>2300</v>
      </c>
      <c r="J92" s="76"/>
      <c r="K92" s="180">
        <v>100</v>
      </c>
      <c r="L92" s="182">
        <v>55</v>
      </c>
      <c r="M92" s="181">
        <f>L92*K92</f>
        <v>5500</v>
      </c>
      <c r="N92" s="181"/>
      <c r="O92" s="181">
        <f>M92-I92</f>
        <v>3200</v>
      </c>
      <c r="P92" s="183"/>
      <c r="Q92" s="184" t="s">
        <v>179</v>
      </c>
      <c r="R92" s="185" t="s">
        <v>180</v>
      </c>
      <c r="S92" s="186"/>
      <c r="T92" s="185"/>
      <c r="U92" s="43">
        <v>0</v>
      </c>
      <c r="V92" s="182">
        <v>55</v>
      </c>
      <c r="W92" s="181">
        <f>V92*U92</f>
        <v>0</v>
      </c>
      <c r="X92" s="181"/>
      <c r="Y92" s="181">
        <f>W92-S92</f>
        <v>0</v>
      </c>
      <c r="Z92" s="183"/>
      <c r="AA92" s="184" t="s">
        <v>179</v>
      </c>
      <c r="AB92" s="185" t="s">
        <v>180</v>
      </c>
      <c r="AC92" s="186"/>
      <c r="AD92" s="185"/>
      <c r="AE92" s="44">
        <f>U92-K92</f>
        <v>-100</v>
      </c>
      <c r="AF92" s="187">
        <v>55</v>
      </c>
      <c r="AG92" s="188">
        <f>AF92*AE92</f>
        <v>-5500</v>
      </c>
      <c r="AH92" s="188"/>
      <c r="AI92" s="189">
        <v>0</v>
      </c>
      <c r="AJ92" s="110">
        <f t="shared" si="57"/>
        <v>-5500</v>
      </c>
      <c r="AK92" s="110">
        <f t="shared" si="58"/>
        <v>5500</v>
      </c>
      <c r="AL92" s="169"/>
      <c r="AM92" s="190" t="s">
        <v>181</v>
      </c>
    </row>
    <row r="93" spans="1:39" s="168" customFormat="1" ht="13" thickBot="1">
      <c r="A93" s="10"/>
      <c r="B93" s="56"/>
      <c r="C93" s="123"/>
      <c r="D93" s="123"/>
      <c r="E93" s="56"/>
      <c r="F93" s="55"/>
      <c r="G93" s="90"/>
      <c r="H93" s="90"/>
      <c r="I93" s="42"/>
      <c r="J93" s="42"/>
      <c r="K93" s="90"/>
      <c r="L93" s="90"/>
      <c r="M93" s="42"/>
      <c r="N93" s="42"/>
      <c r="O93" s="42"/>
      <c r="P93" s="165"/>
      <c r="Q93" s="166"/>
      <c r="R93" s="167"/>
      <c r="T93" s="167"/>
      <c r="U93" s="43"/>
      <c r="V93" s="90"/>
      <c r="W93" s="42"/>
      <c r="X93" s="42"/>
      <c r="Y93" s="42"/>
      <c r="Z93" s="165"/>
      <c r="AA93" s="166"/>
      <c r="AB93" s="167"/>
      <c r="AD93" s="167"/>
      <c r="AE93" s="44"/>
      <c r="AF93" s="92"/>
      <c r="AG93" s="46"/>
      <c r="AH93" s="46"/>
      <c r="AI93" s="191"/>
      <c r="AJ93" s="191"/>
      <c r="AK93" s="191"/>
      <c r="AL93" s="191"/>
      <c r="AM93" s="192"/>
    </row>
    <row r="94" spans="1:39" ht="16" thickBot="1">
      <c r="A94" s="35" t="s">
        <v>182</v>
      </c>
      <c r="B94" s="35"/>
      <c r="C94" s="35"/>
      <c r="D94" s="35"/>
      <c r="E94" s="10"/>
      <c r="F94" s="35"/>
      <c r="G94" s="10"/>
      <c r="H94" s="193"/>
      <c r="I94" s="95">
        <f>SUM(I75:I93)</f>
        <v>828340</v>
      </c>
      <c r="J94" s="42"/>
      <c r="K94" s="29"/>
      <c r="L94" s="193"/>
      <c r="M94" s="194">
        <f>SUM(M75:M93)</f>
        <v>1053040</v>
      </c>
      <c r="N94" s="95"/>
      <c r="O94" s="95">
        <f>SUM(O75:O93)</f>
        <v>224700</v>
      </c>
      <c r="P94" s="36"/>
      <c r="Q94" s="11"/>
      <c r="R94" s="35"/>
      <c r="T94" s="35"/>
      <c r="U94" s="32"/>
      <c r="V94" s="193"/>
      <c r="W94" s="95">
        <f>SUM(W75:W93)</f>
        <v>498436.95</v>
      </c>
      <c r="X94" s="95"/>
      <c r="Y94" s="95" t="e">
        <f>SUM(Y75:Y93)</f>
        <v>#VALUE!</v>
      </c>
      <c r="Z94" s="36"/>
      <c r="AA94" s="11"/>
      <c r="AB94" s="35"/>
      <c r="AD94" s="35"/>
      <c r="AE94" s="21"/>
      <c r="AF94" s="195"/>
      <c r="AG94" s="98">
        <f>SUM(AG75:AG93)</f>
        <v>-554603.04999999993</v>
      </c>
      <c r="AH94" s="98"/>
      <c r="AI94" s="196" t="e">
        <f>SUM(AI75:AI93)</f>
        <v>#VALUE!</v>
      </c>
      <c r="AJ94" s="196">
        <f t="shared" ref="AJ94:AK94" si="70">SUM(AJ75:AJ93)</f>
        <v>-553728.80999999994</v>
      </c>
      <c r="AK94" s="196" t="e">
        <f t="shared" si="70"/>
        <v>#VALUE!</v>
      </c>
      <c r="AL94" s="197"/>
      <c r="AM94" s="198"/>
    </row>
    <row r="95" spans="1:39" ht="13" thickBot="1">
      <c r="A95" s="10"/>
      <c r="B95" s="10"/>
      <c r="C95" s="35"/>
      <c r="D95" s="35"/>
      <c r="E95" s="10"/>
      <c r="F95" s="32"/>
      <c r="G95" s="10"/>
      <c r="H95" s="10"/>
      <c r="I95" s="32"/>
      <c r="J95" s="32"/>
      <c r="K95" s="10"/>
      <c r="L95" s="10"/>
      <c r="M95" s="32"/>
      <c r="N95" s="32"/>
      <c r="O95" s="32"/>
      <c r="P95" s="36"/>
      <c r="Q95" s="11"/>
      <c r="R95" s="35"/>
      <c r="T95" s="35"/>
      <c r="U95" s="32"/>
      <c r="V95" s="10"/>
      <c r="W95" s="32"/>
      <c r="X95" s="32"/>
      <c r="Y95" s="32"/>
      <c r="Z95" s="36"/>
      <c r="AA95" s="11"/>
      <c r="AB95" s="35"/>
      <c r="AD95" s="35"/>
      <c r="AE95" s="21"/>
      <c r="AF95" s="17"/>
      <c r="AG95" s="21"/>
      <c r="AH95" s="21"/>
      <c r="AI95" s="197"/>
      <c r="AJ95" s="197"/>
      <c r="AK95" s="197"/>
      <c r="AL95" s="197"/>
      <c r="AM95" s="198"/>
    </row>
    <row r="96" spans="1:39" s="168" customFormat="1">
      <c r="A96" s="199"/>
      <c r="B96" s="200"/>
      <c r="C96" s="201"/>
      <c r="D96" s="201"/>
      <c r="E96" s="202"/>
      <c r="F96" s="203"/>
      <c r="G96" s="204"/>
      <c r="H96" s="205"/>
      <c r="I96" s="206"/>
      <c r="K96" s="205"/>
      <c r="L96" s="205"/>
      <c r="M96" s="206"/>
      <c r="N96" s="206"/>
      <c r="O96" s="206"/>
      <c r="P96" s="207"/>
      <c r="Q96" s="208"/>
      <c r="R96" s="209"/>
      <c r="T96" s="209"/>
      <c r="U96" s="210"/>
      <c r="V96" s="205"/>
      <c r="W96" s="206"/>
      <c r="X96" s="206"/>
      <c r="Y96" s="206"/>
      <c r="Z96" s="207"/>
      <c r="AA96" s="208"/>
      <c r="AB96" s="209"/>
      <c r="AD96" s="209"/>
      <c r="AE96" s="211"/>
      <c r="AF96" s="212"/>
      <c r="AG96" s="213"/>
      <c r="AH96" s="213"/>
    </row>
    <row r="97" spans="1:26">
      <c r="A97" s="214"/>
      <c r="P97" s="12"/>
      <c r="Z97" s="12"/>
    </row>
    <row r="98" spans="1:26">
      <c r="A98" s="214"/>
      <c r="P98" s="12"/>
      <c r="Z98" s="12"/>
    </row>
    <row r="99" spans="1:26">
      <c r="A99" s="214"/>
      <c r="P99" s="12"/>
      <c r="Z99" s="12"/>
    </row>
    <row r="100" spans="1:26">
      <c r="A100" s="214"/>
      <c r="P100" s="12"/>
      <c r="Z100" s="12"/>
    </row>
    <row r="101" spans="1:26">
      <c r="A101" s="214"/>
      <c r="P101" s="12"/>
      <c r="Z101" s="12"/>
    </row>
    <row r="102" spans="1:26">
      <c r="A102" s="214"/>
    </row>
    <row r="103" spans="1:26">
      <c r="A103" s="214"/>
    </row>
    <row r="104" spans="1:26">
      <c r="A104" s="214"/>
    </row>
    <row r="105" spans="1:26">
      <c r="A105" s="214"/>
    </row>
    <row r="106" spans="1:26">
      <c r="A106" s="214"/>
    </row>
    <row r="107" spans="1:26">
      <c r="A107" s="214"/>
    </row>
    <row r="108" spans="1:26">
      <c r="A108" s="214"/>
    </row>
    <row r="109" spans="1:26">
      <c r="A109" s="214"/>
      <c r="C109" s="222"/>
    </row>
    <row r="110" spans="1:26">
      <c r="A110" s="214"/>
    </row>
    <row r="111" spans="1:26">
      <c r="A111" s="214"/>
    </row>
    <row r="112" spans="1:26">
      <c r="A112" s="214"/>
    </row>
    <row r="113" spans="1:1">
      <c r="A113" s="214"/>
    </row>
    <row r="114" spans="1:1">
      <c r="A114" s="214"/>
    </row>
    <row r="115" spans="1:1">
      <c r="A115" s="214"/>
    </row>
    <row r="116" spans="1:1">
      <c r="A116" s="214"/>
    </row>
    <row r="117" spans="1:1">
      <c r="A117" s="214"/>
    </row>
    <row r="118" spans="1:1">
      <c r="A118" s="214"/>
    </row>
    <row r="119" spans="1:1">
      <c r="A119" s="214"/>
    </row>
    <row r="120" spans="1:1">
      <c r="A120" s="214"/>
    </row>
    <row r="121" spans="1:1">
      <c r="A121" s="214"/>
    </row>
  </sheetData>
  <protectedRanges>
    <protectedRange sqref="M22:O22 F1:F2 M2:O2 M68:O68 F67:F68 F38 F60:F61 F72:F73 F95:F65379 M95:O65379 M14:O14 F14:F20 F40:F45 F47:F48 F50:F56 F27:F33 F22:F25 I22:J22 I2:J2 I68:J68 I95:J65379 I14:J14 W22:Y22 W2:Y2 W68:Y68 W95:Y65379 W14:Y14 AG22:AH22 AG2:AH2 AG68:AH68 AG95:AH65379 AG14:AH14" name="Range1_3"/>
    <protectedRange sqref="F6 F8:F9" name="Range1_2_1"/>
    <protectedRange sqref="F4 F13 M4:O4 M7:O7 F7 M13:O13 I4:J4 I7:J7 I13:J13 W4:Y4 W7:Y7 W13:Y13 AG4:AH4 AG7:AH7 AG13:AH13" name="Range1_1_1_1"/>
    <protectedRange sqref="F80 F82 F57:F59 F62:F66 F84 F86 F76:F78 F88:F93" name="Range1_4_1"/>
    <protectedRange sqref="F49 F26 F39 F46 F34:F37" name="Range1_5_1"/>
    <protectedRange sqref="F69:F71" name="Range1_1_2"/>
    <protectedRange sqref="M1:O1 I1:J1 W1:Y1 AG1:AH1" name="Range1_6_1_1_1"/>
  </protectedRanges>
  <mergeCells count="32">
    <mergeCell ref="A76:A78"/>
    <mergeCell ref="A46:A47"/>
    <mergeCell ref="B46:B47"/>
    <mergeCell ref="A49:A50"/>
    <mergeCell ref="B49:B50"/>
    <mergeCell ref="A52:A53"/>
    <mergeCell ref="B52:B53"/>
    <mergeCell ref="A55:A58"/>
    <mergeCell ref="B55:B56"/>
    <mergeCell ref="A60:A65"/>
    <mergeCell ref="B60:B61"/>
    <mergeCell ref="A74:M74"/>
    <mergeCell ref="AA39:AA42"/>
    <mergeCell ref="A14:A20"/>
    <mergeCell ref="S15:S20"/>
    <mergeCell ref="AC15:AC20"/>
    <mergeCell ref="A22:A24"/>
    <mergeCell ref="Q22:Q24"/>
    <mergeCell ref="AA22:AA24"/>
    <mergeCell ref="A27:A29"/>
    <mergeCell ref="A33:A36"/>
    <mergeCell ref="A39:A44"/>
    <mergeCell ref="B39:B40"/>
    <mergeCell ref="Q39:Q42"/>
    <mergeCell ref="K2:M2"/>
    <mergeCell ref="U2:W2"/>
    <mergeCell ref="AE2:AG2"/>
    <mergeCell ref="A1:G1"/>
    <mergeCell ref="H1:I1"/>
    <mergeCell ref="L1:M1"/>
    <mergeCell ref="V1:W1"/>
    <mergeCell ref="AF1:AG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N289"/>
  <sheetViews>
    <sheetView tabSelected="1" zoomScale="70" workbookViewId="0">
      <pane ySplit="1" topLeftCell="A2" activePane="bottomLeft" state="frozen"/>
      <selection pane="bottomLeft" activeCell="C7" sqref="C7"/>
    </sheetView>
  </sheetViews>
  <sheetFormatPr defaultColWidth="8.83203125" defaultRowHeight="12.5"/>
  <cols>
    <col min="1" max="1" width="7.83203125" style="214" customWidth="1"/>
    <col min="2" max="2" width="10.83203125" style="517" customWidth="1"/>
    <col min="3" max="3" width="49.58203125" style="518" customWidth="1"/>
    <col min="4" max="4" width="21.1640625" style="214" hidden="1" customWidth="1"/>
    <col min="5" max="5" width="23.58203125" style="518" hidden="1" customWidth="1"/>
    <col min="6" max="6" width="8.1640625" style="520" customWidth="1"/>
    <col min="7" max="7" width="13.75" style="214" hidden="1" customWidth="1"/>
    <col min="8" max="8" width="13.25" style="519" hidden="1" customWidth="1"/>
    <col min="9" max="9" width="19.4140625" style="259" hidden="1" customWidth="1"/>
    <col min="10" max="10" width="4.25" style="520" hidden="1" customWidth="1"/>
    <col min="11" max="11" width="10.75" style="519" customWidth="1"/>
    <col min="12" max="12" width="15.83203125" style="519" bestFit="1" customWidth="1"/>
    <col min="13" max="13" width="19.4140625" style="259" bestFit="1" customWidth="1"/>
    <col min="14" max="14" width="3.75" style="520" customWidth="1"/>
    <col min="15" max="15" width="15.4140625" style="521" hidden="1" customWidth="1"/>
    <col min="16" max="16" width="30.25" style="520" hidden="1" customWidth="1"/>
    <col min="17" max="17" width="15.25" style="246" hidden="1" customWidth="1"/>
    <col min="18" max="18" width="27.1640625" style="246" hidden="1" customWidth="1"/>
    <col min="19" max="19" width="45.75" style="214" hidden="1" customWidth="1"/>
    <col min="20" max="20" width="37.58203125" style="517" hidden="1" customWidth="1"/>
    <col min="21" max="21" width="37.58203125" style="214" hidden="1" customWidth="1"/>
    <col min="22" max="22" width="8.83203125" style="522"/>
    <col min="23" max="23" width="8.83203125" style="246"/>
    <col min="24" max="24" width="10" style="246" bestFit="1" customWidth="1"/>
    <col min="25" max="25" width="3.75" style="520" customWidth="1"/>
    <col min="26" max="26" width="9.58203125" style="522" bestFit="1" customWidth="1"/>
    <col min="27" max="27" width="10.83203125" style="246" bestFit="1" customWidth="1"/>
    <col min="28" max="28" width="11.58203125" style="246" bestFit="1" customWidth="1"/>
    <col min="29" max="29" width="10" style="246" customWidth="1"/>
    <col min="30" max="30" width="10.75" style="246" bestFit="1" customWidth="1"/>
    <col min="31" max="31" width="12.1640625" style="246" hidden="1" customWidth="1"/>
    <col min="32" max="32" width="9.25" style="246" hidden="1" customWidth="1"/>
    <col min="33" max="33" width="0" style="246" hidden="1" customWidth="1"/>
    <col min="34" max="34" width="10.25" style="246" hidden="1" customWidth="1"/>
    <col min="35" max="36" width="15" style="246" hidden="1" customWidth="1"/>
    <col min="37" max="37" width="12.83203125" style="246" hidden="1" customWidth="1"/>
    <col min="38" max="38" width="12.4140625" style="246" hidden="1" customWidth="1"/>
    <col min="39" max="39" width="21.1640625" style="246" hidden="1" customWidth="1"/>
    <col min="40" max="40" width="10.58203125" style="246" bestFit="1" customWidth="1"/>
    <col min="41" max="248" width="8.83203125" style="246"/>
    <col min="249" max="249" width="7.83203125" style="246" customWidth="1"/>
    <col min="250" max="250" width="65.75" style="246" customWidth="1"/>
    <col min="251" max="252" width="7.75" style="246" bestFit="1" customWidth="1"/>
    <col min="253" max="253" width="15.4140625" style="246" bestFit="1" customWidth="1"/>
    <col min="254" max="254" width="16.75" style="246" customWidth="1"/>
    <col min="255" max="255" width="18.4140625" style="246" customWidth="1"/>
    <col min="256" max="256" width="16" style="246" bestFit="1" customWidth="1"/>
    <col min="257" max="504" width="8.83203125" style="246"/>
    <col min="505" max="505" width="7.83203125" style="246" customWidth="1"/>
    <col min="506" max="506" width="65.75" style="246" customWidth="1"/>
    <col min="507" max="508" width="7.75" style="246" bestFit="1" customWidth="1"/>
    <col min="509" max="509" width="15.4140625" style="246" bestFit="1" customWidth="1"/>
    <col min="510" max="510" width="16.75" style="246" customWidth="1"/>
    <col min="511" max="511" width="18.4140625" style="246" customWidth="1"/>
    <col min="512" max="512" width="16" style="246" bestFit="1" customWidth="1"/>
    <col min="513" max="760" width="8.83203125" style="246"/>
    <col min="761" max="761" width="7.83203125" style="246" customWidth="1"/>
    <col min="762" max="762" width="65.75" style="246" customWidth="1"/>
    <col min="763" max="764" width="7.75" style="246" bestFit="1" customWidth="1"/>
    <col min="765" max="765" width="15.4140625" style="246" bestFit="1" customWidth="1"/>
    <col min="766" max="766" width="16.75" style="246" customWidth="1"/>
    <col min="767" max="767" width="18.4140625" style="246" customWidth="1"/>
    <col min="768" max="768" width="16" style="246" bestFit="1" customWidth="1"/>
    <col min="769" max="1016" width="8.83203125" style="246"/>
    <col min="1017" max="1017" width="7.83203125" style="246" customWidth="1"/>
    <col min="1018" max="1018" width="65.75" style="246" customWidth="1"/>
    <col min="1019" max="1020" width="7.75" style="246" bestFit="1" customWidth="1"/>
    <col min="1021" max="1021" width="15.4140625" style="246" bestFit="1" customWidth="1"/>
    <col min="1022" max="1022" width="16.75" style="246" customWidth="1"/>
    <col min="1023" max="1023" width="18.4140625" style="246" customWidth="1"/>
    <col min="1024" max="1024" width="16" style="246" bestFit="1" customWidth="1"/>
    <col min="1025" max="1272" width="8.83203125" style="246"/>
    <col min="1273" max="1273" width="7.83203125" style="246" customWidth="1"/>
    <col min="1274" max="1274" width="65.75" style="246" customWidth="1"/>
    <col min="1275" max="1276" width="7.75" style="246" bestFit="1" customWidth="1"/>
    <col min="1277" max="1277" width="15.4140625" style="246" bestFit="1" customWidth="1"/>
    <col min="1278" max="1278" width="16.75" style="246" customWidth="1"/>
    <col min="1279" max="1279" width="18.4140625" style="246" customWidth="1"/>
    <col min="1280" max="1280" width="16" style="246" bestFit="1" customWidth="1"/>
    <col min="1281" max="1528" width="8.83203125" style="246"/>
    <col min="1529" max="1529" width="7.83203125" style="246" customWidth="1"/>
    <col min="1530" max="1530" width="65.75" style="246" customWidth="1"/>
    <col min="1531" max="1532" width="7.75" style="246" bestFit="1" customWidth="1"/>
    <col min="1533" max="1533" width="15.4140625" style="246" bestFit="1" customWidth="1"/>
    <col min="1534" max="1534" width="16.75" style="246" customWidth="1"/>
    <col min="1535" max="1535" width="18.4140625" style="246" customWidth="1"/>
    <col min="1536" max="1536" width="16" style="246" bestFit="1" customWidth="1"/>
    <col min="1537" max="1784" width="8.83203125" style="246"/>
    <col min="1785" max="1785" width="7.83203125" style="246" customWidth="1"/>
    <col min="1786" max="1786" width="65.75" style="246" customWidth="1"/>
    <col min="1787" max="1788" width="7.75" style="246" bestFit="1" customWidth="1"/>
    <col min="1789" max="1789" width="15.4140625" style="246" bestFit="1" customWidth="1"/>
    <col min="1790" max="1790" width="16.75" style="246" customWidth="1"/>
    <col min="1791" max="1791" width="18.4140625" style="246" customWidth="1"/>
    <col min="1792" max="1792" width="16" style="246" bestFit="1" customWidth="1"/>
    <col min="1793" max="2040" width="8.83203125" style="246"/>
    <col min="2041" max="2041" width="7.83203125" style="246" customWidth="1"/>
    <col min="2042" max="2042" width="65.75" style="246" customWidth="1"/>
    <col min="2043" max="2044" width="7.75" style="246" bestFit="1" customWidth="1"/>
    <col min="2045" max="2045" width="15.4140625" style="246" bestFit="1" customWidth="1"/>
    <col min="2046" max="2046" width="16.75" style="246" customWidth="1"/>
    <col min="2047" max="2047" width="18.4140625" style="246" customWidth="1"/>
    <col min="2048" max="2048" width="16" style="246" bestFit="1" customWidth="1"/>
    <col min="2049" max="2296" width="8.83203125" style="246"/>
    <col min="2297" max="2297" width="7.83203125" style="246" customWidth="1"/>
    <col min="2298" max="2298" width="65.75" style="246" customWidth="1"/>
    <col min="2299" max="2300" width="7.75" style="246" bestFit="1" customWidth="1"/>
    <col min="2301" max="2301" width="15.4140625" style="246" bestFit="1" customWidth="1"/>
    <col min="2302" max="2302" width="16.75" style="246" customWidth="1"/>
    <col min="2303" max="2303" width="18.4140625" style="246" customWidth="1"/>
    <col min="2304" max="2304" width="16" style="246" bestFit="1" customWidth="1"/>
    <col min="2305" max="2552" width="8.83203125" style="246"/>
    <col min="2553" max="2553" width="7.83203125" style="246" customWidth="1"/>
    <col min="2554" max="2554" width="65.75" style="246" customWidth="1"/>
    <col min="2555" max="2556" width="7.75" style="246" bestFit="1" customWidth="1"/>
    <col min="2557" max="2557" width="15.4140625" style="246" bestFit="1" customWidth="1"/>
    <col min="2558" max="2558" width="16.75" style="246" customWidth="1"/>
    <col min="2559" max="2559" width="18.4140625" style="246" customWidth="1"/>
    <col min="2560" max="2560" width="16" style="246" bestFit="1" customWidth="1"/>
    <col min="2561" max="2808" width="8.83203125" style="246"/>
    <col min="2809" max="2809" width="7.83203125" style="246" customWidth="1"/>
    <col min="2810" max="2810" width="65.75" style="246" customWidth="1"/>
    <col min="2811" max="2812" width="7.75" style="246" bestFit="1" customWidth="1"/>
    <col min="2813" max="2813" width="15.4140625" style="246" bestFit="1" customWidth="1"/>
    <col min="2814" max="2814" width="16.75" style="246" customWidth="1"/>
    <col min="2815" max="2815" width="18.4140625" style="246" customWidth="1"/>
    <col min="2816" max="2816" width="16" style="246" bestFit="1" customWidth="1"/>
    <col min="2817" max="3064" width="8.83203125" style="246"/>
    <col min="3065" max="3065" width="7.83203125" style="246" customWidth="1"/>
    <col min="3066" max="3066" width="65.75" style="246" customWidth="1"/>
    <col min="3067" max="3068" width="7.75" style="246" bestFit="1" customWidth="1"/>
    <col min="3069" max="3069" width="15.4140625" style="246" bestFit="1" customWidth="1"/>
    <col min="3070" max="3070" width="16.75" style="246" customWidth="1"/>
    <col min="3071" max="3071" width="18.4140625" style="246" customWidth="1"/>
    <col min="3072" max="3072" width="16" style="246" bestFit="1" customWidth="1"/>
    <col min="3073" max="3320" width="8.83203125" style="246"/>
    <col min="3321" max="3321" width="7.83203125" style="246" customWidth="1"/>
    <col min="3322" max="3322" width="65.75" style="246" customWidth="1"/>
    <col min="3323" max="3324" width="7.75" style="246" bestFit="1" customWidth="1"/>
    <col min="3325" max="3325" width="15.4140625" style="246" bestFit="1" customWidth="1"/>
    <col min="3326" max="3326" width="16.75" style="246" customWidth="1"/>
    <col min="3327" max="3327" width="18.4140625" style="246" customWidth="1"/>
    <col min="3328" max="3328" width="16" style="246" bestFit="1" customWidth="1"/>
    <col min="3329" max="3576" width="8.83203125" style="246"/>
    <col min="3577" max="3577" width="7.83203125" style="246" customWidth="1"/>
    <col min="3578" max="3578" width="65.75" style="246" customWidth="1"/>
    <col min="3579" max="3580" width="7.75" style="246" bestFit="1" customWidth="1"/>
    <col min="3581" max="3581" width="15.4140625" style="246" bestFit="1" customWidth="1"/>
    <col min="3582" max="3582" width="16.75" style="246" customWidth="1"/>
    <col min="3583" max="3583" width="18.4140625" style="246" customWidth="1"/>
    <col min="3584" max="3584" width="16" style="246" bestFit="1" customWidth="1"/>
    <col min="3585" max="3832" width="8.83203125" style="246"/>
    <col min="3833" max="3833" width="7.83203125" style="246" customWidth="1"/>
    <col min="3834" max="3834" width="65.75" style="246" customWidth="1"/>
    <col min="3835" max="3836" width="7.75" style="246" bestFit="1" customWidth="1"/>
    <col min="3837" max="3837" width="15.4140625" style="246" bestFit="1" customWidth="1"/>
    <col min="3838" max="3838" width="16.75" style="246" customWidth="1"/>
    <col min="3839" max="3839" width="18.4140625" style="246" customWidth="1"/>
    <col min="3840" max="3840" width="16" style="246" bestFit="1" customWidth="1"/>
    <col min="3841" max="4088" width="8.83203125" style="246"/>
    <col min="4089" max="4089" width="7.83203125" style="246" customWidth="1"/>
    <col min="4090" max="4090" width="65.75" style="246" customWidth="1"/>
    <col min="4091" max="4092" width="7.75" style="246" bestFit="1" customWidth="1"/>
    <col min="4093" max="4093" width="15.4140625" style="246" bestFit="1" customWidth="1"/>
    <col min="4094" max="4094" width="16.75" style="246" customWidth="1"/>
    <col min="4095" max="4095" width="18.4140625" style="246" customWidth="1"/>
    <col min="4096" max="4096" width="16" style="246" bestFit="1" customWidth="1"/>
    <col min="4097" max="4344" width="8.83203125" style="246"/>
    <col min="4345" max="4345" width="7.83203125" style="246" customWidth="1"/>
    <col min="4346" max="4346" width="65.75" style="246" customWidth="1"/>
    <col min="4347" max="4348" width="7.75" style="246" bestFit="1" customWidth="1"/>
    <col min="4349" max="4349" width="15.4140625" style="246" bestFit="1" customWidth="1"/>
    <col min="4350" max="4350" width="16.75" style="246" customWidth="1"/>
    <col min="4351" max="4351" width="18.4140625" style="246" customWidth="1"/>
    <col min="4352" max="4352" width="16" style="246" bestFit="1" customWidth="1"/>
    <col min="4353" max="4600" width="8.83203125" style="246"/>
    <col min="4601" max="4601" width="7.83203125" style="246" customWidth="1"/>
    <col min="4602" max="4602" width="65.75" style="246" customWidth="1"/>
    <col min="4603" max="4604" width="7.75" style="246" bestFit="1" customWidth="1"/>
    <col min="4605" max="4605" width="15.4140625" style="246" bestFit="1" customWidth="1"/>
    <col min="4606" max="4606" width="16.75" style="246" customWidth="1"/>
    <col min="4607" max="4607" width="18.4140625" style="246" customWidth="1"/>
    <col min="4608" max="4608" width="16" style="246" bestFit="1" customWidth="1"/>
    <col min="4609" max="4856" width="8.83203125" style="246"/>
    <col min="4857" max="4857" width="7.83203125" style="246" customWidth="1"/>
    <col min="4858" max="4858" width="65.75" style="246" customWidth="1"/>
    <col min="4859" max="4860" width="7.75" style="246" bestFit="1" customWidth="1"/>
    <col min="4861" max="4861" width="15.4140625" style="246" bestFit="1" customWidth="1"/>
    <col min="4862" max="4862" width="16.75" style="246" customWidth="1"/>
    <col min="4863" max="4863" width="18.4140625" style="246" customWidth="1"/>
    <col min="4864" max="4864" width="16" style="246" bestFit="1" customWidth="1"/>
    <col min="4865" max="5112" width="8.83203125" style="246"/>
    <col min="5113" max="5113" width="7.83203125" style="246" customWidth="1"/>
    <col min="5114" max="5114" width="65.75" style="246" customWidth="1"/>
    <col min="5115" max="5116" width="7.75" style="246" bestFit="1" customWidth="1"/>
    <col min="5117" max="5117" width="15.4140625" style="246" bestFit="1" customWidth="1"/>
    <col min="5118" max="5118" width="16.75" style="246" customWidth="1"/>
    <col min="5119" max="5119" width="18.4140625" style="246" customWidth="1"/>
    <col min="5120" max="5120" width="16" style="246" bestFit="1" customWidth="1"/>
    <col min="5121" max="5368" width="8.83203125" style="246"/>
    <col min="5369" max="5369" width="7.83203125" style="246" customWidth="1"/>
    <col min="5370" max="5370" width="65.75" style="246" customWidth="1"/>
    <col min="5371" max="5372" width="7.75" style="246" bestFit="1" customWidth="1"/>
    <col min="5373" max="5373" width="15.4140625" style="246" bestFit="1" customWidth="1"/>
    <col min="5374" max="5374" width="16.75" style="246" customWidth="1"/>
    <col min="5375" max="5375" width="18.4140625" style="246" customWidth="1"/>
    <col min="5376" max="5376" width="16" style="246" bestFit="1" customWidth="1"/>
    <col min="5377" max="5624" width="8.83203125" style="246"/>
    <col min="5625" max="5625" width="7.83203125" style="246" customWidth="1"/>
    <col min="5626" max="5626" width="65.75" style="246" customWidth="1"/>
    <col min="5627" max="5628" width="7.75" style="246" bestFit="1" customWidth="1"/>
    <col min="5629" max="5629" width="15.4140625" style="246" bestFit="1" customWidth="1"/>
    <col min="5630" max="5630" width="16.75" style="246" customWidth="1"/>
    <col min="5631" max="5631" width="18.4140625" style="246" customWidth="1"/>
    <col min="5632" max="5632" width="16" style="246" bestFit="1" customWidth="1"/>
    <col min="5633" max="5880" width="8.83203125" style="246"/>
    <col min="5881" max="5881" width="7.83203125" style="246" customWidth="1"/>
    <col min="5882" max="5882" width="65.75" style="246" customWidth="1"/>
    <col min="5883" max="5884" width="7.75" style="246" bestFit="1" customWidth="1"/>
    <col min="5885" max="5885" width="15.4140625" style="246" bestFit="1" customWidth="1"/>
    <col min="5886" max="5886" width="16.75" style="246" customWidth="1"/>
    <col min="5887" max="5887" width="18.4140625" style="246" customWidth="1"/>
    <col min="5888" max="5888" width="16" style="246" bestFit="1" customWidth="1"/>
    <col min="5889" max="6136" width="8.83203125" style="246"/>
    <col min="6137" max="6137" width="7.83203125" style="246" customWidth="1"/>
    <col min="6138" max="6138" width="65.75" style="246" customWidth="1"/>
    <col min="6139" max="6140" width="7.75" style="246" bestFit="1" customWidth="1"/>
    <col min="6141" max="6141" width="15.4140625" style="246" bestFit="1" customWidth="1"/>
    <col min="6142" max="6142" width="16.75" style="246" customWidth="1"/>
    <col min="6143" max="6143" width="18.4140625" style="246" customWidth="1"/>
    <col min="6144" max="6144" width="16" style="246" bestFit="1" customWidth="1"/>
    <col min="6145" max="6392" width="8.83203125" style="246"/>
    <col min="6393" max="6393" width="7.83203125" style="246" customWidth="1"/>
    <col min="6394" max="6394" width="65.75" style="246" customWidth="1"/>
    <col min="6395" max="6396" width="7.75" style="246" bestFit="1" customWidth="1"/>
    <col min="6397" max="6397" width="15.4140625" style="246" bestFit="1" customWidth="1"/>
    <col min="6398" max="6398" width="16.75" style="246" customWidth="1"/>
    <col min="6399" max="6399" width="18.4140625" style="246" customWidth="1"/>
    <col min="6400" max="6400" width="16" style="246" bestFit="1" customWidth="1"/>
    <col min="6401" max="6648" width="8.83203125" style="246"/>
    <col min="6649" max="6649" width="7.83203125" style="246" customWidth="1"/>
    <col min="6650" max="6650" width="65.75" style="246" customWidth="1"/>
    <col min="6651" max="6652" width="7.75" style="246" bestFit="1" customWidth="1"/>
    <col min="6653" max="6653" width="15.4140625" style="246" bestFit="1" customWidth="1"/>
    <col min="6654" max="6654" width="16.75" style="246" customWidth="1"/>
    <col min="6655" max="6655" width="18.4140625" style="246" customWidth="1"/>
    <col min="6656" max="6656" width="16" style="246" bestFit="1" customWidth="1"/>
    <col min="6657" max="6904" width="8.83203125" style="246"/>
    <col min="6905" max="6905" width="7.83203125" style="246" customWidth="1"/>
    <col min="6906" max="6906" width="65.75" style="246" customWidth="1"/>
    <col min="6907" max="6908" width="7.75" style="246" bestFit="1" customWidth="1"/>
    <col min="6909" max="6909" width="15.4140625" style="246" bestFit="1" customWidth="1"/>
    <col min="6910" max="6910" width="16.75" style="246" customWidth="1"/>
    <col min="6911" max="6911" width="18.4140625" style="246" customWidth="1"/>
    <col min="6912" max="6912" width="16" style="246" bestFit="1" customWidth="1"/>
    <col min="6913" max="7160" width="8.83203125" style="246"/>
    <col min="7161" max="7161" width="7.83203125" style="246" customWidth="1"/>
    <col min="7162" max="7162" width="65.75" style="246" customWidth="1"/>
    <col min="7163" max="7164" width="7.75" style="246" bestFit="1" customWidth="1"/>
    <col min="7165" max="7165" width="15.4140625" style="246" bestFit="1" customWidth="1"/>
    <col min="7166" max="7166" width="16.75" style="246" customWidth="1"/>
    <col min="7167" max="7167" width="18.4140625" style="246" customWidth="1"/>
    <col min="7168" max="7168" width="16" style="246" bestFit="1" customWidth="1"/>
    <col min="7169" max="7416" width="8.83203125" style="246"/>
    <col min="7417" max="7417" width="7.83203125" style="246" customWidth="1"/>
    <col min="7418" max="7418" width="65.75" style="246" customWidth="1"/>
    <col min="7419" max="7420" width="7.75" style="246" bestFit="1" customWidth="1"/>
    <col min="7421" max="7421" width="15.4140625" style="246" bestFit="1" customWidth="1"/>
    <col min="7422" max="7422" width="16.75" style="246" customWidth="1"/>
    <col min="7423" max="7423" width="18.4140625" style="246" customWidth="1"/>
    <col min="7424" max="7424" width="16" style="246" bestFit="1" customWidth="1"/>
    <col min="7425" max="7672" width="8.83203125" style="246"/>
    <col min="7673" max="7673" width="7.83203125" style="246" customWidth="1"/>
    <col min="7674" max="7674" width="65.75" style="246" customWidth="1"/>
    <col min="7675" max="7676" width="7.75" style="246" bestFit="1" customWidth="1"/>
    <col min="7677" max="7677" width="15.4140625" style="246" bestFit="1" customWidth="1"/>
    <col min="7678" max="7678" width="16.75" style="246" customWidth="1"/>
    <col min="7679" max="7679" width="18.4140625" style="246" customWidth="1"/>
    <col min="7680" max="7680" width="16" style="246" bestFit="1" customWidth="1"/>
    <col min="7681" max="7928" width="8.83203125" style="246"/>
    <col min="7929" max="7929" width="7.83203125" style="246" customWidth="1"/>
    <col min="7930" max="7930" width="65.75" style="246" customWidth="1"/>
    <col min="7931" max="7932" width="7.75" style="246" bestFit="1" customWidth="1"/>
    <col min="7933" max="7933" width="15.4140625" style="246" bestFit="1" customWidth="1"/>
    <col min="7934" max="7934" width="16.75" style="246" customWidth="1"/>
    <col min="7935" max="7935" width="18.4140625" style="246" customWidth="1"/>
    <col min="7936" max="7936" width="16" style="246" bestFit="1" customWidth="1"/>
    <col min="7937" max="8184" width="8.83203125" style="246"/>
    <col min="8185" max="8185" width="7.83203125" style="246" customWidth="1"/>
    <col min="8186" max="8186" width="65.75" style="246" customWidth="1"/>
    <col min="8187" max="8188" width="7.75" style="246" bestFit="1" customWidth="1"/>
    <col min="8189" max="8189" width="15.4140625" style="246" bestFit="1" customWidth="1"/>
    <col min="8190" max="8190" width="16.75" style="246" customWidth="1"/>
    <col min="8191" max="8191" width="18.4140625" style="246" customWidth="1"/>
    <col min="8192" max="8192" width="16" style="246" bestFit="1" customWidth="1"/>
    <col min="8193" max="8440" width="8.83203125" style="246"/>
    <col min="8441" max="8441" width="7.83203125" style="246" customWidth="1"/>
    <col min="8442" max="8442" width="65.75" style="246" customWidth="1"/>
    <col min="8443" max="8444" width="7.75" style="246" bestFit="1" customWidth="1"/>
    <col min="8445" max="8445" width="15.4140625" style="246" bestFit="1" customWidth="1"/>
    <col min="8446" max="8446" width="16.75" style="246" customWidth="1"/>
    <col min="8447" max="8447" width="18.4140625" style="246" customWidth="1"/>
    <col min="8448" max="8448" width="16" style="246" bestFit="1" customWidth="1"/>
    <col min="8449" max="8696" width="8.83203125" style="246"/>
    <col min="8697" max="8697" width="7.83203125" style="246" customWidth="1"/>
    <col min="8698" max="8698" width="65.75" style="246" customWidth="1"/>
    <col min="8699" max="8700" width="7.75" style="246" bestFit="1" customWidth="1"/>
    <col min="8701" max="8701" width="15.4140625" style="246" bestFit="1" customWidth="1"/>
    <col min="8702" max="8702" width="16.75" style="246" customWidth="1"/>
    <col min="8703" max="8703" width="18.4140625" style="246" customWidth="1"/>
    <col min="8704" max="8704" width="16" style="246" bestFit="1" customWidth="1"/>
    <col min="8705" max="8952" width="8.83203125" style="246"/>
    <col min="8953" max="8953" width="7.83203125" style="246" customWidth="1"/>
    <col min="8954" max="8954" width="65.75" style="246" customWidth="1"/>
    <col min="8955" max="8956" width="7.75" style="246" bestFit="1" customWidth="1"/>
    <col min="8957" max="8957" width="15.4140625" style="246" bestFit="1" customWidth="1"/>
    <col min="8958" max="8958" width="16.75" style="246" customWidth="1"/>
    <col min="8959" max="8959" width="18.4140625" style="246" customWidth="1"/>
    <col min="8960" max="8960" width="16" style="246" bestFit="1" customWidth="1"/>
    <col min="8961" max="9208" width="8.83203125" style="246"/>
    <col min="9209" max="9209" width="7.83203125" style="246" customWidth="1"/>
    <col min="9210" max="9210" width="65.75" style="246" customWidth="1"/>
    <col min="9211" max="9212" width="7.75" style="246" bestFit="1" customWidth="1"/>
    <col min="9213" max="9213" width="15.4140625" style="246" bestFit="1" customWidth="1"/>
    <col min="9214" max="9214" width="16.75" style="246" customWidth="1"/>
    <col min="9215" max="9215" width="18.4140625" style="246" customWidth="1"/>
    <col min="9216" max="9216" width="16" style="246" bestFit="1" customWidth="1"/>
    <col min="9217" max="9464" width="8.83203125" style="246"/>
    <col min="9465" max="9465" width="7.83203125" style="246" customWidth="1"/>
    <col min="9466" max="9466" width="65.75" style="246" customWidth="1"/>
    <col min="9467" max="9468" width="7.75" style="246" bestFit="1" customWidth="1"/>
    <col min="9469" max="9469" width="15.4140625" style="246" bestFit="1" customWidth="1"/>
    <col min="9470" max="9470" width="16.75" style="246" customWidth="1"/>
    <col min="9471" max="9471" width="18.4140625" style="246" customWidth="1"/>
    <col min="9472" max="9472" width="16" style="246" bestFit="1" customWidth="1"/>
    <col min="9473" max="9720" width="8.83203125" style="246"/>
    <col min="9721" max="9721" width="7.83203125" style="246" customWidth="1"/>
    <col min="9722" max="9722" width="65.75" style="246" customWidth="1"/>
    <col min="9723" max="9724" width="7.75" style="246" bestFit="1" customWidth="1"/>
    <col min="9725" max="9725" width="15.4140625" style="246" bestFit="1" customWidth="1"/>
    <col min="9726" max="9726" width="16.75" style="246" customWidth="1"/>
    <col min="9727" max="9727" width="18.4140625" style="246" customWidth="1"/>
    <col min="9728" max="9728" width="16" style="246" bestFit="1" customWidth="1"/>
    <col min="9729" max="9976" width="8.83203125" style="246"/>
    <col min="9977" max="9977" width="7.83203125" style="246" customWidth="1"/>
    <col min="9978" max="9978" width="65.75" style="246" customWidth="1"/>
    <col min="9979" max="9980" width="7.75" style="246" bestFit="1" customWidth="1"/>
    <col min="9981" max="9981" width="15.4140625" style="246" bestFit="1" customWidth="1"/>
    <col min="9982" max="9982" width="16.75" style="246" customWidth="1"/>
    <col min="9983" max="9983" width="18.4140625" style="246" customWidth="1"/>
    <col min="9984" max="9984" width="16" style="246" bestFit="1" customWidth="1"/>
    <col min="9985" max="10232" width="8.83203125" style="246"/>
    <col min="10233" max="10233" width="7.83203125" style="246" customWidth="1"/>
    <col min="10234" max="10234" width="65.75" style="246" customWidth="1"/>
    <col min="10235" max="10236" width="7.75" style="246" bestFit="1" customWidth="1"/>
    <col min="10237" max="10237" width="15.4140625" style="246" bestFit="1" customWidth="1"/>
    <col min="10238" max="10238" width="16.75" style="246" customWidth="1"/>
    <col min="10239" max="10239" width="18.4140625" style="246" customWidth="1"/>
    <col min="10240" max="10240" width="16" style="246" bestFit="1" customWidth="1"/>
    <col min="10241" max="10488" width="8.83203125" style="246"/>
    <col min="10489" max="10489" width="7.83203125" style="246" customWidth="1"/>
    <col min="10490" max="10490" width="65.75" style="246" customWidth="1"/>
    <col min="10491" max="10492" width="7.75" style="246" bestFit="1" customWidth="1"/>
    <col min="10493" max="10493" width="15.4140625" style="246" bestFit="1" customWidth="1"/>
    <col min="10494" max="10494" width="16.75" style="246" customWidth="1"/>
    <col min="10495" max="10495" width="18.4140625" style="246" customWidth="1"/>
    <col min="10496" max="10496" width="16" style="246" bestFit="1" customWidth="1"/>
    <col min="10497" max="10744" width="8.83203125" style="246"/>
    <col min="10745" max="10745" width="7.83203125" style="246" customWidth="1"/>
    <col min="10746" max="10746" width="65.75" style="246" customWidth="1"/>
    <col min="10747" max="10748" width="7.75" style="246" bestFit="1" customWidth="1"/>
    <col min="10749" max="10749" width="15.4140625" style="246" bestFit="1" customWidth="1"/>
    <col min="10750" max="10750" width="16.75" style="246" customWidth="1"/>
    <col min="10751" max="10751" width="18.4140625" style="246" customWidth="1"/>
    <col min="10752" max="10752" width="16" style="246" bestFit="1" customWidth="1"/>
    <col min="10753" max="11000" width="8.83203125" style="246"/>
    <col min="11001" max="11001" width="7.83203125" style="246" customWidth="1"/>
    <col min="11002" max="11002" width="65.75" style="246" customWidth="1"/>
    <col min="11003" max="11004" width="7.75" style="246" bestFit="1" customWidth="1"/>
    <col min="11005" max="11005" width="15.4140625" style="246" bestFit="1" customWidth="1"/>
    <col min="11006" max="11006" width="16.75" style="246" customWidth="1"/>
    <col min="11007" max="11007" width="18.4140625" style="246" customWidth="1"/>
    <col min="11008" max="11008" width="16" style="246" bestFit="1" customWidth="1"/>
    <col min="11009" max="11256" width="8.83203125" style="246"/>
    <col min="11257" max="11257" width="7.83203125" style="246" customWidth="1"/>
    <col min="11258" max="11258" width="65.75" style="246" customWidth="1"/>
    <col min="11259" max="11260" width="7.75" style="246" bestFit="1" customWidth="1"/>
    <col min="11261" max="11261" width="15.4140625" style="246" bestFit="1" customWidth="1"/>
    <col min="11262" max="11262" width="16.75" style="246" customWidth="1"/>
    <col min="11263" max="11263" width="18.4140625" style="246" customWidth="1"/>
    <col min="11264" max="11264" width="16" style="246" bestFit="1" customWidth="1"/>
    <col min="11265" max="11512" width="8.83203125" style="246"/>
    <col min="11513" max="11513" width="7.83203125" style="246" customWidth="1"/>
    <col min="11514" max="11514" width="65.75" style="246" customWidth="1"/>
    <col min="11515" max="11516" width="7.75" style="246" bestFit="1" customWidth="1"/>
    <col min="11517" max="11517" width="15.4140625" style="246" bestFit="1" customWidth="1"/>
    <col min="11518" max="11518" width="16.75" style="246" customWidth="1"/>
    <col min="11519" max="11519" width="18.4140625" style="246" customWidth="1"/>
    <col min="11520" max="11520" width="16" style="246" bestFit="1" customWidth="1"/>
    <col min="11521" max="11768" width="8.83203125" style="246"/>
    <col min="11769" max="11769" width="7.83203125" style="246" customWidth="1"/>
    <col min="11770" max="11770" width="65.75" style="246" customWidth="1"/>
    <col min="11771" max="11772" width="7.75" style="246" bestFit="1" customWidth="1"/>
    <col min="11773" max="11773" width="15.4140625" style="246" bestFit="1" customWidth="1"/>
    <col min="11774" max="11774" width="16.75" style="246" customWidth="1"/>
    <col min="11775" max="11775" width="18.4140625" style="246" customWidth="1"/>
    <col min="11776" max="11776" width="16" style="246" bestFit="1" customWidth="1"/>
    <col min="11777" max="12024" width="8.83203125" style="246"/>
    <col min="12025" max="12025" width="7.83203125" style="246" customWidth="1"/>
    <col min="12026" max="12026" width="65.75" style="246" customWidth="1"/>
    <col min="12027" max="12028" width="7.75" style="246" bestFit="1" customWidth="1"/>
    <col min="12029" max="12029" width="15.4140625" style="246" bestFit="1" customWidth="1"/>
    <col min="12030" max="12030" width="16.75" style="246" customWidth="1"/>
    <col min="12031" max="12031" width="18.4140625" style="246" customWidth="1"/>
    <col min="12032" max="12032" width="16" style="246" bestFit="1" customWidth="1"/>
    <col min="12033" max="12280" width="8.83203125" style="246"/>
    <col min="12281" max="12281" width="7.83203125" style="246" customWidth="1"/>
    <col min="12282" max="12282" width="65.75" style="246" customWidth="1"/>
    <col min="12283" max="12284" width="7.75" style="246" bestFit="1" customWidth="1"/>
    <col min="12285" max="12285" width="15.4140625" style="246" bestFit="1" customWidth="1"/>
    <col min="12286" max="12286" width="16.75" style="246" customWidth="1"/>
    <col min="12287" max="12287" width="18.4140625" style="246" customWidth="1"/>
    <col min="12288" max="12288" width="16" style="246" bestFit="1" customWidth="1"/>
    <col min="12289" max="12536" width="8.83203125" style="246"/>
    <col min="12537" max="12537" width="7.83203125" style="246" customWidth="1"/>
    <col min="12538" max="12538" width="65.75" style="246" customWidth="1"/>
    <col min="12539" max="12540" width="7.75" style="246" bestFit="1" customWidth="1"/>
    <col min="12541" max="12541" width="15.4140625" style="246" bestFit="1" customWidth="1"/>
    <col min="12542" max="12542" width="16.75" style="246" customWidth="1"/>
    <col min="12543" max="12543" width="18.4140625" style="246" customWidth="1"/>
    <col min="12544" max="12544" width="16" style="246" bestFit="1" customWidth="1"/>
    <col min="12545" max="12792" width="8.83203125" style="246"/>
    <col min="12793" max="12793" width="7.83203125" style="246" customWidth="1"/>
    <col min="12794" max="12794" width="65.75" style="246" customWidth="1"/>
    <col min="12795" max="12796" width="7.75" style="246" bestFit="1" customWidth="1"/>
    <col min="12797" max="12797" width="15.4140625" style="246" bestFit="1" customWidth="1"/>
    <col min="12798" max="12798" width="16.75" style="246" customWidth="1"/>
    <col min="12799" max="12799" width="18.4140625" style="246" customWidth="1"/>
    <col min="12800" max="12800" width="16" style="246" bestFit="1" customWidth="1"/>
    <col min="12801" max="13048" width="8.83203125" style="246"/>
    <col min="13049" max="13049" width="7.83203125" style="246" customWidth="1"/>
    <col min="13050" max="13050" width="65.75" style="246" customWidth="1"/>
    <col min="13051" max="13052" width="7.75" style="246" bestFit="1" customWidth="1"/>
    <col min="13053" max="13053" width="15.4140625" style="246" bestFit="1" customWidth="1"/>
    <col min="13054" max="13054" width="16.75" style="246" customWidth="1"/>
    <col min="13055" max="13055" width="18.4140625" style="246" customWidth="1"/>
    <col min="13056" max="13056" width="16" style="246" bestFit="1" customWidth="1"/>
    <col min="13057" max="13304" width="8.83203125" style="246"/>
    <col min="13305" max="13305" width="7.83203125" style="246" customWidth="1"/>
    <col min="13306" max="13306" width="65.75" style="246" customWidth="1"/>
    <col min="13307" max="13308" width="7.75" style="246" bestFit="1" customWidth="1"/>
    <col min="13309" max="13309" width="15.4140625" style="246" bestFit="1" customWidth="1"/>
    <col min="13310" max="13310" width="16.75" style="246" customWidth="1"/>
    <col min="13311" max="13311" width="18.4140625" style="246" customWidth="1"/>
    <col min="13312" max="13312" width="16" style="246" bestFit="1" customWidth="1"/>
    <col min="13313" max="13560" width="8.83203125" style="246"/>
    <col min="13561" max="13561" width="7.83203125" style="246" customWidth="1"/>
    <col min="13562" max="13562" width="65.75" style="246" customWidth="1"/>
    <col min="13563" max="13564" width="7.75" style="246" bestFit="1" customWidth="1"/>
    <col min="13565" max="13565" width="15.4140625" style="246" bestFit="1" customWidth="1"/>
    <col min="13566" max="13566" width="16.75" style="246" customWidth="1"/>
    <col min="13567" max="13567" width="18.4140625" style="246" customWidth="1"/>
    <col min="13568" max="13568" width="16" style="246" bestFit="1" customWidth="1"/>
    <col min="13569" max="13816" width="8.83203125" style="246"/>
    <col min="13817" max="13817" width="7.83203125" style="246" customWidth="1"/>
    <col min="13818" max="13818" width="65.75" style="246" customWidth="1"/>
    <col min="13819" max="13820" width="7.75" style="246" bestFit="1" customWidth="1"/>
    <col min="13821" max="13821" width="15.4140625" style="246" bestFit="1" customWidth="1"/>
    <col min="13822" max="13822" width="16.75" style="246" customWidth="1"/>
    <col min="13823" max="13823" width="18.4140625" style="246" customWidth="1"/>
    <col min="13824" max="13824" width="16" style="246" bestFit="1" customWidth="1"/>
    <col min="13825" max="14072" width="8.83203125" style="246"/>
    <col min="14073" max="14073" width="7.83203125" style="246" customWidth="1"/>
    <col min="14074" max="14074" width="65.75" style="246" customWidth="1"/>
    <col min="14075" max="14076" width="7.75" style="246" bestFit="1" customWidth="1"/>
    <col min="14077" max="14077" width="15.4140625" style="246" bestFit="1" customWidth="1"/>
    <col min="14078" max="14078" width="16.75" style="246" customWidth="1"/>
    <col min="14079" max="14079" width="18.4140625" style="246" customWidth="1"/>
    <col min="14080" max="14080" width="16" style="246" bestFit="1" customWidth="1"/>
    <col min="14081" max="14328" width="8.83203125" style="246"/>
    <col min="14329" max="14329" width="7.83203125" style="246" customWidth="1"/>
    <col min="14330" max="14330" width="65.75" style="246" customWidth="1"/>
    <col min="14331" max="14332" width="7.75" style="246" bestFit="1" customWidth="1"/>
    <col min="14333" max="14333" width="15.4140625" style="246" bestFit="1" customWidth="1"/>
    <col min="14334" max="14334" width="16.75" style="246" customWidth="1"/>
    <col min="14335" max="14335" width="18.4140625" style="246" customWidth="1"/>
    <col min="14336" max="14336" width="16" style="246" bestFit="1" customWidth="1"/>
    <col min="14337" max="14584" width="8.83203125" style="246"/>
    <col min="14585" max="14585" width="7.83203125" style="246" customWidth="1"/>
    <col min="14586" max="14586" width="65.75" style="246" customWidth="1"/>
    <col min="14587" max="14588" width="7.75" style="246" bestFit="1" customWidth="1"/>
    <col min="14589" max="14589" width="15.4140625" style="246" bestFit="1" customWidth="1"/>
    <col min="14590" max="14590" width="16.75" style="246" customWidth="1"/>
    <col min="14591" max="14591" width="18.4140625" style="246" customWidth="1"/>
    <col min="14592" max="14592" width="16" style="246" bestFit="1" customWidth="1"/>
    <col min="14593" max="14840" width="8.83203125" style="246"/>
    <col min="14841" max="14841" width="7.83203125" style="246" customWidth="1"/>
    <col min="14842" max="14842" width="65.75" style="246" customWidth="1"/>
    <col min="14843" max="14844" width="7.75" style="246" bestFit="1" customWidth="1"/>
    <col min="14845" max="14845" width="15.4140625" style="246" bestFit="1" customWidth="1"/>
    <col min="14846" max="14846" width="16.75" style="246" customWidth="1"/>
    <col min="14847" max="14847" width="18.4140625" style="246" customWidth="1"/>
    <col min="14848" max="14848" width="16" style="246" bestFit="1" customWidth="1"/>
    <col min="14849" max="15096" width="8.83203125" style="246"/>
    <col min="15097" max="15097" width="7.83203125" style="246" customWidth="1"/>
    <col min="15098" max="15098" width="65.75" style="246" customWidth="1"/>
    <col min="15099" max="15100" width="7.75" style="246" bestFit="1" customWidth="1"/>
    <col min="15101" max="15101" width="15.4140625" style="246" bestFit="1" customWidth="1"/>
    <col min="15102" max="15102" width="16.75" style="246" customWidth="1"/>
    <col min="15103" max="15103" width="18.4140625" style="246" customWidth="1"/>
    <col min="15104" max="15104" width="16" style="246" bestFit="1" customWidth="1"/>
    <col min="15105" max="15352" width="8.83203125" style="246"/>
    <col min="15353" max="15353" width="7.83203125" style="246" customWidth="1"/>
    <col min="15354" max="15354" width="65.75" style="246" customWidth="1"/>
    <col min="15355" max="15356" width="7.75" style="246" bestFit="1" customWidth="1"/>
    <col min="15357" max="15357" width="15.4140625" style="246" bestFit="1" customWidth="1"/>
    <col min="15358" max="15358" width="16.75" style="246" customWidth="1"/>
    <col min="15359" max="15359" width="18.4140625" style="246" customWidth="1"/>
    <col min="15360" max="15360" width="16" style="246" bestFit="1" customWidth="1"/>
    <col min="15361" max="15608" width="8.83203125" style="246"/>
    <col min="15609" max="15609" width="7.83203125" style="246" customWidth="1"/>
    <col min="15610" max="15610" width="65.75" style="246" customWidth="1"/>
    <col min="15611" max="15612" width="7.75" style="246" bestFit="1" customWidth="1"/>
    <col min="15613" max="15613" width="15.4140625" style="246" bestFit="1" customWidth="1"/>
    <col min="15614" max="15614" width="16.75" style="246" customWidth="1"/>
    <col min="15615" max="15615" width="18.4140625" style="246" customWidth="1"/>
    <col min="15616" max="15616" width="16" style="246" bestFit="1" customWidth="1"/>
    <col min="15617" max="15864" width="8.83203125" style="246"/>
    <col min="15865" max="15865" width="7.83203125" style="246" customWidth="1"/>
    <col min="15866" max="15866" width="65.75" style="246" customWidth="1"/>
    <col min="15867" max="15868" width="7.75" style="246" bestFit="1" customWidth="1"/>
    <col min="15869" max="15869" width="15.4140625" style="246" bestFit="1" customWidth="1"/>
    <col min="15870" max="15870" width="16.75" style="246" customWidth="1"/>
    <col min="15871" max="15871" width="18.4140625" style="246" customWidth="1"/>
    <col min="15872" max="15872" width="16" style="246" bestFit="1" customWidth="1"/>
    <col min="15873" max="16120" width="8.83203125" style="246"/>
    <col min="16121" max="16121" width="7.83203125" style="246" customWidth="1"/>
    <col min="16122" max="16122" width="65.75" style="246" customWidth="1"/>
    <col min="16123" max="16124" width="7.75" style="246" bestFit="1" customWidth="1"/>
    <col min="16125" max="16125" width="15.4140625" style="246" bestFit="1" customWidth="1"/>
    <col min="16126" max="16126" width="16.75" style="246" customWidth="1"/>
    <col min="16127" max="16127" width="18.4140625" style="246" customWidth="1"/>
    <col min="16128" max="16128" width="16" style="246" bestFit="1" customWidth="1"/>
    <col min="16129" max="16384" width="8.83203125" style="246"/>
  </cols>
  <sheetData>
    <row r="1" spans="1:40" s="214" customFormat="1">
      <c r="A1" s="1161" t="s">
        <v>22</v>
      </c>
      <c r="B1" s="1162"/>
      <c r="C1" s="1162"/>
      <c r="D1" s="1162"/>
      <c r="E1" s="1162"/>
      <c r="F1" s="1162"/>
      <c r="G1" s="227"/>
      <c r="H1" s="228"/>
      <c r="I1" s="228"/>
      <c r="J1" s="227"/>
      <c r="K1" s="228"/>
      <c r="L1" s="1163" t="s">
        <v>183</v>
      </c>
      <c r="M1" s="1162"/>
      <c r="N1" s="226"/>
      <c r="O1" s="229"/>
      <c r="P1" s="226"/>
      <c r="Q1" s="230" t="s">
        <v>24</v>
      </c>
      <c r="R1" s="231"/>
      <c r="S1" s="230"/>
      <c r="T1" s="226"/>
      <c r="U1" s="230"/>
      <c r="V1" s="232"/>
      <c r="W1" s="230"/>
      <c r="X1" s="233"/>
      <c r="Y1" s="226"/>
      <c r="Z1" s="232"/>
      <c r="AA1" s="230"/>
      <c r="AB1" s="233"/>
    </row>
    <row r="2" spans="1:40" ht="13" thickBot="1">
      <c r="A2" s="234"/>
      <c r="B2" s="235"/>
      <c r="C2" s="236" t="s">
        <v>25</v>
      </c>
      <c r="D2" s="236"/>
      <c r="E2" s="237"/>
      <c r="F2" s="238"/>
      <c r="G2" s="236"/>
      <c r="H2" s="239" t="s">
        <v>26</v>
      </c>
      <c r="I2" s="239"/>
      <c r="J2" s="238"/>
      <c r="K2" s="239"/>
      <c r="L2" s="239" t="s">
        <v>26</v>
      </c>
      <c r="M2" s="239"/>
      <c r="N2" s="238"/>
      <c r="O2" s="240"/>
      <c r="P2" s="238"/>
      <c r="Q2" s="241"/>
      <c r="R2" s="242"/>
      <c r="S2" s="236"/>
      <c r="T2" s="243"/>
      <c r="U2" s="236"/>
      <c r="V2" s="244"/>
      <c r="W2" s="241"/>
      <c r="X2" s="245"/>
      <c r="Y2" s="238"/>
      <c r="Z2" s="244"/>
      <c r="AA2" s="241"/>
      <c r="AB2" s="245"/>
    </row>
    <row r="3" spans="1:40" s="214" customFormat="1" ht="47" thickBot="1">
      <c r="A3" s="247" t="s">
        <v>30</v>
      </c>
      <c r="B3" s="248" t="s">
        <v>31</v>
      </c>
      <c r="C3" s="249" t="s">
        <v>32</v>
      </c>
      <c r="D3" s="249" t="s">
        <v>184</v>
      </c>
      <c r="E3" s="249" t="s">
        <v>34</v>
      </c>
      <c r="F3" s="250" t="s">
        <v>35</v>
      </c>
      <c r="G3" s="249" t="s">
        <v>36</v>
      </c>
      <c r="H3" s="251" t="s">
        <v>37</v>
      </c>
      <c r="I3" s="251" t="s">
        <v>38</v>
      </c>
      <c r="J3" s="250"/>
      <c r="K3" s="251" t="s">
        <v>36</v>
      </c>
      <c r="L3" s="251" t="s">
        <v>37</v>
      </c>
      <c r="M3" s="251" t="s">
        <v>38</v>
      </c>
      <c r="N3" s="250"/>
      <c r="O3" s="252" t="s">
        <v>39</v>
      </c>
      <c r="P3" s="250" t="s">
        <v>185</v>
      </c>
      <c r="Q3" s="253" t="s">
        <v>40</v>
      </c>
      <c r="R3" s="254" t="s">
        <v>41</v>
      </c>
      <c r="S3" s="255" t="s">
        <v>186</v>
      </c>
      <c r="T3" s="256" t="s">
        <v>43</v>
      </c>
      <c r="U3" s="255" t="s">
        <v>44</v>
      </c>
      <c r="V3" s="257" t="s">
        <v>36</v>
      </c>
      <c r="W3" s="251" t="s">
        <v>37</v>
      </c>
      <c r="X3" s="258" t="s">
        <v>38</v>
      </c>
      <c r="Y3" s="250"/>
      <c r="Z3" s="257" t="s">
        <v>36</v>
      </c>
      <c r="AA3" s="251" t="s">
        <v>37</v>
      </c>
      <c r="AB3" s="258" t="s">
        <v>38</v>
      </c>
      <c r="AC3" s="259"/>
      <c r="AE3" s="196" t="s">
        <v>187</v>
      </c>
      <c r="AF3" s="33" t="s">
        <v>188</v>
      </c>
      <c r="AG3" s="33" t="s">
        <v>189</v>
      </c>
      <c r="AH3" s="33" t="s">
        <v>190</v>
      </c>
      <c r="AI3" s="33" t="s">
        <v>45</v>
      </c>
      <c r="AJ3" s="33" t="s">
        <v>46</v>
      </c>
      <c r="AK3" s="33" t="s">
        <v>47</v>
      </c>
      <c r="AL3" s="33" t="s">
        <v>48</v>
      </c>
      <c r="AM3" s="34" t="s">
        <v>49</v>
      </c>
    </row>
    <row r="4" spans="1:40">
      <c r="A4" s="234"/>
      <c r="B4" s="236"/>
      <c r="C4" s="260"/>
      <c r="D4" s="236"/>
      <c r="E4" s="260"/>
      <c r="F4" s="261"/>
      <c r="G4" s="236"/>
      <c r="H4" s="239"/>
      <c r="I4" s="239"/>
      <c r="J4" s="261"/>
      <c r="K4" s="239"/>
      <c r="L4" s="239"/>
      <c r="M4" s="239"/>
      <c r="N4" s="261"/>
      <c r="O4" s="240"/>
      <c r="P4" s="261"/>
      <c r="Q4" s="241"/>
      <c r="R4" s="242"/>
      <c r="S4" s="260"/>
      <c r="T4" s="262"/>
      <c r="U4" s="260"/>
      <c r="V4" s="263"/>
      <c r="W4" s="264"/>
      <c r="X4" s="265"/>
      <c r="Y4" s="261"/>
      <c r="Z4" s="263"/>
      <c r="AA4" s="264"/>
      <c r="AB4" s="265"/>
      <c r="AC4" s="266"/>
      <c r="AE4" s="267"/>
      <c r="AF4" s="268"/>
      <c r="AG4" s="268"/>
      <c r="AH4" s="268"/>
      <c r="AI4" s="268"/>
      <c r="AJ4" s="268"/>
      <c r="AK4" s="268"/>
      <c r="AL4" s="268"/>
      <c r="AM4" s="269"/>
    </row>
    <row r="5" spans="1:40" ht="18">
      <c r="A5" s="270" t="s">
        <v>191</v>
      </c>
      <c r="B5" s="260"/>
      <c r="C5" s="260" t="s">
        <v>192</v>
      </c>
      <c r="D5" s="260"/>
      <c r="E5" s="260"/>
      <c r="F5" s="1164" t="s">
        <v>27</v>
      </c>
      <c r="G5" s="1164"/>
      <c r="H5" s="1164"/>
      <c r="I5" s="1164"/>
      <c r="J5" s="1164"/>
      <c r="K5" s="1164"/>
      <c r="L5" s="1164"/>
      <c r="M5" s="1164"/>
      <c r="N5" s="237"/>
      <c r="O5" s="271"/>
      <c r="P5" s="237"/>
      <c r="Q5" s="241"/>
      <c r="R5" s="242"/>
      <c r="S5" s="260"/>
      <c r="T5" s="262"/>
      <c r="U5" s="260"/>
      <c r="V5" s="1165" t="s">
        <v>28</v>
      </c>
      <c r="W5" s="1166"/>
      <c r="X5" s="1167"/>
      <c r="Y5" s="237"/>
      <c r="Z5" s="1165" t="s">
        <v>29</v>
      </c>
      <c r="AA5" s="1166"/>
      <c r="AB5" s="1167"/>
      <c r="AC5" s="272"/>
      <c r="AE5" s="273"/>
      <c r="AF5" s="241"/>
      <c r="AG5" s="241"/>
      <c r="AH5" s="241"/>
      <c r="AI5" s="241"/>
      <c r="AJ5" s="241"/>
      <c r="AK5" s="241"/>
      <c r="AL5" s="241"/>
      <c r="AM5" s="245"/>
    </row>
    <row r="6" spans="1:40">
      <c r="A6" s="274"/>
      <c r="B6" s="275"/>
      <c r="C6" s="276"/>
      <c r="D6" s="277"/>
      <c r="E6" s="276"/>
      <c r="F6" s="261"/>
      <c r="G6" s="277"/>
      <c r="H6" s="264"/>
      <c r="I6" s="278"/>
      <c r="J6" s="279"/>
      <c r="K6" s="264"/>
      <c r="L6" s="264"/>
      <c r="M6" s="278"/>
      <c r="N6" s="279"/>
      <c r="O6" s="280"/>
      <c r="P6" s="279"/>
      <c r="Q6" s="279"/>
      <c r="R6" s="242"/>
      <c r="S6" s="260"/>
      <c r="T6" s="262"/>
      <c r="U6" s="260"/>
      <c r="V6" s="263"/>
      <c r="W6" s="264"/>
      <c r="X6" s="265"/>
      <c r="Y6" s="279"/>
      <c r="Z6" s="263"/>
      <c r="AA6" s="264"/>
      <c r="AB6" s="265"/>
      <c r="AC6" s="266"/>
      <c r="AE6" s="273"/>
      <c r="AF6" s="241"/>
      <c r="AG6" s="241"/>
      <c r="AH6" s="241"/>
      <c r="AI6" s="241"/>
      <c r="AJ6" s="241"/>
      <c r="AK6" s="241"/>
      <c r="AL6" s="241"/>
      <c r="AM6" s="245"/>
    </row>
    <row r="7" spans="1:40" ht="42.75" customHeight="1">
      <c r="A7" s="281">
        <v>1</v>
      </c>
      <c r="B7" s="277" t="s">
        <v>193</v>
      </c>
      <c r="C7" s="276" t="s">
        <v>194</v>
      </c>
      <c r="D7" s="282" t="s">
        <v>195</v>
      </c>
      <c r="E7" s="282" t="s">
        <v>196</v>
      </c>
      <c r="F7" s="261" t="s">
        <v>197</v>
      </c>
      <c r="G7" s="283">
        <v>1</v>
      </c>
      <c r="H7" s="264">
        <v>50000</v>
      </c>
      <c r="I7" s="284">
        <f>H7*G7</f>
        <v>50000</v>
      </c>
      <c r="J7" s="285"/>
      <c r="K7" s="264">
        <v>1</v>
      </c>
      <c r="L7" s="264">
        <v>50000</v>
      </c>
      <c r="M7" s="284">
        <f>L7*K7</f>
        <v>50000</v>
      </c>
      <c r="N7" s="285"/>
      <c r="O7" s="286">
        <f>M7-I7</f>
        <v>0</v>
      </c>
      <c r="P7" s="285"/>
      <c r="Q7" s="287" t="s">
        <v>198</v>
      </c>
      <c r="R7" s="288" t="s">
        <v>199</v>
      </c>
      <c r="S7" s="289" t="s">
        <v>200</v>
      </c>
      <c r="T7" s="290" t="s">
        <v>201</v>
      </c>
      <c r="U7" s="291"/>
      <c r="V7" s="263">
        <v>1</v>
      </c>
      <c r="W7" s="264">
        <f>L7</f>
        <v>50000</v>
      </c>
      <c r="X7" s="265">
        <f>W7*V7</f>
        <v>50000</v>
      </c>
      <c r="Y7" s="285"/>
      <c r="Z7" s="263">
        <f>V7-K7</f>
        <v>0</v>
      </c>
      <c r="AA7" s="264">
        <v>50000</v>
      </c>
      <c r="AB7" s="265">
        <f>AA7*Z7</f>
        <v>0</v>
      </c>
      <c r="AC7" s="266"/>
      <c r="AE7" s="292">
        <v>1</v>
      </c>
      <c r="AF7" s="293">
        <f>V7</f>
        <v>1</v>
      </c>
      <c r="AG7" s="294">
        <f>W7</f>
        <v>50000</v>
      </c>
      <c r="AH7" s="241"/>
      <c r="AI7" s="294">
        <f>X7</f>
        <v>50000</v>
      </c>
      <c r="AJ7" s="241">
        <f>AG7*AF7</f>
        <v>50000</v>
      </c>
      <c r="AK7" s="294">
        <f>AI7-AJ7</f>
        <v>0</v>
      </c>
      <c r="AL7" s="241"/>
      <c r="AM7" s="295" t="s">
        <v>202</v>
      </c>
    </row>
    <row r="8" spans="1:40">
      <c r="A8" s="281"/>
      <c r="B8" s="296"/>
      <c r="C8" s="276"/>
      <c r="D8" s="282"/>
      <c r="E8" s="282"/>
      <c r="F8" s="261"/>
      <c r="G8" s="283"/>
      <c r="H8" s="264"/>
      <c r="I8" s="284"/>
      <c r="J8" s="285"/>
      <c r="K8" s="264"/>
      <c r="L8" s="264"/>
      <c r="M8" s="284"/>
      <c r="N8" s="285"/>
      <c r="O8" s="286"/>
      <c r="P8" s="285"/>
      <c r="Q8" s="279"/>
      <c r="R8" s="242"/>
      <c r="S8" s="297"/>
      <c r="T8" s="297"/>
      <c r="U8" s="297"/>
      <c r="V8" s="263"/>
      <c r="W8" s="264">
        <f t="shared" ref="W8:W19" si="0">L8</f>
        <v>0</v>
      </c>
      <c r="X8" s="265">
        <f t="shared" ref="X8:X19" si="1">W8*V8</f>
        <v>0</v>
      </c>
      <c r="Y8" s="285"/>
      <c r="Z8" s="263"/>
      <c r="AA8" s="264">
        <v>0</v>
      </c>
      <c r="AB8" s="265">
        <f t="shared" ref="AB8:AB11" si="2">AA8*Z8</f>
        <v>0</v>
      </c>
      <c r="AC8" s="266"/>
      <c r="AE8" s="273"/>
      <c r="AF8" s="293">
        <f t="shared" ref="AF8:AG70" si="3">V8</f>
        <v>0</v>
      </c>
      <c r="AG8" s="294">
        <f t="shared" si="3"/>
        <v>0</v>
      </c>
      <c r="AH8" s="241"/>
      <c r="AI8" s="294"/>
      <c r="AJ8" s="241"/>
      <c r="AK8" s="294">
        <f t="shared" ref="AK8:AK12" si="4">AI8-AJ8</f>
        <v>0</v>
      </c>
      <c r="AL8" s="241"/>
      <c r="AM8" s="245"/>
    </row>
    <row r="9" spans="1:40" ht="33" customHeight="1">
      <c r="A9" s="281">
        <v>2</v>
      </c>
      <c r="B9" s="277" t="s">
        <v>203</v>
      </c>
      <c r="C9" s="276" t="s">
        <v>204</v>
      </c>
      <c r="D9" s="282" t="s">
        <v>205</v>
      </c>
      <c r="E9" s="282" t="s">
        <v>206</v>
      </c>
      <c r="F9" s="261" t="s">
        <v>197</v>
      </c>
      <c r="G9" s="283">
        <v>1</v>
      </c>
      <c r="H9" s="264">
        <v>35000</v>
      </c>
      <c r="I9" s="284">
        <f>H9*G9</f>
        <v>35000</v>
      </c>
      <c r="J9" s="285"/>
      <c r="K9" s="264">
        <v>1</v>
      </c>
      <c r="L9" s="264">
        <v>35000</v>
      </c>
      <c r="M9" s="284">
        <f>L9*K9</f>
        <v>35000</v>
      </c>
      <c r="N9" s="285"/>
      <c r="O9" s="286">
        <f>M9-I9</f>
        <v>0</v>
      </c>
      <c r="P9" s="285"/>
      <c r="Q9" s="279"/>
      <c r="R9" s="242"/>
      <c r="S9" s="297"/>
      <c r="T9" s="297"/>
      <c r="U9" s="297"/>
      <c r="V9" s="263">
        <v>1</v>
      </c>
      <c r="W9" s="264">
        <f t="shared" si="0"/>
        <v>35000</v>
      </c>
      <c r="X9" s="265">
        <f t="shared" si="1"/>
        <v>35000</v>
      </c>
      <c r="Y9" s="285"/>
      <c r="Z9" s="263">
        <f>V9-K9</f>
        <v>0</v>
      </c>
      <c r="AA9" s="264">
        <v>35000</v>
      </c>
      <c r="AB9" s="265">
        <f t="shared" si="2"/>
        <v>0</v>
      </c>
      <c r="AC9" s="266"/>
      <c r="AE9" s="292">
        <v>1</v>
      </c>
      <c r="AF9" s="293">
        <f t="shared" si="3"/>
        <v>1</v>
      </c>
      <c r="AG9" s="294">
        <f t="shared" si="3"/>
        <v>35000</v>
      </c>
      <c r="AH9" s="241"/>
      <c r="AI9" s="294">
        <f>X9</f>
        <v>35000</v>
      </c>
      <c r="AJ9" s="241">
        <f>AG9*AF9</f>
        <v>35000</v>
      </c>
      <c r="AK9" s="294">
        <f>AI9-AJ9</f>
        <v>0</v>
      </c>
      <c r="AL9" s="241"/>
      <c r="AM9" s="245"/>
    </row>
    <row r="10" spans="1:40">
      <c r="A10" s="281"/>
      <c r="B10" s="277"/>
      <c r="C10" s="276"/>
      <c r="D10" s="282"/>
      <c r="E10" s="282"/>
      <c r="F10" s="261"/>
      <c r="G10" s="283"/>
      <c r="H10" s="264"/>
      <c r="I10" s="284"/>
      <c r="J10" s="285"/>
      <c r="K10" s="264"/>
      <c r="L10" s="264"/>
      <c r="M10" s="284"/>
      <c r="N10" s="285"/>
      <c r="O10" s="286"/>
      <c r="P10" s="285"/>
      <c r="Q10" s="279"/>
      <c r="R10" s="242"/>
      <c r="S10" s="297"/>
      <c r="T10" s="297"/>
      <c r="U10" s="297"/>
      <c r="V10" s="263"/>
      <c r="W10" s="264">
        <f t="shared" si="0"/>
        <v>0</v>
      </c>
      <c r="X10" s="265">
        <f t="shared" si="1"/>
        <v>0</v>
      </c>
      <c r="Y10" s="285"/>
      <c r="Z10" s="263"/>
      <c r="AA10" s="264">
        <v>0</v>
      </c>
      <c r="AB10" s="265">
        <f t="shared" si="2"/>
        <v>0</v>
      </c>
      <c r="AC10" s="266"/>
      <c r="AE10" s="273"/>
      <c r="AF10" s="293">
        <f t="shared" si="3"/>
        <v>0</v>
      </c>
      <c r="AG10" s="294">
        <f t="shared" si="3"/>
        <v>0</v>
      </c>
      <c r="AH10" s="241"/>
      <c r="AI10" s="294"/>
      <c r="AJ10" s="241"/>
      <c r="AK10" s="294">
        <f t="shared" si="4"/>
        <v>0</v>
      </c>
      <c r="AL10" s="241"/>
      <c r="AM10" s="245"/>
    </row>
    <row r="11" spans="1:40" ht="21.75" customHeight="1">
      <c r="A11" s="281">
        <v>3</v>
      </c>
      <c r="B11" s="277" t="s">
        <v>207</v>
      </c>
      <c r="C11" s="276" t="s">
        <v>208</v>
      </c>
      <c r="D11" s="282" t="s">
        <v>205</v>
      </c>
      <c r="E11" s="282" t="s">
        <v>209</v>
      </c>
      <c r="F11" s="261" t="s">
        <v>197</v>
      </c>
      <c r="G11" s="283">
        <v>1</v>
      </c>
      <c r="H11" s="264">
        <v>35000</v>
      </c>
      <c r="I11" s="284">
        <f>H11*G11</f>
        <v>35000</v>
      </c>
      <c r="J11" s="285"/>
      <c r="K11" s="264">
        <v>1</v>
      </c>
      <c r="L11" s="264">
        <v>35000</v>
      </c>
      <c r="M11" s="284">
        <f>L11*K11</f>
        <v>35000</v>
      </c>
      <c r="N11" s="285"/>
      <c r="O11" s="286">
        <f>M11-I11</f>
        <v>0</v>
      </c>
      <c r="P11" s="285"/>
      <c r="Q11" s="279"/>
      <c r="R11" s="242"/>
      <c r="S11" s="297"/>
      <c r="T11" s="297"/>
      <c r="U11" s="297"/>
      <c r="V11" s="263">
        <v>1</v>
      </c>
      <c r="W11" s="264">
        <f t="shared" si="0"/>
        <v>35000</v>
      </c>
      <c r="X11" s="265">
        <f t="shared" si="1"/>
        <v>35000</v>
      </c>
      <c r="Y11" s="285"/>
      <c r="Z11" s="263">
        <f>V11-K11</f>
        <v>0</v>
      </c>
      <c r="AA11" s="264">
        <v>35000</v>
      </c>
      <c r="AB11" s="265">
        <f t="shared" si="2"/>
        <v>0</v>
      </c>
      <c r="AC11" s="266"/>
      <c r="AE11" s="292">
        <v>1</v>
      </c>
      <c r="AF11" s="293">
        <f t="shared" si="3"/>
        <v>1</v>
      </c>
      <c r="AG11" s="294">
        <f t="shared" si="3"/>
        <v>35000</v>
      </c>
      <c r="AH11" s="241"/>
      <c r="AI11" s="294">
        <f>X11</f>
        <v>35000</v>
      </c>
      <c r="AJ11" s="241">
        <f>AG11*AF11</f>
        <v>35000</v>
      </c>
      <c r="AK11" s="294">
        <f>AI11-AJ11</f>
        <v>0</v>
      </c>
      <c r="AL11" s="241"/>
      <c r="AM11" s="245"/>
    </row>
    <row r="12" spans="1:40">
      <c r="A12" s="281"/>
      <c r="B12" s="277"/>
      <c r="C12" s="276"/>
      <c r="D12" s="282"/>
      <c r="E12" s="282"/>
      <c r="F12" s="261"/>
      <c r="G12" s="283"/>
      <c r="H12" s="264"/>
      <c r="I12" s="284"/>
      <c r="J12" s="285"/>
      <c r="K12" s="264"/>
      <c r="L12" s="264"/>
      <c r="M12" s="284"/>
      <c r="N12" s="285"/>
      <c r="O12" s="286"/>
      <c r="P12" s="285"/>
      <c r="Q12" s="279"/>
      <c r="R12" s="242"/>
      <c r="S12" s="260"/>
      <c r="T12" s="262"/>
      <c r="U12" s="260"/>
      <c r="V12" s="263"/>
      <c r="W12" s="264"/>
      <c r="X12" s="265"/>
      <c r="Y12" s="285"/>
      <c r="Z12" s="263"/>
      <c r="AA12" s="264"/>
      <c r="AB12" s="265"/>
      <c r="AC12" s="266"/>
      <c r="AE12" s="273"/>
      <c r="AF12" s="293">
        <f t="shared" si="3"/>
        <v>0</v>
      </c>
      <c r="AG12" s="294">
        <f t="shared" si="3"/>
        <v>0</v>
      </c>
      <c r="AH12" s="241"/>
      <c r="AI12" s="294"/>
      <c r="AJ12" s="241"/>
      <c r="AK12" s="294">
        <f t="shared" si="4"/>
        <v>0</v>
      </c>
      <c r="AL12" s="241"/>
      <c r="AM12" s="245"/>
    </row>
    <row r="13" spans="1:40" ht="23.25" customHeight="1">
      <c r="A13" s="281">
        <v>4</v>
      </c>
      <c r="B13" s="277" t="s">
        <v>210</v>
      </c>
      <c r="C13" s="298" t="s">
        <v>211</v>
      </c>
      <c r="D13" s="282" t="s">
        <v>212</v>
      </c>
      <c r="E13" s="282" t="s">
        <v>213</v>
      </c>
      <c r="F13" s="261" t="s">
        <v>197</v>
      </c>
      <c r="G13" s="283">
        <v>1</v>
      </c>
      <c r="H13" s="264">
        <v>74400</v>
      </c>
      <c r="I13" s="284">
        <f t="shared" ref="I13:I14" si="5">H13*G13</f>
        <v>74400</v>
      </c>
      <c r="J13" s="285"/>
      <c r="K13" s="264">
        <v>1</v>
      </c>
      <c r="L13" s="264">
        <v>74400</v>
      </c>
      <c r="M13" s="284">
        <f t="shared" ref="M13:M14" si="6">L13*K13</f>
        <v>74400</v>
      </c>
      <c r="N13" s="285"/>
      <c r="O13" s="286">
        <f>M13-I13</f>
        <v>0</v>
      </c>
      <c r="P13" s="285"/>
      <c r="Q13" s="279"/>
      <c r="R13" s="242"/>
      <c r="S13" s="260"/>
      <c r="T13" s="262"/>
      <c r="U13" s="260"/>
      <c r="V13" s="263">
        <v>1</v>
      </c>
      <c r="W13" s="264">
        <f t="shared" si="0"/>
        <v>74400</v>
      </c>
      <c r="X13" s="265">
        <f t="shared" si="1"/>
        <v>74400</v>
      </c>
      <c r="Y13" s="285"/>
      <c r="Z13" s="263">
        <f>V13-K13</f>
        <v>0</v>
      </c>
      <c r="AA13" s="264">
        <v>74400</v>
      </c>
      <c r="AB13" s="265">
        <f t="shared" ref="AB13:AB14" si="7">AA13*Z13</f>
        <v>0</v>
      </c>
      <c r="AC13" s="266"/>
      <c r="AD13" s="299"/>
      <c r="AE13" s="292">
        <v>0</v>
      </c>
      <c r="AF13" s="293">
        <f t="shared" si="3"/>
        <v>1</v>
      </c>
      <c r="AG13" s="294">
        <f t="shared" si="3"/>
        <v>74400</v>
      </c>
      <c r="AH13" s="241"/>
      <c r="AI13" s="294">
        <f>X13</f>
        <v>74400</v>
      </c>
      <c r="AJ13" s="241">
        <f>AG13*AF13</f>
        <v>74400</v>
      </c>
      <c r="AK13" s="294">
        <f>AI13-AJ13</f>
        <v>0</v>
      </c>
      <c r="AL13" s="241"/>
      <c r="AM13" s="245"/>
    </row>
    <row r="14" spans="1:40" ht="36.75" customHeight="1">
      <c r="A14" s="281">
        <v>5</v>
      </c>
      <c r="B14" s="277" t="s">
        <v>214</v>
      </c>
      <c r="C14" s="298" t="s">
        <v>215</v>
      </c>
      <c r="D14" s="282" t="s">
        <v>216</v>
      </c>
      <c r="E14" s="282" t="s">
        <v>217</v>
      </c>
      <c r="F14" s="261" t="s">
        <v>197</v>
      </c>
      <c r="G14" s="283">
        <v>3</v>
      </c>
      <c r="H14" s="264">
        <v>20000</v>
      </c>
      <c r="I14" s="284">
        <f t="shared" si="5"/>
        <v>60000</v>
      </c>
      <c r="J14" s="285"/>
      <c r="K14" s="264">
        <v>3</v>
      </c>
      <c r="L14" s="264">
        <v>20000</v>
      </c>
      <c r="M14" s="284">
        <f t="shared" si="6"/>
        <v>60000</v>
      </c>
      <c r="N14" s="285"/>
      <c r="O14" s="286">
        <f>M14-I14</f>
        <v>0</v>
      </c>
      <c r="P14" s="285"/>
      <c r="Q14" s="279"/>
      <c r="R14" s="242"/>
      <c r="S14" s="260"/>
      <c r="T14" s="262"/>
      <c r="U14" s="260"/>
      <c r="V14" s="263">
        <v>1</v>
      </c>
      <c r="W14" s="264">
        <f t="shared" si="0"/>
        <v>20000</v>
      </c>
      <c r="X14" s="265">
        <f t="shared" si="1"/>
        <v>20000</v>
      </c>
      <c r="Y14" s="285"/>
      <c r="Z14" s="263">
        <f>V14-K14</f>
        <v>-2</v>
      </c>
      <c r="AA14" s="264">
        <v>20000</v>
      </c>
      <c r="AB14" s="265">
        <f t="shared" si="7"/>
        <v>-40000</v>
      </c>
      <c r="AC14" s="266"/>
      <c r="AD14" s="300">
        <f>AB16+AB135+AB154+AB167</f>
        <v>-1464681.0732181515</v>
      </c>
      <c r="AE14" s="292">
        <v>1</v>
      </c>
      <c r="AF14" s="293">
        <f t="shared" si="3"/>
        <v>1</v>
      </c>
      <c r="AG14" s="294">
        <f t="shared" si="3"/>
        <v>20000</v>
      </c>
      <c r="AH14" s="241"/>
      <c r="AI14" s="294">
        <f>X14</f>
        <v>20000</v>
      </c>
      <c r="AJ14" s="241">
        <f>AG14*AF14</f>
        <v>20000</v>
      </c>
      <c r="AK14" s="294">
        <f>AI14-AJ14</f>
        <v>0</v>
      </c>
      <c r="AL14" s="241"/>
      <c r="AM14" s="245"/>
      <c r="AN14" s="300">
        <f>AD14+[1]CIVIL!AO5</f>
        <v>-1464681.0732181515</v>
      </c>
    </row>
    <row r="15" spans="1:40" s="308" customFormat="1" ht="13" thickBot="1">
      <c r="A15" s="301"/>
      <c r="B15" s="302"/>
      <c r="C15" s="276"/>
      <c r="D15" s="277"/>
      <c r="E15" s="277"/>
      <c r="F15" s="261"/>
      <c r="G15" s="303"/>
      <c r="H15" s="239"/>
      <c r="I15" s="304"/>
      <c r="J15" s="305"/>
      <c r="K15" s="239"/>
      <c r="L15" s="239"/>
      <c r="M15" s="304"/>
      <c r="N15" s="305"/>
      <c r="O15" s="306"/>
      <c r="P15" s="305"/>
      <c r="Q15" s="279"/>
      <c r="R15" s="307"/>
      <c r="S15" s="260"/>
      <c r="T15" s="262"/>
      <c r="U15" s="260"/>
      <c r="V15" s="263"/>
      <c r="W15" s="264"/>
      <c r="X15" s="265"/>
      <c r="Y15" s="305"/>
      <c r="Z15" s="263"/>
      <c r="AA15" s="264"/>
      <c r="AB15" s="265"/>
      <c r="AC15" s="266"/>
      <c r="AE15" s="309"/>
      <c r="AF15" s="293">
        <f t="shared" si="3"/>
        <v>0</v>
      </c>
      <c r="AG15" s="294">
        <f t="shared" si="3"/>
        <v>0</v>
      </c>
      <c r="AH15" s="310"/>
      <c r="AI15" s="294"/>
      <c r="AJ15" s="241"/>
      <c r="AK15" s="294"/>
      <c r="AL15" s="310"/>
      <c r="AM15" s="311"/>
    </row>
    <row r="16" spans="1:40" s="308" customFormat="1" ht="16" thickBot="1">
      <c r="A16" s="270" t="s">
        <v>218</v>
      </c>
      <c r="B16" s="262"/>
      <c r="C16" s="260"/>
      <c r="D16" s="236"/>
      <c r="E16" s="260"/>
      <c r="F16" s="260"/>
      <c r="G16" s="236"/>
      <c r="H16" s="312"/>
      <c r="I16" s="304">
        <f>SUM(I6:I15)</f>
        <v>254400</v>
      </c>
      <c r="J16" s="313"/>
      <c r="K16" s="239"/>
      <c r="L16" s="312"/>
      <c r="M16" s="304">
        <f>SUM(M6:M15)</f>
        <v>254400</v>
      </c>
      <c r="N16" s="313"/>
      <c r="O16" s="306">
        <f>SUM(O6:O15)</f>
        <v>0</v>
      </c>
      <c r="P16" s="313"/>
      <c r="Q16" s="241"/>
      <c r="R16" s="307"/>
      <c r="S16" s="236"/>
      <c r="T16" s="243"/>
      <c r="U16" s="236"/>
      <c r="V16" s="263"/>
      <c r="W16" s="264"/>
      <c r="X16" s="314">
        <f>SUM(X6:X15)</f>
        <v>214400</v>
      </c>
      <c r="Y16" s="313"/>
      <c r="Z16" s="263"/>
      <c r="AA16" s="264"/>
      <c r="AB16" s="314">
        <f>SUM(AB6:AB15)</f>
        <v>-40000</v>
      </c>
      <c r="AC16" s="315"/>
      <c r="AE16" s="196" t="s">
        <v>219</v>
      </c>
      <c r="AF16" s="293">
        <f t="shared" si="3"/>
        <v>0</v>
      </c>
      <c r="AG16" s="294">
        <f t="shared" si="3"/>
        <v>0</v>
      </c>
      <c r="AH16" s="310"/>
      <c r="AI16" s="196">
        <f>SUM(AI7:AI15)</f>
        <v>214400</v>
      </c>
      <c r="AJ16" s="196">
        <f>SUM(AJ7:AJ15)</f>
        <v>214400</v>
      </c>
      <c r="AK16" s="196">
        <f>SUM(AK7:AK15)</f>
        <v>0</v>
      </c>
      <c r="AL16" s="310"/>
      <c r="AM16" s="311"/>
    </row>
    <row r="17" spans="1:39">
      <c r="A17" s="274"/>
      <c r="B17" s="275"/>
      <c r="C17" s="276"/>
      <c r="D17" s="277"/>
      <c r="E17" s="276"/>
      <c r="F17" s="277"/>
      <c r="G17" s="316"/>
      <c r="H17" s="264"/>
      <c r="I17" s="278"/>
      <c r="J17" s="279"/>
      <c r="K17" s="264"/>
      <c r="L17" s="264"/>
      <c r="M17" s="278"/>
      <c r="N17" s="279"/>
      <c r="O17" s="280"/>
      <c r="P17" s="279"/>
      <c r="Q17" s="279"/>
      <c r="R17" s="242"/>
      <c r="S17" s="260"/>
      <c r="T17" s="262"/>
      <c r="U17" s="260"/>
      <c r="V17" s="263"/>
      <c r="W17" s="264"/>
      <c r="X17" s="265"/>
      <c r="Y17" s="279"/>
      <c r="Z17" s="263"/>
      <c r="AA17" s="264"/>
      <c r="AB17" s="265"/>
      <c r="AC17" s="266"/>
      <c r="AE17" s="273"/>
      <c r="AF17" s="293">
        <f t="shared" si="3"/>
        <v>0</v>
      </c>
      <c r="AG17" s="294">
        <f t="shared" si="3"/>
        <v>0</v>
      </c>
      <c r="AH17" s="241"/>
      <c r="AI17" s="294"/>
      <c r="AJ17" s="241"/>
      <c r="AK17" s="294"/>
      <c r="AL17" s="241"/>
      <c r="AM17" s="245"/>
    </row>
    <row r="18" spans="1:39">
      <c r="A18" s="1173" t="s">
        <v>192</v>
      </c>
      <c r="B18" s="1174"/>
      <c r="C18" s="1174" t="s">
        <v>192</v>
      </c>
      <c r="D18" s="1174"/>
      <c r="E18" s="1174"/>
      <c r="F18" s="1174"/>
      <c r="G18" s="1174"/>
      <c r="H18" s="1174"/>
      <c r="I18" s="1174"/>
      <c r="J18" s="1174"/>
      <c r="K18" s="1174"/>
      <c r="L18" s="1174"/>
      <c r="M18" s="1174" t="e">
        <f>SUM(#REF!)</f>
        <v>#REF!</v>
      </c>
      <c r="N18" s="237"/>
      <c r="O18" s="271"/>
      <c r="P18" s="237"/>
      <c r="Q18" s="241"/>
      <c r="R18" s="242"/>
      <c r="S18" s="260"/>
      <c r="T18" s="262"/>
      <c r="U18" s="260"/>
      <c r="V18" s="263"/>
      <c r="W18" s="264"/>
      <c r="X18" s="265"/>
      <c r="Y18" s="237"/>
      <c r="Z18" s="263"/>
      <c r="AA18" s="264"/>
      <c r="AB18" s="265"/>
      <c r="AC18" s="266"/>
      <c r="AE18" s="273"/>
      <c r="AF18" s="293">
        <f t="shared" si="3"/>
        <v>0</v>
      </c>
      <c r="AG18" s="294">
        <f t="shared" si="3"/>
        <v>0</v>
      </c>
      <c r="AH18" s="241"/>
      <c r="AI18" s="294"/>
      <c r="AJ18" s="241"/>
      <c r="AK18" s="294"/>
      <c r="AL18" s="241"/>
      <c r="AM18" s="245"/>
    </row>
    <row r="19" spans="1:39" ht="66" customHeight="1">
      <c r="A19" s="1168">
        <v>1</v>
      </c>
      <c r="B19" s="1158" t="s">
        <v>220</v>
      </c>
      <c r="C19" s="276" t="s">
        <v>221</v>
      </c>
      <c r="D19" s="1158" t="s">
        <v>222</v>
      </c>
      <c r="E19" s="1158" t="s">
        <v>223</v>
      </c>
      <c r="F19" s="1159" t="s">
        <v>197</v>
      </c>
      <c r="G19" s="1160">
        <v>3</v>
      </c>
      <c r="H19" s="1178">
        <v>40000</v>
      </c>
      <c r="I19" s="1178">
        <f t="shared" ref="I19:I22" si="8">H19*G19</f>
        <v>120000</v>
      </c>
      <c r="J19" s="318"/>
      <c r="K19" s="1178">
        <v>3</v>
      </c>
      <c r="L19" s="1179">
        <v>48000</v>
      </c>
      <c r="M19" s="1178">
        <f t="shared" ref="M19:M22" si="9">L19*K19</f>
        <v>144000</v>
      </c>
      <c r="N19" s="318"/>
      <c r="O19" s="1181">
        <f>M19-I19</f>
        <v>24000</v>
      </c>
      <c r="P19" s="1175"/>
      <c r="Q19" s="1176"/>
      <c r="R19" s="321" t="s">
        <v>224</v>
      </c>
      <c r="S19" s="322"/>
      <c r="T19" s="323" t="s">
        <v>225</v>
      </c>
      <c r="U19" s="243" t="s">
        <v>226</v>
      </c>
      <c r="V19" s="263">
        <v>3</v>
      </c>
      <c r="W19" s="264">
        <f t="shared" si="0"/>
        <v>48000</v>
      </c>
      <c r="X19" s="265">
        <f t="shared" si="1"/>
        <v>144000</v>
      </c>
      <c r="Y19" s="318"/>
      <c r="Z19" s="263">
        <f>V19-K19</f>
        <v>0</v>
      </c>
      <c r="AA19" s="264">
        <v>48000</v>
      </c>
      <c r="AB19" s="265">
        <f t="shared" ref="AB19" si="10">AA19*Z19</f>
        <v>0</v>
      </c>
      <c r="AC19" s="266"/>
      <c r="AE19" s="292">
        <v>3</v>
      </c>
      <c r="AF19" s="293">
        <f t="shared" si="3"/>
        <v>3</v>
      </c>
      <c r="AG19" s="294">
        <f t="shared" si="3"/>
        <v>48000</v>
      </c>
      <c r="AH19" s="241"/>
      <c r="AI19" s="294">
        <f>X19</f>
        <v>144000</v>
      </c>
      <c r="AJ19" s="241">
        <f>AG19*AF19</f>
        <v>144000</v>
      </c>
      <c r="AK19" s="294">
        <f>AI19-AJ19</f>
        <v>0</v>
      </c>
      <c r="AL19" s="241"/>
      <c r="AM19" s="245"/>
    </row>
    <row r="20" spans="1:39">
      <c r="A20" s="1168"/>
      <c r="B20" s="1169"/>
      <c r="C20" s="324" t="s">
        <v>227</v>
      </c>
      <c r="D20" s="1158"/>
      <c r="E20" s="1158"/>
      <c r="F20" s="1159"/>
      <c r="G20" s="1160"/>
      <c r="H20" s="1170"/>
      <c r="I20" s="1170">
        <f t="shared" si="8"/>
        <v>0</v>
      </c>
      <c r="J20" s="320"/>
      <c r="K20" s="1170"/>
      <c r="L20" s="1180"/>
      <c r="M20" s="1170">
        <f t="shared" si="9"/>
        <v>0</v>
      </c>
      <c r="N20" s="320"/>
      <c r="O20" s="1182"/>
      <c r="P20" s="1175"/>
      <c r="Q20" s="1177"/>
      <c r="R20" s="328"/>
      <c r="S20" s="260"/>
      <c r="T20" s="262"/>
      <c r="U20" s="260"/>
      <c r="V20" s="263"/>
      <c r="W20" s="264"/>
      <c r="X20" s="265"/>
      <c r="Y20" s="320"/>
      <c r="Z20" s="263"/>
      <c r="AA20" s="264"/>
      <c r="AB20" s="265"/>
      <c r="AC20" s="266"/>
      <c r="AE20" s="273"/>
      <c r="AF20" s="293"/>
      <c r="AG20" s="294"/>
      <c r="AH20" s="241"/>
      <c r="AI20" s="294"/>
      <c r="AJ20" s="241"/>
      <c r="AK20" s="294"/>
      <c r="AL20" s="241"/>
      <c r="AM20" s="245"/>
    </row>
    <row r="21" spans="1:39" ht="25">
      <c r="A21" s="1168"/>
      <c r="B21" s="1169"/>
      <c r="C21" s="329" t="s">
        <v>228</v>
      </c>
      <c r="D21" s="1158"/>
      <c r="E21" s="1158"/>
      <c r="F21" s="1159"/>
      <c r="G21" s="1160"/>
      <c r="H21" s="1170"/>
      <c r="I21" s="1170">
        <f t="shared" si="8"/>
        <v>0</v>
      </c>
      <c r="J21" s="320"/>
      <c r="K21" s="1170"/>
      <c r="L21" s="1180"/>
      <c r="M21" s="1170">
        <f t="shared" si="9"/>
        <v>0</v>
      </c>
      <c r="N21" s="320"/>
      <c r="O21" s="1182"/>
      <c r="P21" s="1175"/>
      <c r="Q21" s="1177"/>
      <c r="R21" s="328"/>
      <c r="S21" s="260"/>
      <c r="T21" s="262"/>
      <c r="U21" s="260"/>
      <c r="V21" s="263"/>
      <c r="W21" s="264"/>
      <c r="X21" s="265"/>
      <c r="Y21" s="320"/>
      <c r="Z21" s="263"/>
      <c r="AA21" s="264"/>
      <c r="AB21" s="265"/>
      <c r="AC21" s="266"/>
      <c r="AE21" s="273"/>
      <c r="AF21" s="293"/>
      <c r="AG21" s="294"/>
      <c r="AH21" s="241"/>
      <c r="AI21" s="294"/>
      <c r="AJ21" s="241"/>
      <c r="AK21" s="294"/>
      <c r="AL21" s="241"/>
      <c r="AM21" s="245"/>
    </row>
    <row r="22" spans="1:39" ht="25">
      <c r="A22" s="1168"/>
      <c r="B22" s="1169"/>
      <c r="C22" s="329" t="s">
        <v>229</v>
      </c>
      <c r="D22" s="1158"/>
      <c r="E22" s="1158"/>
      <c r="F22" s="1159"/>
      <c r="G22" s="1160"/>
      <c r="H22" s="1170"/>
      <c r="I22" s="1170">
        <f t="shared" si="8"/>
        <v>0</v>
      </c>
      <c r="J22" s="320"/>
      <c r="K22" s="1170"/>
      <c r="L22" s="1180"/>
      <c r="M22" s="1170">
        <f t="shared" si="9"/>
        <v>0</v>
      </c>
      <c r="N22" s="320"/>
      <c r="O22" s="1182"/>
      <c r="P22" s="1175"/>
      <c r="Q22" s="1177"/>
      <c r="R22" s="328"/>
      <c r="S22" s="260"/>
      <c r="T22" s="262"/>
      <c r="U22" s="260"/>
      <c r="V22" s="263"/>
      <c r="W22" s="264"/>
      <c r="X22" s="265"/>
      <c r="Y22" s="320"/>
      <c r="Z22" s="263"/>
      <c r="AA22" s="264"/>
      <c r="AB22" s="265"/>
      <c r="AC22" s="266"/>
      <c r="AE22" s="273"/>
      <c r="AF22" s="293"/>
      <c r="AG22" s="294"/>
      <c r="AH22" s="241"/>
      <c r="AI22" s="294"/>
      <c r="AJ22" s="241"/>
      <c r="AK22" s="294"/>
      <c r="AL22" s="241"/>
      <c r="AM22" s="245"/>
    </row>
    <row r="23" spans="1:39">
      <c r="A23" s="281"/>
      <c r="B23" s="296"/>
      <c r="C23" s="329"/>
      <c r="D23" s="277"/>
      <c r="E23" s="277"/>
      <c r="F23" s="261"/>
      <c r="G23" s="316"/>
      <c r="H23" s="264"/>
      <c r="I23" s="264"/>
      <c r="J23" s="320"/>
      <c r="K23" s="264"/>
      <c r="L23" s="264"/>
      <c r="M23" s="264"/>
      <c r="N23" s="320"/>
      <c r="O23" s="323"/>
      <c r="P23" s="320"/>
      <c r="Q23" s="327"/>
      <c r="R23" s="330"/>
      <c r="S23" s="260"/>
      <c r="T23" s="262"/>
      <c r="U23" s="260"/>
      <c r="V23" s="263"/>
      <c r="W23" s="264"/>
      <c r="X23" s="265"/>
      <c r="Y23" s="320"/>
      <c r="Z23" s="263"/>
      <c r="AA23" s="264"/>
      <c r="AB23" s="265"/>
      <c r="AC23" s="266"/>
      <c r="AE23" s="273"/>
      <c r="AF23" s="293"/>
      <c r="AG23" s="294"/>
      <c r="AH23" s="241"/>
      <c r="AI23" s="294"/>
      <c r="AJ23" s="241"/>
      <c r="AK23" s="294"/>
      <c r="AL23" s="241"/>
      <c r="AM23" s="245"/>
    </row>
    <row r="24" spans="1:39">
      <c r="A24" s="281"/>
      <c r="B24" s="277"/>
      <c r="C24" s="329"/>
      <c r="D24" s="277"/>
      <c r="E24" s="277"/>
      <c r="F24" s="261"/>
      <c r="G24" s="316"/>
      <c r="H24" s="264"/>
      <c r="I24" s="264"/>
      <c r="J24" s="320"/>
      <c r="K24" s="264"/>
      <c r="L24" s="264"/>
      <c r="M24" s="264"/>
      <c r="N24" s="320"/>
      <c r="O24" s="326"/>
      <c r="P24" s="320"/>
      <c r="Q24" s="327"/>
      <c r="R24" s="330"/>
      <c r="S24" s="260"/>
      <c r="T24" s="262"/>
      <c r="U24" s="260"/>
      <c r="V24" s="263"/>
      <c r="W24" s="264"/>
      <c r="X24" s="265"/>
      <c r="Y24" s="320"/>
      <c r="Z24" s="263"/>
      <c r="AA24" s="264"/>
      <c r="AB24" s="265"/>
      <c r="AC24" s="266"/>
      <c r="AE24" s="273"/>
      <c r="AF24" s="293"/>
      <c r="AG24" s="294"/>
      <c r="AH24" s="241"/>
      <c r="AI24" s="294"/>
      <c r="AJ24" s="241"/>
      <c r="AK24" s="294"/>
      <c r="AL24" s="241"/>
      <c r="AM24" s="245"/>
    </row>
    <row r="25" spans="1:39">
      <c r="A25" s="281"/>
      <c r="B25" s="277"/>
      <c r="C25" s="329"/>
      <c r="D25" s="277"/>
      <c r="E25" s="277"/>
      <c r="F25" s="261"/>
      <c r="G25" s="316"/>
      <c r="H25" s="264"/>
      <c r="I25" s="264"/>
      <c r="J25" s="320"/>
      <c r="K25" s="264"/>
      <c r="L25" s="264"/>
      <c r="M25" s="264"/>
      <c r="N25" s="320"/>
      <c r="O25" s="326"/>
      <c r="P25" s="320"/>
      <c r="Q25" s="327"/>
      <c r="R25" s="330"/>
      <c r="S25" s="260"/>
      <c r="T25" s="262"/>
      <c r="U25" s="260"/>
      <c r="V25" s="263"/>
      <c r="W25" s="264"/>
      <c r="X25" s="265"/>
      <c r="Y25" s="320"/>
      <c r="Z25" s="263"/>
      <c r="AA25" s="264"/>
      <c r="AB25" s="265"/>
      <c r="AC25" s="266"/>
      <c r="AE25" s="273"/>
      <c r="AF25" s="293"/>
      <c r="AG25" s="294"/>
      <c r="AH25" s="241"/>
      <c r="AI25" s="294"/>
      <c r="AJ25" s="241"/>
      <c r="AK25" s="294"/>
      <c r="AL25" s="241"/>
      <c r="AM25" s="245"/>
    </row>
    <row r="26" spans="1:39" ht="125">
      <c r="A26" s="1168">
        <v>2</v>
      </c>
      <c r="B26" s="1158" t="s">
        <v>230</v>
      </c>
      <c r="C26" s="276" t="s">
        <v>231</v>
      </c>
      <c r="D26" s="1158" t="s">
        <v>232</v>
      </c>
      <c r="E26" s="1158" t="s">
        <v>233</v>
      </c>
      <c r="F26" s="1159" t="s">
        <v>197</v>
      </c>
      <c r="G26" s="1170">
        <v>1</v>
      </c>
      <c r="H26" s="1170">
        <v>40000</v>
      </c>
      <c r="I26" s="1170">
        <f>H26*G26</f>
        <v>40000</v>
      </c>
      <c r="J26" s="320"/>
      <c r="K26" s="1170"/>
      <c r="L26" s="1171"/>
      <c r="M26" s="1171"/>
      <c r="N26" s="241"/>
      <c r="O26" s="1172">
        <f>M26-I26</f>
        <v>-40000</v>
      </c>
      <c r="P26" s="241"/>
      <c r="Q26" s="241"/>
      <c r="R26" s="241"/>
      <c r="S26" s="241"/>
      <c r="T26" s="331"/>
      <c r="U26" s="241"/>
      <c r="V26" s="241"/>
      <c r="W26" s="241"/>
      <c r="X26" s="245"/>
      <c r="Y26" s="241"/>
      <c r="Z26" s="241"/>
      <c r="AA26" s="241"/>
      <c r="AB26" s="245"/>
      <c r="AE26" s="273"/>
      <c r="AF26" s="293"/>
      <c r="AG26" s="294"/>
      <c r="AH26" s="241"/>
      <c r="AI26" s="294"/>
      <c r="AJ26" s="241"/>
      <c r="AK26" s="294"/>
      <c r="AL26" s="241"/>
      <c r="AM26" s="245"/>
    </row>
    <row r="27" spans="1:39" ht="25">
      <c r="A27" s="1168"/>
      <c r="B27" s="1158"/>
      <c r="C27" s="324" t="s">
        <v>234</v>
      </c>
      <c r="D27" s="1158"/>
      <c r="E27" s="1158"/>
      <c r="F27" s="1159"/>
      <c r="G27" s="1170"/>
      <c r="H27" s="1170"/>
      <c r="I27" s="1170"/>
      <c r="J27" s="320"/>
      <c r="K27" s="1170"/>
      <c r="L27" s="1171"/>
      <c r="M27" s="1171"/>
      <c r="N27" s="241"/>
      <c r="O27" s="1172"/>
      <c r="P27" s="241"/>
      <c r="Q27" s="241"/>
      <c r="R27" s="241"/>
      <c r="S27" s="241"/>
      <c r="T27" s="331"/>
      <c r="U27" s="241"/>
      <c r="V27" s="241"/>
      <c r="W27" s="241"/>
      <c r="X27" s="245"/>
      <c r="Y27" s="241"/>
      <c r="Z27" s="241"/>
      <c r="AA27" s="241"/>
      <c r="AB27" s="245"/>
      <c r="AE27" s="273"/>
      <c r="AF27" s="293"/>
      <c r="AG27" s="294"/>
      <c r="AH27" s="241"/>
      <c r="AI27" s="294"/>
      <c r="AJ27" s="241"/>
      <c r="AK27" s="294"/>
      <c r="AL27" s="241"/>
      <c r="AM27" s="245"/>
    </row>
    <row r="28" spans="1:39" ht="25">
      <c r="A28" s="1168"/>
      <c r="B28" s="1158"/>
      <c r="C28" s="329" t="s">
        <v>228</v>
      </c>
      <c r="D28" s="1158"/>
      <c r="E28" s="1158"/>
      <c r="F28" s="1159"/>
      <c r="G28" s="1170"/>
      <c r="H28" s="1170"/>
      <c r="I28" s="1170"/>
      <c r="J28" s="320"/>
      <c r="K28" s="1170"/>
      <c r="L28" s="1171"/>
      <c r="M28" s="1171"/>
      <c r="N28" s="241"/>
      <c r="O28" s="1172"/>
      <c r="P28" s="241"/>
      <c r="Q28" s="241"/>
      <c r="R28" s="241"/>
      <c r="S28" s="241"/>
      <c r="T28" s="331"/>
      <c r="U28" s="241"/>
      <c r="V28" s="241"/>
      <c r="W28" s="241"/>
      <c r="X28" s="245"/>
      <c r="Y28" s="241"/>
      <c r="Z28" s="241"/>
      <c r="AA28" s="241"/>
      <c r="AB28" s="245"/>
      <c r="AE28" s="273"/>
      <c r="AF28" s="293"/>
      <c r="AG28" s="294"/>
      <c r="AH28" s="241"/>
      <c r="AI28" s="294"/>
      <c r="AJ28" s="241"/>
      <c r="AK28" s="294"/>
      <c r="AL28" s="241"/>
      <c r="AM28" s="245"/>
    </row>
    <row r="29" spans="1:39" ht="25">
      <c r="A29" s="1168"/>
      <c r="B29" s="1158"/>
      <c r="C29" s="329" t="s">
        <v>229</v>
      </c>
      <c r="D29" s="1158"/>
      <c r="E29" s="1158"/>
      <c r="F29" s="1159"/>
      <c r="G29" s="1170"/>
      <c r="H29" s="1170"/>
      <c r="I29" s="1170"/>
      <c r="J29" s="320"/>
      <c r="K29" s="1170"/>
      <c r="L29" s="1171"/>
      <c r="M29" s="1171"/>
      <c r="N29" s="241"/>
      <c r="O29" s="1172"/>
      <c r="P29" s="241"/>
      <c r="Q29" s="241"/>
      <c r="R29" s="241"/>
      <c r="S29" s="241"/>
      <c r="T29" s="331"/>
      <c r="U29" s="241"/>
      <c r="V29" s="241"/>
      <c r="W29" s="241"/>
      <c r="X29" s="245"/>
      <c r="Y29" s="241"/>
      <c r="Z29" s="241"/>
      <c r="AA29" s="241"/>
      <c r="AB29" s="245"/>
      <c r="AE29" s="273"/>
      <c r="AF29" s="293"/>
      <c r="AG29" s="294"/>
      <c r="AH29" s="241"/>
      <c r="AI29" s="294"/>
      <c r="AJ29" s="241"/>
      <c r="AK29" s="294"/>
      <c r="AL29" s="241"/>
      <c r="AM29" s="245"/>
    </row>
    <row r="30" spans="1:39">
      <c r="A30" s="281"/>
      <c r="B30" s="277"/>
      <c r="C30" s="329"/>
      <c r="D30" s="277"/>
      <c r="E30" s="277"/>
      <c r="F30" s="261"/>
      <c r="G30" s="264"/>
      <c r="H30" s="264"/>
      <c r="I30" s="264"/>
      <c r="J30" s="264"/>
      <c r="K30" s="264"/>
      <c r="L30" s="278"/>
      <c r="M30" s="278"/>
      <c r="N30" s="241"/>
      <c r="O30" s="280"/>
      <c r="P30" s="241"/>
      <c r="Q30" s="241"/>
      <c r="R30" s="241"/>
      <c r="S30" s="241"/>
      <c r="T30" s="331"/>
      <c r="U30" s="241"/>
      <c r="V30" s="241"/>
      <c r="W30" s="241"/>
      <c r="X30" s="245"/>
      <c r="Y30" s="241"/>
      <c r="Z30" s="241"/>
      <c r="AA30" s="241"/>
      <c r="AB30" s="245"/>
      <c r="AE30" s="273"/>
      <c r="AF30" s="293"/>
      <c r="AG30" s="294"/>
      <c r="AH30" s="241"/>
      <c r="AI30" s="294"/>
      <c r="AJ30" s="241"/>
      <c r="AK30" s="294"/>
      <c r="AL30" s="241"/>
      <c r="AM30" s="245"/>
    </row>
    <row r="31" spans="1:39" ht="125">
      <c r="A31" s="1168" t="s">
        <v>235</v>
      </c>
      <c r="B31" s="1158" t="s">
        <v>236</v>
      </c>
      <c r="C31" s="276" t="s">
        <v>231</v>
      </c>
      <c r="D31" s="1158" t="s">
        <v>237</v>
      </c>
      <c r="E31" s="1158" t="s">
        <v>238</v>
      </c>
      <c r="F31" s="1159" t="s">
        <v>197</v>
      </c>
      <c r="G31" s="1170">
        <v>2</v>
      </c>
      <c r="H31" s="1170">
        <v>50000</v>
      </c>
      <c r="I31" s="1170">
        <f>H31*G31</f>
        <v>100000</v>
      </c>
      <c r="J31" s="320"/>
      <c r="K31" s="1170"/>
      <c r="L31" s="1171"/>
      <c r="M31" s="1171"/>
      <c r="N31" s="241"/>
      <c r="O31" s="1172">
        <f>M31-I31</f>
        <v>-100000</v>
      </c>
      <c r="P31" s="241"/>
      <c r="Q31" s="241"/>
      <c r="R31" s="241"/>
      <c r="S31" s="241"/>
      <c r="T31" s="331"/>
      <c r="U31" s="241"/>
      <c r="V31" s="241"/>
      <c r="W31" s="241"/>
      <c r="X31" s="245"/>
      <c r="Y31" s="241"/>
      <c r="Z31" s="241"/>
      <c r="AA31" s="241"/>
      <c r="AB31" s="245"/>
      <c r="AE31" s="273"/>
      <c r="AF31" s="293"/>
      <c r="AG31" s="294"/>
      <c r="AH31" s="241"/>
      <c r="AI31" s="294"/>
      <c r="AJ31" s="241"/>
      <c r="AK31" s="294"/>
      <c r="AL31" s="241"/>
      <c r="AM31" s="245"/>
    </row>
    <row r="32" spans="1:39" ht="25">
      <c r="A32" s="1168"/>
      <c r="B32" s="1158"/>
      <c r="C32" s="324" t="s">
        <v>234</v>
      </c>
      <c r="D32" s="1158"/>
      <c r="E32" s="1158"/>
      <c r="F32" s="1159"/>
      <c r="G32" s="1170"/>
      <c r="H32" s="1170"/>
      <c r="I32" s="1170"/>
      <c r="J32" s="320"/>
      <c r="K32" s="1170"/>
      <c r="L32" s="1171"/>
      <c r="M32" s="1171"/>
      <c r="N32" s="241"/>
      <c r="O32" s="1172"/>
      <c r="P32" s="241"/>
      <c r="Q32" s="241"/>
      <c r="R32" s="241"/>
      <c r="S32" s="241"/>
      <c r="T32" s="331"/>
      <c r="U32" s="241"/>
      <c r="V32" s="241"/>
      <c r="W32" s="241"/>
      <c r="X32" s="245"/>
      <c r="Y32" s="241"/>
      <c r="Z32" s="241"/>
      <c r="AA32" s="241"/>
      <c r="AB32" s="245"/>
      <c r="AE32" s="273"/>
      <c r="AF32" s="293"/>
      <c r="AG32" s="294"/>
      <c r="AH32" s="241"/>
      <c r="AI32" s="294"/>
      <c r="AJ32" s="241"/>
      <c r="AK32" s="294"/>
      <c r="AL32" s="241"/>
      <c r="AM32" s="245"/>
    </row>
    <row r="33" spans="1:39" ht="25">
      <c r="A33" s="1168"/>
      <c r="B33" s="1158"/>
      <c r="C33" s="329" t="s">
        <v>228</v>
      </c>
      <c r="D33" s="1158"/>
      <c r="E33" s="1158"/>
      <c r="F33" s="1159"/>
      <c r="G33" s="1170"/>
      <c r="H33" s="1170"/>
      <c r="I33" s="1170"/>
      <c r="J33" s="320"/>
      <c r="K33" s="1170"/>
      <c r="L33" s="1171"/>
      <c r="M33" s="1171"/>
      <c r="N33" s="241"/>
      <c r="O33" s="1172"/>
      <c r="P33" s="241"/>
      <c r="Q33" s="241"/>
      <c r="R33" s="241"/>
      <c r="S33" s="241"/>
      <c r="T33" s="331"/>
      <c r="U33" s="241"/>
      <c r="V33" s="241"/>
      <c r="W33" s="241"/>
      <c r="X33" s="245"/>
      <c r="Y33" s="241"/>
      <c r="Z33" s="241"/>
      <c r="AA33" s="241"/>
      <c r="AB33" s="245"/>
      <c r="AE33" s="273"/>
      <c r="AF33" s="293"/>
      <c r="AG33" s="294"/>
      <c r="AH33" s="241"/>
      <c r="AI33" s="294"/>
      <c r="AJ33" s="241"/>
      <c r="AK33" s="294"/>
      <c r="AL33" s="241"/>
      <c r="AM33" s="245"/>
    </row>
    <row r="34" spans="1:39" ht="25">
      <c r="A34" s="1168"/>
      <c r="B34" s="1158"/>
      <c r="C34" s="329" t="s">
        <v>229</v>
      </c>
      <c r="D34" s="1158"/>
      <c r="E34" s="1158"/>
      <c r="F34" s="1159"/>
      <c r="G34" s="1170"/>
      <c r="H34" s="1170"/>
      <c r="I34" s="1170"/>
      <c r="J34" s="320"/>
      <c r="K34" s="1170"/>
      <c r="L34" s="1171"/>
      <c r="M34" s="1171"/>
      <c r="N34" s="241"/>
      <c r="O34" s="1172"/>
      <c r="P34" s="241"/>
      <c r="Q34" s="241"/>
      <c r="R34" s="241"/>
      <c r="S34" s="241"/>
      <c r="T34" s="331"/>
      <c r="U34" s="241"/>
      <c r="V34" s="241"/>
      <c r="W34" s="241"/>
      <c r="X34" s="245"/>
      <c r="Y34" s="241"/>
      <c r="Z34" s="241"/>
      <c r="AA34" s="241"/>
      <c r="AB34" s="245"/>
      <c r="AE34" s="273"/>
      <c r="AF34" s="293"/>
      <c r="AG34" s="294"/>
      <c r="AH34" s="241"/>
      <c r="AI34" s="294"/>
      <c r="AJ34" s="241"/>
      <c r="AK34" s="294"/>
      <c r="AL34" s="241"/>
      <c r="AM34" s="245"/>
    </row>
    <row r="35" spans="1:39">
      <c r="A35" s="281"/>
      <c r="B35" s="277"/>
      <c r="C35" s="329"/>
      <c r="D35" s="277"/>
      <c r="E35" s="277"/>
      <c r="F35" s="261"/>
      <c r="G35" s="264"/>
      <c r="H35" s="264"/>
      <c r="I35" s="264"/>
      <c r="J35" s="264"/>
      <c r="K35" s="284"/>
      <c r="L35" s="278"/>
      <c r="M35" s="278"/>
      <c r="N35" s="241"/>
      <c r="O35" s="280"/>
      <c r="P35" s="241"/>
      <c r="Q35" s="241"/>
      <c r="R35" s="241"/>
      <c r="S35" s="241"/>
      <c r="T35" s="331"/>
      <c r="U35" s="241"/>
      <c r="V35" s="241"/>
      <c r="W35" s="241"/>
      <c r="X35" s="245"/>
      <c r="Y35" s="241"/>
      <c r="Z35" s="241"/>
      <c r="AA35" s="241"/>
      <c r="AB35" s="245"/>
      <c r="AE35" s="273"/>
      <c r="AF35" s="293"/>
      <c r="AG35" s="294"/>
      <c r="AH35" s="241"/>
      <c r="AI35" s="294"/>
      <c r="AJ35" s="241"/>
      <c r="AK35" s="294"/>
      <c r="AL35" s="241"/>
      <c r="AM35" s="245"/>
    </row>
    <row r="36" spans="1:39" ht="125">
      <c r="A36" s="1168" t="s">
        <v>239</v>
      </c>
      <c r="B36" s="1158" t="s">
        <v>240</v>
      </c>
      <c r="C36" s="276" t="s">
        <v>231</v>
      </c>
      <c r="D36" s="1158" t="s">
        <v>241</v>
      </c>
      <c r="E36" s="1158" t="s">
        <v>242</v>
      </c>
      <c r="F36" s="1159" t="s">
        <v>197</v>
      </c>
      <c r="G36" s="1170">
        <v>1</v>
      </c>
      <c r="H36" s="1170">
        <v>135000</v>
      </c>
      <c r="I36" s="1170">
        <f>H36*G36</f>
        <v>135000</v>
      </c>
      <c r="J36" s="320"/>
      <c r="K36" s="1170"/>
      <c r="L36" s="1171"/>
      <c r="M36" s="1171"/>
      <c r="N36" s="241"/>
      <c r="O36" s="1172">
        <f>M36-I36</f>
        <v>-135000</v>
      </c>
      <c r="P36" s="241"/>
      <c r="Q36" s="241"/>
      <c r="R36" s="241"/>
      <c r="S36" s="241"/>
      <c r="T36" s="331"/>
      <c r="U36" s="241"/>
      <c r="V36" s="241"/>
      <c r="W36" s="241"/>
      <c r="X36" s="245"/>
      <c r="Y36" s="241"/>
      <c r="Z36" s="241"/>
      <c r="AA36" s="241"/>
      <c r="AB36" s="245"/>
      <c r="AE36" s="273"/>
      <c r="AF36" s="293"/>
      <c r="AG36" s="294"/>
      <c r="AH36" s="241"/>
      <c r="AI36" s="294"/>
      <c r="AJ36" s="241"/>
      <c r="AK36" s="294"/>
      <c r="AL36" s="241"/>
      <c r="AM36" s="245"/>
    </row>
    <row r="37" spans="1:39" ht="25">
      <c r="A37" s="1168"/>
      <c r="B37" s="1158"/>
      <c r="C37" s="324" t="s">
        <v>234</v>
      </c>
      <c r="D37" s="1158"/>
      <c r="E37" s="1158"/>
      <c r="F37" s="1159"/>
      <c r="G37" s="1170"/>
      <c r="H37" s="1170"/>
      <c r="I37" s="1170"/>
      <c r="J37" s="320"/>
      <c r="K37" s="1170"/>
      <c r="L37" s="1171"/>
      <c r="M37" s="1171"/>
      <c r="N37" s="241"/>
      <c r="O37" s="1172"/>
      <c r="P37" s="241"/>
      <c r="Q37" s="241"/>
      <c r="R37" s="241"/>
      <c r="S37" s="241"/>
      <c r="T37" s="331"/>
      <c r="U37" s="241"/>
      <c r="V37" s="241"/>
      <c r="W37" s="241"/>
      <c r="X37" s="245"/>
      <c r="Y37" s="241"/>
      <c r="Z37" s="241"/>
      <c r="AA37" s="241"/>
      <c r="AB37" s="245"/>
      <c r="AE37" s="273"/>
      <c r="AF37" s="293"/>
      <c r="AG37" s="294"/>
      <c r="AH37" s="241"/>
      <c r="AI37" s="294"/>
      <c r="AJ37" s="241"/>
      <c r="AK37" s="294"/>
      <c r="AL37" s="241"/>
      <c r="AM37" s="245"/>
    </row>
    <row r="38" spans="1:39" ht="25">
      <c r="A38" s="1168"/>
      <c r="B38" s="1158"/>
      <c r="C38" s="329" t="s">
        <v>228</v>
      </c>
      <c r="D38" s="1158"/>
      <c r="E38" s="1158"/>
      <c r="F38" s="1159"/>
      <c r="G38" s="1170"/>
      <c r="H38" s="1170"/>
      <c r="I38" s="1170"/>
      <c r="J38" s="320"/>
      <c r="K38" s="1170"/>
      <c r="L38" s="1171"/>
      <c r="M38" s="1171"/>
      <c r="N38" s="241"/>
      <c r="O38" s="1172"/>
      <c r="P38" s="241"/>
      <c r="Q38" s="241"/>
      <c r="R38" s="241"/>
      <c r="S38" s="241"/>
      <c r="T38" s="331"/>
      <c r="U38" s="241"/>
      <c r="V38" s="241"/>
      <c r="W38" s="241"/>
      <c r="X38" s="245"/>
      <c r="Y38" s="241"/>
      <c r="Z38" s="241"/>
      <c r="AA38" s="241"/>
      <c r="AB38" s="245"/>
      <c r="AE38" s="273"/>
      <c r="AF38" s="293"/>
      <c r="AG38" s="294"/>
      <c r="AH38" s="241"/>
      <c r="AI38" s="294"/>
      <c r="AJ38" s="241"/>
      <c r="AK38" s="294"/>
      <c r="AL38" s="241"/>
      <c r="AM38" s="245"/>
    </row>
    <row r="39" spans="1:39" ht="25">
      <c r="A39" s="1168"/>
      <c r="B39" s="1158"/>
      <c r="C39" s="329" t="s">
        <v>229</v>
      </c>
      <c r="D39" s="1158"/>
      <c r="E39" s="1158"/>
      <c r="F39" s="1159"/>
      <c r="G39" s="1170"/>
      <c r="H39" s="1170"/>
      <c r="I39" s="1170"/>
      <c r="J39" s="320"/>
      <c r="K39" s="1170"/>
      <c r="L39" s="1171"/>
      <c r="M39" s="1171"/>
      <c r="N39" s="241"/>
      <c r="O39" s="1172"/>
      <c r="P39" s="241"/>
      <c r="Q39" s="241"/>
      <c r="R39" s="241"/>
      <c r="S39" s="241"/>
      <c r="T39" s="331"/>
      <c r="U39" s="241"/>
      <c r="V39" s="241"/>
      <c r="W39" s="241"/>
      <c r="X39" s="245"/>
      <c r="Y39" s="241"/>
      <c r="Z39" s="241"/>
      <c r="AA39" s="241"/>
      <c r="AB39" s="245"/>
      <c r="AE39" s="273"/>
      <c r="AF39" s="293"/>
      <c r="AG39" s="294"/>
      <c r="AH39" s="241"/>
      <c r="AI39" s="294"/>
      <c r="AJ39" s="241"/>
      <c r="AK39" s="294"/>
      <c r="AL39" s="241"/>
      <c r="AM39" s="245"/>
    </row>
    <row r="40" spans="1:39">
      <c r="A40" s="281"/>
      <c r="B40" s="277"/>
      <c r="C40" s="329"/>
      <c r="D40" s="277"/>
      <c r="E40" s="277"/>
      <c r="F40" s="261"/>
      <c r="G40" s="264"/>
      <c r="H40" s="264"/>
      <c r="I40" s="264"/>
      <c r="J40" s="264"/>
      <c r="K40" s="284"/>
      <c r="L40" s="278"/>
      <c r="M40" s="278"/>
      <c r="N40" s="241"/>
      <c r="O40" s="280"/>
      <c r="P40" s="241"/>
      <c r="Q40" s="241"/>
      <c r="R40" s="241"/>
      <c r="S40" s="241"/>
      <c r="T40" s="331"/>
      <c r="U40" s="241"/>
      <c r="V40" s="241"/>
      <c r="W40" s="241"/>
      <c r="X40" s="245"/>
      <c r="Y40" s="241"/>
      <c r="Z40" s="241"/>
      <c r="AA40" s="241"/>
      <c r="AB40" s="245"/>
      <c r="AE40" s="273"/>
      <c r="AF40" s="293"/>
      <c r="AG40" s="294"/>
      <c r="AH40" s="241"/>
      <c r="AI40" s="294"/>
      <c r="AJ40" s="241"/>
      <c r="AK40" s="294"/>
      <c r="AL40" s="241"/>
      <c r="AM40" s="245"/>
    </row>
    <row r="41" spans="1:39">
      <c r="A41" s="281"/>
      <c r="B41" s="277"/>
      <c r="C41" s="329"/>
      <c r="D41" s="277"/>
      <c r="E41" s="277"/>
      <c r="F41" s="261"/>
      <c r="G41" s="316"/>
      <c r="H41" s="264"/>
      <c r="I41" s="264"/>
      <c r="J41" s="320"/>
      <c r="K41" s="264"/>
      <c r="L41" s="264"/>
      <c r="M41" s="264"/>
      <c r="N41" s="320"/>
      <c r="O41" s="326"/>
      <c r="P41" s="320"/>
      <c r="Q41" s="327"/>
      <c r="R41" s="330"/>
      <c r="S41" s="260"/>
      <c r="T41" s="262"/>
      <c r="U41" s="260"/>
      <c r="V41" s="263"/>
      <c r="W41" s="264"/>
      <c r="X41" s="265"/>
      <c r="Y41" s="320"/>
      <c r="Z41" s="263"/>
      <c r="AA41" s="264"/>
      <c r="AB41" s="265"/>
      <c r="AC41" s="266"/>
      <c r="AE41" s="273"/>
      <c r="AF41" s="293"/>
      <c r="AG41" s="294"/>
      <c r="AH41" s="241"/>
      <c r="AI41" s="294"/>
      <c r="AJ41" s="241"/>
      <c r="AK41" s="294"/>
      <c r="AL41" s="241"/>
      <c r="AM41" s="245"/>
    </row>
    <row r="42" spans="1:39" ht="175">
      <c r="A42" s="1168">
        <v>3</v>
      </c>
      <c r="B42" s="1158" t="s">
        <v>243</v>
      </c>
      <c r="C42" s="329" t="s">
        <v>244</v>
      </c>
      <c r="D42" s="277" t="s">
        <v>245</v>
      </c>
      <c r="E42" s="277" t="s">
        <v>246</v>
      </c>
      <c r="F42" s="261" t="s">
        <v>197</v>
      </c>
      <c r="G42" s="316">
        <v>1</v>
      </c>
      <c r="H42" s="264">
        <v>50000</v>
      </c>
      <c r="I42" s="264">
        <f t="shared" ref="I42:I43" si="11">H42*G42</f>
        <v>50000</v>
      </c>
      <c r="J42" s="320"/>
      <c r="K42" s="264">
        <v>1</v>
      </c>
      <c r="L42" s="264">
        <v>50000</v>
      </c>
      <c r="M42" s="264">
        <f t="shared" ref="M42:M43" si="12">L42*K42</f>
        <v>50000</v>
      </c>
      <c r="N42" s="320"/>
      <c r="O42" s="326">
        <f>M42-I42</f>
        <v>0</v>
      </c>
      <c r="P42" s="320"/>
      <c r="Q42" s="327"/>
      <c r="R42" s="330"/>
      <c r="S42" s="260"/>
      <c r="T42" s="262"/>
      <c r="U42" s="260"/>
      <c r="V42" s="263">
        <v>1</v>
      </c>
      <c r="W42" s="264">
        <f t="shared" ref="W42:W76" si="13">L42</f>
        <v>50000</v>
      </c>
      <c r="X42" s="265">
        <f t="shared" ref="X42:X79" si="14">W42*V42</f>
        <v>50000</v>
      </c>
      <c r="Y42" s="320"/>
      <c r="Z42" s="263">
        <f>V42-K42</f>
        <v>0</v>
      </c>
      <c r="AA42" s="264">
        <v>50000</v>
      </c>
      <c r="AB42" s="265">
        <f t="shared" ref="AB42:AB43" si="15">AA42*Z42</f>
        <v>0</v>
      </c>
      <c r="AC42" s="266"/>
      <c r="AE42" s="292">
        <v>1</v>
      </c>
      <c r="AF42" s="293">
        <f t="shared" si="3"/>
        <v>1</v>
      </c>
      <c r="AG42" s="294">
        <f t="shared" si="3"/>
        <v>50000</v>
      </c>
      <c r="AH42" s="241"/>
      <c r="AI42" s="294">
        <f t="shared" ref="AI42:AI105" si="16">X42</f>
        <v>50000</v>
      </c>
      <c r="AJ42" s="241">
        <f>AG42*AF42</f>
        <v>50000</v>
      </c>
      <c r="AK42" s="294">
        <f>AI42-AJ42</f>
        <v>0</v>
      </c>
      <c r="AL42" s="241"/>
      <c r="AM42" s="245"/>
    </row>
    <row r="43" spans="1:39" ht="50">
      <c r="A43" s="1168"/>
      <c r="B43" s="1158"/>
      <c r="C43" s="332" t="s">
        <v>247</v>
      </c>
      <c r="D43" s="289"/>
      <c r="E43" s="289" t="s">
        <v>248</v>
      </c>
      <c r="F43" s="333"/>
      <c r="G43" s="334">
        <v>6</v>
      </c>
      <c r="H43" s="335">
        <v>3500</v>
      </c>
      <c r="I43" s="335">
        <f t="shared" si="11"/>
        <v>21000</v>
      </c>
      <c r="J43" s="336"/>
      <c r="K43" s="335">
        <v>6</v>
      </c>
      <c r="L43" s="337">
        <v>4500</v>
      </c>
      <c r="M43" s="335">
        <f t="shared" si="12"/>
        <v>27000</v>
      </c>
      <c r="N43" s="336"/>
      <c r="O43" s="338">
        <f>M43-I43</f>
        <v>6000</v>
      </c>
      <c r="P43" s="339"/>
      <c r="Q43" s="340"/>
      <c r="R43" s="341" t="s">
        <v>249</v>
      </c>
      <c r="S43" s="342" t="s">
        <v>250</v>
      </c>
      <c r="T43" s="342" t="s">
        <v>225</v>
      </c>
      <c r="U43" s="342" t="s">
        <v>251</v>
      </c>
      <c r="V43" s="343"/>
      <c r="W43" s="344">
        <v>4500</v>
      </c>
      <c r="X43" s="345">
        <f t="shared" si="14"/>
        <v>0</v>
      </c>
      <c r="Y43" s="336"/>
      <c r="Z43" s="263">
        <f>V43-K43</f>
        <v>-6</v>
      </c>
      <c r="AA43" s="263">
        <v>4500</v>
      </c>
      <c r="AB43" s="263">
        <f t="shared" si="15"/>
        <v>-27000</v>
      </c>
      <c r="AC43" s="346"/>
      <c r="AE43" s="292">
        <v>6</v>
      </c>
      <c r="AF43" s="293">
        <f t="shared" si="3"/>
        <v>0</v>
      </c>
      <c r="AG43" s="294">
        <f t="shared" si="3"/>
        <v>4500</v>
      </c>
      <c r="AH43" s="241"/>
      <c r="AI43" s="347">
        <f t="shared" si="16"/>
        <v>0</v>
      </c>
      <c r="AJ43" s="348">
        <v>0</v>
      </c>
      <c r="AK43" s="347">
        <f>AI43-AJ43</f>
        <v>0</v>
      </c>
      <c r="AL43" s="241"/>
      <c r="AM43" s="245"/>
    </row>
    <row r="44" spans="1:39">
      <c r="A44" s="281"/>
      <c r="B44" s="277"/>
      <c r="C44" s="329"/>
      <c r="D44" s="277"/>
      <c r="E44" s="277"/>
      <c r="F44" s="261"/>
      <c r="G44" s="316"/>
      <c r="H44" s="264"/>
      <c r="I44" s="264"/>
      <c r="J44" s="320"/>
      <c r="K44" s="264"/>
      <c r="L44" s="264"/>
      <c r="M44" s="264"/>
      <c r="N44" s="320"/>
      <c r="O44" s="326"/>
      <c r="P44" s="320"/>
      <c r="Q44" s="327"/>
      <c r="R44" s="330"/>
      <c r="S44" s="260"/>
      <c r="T44" s="262"/>
      <c r="U44" s="260"/>
      <c r="V44" s="263"/>
      <c r="W44" s="264"/>
      <c r="X44" s="265"/>
      <c r="Y44" s="320"/>
      <c r="Z44" s="263"/>
      <c r="AA44" s="264"/>
      <c r="AB44" s="265"/>
      <c r="AC44" s="266"/>
      <c r="AE44" s="273"/>
      <c r="AF44" s="293"/>
      <c r="AG44" s="294"/>
      <c r="AH44" s="241"/>
      <c r="AI44" s="294"/>
      <c r="AJ44" s="241"/>
      <c r="AK44" s="294"/>
      <c r="AL44" s="241"/>
      <c r="AM44" s="245"/>
    </row>
    <row r="45" spans="1:39" ht="62.5">
      <c r="A45" s="1168">
        <v>4</v>
      </c>
      <c r="B45" s="1158" t="s">
        <v>252</v>
      </c>
      <c r="C45" s="276" t="s">
        <v>253</v>
      </c>
      <c r="D45" s="1158" t="s">
        <v>254</v>
      </c>
      <c r="E45" s="1158" t="s">
        <v>255</v>
      </c>
      <c r="F45" s="1159" t="s">
        <v>197</v>
      </c>
      <c r="G45" s="1160">
        <v>2</v>
      </c>
      <c r="H45" s="1170">
        <v>75000</v>
      </c>
      <c r="I45" s="1170">
        <f t="shared" ref="I45:I48" si="17">H45*G45</f>
        <v>150000</v>
      </c>
      <c r="J45" s="320"/>
      <c r="K45" s="1170">
        <v>2</v>
      </c>
      <c r="L45" s="1170">
        <v>75000</v>
      </c>
      <c r="M45" s="1170">
        <f t="shared" ref="M45:M48" si="18">L45*K45</f>
        <v>150000</v>
      </c>
      <c r="N45" s="320"/>
      <c r="O45" s="1182">
        <f>M45-I45</f>
        <v>0</v>
      </c>
      <c r="P45" s="320"/>
      <c r="Q45" s="1177"/>
      <c r="R45" s="328"/>
      <c r="S45" s="260"/>
      <c r="T45" s="262"/>
      <c r="U45" s="260"/>
      <c r="V45" s="1183">
        <v>2</v>
      </c>
      <c r="W45" s="1170">
        <f>L45</f>
        <v>75000</v>
      </c>
      <c r="X45" s="1184">
        <f>W45*V45</f>
        <v>150000</v>
      </c>
      <c r="Y45" s="320"/>
      <c r="Z45" s="1183">
        <f>V45-K45</f>
        <v>0</v>
      </c>
      <c r="AA45" s="1170">
        <v>75000</v>
      </c>
      <c r="AB45" s="1184">
        <f>AA45*Z45</f>
        <v>0</v>
      </c>
      <c r="AC45" s="349"/>
      <c r="AE45" s="292">
        <v>2</v>
      </c>
      <c r="AF45" s="293">
        <f t="shared" si="3"/>
        <v>2</v>
      </c>
      <c r="AG45" s="294">
        <f t="shared" si="3"/>
        <v>75000</v>
      </c>
      <c r="AH45" s="241"/>
      <c r="AI45" s="294">
        <f t="shared" si="16"/>
        <v>150000</v>
      </c>
      <c r="AJ45" s="241">
        <f>AG45*AF45</f>
        <v>150000</v>
      </c>
      <c r="AK45" s="294">
        <f>AI45-AJ45</f>
        <v>0</v>
      </c>
      <c r="AL45" s="241"/>
      <c r="AM45" s="245"/>
    </row>
    <row r="46" spans="1:39" ht="25">
      <c r="A46" s="1168"/>
      <c r="B46" s="1158"/>
      <c r="C46" s="324" t="s">
        <v>256</v>
      </c>
      <c r="D46" s="1158"/>
      <c r="E46" s="1158"/>
      <c r="F46" s="1159"/>
      <c r="G46" s="1160"/>
      <c r="H46" s="1170"/>
      <c r="I46" s="1170">
        <f t="shared" si="17"/>
        <v>0</v>
      </c>
      <c r="J46" s="320"/>
      <c r="K46" s="1170"/>
      <c r="L46" s="1170"/>
      <c r="M46" s="1170">
        <f t="shared" si="18"/>
        <v>0</v>
      </c>
      <c r="N46" s="320"/>
      <c r="O46" s="1182"/>
      <c r="P46" s="320"/>
      <c r="Q46" s="1177"/>
      <c r="R46" s="328"/>
      <c r="S46" s="260"/>
      <c r="T46" s="262"/>
      <c r="U46" s="260"/>
      <c r="V46" s="1183"/>
      <c r="W46" s="1170"/>
      <c r="X46" s="1184"/>
      <c r="Y46" s="320"/>
      <c r="Z46" s="1183"/>
      <c r="AA46" s="1170"/>
      <c r="AB46" s="1184"/>
      <c r="AC46" s="349"/>
      <c r="AE46" s="273"/>
      <c r="AF46" s="293"/>
      <c r="AG46" s="294"/>
      <c r="AH46" s="241"/>
      <c r="AI46" s="294"/>
      <c r="AJ46" s="241"/>
      <c r="AK46" s="294"/>
      <c r="AL46" s="241"/>
      <c r="AM46" s="245"/>
    </row>
    <row r="47" spans="1:39" ht="25">
      <c r="A47" s="1168"/>
      <c r="B47" s="1158"/>
      <c r="C47" s="329" t="s">
        <v>228</v>
      </c>
      <c r="D47" s="1158"/>
      <c r="E47" s="1158"/>
      <c r="F47" s="1159"/>
      <c r="G47" s="1160"/>
      <c r="H47" s="1170"/>
      <c r="I47" s="1170">
        <f t="shared" si="17"/>
        <v>0</v>
      </c>
      <c r="J47" s="320"/>
      <c r="K47" s="1170"/>
      <c r="L47" s="1170"/>
      <c r="M47" s="1170">
        <f t="shared" si="18"/>
        <v>0</v>
      </c>
      <c r="N47" s="320"/>
      <c r="O47" s="1182"/>
      <c r="P47" s="320"/>
      <c r="Q47" s="1177"/>
      <c r="R47" s="328"/>
      <c r="S47" s="260"/>
      <c r="T47" s="262"/>
      <c r="U47" s="260"/>
      <c r="V47" s="1183"/>
      <c r="W47" s="1170"/>
      <c r="X47" s="1184"/>
      <c r="Y47" s="320"/>
      <c r="Z47" s="1183"/>
      <c r="AA47" s="1170"/>
      <c r="AB47" s="1184"/>
      <c r="AC47" s="349"/>
      <c r="AE47" s="273"/>
      <c r="AF47" s="293"/>
      <c r="AG47" s="294"/>
      <c r="AH47" s="241"/>
      <c r="AI47" s="294"/>
      <c r="AJ47" s="241"/>
      <c r="AK47" s="294"/>
      <c r="AL47" s="241"/>
      <c r="AM47" s="245"/>
    </row>
    <row r="48" spans="1:39" ht="25">
      <c r="A48" s="1168"/>
      <c r="B48" s="1158"/>
      <c r="C48" s="329" t="s">
        <v>229</v>
      </c>
      <c r="D48" s="1158"/>
      <c r="E48" s="1158"/>
      <c r="F48" s="1159"/>
      <c r="G48" s="1160"/>
      <c r="H48" s="1170"/>
      <c r="I48" s="1170">
        <f t="shared" si="17"/>
        <v>0</v>
      </c>
      <c r="J48" s="320"/>
      <c r="K48" s="1170"/>
      <c r="L48" s="1170"/>
      <c r="M48" s="1170">
        <f t="shared" si="18"/>
        <v>0</v>
      </c>
      <c r="N48" s="320"/>
      <c r="O48" s="1182"/>
      <c r="P48" s="320"/>
      <c r="Q48" s="1177"/>
      <c r="R48" s="328"/>
      <c r="S48" s="260"/>
      <c r="T48" s="262"/>
      <c r="U48" s="260"/>
      <c r="V48" s="1183"/>
      <c r="W48" s="1170"/>
      <c r="X48" s="1184"/>
      <c r="Y48" s="320"/>
      <c r="Z48" s="1183"/>
      <c r="AA48" s="1170"/>
      <c r="AB48" s="1184"/>
      <c r="AC48" s="349"/>
      <c r="AE48" s="273"/>
      <c r="AF48" s="293"/>
      <c r="AG48" s="294"/>
      <c r="AH48" s="241"/>
      <c r="AI48" s="294"/>
      <c r="AJ48" s="241"/>
      <c r="AK48" s="294"/>
      <c r="AL48" s="241"/>
      <c r="AM48" s="245"/>
    </row>
    <row r="49" spans="1:39">
      <c r="A49" s="1168"/>
      <c r="B49" s="1158"/>
      <c r="C49" s="350" t="s">
        <v>257</v>
      </c>
      <c r="D49" s="277"/>
      <c r="E49" s="277"/>
      <c r="F49" s="261"/>
      <c r="G49" s="316"/>
      <c r="H49" s="264"/>
      <c r="I49" s="312"/>
      <c r="J49" s="351"/>
      <c r="K49" s="264"/>
      <c r="L49" s="264"/>
      <c r="M49" s="312"/>
      <c r="N49" s="351"/>
      <c r="O49" s="352"/>
      <c r="P49" s="351"/>
      <c r="Q49" s="1177"/>
      <c r="R49" s="328"/>
      <c r="S49" s="260"/>
      <c r="T49" s="262"/>
      <c r="U49" s="260"/>
      <c r="V49" s="263"/>
      <c r="W49" s="264"/>
      <c r="X49" s="265"/>
      <c r="Y49" s="351"/>
      <c r="Z49" s="263"/>
      <c r="AA49" s="264"/>
      <c r="AB49" s="265"/>
      <c r="AC49" s="266"/>
      <c r="AE49" s="273"/>
      <c r="AF49" s="293"/>
      <c r="AG49" s="294"/>
      <c r="AH49" s="241"/>
      <c r="AI49" s="294"/>
      <c r="AJ49" s="241"/>
      <c r="AK49" s="294"/>
      <c r="AL49" s="241"/>
      <c r="AM49" s="245"/>
    </row>
    <row r="50" spans="1:39" ht="37.5">
      <c r="A50" s="1168"/>
      <c r="B50" s="1158"/>
      <c r="C50" s="350" t="s">
        <v>247</v>
      </c>
      <c r="D50" s="277"/>
      <c r="E50" s="277" t="s">
        <v>248</v>
      </c>
      <c r="F50" s="261"/>
      <c r="G50" s="353">
        <v>18</v>
      </c>
      <c r="H50" s="354">
        <v>3500</v>
      </c>
      <c r="I50" s="355">
        <f t="shared" ref="I50" si="19">H50*G50</f>
        <v>63000</v>
      </c>
      <c r="J50" s="356"/>
      <c r="K50" s="354">
        <v>18</v>
      </c>
      <c r="L50" s="325">
        <v>4500</v>
      </c>
      <c r="M50" s="355">
        <f t="shared" ref="M50:M58" si="20">L50*K50</f>
        <v>81000</v>
      </c>
      <c r="N50" s="356"/>
      <c r="O50" s="357">
        <f>M50-I50</f>
        <v>18000</v>
      </c>
      <c r="P50" s="351"/>
      <c r="Q50" s="1177"/>
      <c r="R50" s="358" t="s">
        <v>249</v>
      </c>
      <c r="S50" s="243" t="s">
        <v>250</v>
      </c>
      <c r="T50" s="243" t="s">
        <v>225</v>
      </c>
      <c r="U50" s="243"/>
      <c r="V50" s="263"/>
      <c r="W50" s="264">
        <v>4500</v>
      </c>
      <c r="X50" s="345"/>
      <c r="Y50" s="356"/>
      <c r="Z50" s="263">
        <f>V50-K50</f>
        <v>-18</v>
      </c>
      <c r="AA50" s="264">
        <v>4500</v>
      </c>
      <c r="AB50" s="345">
        <f t="shared" ref="AB50" si="21">AA50*Z50</f>
        <v>-81000</v>
      </c>
      <c r="AC50" s="346"/>
      <c r="AE50" s="292">
        <v>18</v>
      </c>
      <c r="AF50" s="293">
        <f t="shared" si="3"/>
        <v>0</v>
      </c>
      <c r="AG50" s="294">
        <f t="shared" si="3"/>
        <v>4500</v>
      </c>
      <c r="AH50" s="241"/>
      <c r="AI50" s="294">
        <f t="shared" si="16"/>
        <v>0</v>
      </c>
      <c r="AJ50" s="348">
        <v>0</v>
      </c>
      <c r="AK50" s="347">
        <f>AI50-AJ50</f>
        <v>0</v>
      </c>
      <c r="AL50" s="241"/>
      <c r="AM50" s="245"/>
    </row>
    <row r="51" spans="1:39">
      <c r="A51" s="281"/>
      <c r="B51" s="296"/>
      <c r="C51" s="350"/>
      <c r="D51" s="277"/>
      <c r="E51" s="277"/>
      <c r="F51" s="261"/>
      <c r="G51" s="316"/>
      <c r="H51" s="264"/>
      <c r="I51" s="312"/>
      <c r="J51" s="351"/>
      <c r="K51" s="264"/>
      <c r="L51" s="264"/>
      <c r="M51" s="312"/>
      <c r="N51" s="351"/>
      <c r="O51" s="352"/>
      <c r="P51" s="351"/>
      <c r="Q51" s="327"/>
      <c r="R51" s="328"/>
      <c r="S51" s="260"/>
      <c r="T51" s="262"/>
      <c r="U51" s="260"/>
      <c r="V51" s="263"/>
      <c r="W51" s="264"/>
      <c r="X51" s="265"/>
      <c r="Y51" s="351"/>
      <c r="Z51" s="263"/>
      <c r="AA51" s="264"/>
      <c r="AB51" s="265"/>
      <c r="AC51" s="266"/>
      <c r="AE51" s="273"/>
      <c r="AF51" s="293"/>
      <c r="AG51" s="294"/>
      <c r="AH51" s="241"/>
      <c r="AI51" s="294"/>
      <c r="AJ51" s="241"/>
      <c r="AK51" s="294"/>
      <c r="AL51" s="241"/>
      <c r="AM51" s="245"/>
    </row>
    <row r="52" spans="1:39" ht="75">
      <c r="A52" s="1168">
        <v>5</v>
      </c>
      <c r="B52" s="1158" t="s">
        <v>258</v>
      </c>
      <c r="C52" s="276" t="s">
        <v>259</v>
      </c>
      <c r="D52" s="1158"/>
      <c r="E52" s="1158" t="s">
        <v>260</v>
      </c>
      <c r="F52" s="1159" t="s">
        <v>197</v>
      </c>
      <c r="G52" s="1185">
        <v>1</v>
      </c>
      <c r="H52" s="1178">
        <v>35000</v>
      </c>
      <c r="I52" s="1190">
        <f t="shared" ref="I52:I54" si="22">H52*G52</f>
        <v>35000</v>
      </c>
      <c r="J52" s="359"/>
      <c r="K52" s="1192">
        <v>1</v>
      </c>
      <c r="L52" s="1179">
        <v>42000</v>
      </c>
      <c r="M52" s="1190">
        <f>L52*K52</f>
        <v>42000</v>
      </c>
      <c r="N52" s="1189"/>
      <c r="O52" s="1194">
        <f>M52-I52</f>
        <v>7000</v>
      </c>
      <c r="P52" s="361"/>
      <c r="Q52" s="1177"/>
      <c r="R52" s="321" t="s">
        <v>261</v>
      </c>
      <c r="S52" s="236" t="s">
        <v>262</v>
      </c>
      <c r="T52" s="243" t="s">
        <v>225</v>
      </c>
      <c r="U52" s="243" t="s">
        <v>263</v>
      </c>
      <c r="V52" s="1183">
        <v>1</v>
      </c>
      <c r="W52" s="1170">
        <f>L52</f>
        <v>42000</v>
      </c>
      <c r="X52" s="1184">
        <f>W52*V52</f>
        <v>42000</v>
      </c>
      <c r="Y52" s="1189"/>
      <c r="Z52" s="1183">
        <f>V52-K52</f>
        <v>0</v>
      </c>
      <c r="AA52" s="1170">
        <v>42000</v>
      </c>
      <c r="AB52" s="1184">
        <f>AA52*Z52</f>
        <v>0</v>
      </c>
      <c r="AC52" s="349"/>
      <c r="AE52" s="292">
        <v>1</v>
      </c>
      <c r="AF52" s="293">
        <f t="shared" si="3"/>
        <v>1</v>
      </c>
      <c r="AG52" s="294">
        <f t="shared" si="3"/>
        <v>42000</v>
      </c>
      <c r="AH52" s="241"/>
      <c r="AI52" s="294">
        <f t="shared" si="16"/>
        <v>42000</v>
      </c>
      <c r="AJ52" s="241">
        <f>AG52*AF52</f>
        <v>42000</v>
      </c>
      <c r="AK52" s="294">
        <f>AI52-AJ52</f>
        <v>0</v>
      </c>
      <c r="AL52" s="241"/>
      <c r="AM52" s="245"/>
    </row>
    <row r="53" spans="1:39" ht="37.5">
      <c r="A53" s="1168"/>
      <c r="B53" s="1169"/>
      <c r="C53" s="276" t="s">
        <v>264</v>
      </c>
      <c r="D53" s="1158"/>
      <c r="E53" s="1158"/>
      <c r="F53" s="1159"/>
      <c r="G53" s="1186"/>
      <c r="H53" s="1170"/>
      <c r="I53" s="1191">
        <f t="shared" si="22"/>
        <v>0</v>
      </c>
      <c r="J53" s="361"/>
      <c r="K53" s="1193"/>
      <c r="L53" s="1180"/>
      <c r="M53" s="1191">
        <f t="shared" si="20"/>
        <v>0</v>
      </c>
      <c r="N53" s="1189"/>
      <c r="O53" s="1194"/>
      <c r="P53" s="363"/>
      <c r="Q53" s="1177"/>
      <c r="R53" s="242"/>
      <c r="S53" s="260"/>
      <c r="T53" s="262"/>
      <c r="U53" s="260"/>
      <c r="V53" s="1183"/>
      <c r="W53" s="1170"/>
      <c r="X53" s="1184"/>
      <c r="Y53" s="1189"/>
      <c r="Z53" s="1183"/>
      <c r="AA53" s="1170"/>
      <c r="AB53" s="1184"/>
      <c r="AC53" s="349"/>
      <c r="AE53" s="273"/>
      <c r="AF53" s="293"/>
      <c r="AG53" s="294"/>
      <c r="AH53" s="241"/>
      <c r="AI53" s="294"/>
      <c r="AJ53" s="241"/>
      <c r="AK53" s="294"/>
      <c r="AL53" s="241"/>
      <c r="AM53" s="245"/>
    </row>
    <row r="54" spans="1:39">
      <c r="A54" s="1168"/>
      <c r="B54" s="1169"/>
      <c r="C54" s="276" t="s">
        <v>265</v>
      </c>
      <c r="D54" s="1158"/>
      <c r="E54" s="1158"/>
      <c r="F54" s="1159"/>
      <c r="G54" s="1186"/>
      <c r="H54" s="1170"/>
      <c r="I54" s="1191">
        <f t="shared" si="22"/>
        <v>0</v>
      </c>
      <c r="J54" s="361"/>
      <c r="K54" s="1193"/>
      <c r="L54" s="1180"/>
      <c r="M54" s="1191">
        <f t="shared" si="20"/>
        <v>0</v>
      </c>
      <c r="N54" s="1189"/>
      <c r="O54" s="1194"/>
      <c r="P54" s="361"/>
      <c r="Q54" s="1177"/>
      <c r="R54" s="242"/>
      <c r="S54" s="260"/>
      <c r="T54" s="262"/>
      <c r="U54" s="260"/>
      <c r="V54" s="1183"/>
      <c r="W54" s="1170"/>
      <c r="X54" s="1184"/>
      <c r="Y54" s="1189"/>
      <c r="Z54" s="1183"/>
      <c r="AA54" s="1170"/>
      <c r="AB54" s="1184"/>
      <c r="AC54" s="349"/>
      <c r="AE54" s="273"/>
      <c r="AF54" s="293"/>
      <c r="AG54" s="294"/>
      <c r="AH54" s="241"/>
      <c r="AI54" s="294"/>
      <c r="AJ54" s="241"/>
      <c r="AK54" s="294"/>
      <c r="AL54" s="241"/>
      <c r="AM54" s="245"/>
    </row>
    <row r="55" spans="1:39">
      <c r="A55" s="281"/>
      <c r="B55" s="296"/>
      <c r="C55" s="276"/>
      <c r="D55" s="277"/>
      <c r="E55" s="277"/>
      <c r="F55" s="261"/>
      <c r="G55" s="362"/>
      <c r="H55" s="264"/>
      <c r="I55" s="304"/>
      <c r="J55" s="361"/>
      <c r="K55" s="239"/>
      <c r="L55" s="264"/>
      <c r="M55" s="304"/>
      <c r="N55" s="361"/>
      <c r="O55" s="306"/>
      <c r="P55" s="361"/>
      <c r="Q55" s="327"/>
      <c r="R55" s="242"/>
      <c r="S55" s="260"/>
      <c r="T55" s="262"/>
      <c r="U55" s="260"/>
      <c r="V55" s="263"/>
      <c r="W55" s="264"/>
      <c r="X55" s="265"/>
      <c r="Y55" s="361"/>
      <c r="Z55" s="263"/>
      <c r="AA55" s="264"/>
      <c r="AB55" s="265"/>
      <c r="AC55" s="266"/>
      <c r="AE55" s="273"/>
      <c r="AF55" s="293"/>
      <c r="AG55" s="294"/>
      <c r="AH55" s="241"/>
      <c r="AI55" s="294"/>
      <c r="AJ55" s="241"/>
      <c r="AK55" s="294"/>
      <c r="AL55" s="241"/>
      <c r="AM55" s="245"/>
    </row>
    <row r="56" spans="1:39" ht="75">
      <c r="A56" s="281">
        <v>6</v>
      </c>
      <c r="B56" s="277" t="s">
        <v>266</v>
      </c>
      <c r="C56" s="276" t="s">
        <v>267</v>
      </c>
      <c r="D56" s="277"/>
      <c r="E56" s="277" t="s">
        <v>268</v>
      </c>
      <c r="F56" s="261" t="s">
        <v>197</v>
      </c>
      <c r="G56" s="316">
        <v>1</v>
      </c>
      <c r="H56" s="284">
        <v>65000</v>
      </c>
      <c r="I56" s="312">
        <f t="shared" ref="I56" si="23">H56*G56</f>
        <v>65000</v>
      </c>
      <c r="J56" s="364"/>
      <c r="K56" s="264">
        <v>1</v>
      </c>
      <c r="L56" s="284">
        <v>78000</v>
      </c>
      <c r="M56" s="312">
        <f t="shared" si="20"/>
        <v>78000</v>
      </c>
      <c r="N56" s="364"/>
      <c r="O56" s="352">
        <f>M56-I56</f>
        <v>13000</v>
      </c>
      <c r="P56" s="364"/>
      <c r="Q56" s="279"/>
      <c r="R56" s="321" t="s">
        <v>261</v>
      </c>
      <c r="S56" s="236" t="s">
        <v>262</v>
      </c>
      <c r="T56" s="243" t="s">
        <v>225</v>
      </c>
      <c r="U56" s="243" t="s">
        <v>263</v>
      </c>
      <c r="V56" s="263">
        <v>1</v>
      </c>
      <c r="W56" s="264">
        <f t="shared" si="13"/>
        <v>78000</v>
      </c>
      <c r="X56" s="265">
        <f t="shared" si="14"/>
        <v>78000</v>
      </c>
      <c r="Y56" s="364"/>
      <c r="Z56" s="263">
        <f>V56-K56</f>
        <v>0</v>
      </c>
      <c r="AA56" s="264">
        <v>78000</v>
      </c>
      <c r="AB56" s="265">
        <f t="shared" ref="AB56" si="24">AA56*Z56</f>
        <v>0</v>
      </c>
      <c r="AC56" s="266"/>
      <c r="AE56" s="292">
        <v>1</v>
      </c>
      <c r="AF56" s="293">
        <f t="shared" si="3"/>
        <v>1</v>
      </c>
      <c r="AG56" s="294">
        <f t="shared" si="3"/>
        <v>78000</v>
      </c>
      <c r="AH56" s="241"/>
      <c r="AI56" s="294">
        <f t="shared" si="16"/>
        <v>78000</v>
      </c>
      <c r="AJ56" s="241">
        <f>AG56*AF56</f>
        <v>78000</v>
      </c>
      <c r="AK56" s="294">
        <f>AI56-AJ56</f>
        <v>0</v>
      </c>
      <c r="AL56" s="241"/>
      <c r="AM56" s="245"/>
    </row>
    <row r="57" spans="1:39">
      <c r="A57" s="281"/>
      <c r="B57" s="277"/>
      <c r="C57" s="276"/>
      <c r="D57" s="277"/>
      <c r="E57" s="277"/>
      <c r="F57" s="261"/>
      <c r="G57" s="316"/>
      <c r="H57" s="284"/>
      <c r="I57" s="312"/>
      <c r="J57" s="364"/>
      <c r="K57" s="264"/>
      <c r="L57" s="284"/>
      <c r="M57" s="312"/>
      <c r="N57" s="364"/>
      <c r="O57" s="352"/>
      <c r="P57" s="364"/>
      <c r="Q57" s="279"/>
      <c r="R57" s="328"/>
      <c r="S57" s="260"/>
      <c r="T57" s="262"/>
      <c r="U57" s="260"/>
      <c r="V57" s="263"/>
      <c r="W57" s="264"/>
      <c r="X57" s="265"/>
      <c r="Y57" s="364"/>
      <c r="Z57" s="263"/>
      <c r="AA57" s="264"/>
      <c r="AB57" s="265"/>
      <c r="AC57" s="266"/>
      <c r="AE57" s="273"/>
      <c r="AF57" s="293">
        <f t="shared" si="3"/>
        <v>0</v>
      </c>
      <c r="AG57" s="294">
        <f t="shared" si="3"/>
        <v>0</v>
      </c>
      <c r="AH57" s="241"/>
      <c r="AI57" s="294">
        <f t="shared" si="16"/>
        <v>0</v>
      </c>
      <c r="AJ57" s="241"/>
      <c r="AK57" s="294"/>
      <c r="AL57" s="241"/>
      <c r="AM57" s="245"/>
    </row>
    <row r="58" spans="1:39" ht="175">
      <c r="A58" s="1187">
        <v>7</v>
      </c>
      <c r="B58" s="1158" t="s">
        <v>269</v>
      </c>
      <c r="C58" s="276" t="s">
        <v>270</v>
      </c>
      <c r="D58" s="1158"/>
      <c r="E58" s="277" t="s">
        <v>271</v>
      </c>
      <c r="F58" s="261" t="s">
        <v>197</v>
      </c>
      <c r="G58" s="353">
        <v>2</v>
      </c>
      <c r="H58" s="354">
        <v>115000</v>
      </c>
      <c r="I58" s="355">
        <f t="shared" ref="I58" si="25">H58*G58</f>
        <v>230000</v>
      </c>
      <c r="J58" s="366"/>
      <c r="K58" s="354">
        <v>2</v>
      </c>
      <c r="L58" s="325">
        <v>195000</v>
      </c>
      <c r="M58" s="355">
        <f t="shared" si="20"/>
        <v>390000</v>
      </c>
      <c r="N58" s="366"/>
      <c r="O58" s="357">
        <f>M58-I58</f>
        <v>160000</v>
      </c>
      <c r="P58" s="1188"/>
      <c r="Q58" s="368"/>
      <c r="R58" s="321" t="s">
        <v>272</v>
      </c>
      <c r="S58" s="243" t="s">
        <v>273</v>
      </c>
      <c r="T58" s="243" t="s">
        <v>274</v>
      </c>
      <c r="U58" s="369" t="s">
        <v>275</v>
      </c>
      <c r="V58" s="263">
        <v>2</v>
      </c>
      <c r="W58" s="264">
        <f t="shared" si="13"/>
        <v>195000</v>
      </c>
      <c r="X58" s="265">
        <f t="shared" si="14"/>
        <v>390000</v>
      </c>
      <c r="Y58" s="366"/>
      <c r="Z58" s="263">
        <f>V58-K58</f>
        <v>0</v>
      </c>
      <c r="AA58" s="264">
        <v>195000</v>
      </c>
      <c r="AB58" s="265">
        <f t="shared" ref="AB58" si="26">AA58*Z58</f>
        <v>0</v>
      </c>
      <c r="AC58" s="266"/>
      <c r="AE58" s="292">
        <v>2</v>
      </c>
      <c r="AF58" s="293">
        <f t="shared" si="3"/>
        <v>2</v>
      </c>
      <c r="AG58" s="294">
        <f t="shared" si="3"/>
        <v>195000</v>
      </c>
      <c r="AH58" s="241"/>
      <c r="AI58" s="294">
        <f t="shared" si="16"/>
        <v>390000</v>
      </c>
      <c r="AJ58" s="241">
        <f>AG58*AF58</f>
        <v>390000</v>
      </c>
      <c r="AK58" s="294">
        <f>AI58-AJ58</f>
        <v>0</v>
      </c>
      <c r="AL58" s="241"/>
      <c r="AM58" s="245"/>
    </row>
    <row r="59" spans="1:39">
      <c r="A59" s="1187"/>
      <c r="B59" s="1169"/>
      <c r="C59" s="276" t="s">
        <v>276</v>
      </c>
      <c r="D59" s="1158"/>
      <c r="E59" s="367"/>
      <c r="F59" s="367"/>
      <c r="G59" s="277"/>
      <c r="H59" s="370"/>
      <c r="I59" s="370"/>
      <c r="J59" s="367"/>
      <c r="K59" s="264"/>
      <c r="L59" s="370"/>
      <c r="M59" s="370"/>
      <c r="N59" s="367"/>
      <c r="O59" s="371"/>
      <c r="P59" s="1188"/>
      <c r="Q59" s="372"/>
      <c r="R59" s="242"/>
      <c r="S59" s="260"/>
      <c r="T59" s="262"/>
      <c r="U59" s="260"/>
      <c r="V59" s="263"/>
      <c r="W59" s="264"/>
      <c r="X59" s="265"/>
      <c r="Y59" s="367"/>
      <c r="Z59" s="263"/>
      <c r="AA59" s="264"/>
      <c r="AB59" s="265"/>
      <c r="AC59" s="266"/>
      <c r="AE59" s="273"/>
      <c r="AF59" s="293"/>
      <c r="AG59" s="294"/>
      <c r="AH59" s="241"/>
      <c r="AI59" s="294"/>
      <c r="AJ59" s="241"/>
      <c r="AK59" s="294"/>
      <c r="AL59" s="241"/>
      <c r="AM59" s="245"/>
    </row>
    <row r="60" spans="1:39">
      <c r="A60" s="1187"/>
      <c r="B60" s="1169"/>
      <c r="C60" s="276" t="s">
        <v>277</v>
      </c>
      <c r="D60" s="1158"/>
      <c r="E60" s="367"/>
      <c r="F60" s="367"/>
      <c r="G60" s="277"/>
      <c r="H60" s="370"/>
      <c r="I60" s="370"/>
      <c r="J60" s="367"/>
      <c r="K60" s="264"/>
      <c r="L60" s="370"/>
      <c r="M60" s="370"/>
      <c r="N60" s="367"/>
      <c r="O60" s="371"/>
      <c r="P60" s="1188"/>
      <c r="Q60" s="372"/>
      <c r="R60" s="242"/>
      <c r="S60" s="260"/>
      <c r="T60" s="262"/>
      <c r="U60" s="260"/>
      <c r="V60" s="263"/>
      <c r="W60" s="264"/>
      <c r="X60" s="265"/>
      <c r="Y60" s="367"/>
      <c r="Z60" s="263"/>
      <c r="AA60" s="264"/>
      <c r="AB60" s="265"/>
      <c r="AC60" s="266"/>
      <c r="AE60" s="273"/>
      <c r="AF60" s="293"/>
      <c r="AG60" s="294"/>
      <c r="AH60" s="241"/>
      <c r="AI60" s="294"/>
      <c r="AJ60" s="241"/>
      <c r="AK60" s="294"/>
      <c r="AL60" s="241"/>
      <c r="AM60" s="245"/>
    </row>
    <row r="61" spans="1:39">
      <c r="A61" s="1187"/>
      <c r="B61" s="1169"/>
      <c r="C61" s="276" t="s">
        <v>278</v>
      </c>
      <c r="D61" s="1158"/>
      <c r="E61" s="367"/>
      <c r="F61" s="261"/>
      <c r="G61" s="316"/>
      <c r="H61" s="370"/>
      <c r="I61" s="373"/>
      <c r="J61" s="374"/>
      <c r="K61" s="264"/>
      <c r="L61" s="370"/>
      <c r="M61" s="373"/>
      <c r="N61" s="374"/>
      <c r="O61" s="375"/>
      <c r="P61" s="1188"/>
      <c r="Q61" s="372"/>
      <c r="R61" s="242"/>
      <c r="S61" s="260"/>
      <c r="T61" s="262"/>
      <c r="U61" s="260"/>
      <c r="V61" s="263"/>
      <c r="W61" s="264"/>
      <c r="X61" s="265"/>
      <c r="Y61" s="374"/>
      <c r="Z61" s="263"/>
      <c r="AA61" s="264"/>
      <c r="AB61" s="265"/>
      <c r="AC61" s="266"/>
      <c r="AE61" s="273"/>
      <c r="AF61" s="293"/>
      <c r="AG61" s="294"/>
      <c r="AH61" s="241"/>
      <c r="AI61" s="294"/>
      <c r="AJ61" s="241"/>
      <c r="AK61" s="294"/>
      <c r="AL61" s="241"/>
      <c r="AM61" s="245"/>
    </row>
    <row r="62" spans="1:39">
      <c r="A62" s="365"/>
      <c r="B62" s="296"/>
      <c r="C62" s="276" t="s">
        <v>279</v>
      </c>
      <c r="D62" s="277"/>
      <c r="E62" s="367"/>
      <c r="F62" s="261"/>
      <c r="G62" s="316"/>
      <c r="H62" s="370"/>
      <c r="I62" s="373"/>
      <c r="J62" s="374"/>
      <c r="K62" s="264"/>
      <c r="L62" s="370"/>
      <c r="M62" s="373"/>
      <c r="N62" s="374"/>
      <c r="O62" s="375"/>
      <c r="P62" s="367"/>
      <c r="Q62" s="327"/>
      <c r="R62" s="242"/>
      <c r="S62" s="260"/>
      <c r="T62" s="262"/>
      <c r="U62" s="260"/>
      <c r="V62" s="263"/>
      <c r="W62" s="264"/>
      <c r="X62" s="265"/>
      <c r="Y62" s="374"/>
      <c r="Z62" s="263"/>
      <c r="AA62" s="264"/>
      <c r="AB62" s="265"/>
      <c r="AC62" s="266"/>
      <c r="AE62" s="273"/>
      <c r="AF62" s="293"/>
      <c r="AG62" s="294"/>
      <c r="AH62" s="241"/>
      <c r="AI62" s="294"/>
      <c r="AJ62" s="241"/>
      <c r="AK62" s="294"/>
      <c r="AL62" s="241"/>
      <c r="AM62" s="245"/>
    </row>
    <row r="63" spans="1:39">
      <c r="A63" s="365"/>
      <c r="B63" s="296"/>
      <c r="C63" s="276" t="s">
        <v>280</v>
      </c>
      <c r="D63" s="277"/>
      <c r="E63" s="367"/>
      <c r="F63" s="261"/>
      <c r="G63" s="316"/>
      <c r="H63" s="370"/>
      <c r="I63" s="373"/>
      <c r="J63" s="374"/>
      <c r="K63" s="264"/>
      <c r="L63" s="370"/>
      <c r="M63" s="373"/>
      <c r="N63" s="374"/>
      <c r="O63" s="375"/>
      <c r="P63" s="367"/>
      <c r="Q63" s="327"/>
      <c r="R63" s="242"/>
      <c r="S63" s="260"/>
      <c r="T63" s="262"/>
      <c r="U63" s="260"/>
      <c r="V63" s="263"/>
      <c r="W63" s="264"/>
      <c r="X63" s="265"/>
      <c r="Y63" s="374"/>
      <c r="Z63" s="263"/>
      <c r="AA63" s="264"/>
      <c r="AB63" s="265"/>
      <c r="AC63" s="266"/>
      <c r="AE63" s="273"/>
      <c r="AF63" s="293"/>
      <c r="AG63" s="294"/>
      <c r="AH63" s="241"/>
      <c r="AI63" s="294"/>
      <c r="AJ63" s="241"/>
      <c r="AK63" s="294"/>
      <c r="AL63" s="241"/>
      <c r="AM63" s="245"/>
    </row>
    <row r="64" spans="1:39">
      <c r="A64" s="365"/>
      <c r="B64" s="296"/>
      <c r="C64" s="276"/>
      <c r="D64" s="277"/>
      <c r="E64" s="367"/>
      <c r="F64" s="261"/>
      <c r="G64" s="316"/>
      <c r="H64" s="370"/>
      <c r="I64" s="373"/>
      <c r="J64" s="374"/>
      <c r="K64" s="264"/>
      <c r="L64" s="370"/>
      <c r="M64" s="373"/>
      <c r="N64" s="374"/>
      <c r="O64" s="375"/>
      <c r="P64" s="374"/>
      <c r="Q64" s="327"/>
      <c r="R64" s="242"/>
      <c r="S64" s="260"/>
      <c r="T64" s="262"/>
      <c r="U64" s="260"/>
      <c r="V64" s="263"/>
      <c r="W64" s="264"/>
      <c r="X64" s="265"/>
      <c r="Y64" s="374"/>
      <c r="Z64" s="263"/>
      <c r="AA64" s="264"/>
      <c r="AB64" s="265"/>
      <c r="AC64" s="266"/>
      <c r="AE64" s="273"/>
      <c r="AF64" s="293"/>
      <c r="AG64" s="294"/>
      <c r="AH64" s="241"/>
      <c r="AI64" s="294"/>
      <c r="AJ64" s="241"/>
      <c r="AK64" s="294"/>
      <c r="AL64" s="241"/>
      <c r="AM64" s="245"/>
    </row>
    <row r="65" spans="1:40" s="377" customFormat="1" ht="87.5">
      <c r="A65" s="1168">
        <v>8</v>
      </c>
      <c r="B65" s="1158" t="s">
        <v>281</v>
      </c>
      <c r="C65" s="276" t="s">
        <v>282</v>
      </c>
      <c r="D65" s="1158" t="s">
        <v>283</v>
      </c>
      <c r="E65" s="1158" t="s">
        <v>284</v>
      </c>
      <c r="F65" s="277" t="s">
        <v>285</v>
      </c>
      <c r="G65" s="316">
        <v>45</v>
      </c>
      <c r="H65" s="284">
        <v>1100</v>
      </c>
      <c r="I65" s="312">
        <f t="shared" ref="I65:I66" si="27">H65*G65</f>
        <v>49500</v>
      </c>
      <c r="J65" s="364"/>
      <c r="K65" s="264">
        <v>50</v>
      </c>
      <c r="L65" s="284">
        <v>1650</v>
      </c>
      <c r="M65" s="312">
        <f t="shared" ref="M65:M68" si="28">L65*K65</f>
        <v>82500</v>
      </c>
      <c r="N65" s="364"/>
      <c r="O65" s="352">
        <f>M65-I65</f>
        <v>33000</v>
      </c>
      <c r="P65" s="1195"/>
      <c r="Q65" s="1177"/>
      <c r="R65" s="328"/>
      <c r="S65" s="236"/>
      <c r="T65" s="243"/>
      <c r="U65" s="236"/>
      <c r="V65" s="343">
        <v>54.9</v>
      </c>
      <c r="W65" s="264">
        <f t="shared" si="13"/>
        <v>1650</v>
      </c>
      <c r="X65" s="265">
        <f t="shared" si="14"/>
        <v>90585</v>
      </c>
      <c r="Y65" s="364"/>
      <c r="Z65" s="343">
        <f>'[2]Interior MS'!M56</f>
        <v>0</v>
      </c>
      <c r="AA65" s="264">
        <v>1650</v>
      </c>
      <c r="AB65" s="265">
        <f t="shared" ref="AB65:AB66" si="29">AA65*Z65</f>
        <v>0</v>
      </c>
      <c r="AC65" s="266"/>
      <c r="AE65" s="378">
        <v>36</v>
      </c>
      <c r="AF65" s="293">
        <f t="shared" si="3"/>
        <v>54.9</v>
      </c>
      <c r="AG65" s="294">
        <f t="shared" si="3"/>
        <v>1650</v>
      </c>
      <c r="AH65" s="379"/>
      <c r="AI65" s="294">
        <f t="shared" si="16"/>
        <v>90585</v>
      </c>
      <c r="AJ65" s="241">
        <f>AG65*AF65</f>
        <v>90585</v>
      </c>
      <c r="AK65" s="294">
        <f>AI65-AJ65</f>
        <v>0</v>
      </c>
      <c r="AL65" s="379"/>
      <c r="AM65" s="380"/>
      <c r="AN65" s="381"/>
    </row>
    <row r="66" spans="1:40" s="377" customFormat="1" ht="25">
      <c r="A66" s="1168"/>
      <c r="B66" s="1158"/>
      <c r="C66" s="382" t="s">
        <v>256</v>
      </c>
      <c r="D66" s="1158"/>
      <c r="E66" s="1158"/>
      <c r="F66" s="383" t="s">
        <v>197</v>
      </c>
      <c r="G66" s="384">
        <v>1</v>
      </c>
      <c r="H66" s="385">
        <v>8000</v>
      </c>
      <c r="I66" s="386">
        <f t="shared" si="27"/>
        <v>8000</v>
      </c>
      <c r="J66" s="387"/>
      <c r="K66" s="388">
        <v>1</v>
      </c>
      <c r="L66" s="385">
        <v>12000</v>
      </c>
      <c r="M66" s="386">
        <f t="shared" si="28"/>
        <v>12000</v>
      </c>
      <c r="N66" s="364"/>
      <c r="O66" s="352">
        <f>M66-I66</f>
        <v>4000</v>
      </c>
      <c r="P66" s="1195"/>
      <c r="Q66" s="1177"/>
      <c r="R66" s="328"/>
      <c r="S66" s="236"/>
      <c r="T66" s="243"/>
      <c r="U66" s="236"/>
      <c r="V66" s="389"/>
      <c r="W66" s="388">
        <f>L66</f>
        <v>12000</v>
      </c>
      <c r="X66" s="345">
        <f t="shared" si="14"/>
        <v>0</v>
      </c>
      <c r="Y66" s="364"/>
      <c r="Z66" s="263">
        <f>V66-K66</f>
        <v>-1</v>
      </c>
      <c r="AA66" s="263">
        <v>12000</v>
      </c>
      <c r="AB66" s="263">
        <f t="shared" si="29"/>
        <v>-12000</v>
      </c>
      <c r="AC66" s="346"/>
      <c r="AE66" s="378">
        <v>1</v>
      </c>
      <c r="AF66" s="293">
        <f t="shared" si="3"/>
        <v>0</v>
      </c>
      <c r="AG66" s="294">
        <f t="shared" si="3"/>
        <v>12000</v>
      </c>
      <c r="AH66" s="379"/>
      <c r="AI66" s="294">
        <f t="shared" si="16"/>
        <v>0</v>
      </c>
      <c r="AJ66" s="348">
        <v>0</v>
      </c>
      <c r="AK66" s="347">
        <f>AI66-AJ66</f>
        <v>0</v>
      </c>
      <c r="AL66" s="379"/>
      <c r="AM66" s="380"/>
    </row>
    <row r="67" spans="1:40" s="377" customFormat="1">
      <c r="A67" s="281"/>
      <c r="B67" s="277"/>
      <c r="C67" s="324"/>
      <c r="D67" s="277"/>
      <c r="E67" s="277"/>
      <c r="F67" s="277"/>
      <c r="G67" s="316"/>
      <c r="H67" s="284"/>
      <c r="I67" s="312"/>
      <c r="J67" s="364"/>
      <c r="K67" s="264"/>
      <c r="L67" s="284"/>
      <c r="M67" s="312"/>
      <c r="N67" s="364"/>
      <c r="O67" s="352"/>
      <c r="P67" s="376"/>
      <c r="Q67" s="327"/>
      <c r="R67" s="330"/>
      <c r="S67" s="260"/>
      <c r="T67" s="262"/>
      <c r="U67" s="260"/>
      <c r="V67" s="263"/>
      <c r="W67" s="264"/>
      <c r="X67" s="265"/>
      <c r="Y67" s="364"/>
      <c r="Z67" s="263"/>
      <c r="AA67" s="264"/>
      <c r="AB67" s="265"/>
      <c r="AC67" s="266"/>
      <c r="AE67" s="390"/>
      <c r="AF67" s="293"/>
      <c r="AG67" s="294"/>
      <c r="AH67" s="379"/>
      <c r="AI67" s="294"/>
      <c r="AJ67" s="241"/>
      <c r="AK67" s="294"/>
      <c r="AL67" s="379"/>
      <c r="AM67" s="380"/>
    </row>
    <row r="68" spans="1:40" s="377" customFormat="1" ht="87.5">
      <c r="A68" s="1168">
        <v>9</v>
      </c>
      <c r="B68" s="1158" t="s">
        <v>286</v>
      </c>
      <c r="C68" s="324" t="s">
        <v>287</v>
      </c>
      <c r="D68" s="277" t="s">
        <v>288</v>
      </c>
      <c r="E68" s="1158"/>
      <c r="F68" s="1158" t="s">
        <v>285</v>
      </c>
      <c r="G68" s="1160">
        <v>190</v>
      </c>
      <c r="H68" s="1170">
        <v>1100</v>
      </c>
      <c r="I68" s="1193">
        <f t="shared" ref="I68" si="30">H68*G68</f>
        <v>209000</v>
      </c>
      <c r="J68" s="376"/>
      <c r="K68" s="1170">
        <v>500</v>
      </c>
      <c r="L68" s="1170">
        <v>1250</v>
      </c>
      <c r="M68" s="1193">
        <f t="shared" si="28"/>
        <v>625000</v>
      </c>
      <c r="N68" s="376"/>
      <c r="O68" s="1202">
        <f>M68-I68</f>
        <v>416000</v>
      </c>
      <c r="P68" s="376"/>
      <c r="Q68" s="327"/>
      <c r="R68" s="1203" t="s">
        <v>289</v>
      </c>
      <c r="S68" s="1201" t="s">
        <v>290</v>
      </c>
      <c r="T68" s="1201" t="s">
        <v>291</v>
      </c>
      <c r="U68" s="1201"/>
      <c r="V68" s="1196">
        <v>542.27</v>
      </c>
      <c r="W68" s="1170">
        <f>L68</f>
        <v>1250</v>
      </c>
      <c r="X68" s="1184">
        <f>W68*V68</f>
        <v>677837.5</v>
      </c>
      <c r="Y68" s="376"/>
      <c r="Z68" s="1196">
        <f>V68-K68</f>
        <v>42.269999999999982</v>
      </c>
      <c r="AA68" s="1170">
        <v>1250</v>
      </c>
      <c r="AB68" s="1184">
        <f>AA68*Z68</f>
        <v>52837.499999999978</v>
      </c>
      <c r="AC68" s="349"/>
      <c r="AE68" s="378">
        <v>612.6875</v>
      </c>
      <c r="AF68" s="391">
        <f>'[2]Interior MS'!I79</f>
        <v>542.27</v>
      </c>
      <c r="AG68" s="294">
        <f t="shared" si="3"/>
        <v>1250</v>
      </c>
      <c r="AH68" s="379"/>
      <c r="AI68" s="294">
        <f t="shared" si="16"/>
        <v>677837.5</v>
      </c>
      <c r="AJ68" s="348">
        <f>AG68*AF68</f>
        <v>677837.5</v>
      </c>
      <c r="AK68" s="347">
        <f>AI68-AJ68</f>
        <v>0</v>
      </c>
      <c r="AL68" s="379"/>
      <c r="AM68" s="380"/>
    </row>
    <row r="69" spans="1:40" s="377" customFormat="1" ht="25">
      <c r="A69" s="1168"/>
      <c r="B69" s="1158"/>
      <c r="C69" s="324" t="s">
        <v>292</v>
      </c>
      <c r="D69" s="392"/>
      <c r="E69" s="1158"/>
      <c r="F69" s="1158"/>
      <c r="G69" s="1160"/>
      <c r="H69" s="1170"/>
      <c r="I69" s="1193"/>
      <c r="J69" s="376"/>
      <c r="K69" s="1170"/>
      <c r="L69" s="1170"/>
      <c r="M69" s="1193"/>
      <c r="N69" s="376"/>
      <c r="O69" s="1202"/>
      <c r="P69" s="376"/>
      <c r="Q69" s="327"/>
      <c r="R69" s="1204"/>
      <c r="S69" s="1201"/>
      <c r="T69" s="1201"/>
      <c r="U69" s="1201"/>
      <c r="V69" s="1196"/>
      <c r="W69" s="1170"/>
      <c r="X69" s="1184"/>
      <c r="Y69" s="376"/>
      <c r="Z69" s="1196"/>
      <c r="AA69" s="1170"/>
      <c r="AB69" s="1184"/>
      <c r="AC69" s="349"/>
      <c r="AE69" s="390"/>
      <c r="AF69" s="293">
        <f t="shared" si="3"/>
        <v>0</v>
      </c>
      <c r="AG69" s="294">
        <f t="shared" si="3"/>
        <v>0</v>
      </c>
      <c r="AH69" s="379"/>
      <c r="AI69" s="294"/>
      <c r="AJ69" s="241"/>
      <c r="AK69" s="294"/>
      <c r="AL69" s="379"/>
      <c r="AM69" s="380"/>
    </row>
    <row r="70" spans="1:40" s="377" customFormat="1">
      <c r="A70" s="281"/>
      <c r="B70" s="277"/>
      <c r="C70" s="324"/>
      <c r="D70" s="277"/>
      <c r="E70" s="277"/>
      <c r="F70" s="277"/>
      <c r="G70" s="316"/>
      <c r="H70" s="284"/>
      <c r="I70" s="312"/>
      <c r="J70" s="364"/>
      <c r="K70" s="264"/>
      <c r="L70" s="284"/>
      <c r="M70" s="312"/>
      <c r="N70" s="364"/>
      <c r="O70" s="352"/>
      <c r="P70" s="364"/>
      <c r="Q70" s="327"/>
      <c r="R70" s="330"/>
      <c r="S70" s="260"/>
      <c r="T70" s="262"/>
      <c r="U70" s="260"/>
      <c r="V70" s="263"/>
      <c r="W70" s="264"/>
      <c r="X70" s="265"/>
      <c r="Y70" s="364"/>
      <c r="Z70" s="263"/>
      <c r="AA70" s="264"/>
      <c r="AB70" s="265"/>
      <c r="AC70" s="266"/>
      <c r="AE70" s="390"/>
      <c r="AF70" s="293">
        <f t="shared" si="3"/>
        <v>0</v>
      </c>
      <c r="AG70" s="294">
        <f t="shared" si="3"/>
        <v>0</v>
      </c>
      <c r="AH70" s="379"/>
      <c r="AI70" s="294"/>
      <c r="AJ70" s="241"/>
      <c r="AK70" s="294"/>
      <c r="AL70" s="379"/>
      <c r="AM70" s="380"/>
    </row>
    <row r="71" spans="1:40" s="396" customFormat="1" ht="87.5">
      <c r="A71" s="1168">
        <v>10</v>
      </c>
      <c r="B71" s="1158" t="s">
        <v>293</v>
      </c>
      <c r="C71" s="393" t="s">
        <v>294</v>
      </c>
      <c r="D71" s="1158" t="s">
        <v>295</v>
      </c>
      <c r="E71" s="277" t="s">
        <v>296</v>
      </c>
      <c r="F71" s="277" t="s">
        <v>54</v>
      </c>
      <c r="G71" s="1197">
        <v>370</v>
      </c>
      <c r="H71" s="1198">
        <v>900</v>
      </c>
      <c r="I71" s="1199">
        <f t="shared" ref="I71:I72" si="31">H71*G71</f>
        <v>333000</v>
      </c>
      <c r="J71" s="394"/>
      <c r="K71" s="1198">
        <v>370</v>
      </c>
      <c r="L71" s="1180">
        <v>1000</v>
      </c>
      <c r="M71" s="1199">
        <f t="shared" ref="M71:M76" si="32">L71*K71</f>
        <v>370000</v>
      </c>
      <c r="N71" s="1206"/>
      <c r="O71" s="1207">
        <f>M71-I71</f>
        <v>37000</v>
      </c>
      <c r="P71" s="1175"/>
      <c r="Q71" s="1177"/>
      <c r="R71" s="395" t="s">
        <v>297</v>
      </c>
      <c r="S71" s="243" t="s">
        <v>250</v>
      </c>
      <c r="T71" s="243" t="s">
        <v>225</v>
      </c>
      <c r="U71" s="243" t="s">
        <v>263</v>
      </c>
      <c r="V71" s="1196">
        <v>405.95</v>
      </c>
      <c r="W71" s="1170">
        <f>L71</f>
        <v>1000</v>
      </c>
      <c r="X71" s="1184">
        <f>W71*V71</f>
        <v>405950</v>
      </c>
      <c r="Y71" s="1206"/>
      <c r="Z71" s="1196">
        <f>V71-K71</f>
        <v>35.949999999999989</v>
      </c>
      <c r="AA71" s="1170">
        <v>1000</v>
      </c>
      <c r="AB71" s="1184">
        <f>AA71*Z71</f>
        <v>35949.999999999985</v>
      </c>
      <c r="AC71" s="349"/>
      <c r="AE71" s="397">
        <v>444.5</v>
      </c>
      <c r="AF71" s="391">
        <f>'[2]Interior MS'!I98</f>
        <v>405.94499999999999</v>
      </c>
      <c r="AG71" s="294">
        <f t="shared" ref="AG71:AG134" si="33">W71</f>
        <v>1000</v>
      </c>
      <c r="AH71" s="279"/>
      <c r="AI71" s="294">
        <f t="shared" si="16"/>
        <v>405950</v>
      </c>
      <c r="AJ71" s="348">
        <f>AG71*AF71</f>
        <v>405945</v>
      </c>
      <c r="AK71" s="347">
        <f>AI71-AJ71</f>
        <v>5</v>
      </c>
      <c r="AL71" s="279"/>
      <c r="AM71" s="398"/>
    </row>
    <row r="72" spans="1:40" s="396" customFormat="1">
      <c r="A72" s="1168"/>
      <c r="B72" s="1158"/>
      <c r="C72" s="393" t="s">
        <v>298</v>
      </c>
      <c r="D72" s="1158"/>
      <c r="E72" s="277"/>
      <c r="F72" s="277"/>
      <c r="G72" s="1197"/>
      <c r="H72" s="1170"/>
      <c r="I72" s="1200">
        <f t="shared" si="31"/>
        <v>0</v>
      </c>
      <c r="J72" s="320"/>
      <c r="K72" s="1198"/>
      <c r="L72" s="1180"/>
      <c r="M72" s="1200">
        <f t="shared" si="32"/>
        <v>0</v>
      </c>
      <c r="N72" s="1206"/>
      <c r="O72" s="1207"/>
      <c r="P72" s="1175"/>
      <c r="Q72" s="1177"/>
      <c r="R72" s="400"/>
      <c r="S72" s="260"/>
      <c r="T72" s="262"/>
      <c r="U72" s="260"/>
      <c r="V72" s="1196"/>
      <c r="W72" s="1170"/>
      <c r="X72" s="1184"/>
      <c r="Y72" s="1206"/>
      <c r="Z72" s="1196"/>
      <c r="AA72" s="1170"/>
      <c r="AB72" s="1184"/>
      <c r="AC72" s="349"/>
      <c r="AE72" s="401"/>
      <c r="AF72" s="293">
        <f t="shared" ref="AF72:AG135" si="34">V72</f>
        <v>0</v>
      </c>
      <c r="AG72" s="294">
        <f t="shared" si="33"/>
        <v>0</v>
      </c>
      <c r="AH72" s="279"/>
      <c r="AI72" s="294">
        <f t="shared" si="16"/>
        <v>0</v>
      </c>
      <c r="AJ72" s="241"/>
      <c r="AK72" s="294"/>
      <c r="AL72" s="279"/>
      <c r="AM72" s="398"/>
    </row>
    <row r="73" spans="1:40" s="396" customFormat="1">
      <c r="A73" s="281"/>
      <c r="B73" s="277"/>
      <c r="C73" s="393"/>
      <c r="D73" s="277"/>
      <c r="E73" s="277"/>
      <c r="F73" s="277"/>
      <c r="G73" s="402"/>
      <c r="H73" s="264"/>
      <c r="I73" s="399"/>
      <c r="J73" s="403"/>
      <c r="K73" s="284"/>
      <c r="L73" s="264"/>
      <c r="M73" s="399"/>
      <c r="N73" s="403"/>
      <c r="O73" s="404"/>
      <c r="P73" s="403"/>
      <c r="Q73" s="327"/>
      <c r="R73" s="405"/>
      <c r="S73" s="260"/>
      <c r="T73" s="262"/>
      <c r="U73" s="260"/>
      <c r="V73" s="263"/>
      <c r="W73" s="264"/>
      <c r="X73" s="265"/>
      <c r="Y73" s="403"/>
      <c r="Z73" s="263"/>
      <c r="AA73" s="264"/>
      <c r="AB73" s="265"/>
      <c r="AC73" s="266"/>
      <c r="AE73" s="401"/>
      <c r="AF73" s="293">
        <f t="shared" si="34"/>
        <v>0</v>
      </c>
      <c r="AG73" s="294">
        <f t="shared" si="33"/>
        <v>0</v>
      </c>
      <c r="AH73" s="279"/>
      <c r="AI73" s="294">
        <f t="shared" si="16"/>
        <v>0</v>
      </c>
      <c r="AJ73" s="241"/>
      <c r="AK73" s="294"/>
      <c r="AL73" s="279"/>
      <c r="AM73" s="398"/>
    </row>
    <row r="74" spans="1:40" s="396" customFormat="1" ht="75">
      <c r="A74" s="281">
        <v>11</v>
      </c>
      <c r="B74" s="277" t="s">
        <v>299</v>
      </c>
      <c r="C74" s="406" t="s">
        <v>300</v>
      </c>
      <c r="D74" s="277"/>
      <c r="E74" s="277" t="s">
        <v>296</v>
      </c>
      <c r="F74" s="277" t="s">
        <v>54</v>
      </c>
      <c r="G74" s="402">
        <v>370</v>
      </c>
      <c r="H74" s="264">
        <v>350</v>
      </c>
      <c r="I74" s="399">
        <f t="shared" ref="I74" si="35">H74*G74</f>
        <v>129500</v>
      </c>
      <c r="J74" s="403"/>
      <c r="K74" s="284">
        <v>370</v>
      </c>
      <c r="L74" s="264">
        <v>350</v>
      </c>
      <c r="M74" s="399">
        <f t="shared" si="32"/>
        <v>129500</v>
      </c>
      <c r="N74" s="403"/>
      <c r="O74" s="404">
        <f>M74-I74</f>
        <v>0</v>
      </c>
      <c r="P74" s="403"/>
      <c r="Q74" s="279"/>
      <c r="R74" s="407"/>
      <c r="S74" s="260"/>
      <c r="T74" s="262"/>
      <c r="U74" s="260"/>
      <c r="V74" s="343">
        <v>333.43</v>
      </c>
      <c r="W74" s="264">
        <f t="shared" si="13"/>
        <v>350</v>
      </c>
      <c r="X74" s="265">
        <f t="shared" si="14"/>
        <v>116700.5</v>
      </c>
      <c r="Y74" s="403"/>
      <c r="Z74" s="263">
        <f>V74-K74</f>
        <v>-36.569999999999993</v>
      </c>
      <c r="AA74" s="264">
        <v>350</v>
      </c>
      <c r="AB74" s="265">
        <f t="shared" ref="AB74" si="36">AA74*Z74</f>
        <v>-12799.499999999998</v>
      </c>
      <c r="AC74" s="266"/>
      <c r="AE74" s="397">
        <v>368.565</v>
      </c>
      <c r="AF74" s="391">
        <f>'[2]Interior MS'!I118</f>
        <v>333.43000000000006</v>
      </c>
      <c r="AG74" s="294">
        <f t="shared" si="33"/>
        <v>350</v>
      </c>
      <c r="AH74" s="279"/>
      <c r="AI74" s="294">
        <f t="shared" si="16"/>
        <v>116700.5</v>
      </c>
      <c r="AJ74" s="348">
        <f>AG74*AF74</f>
        <v>116700.50000000003</v>
      </c>
      <c r="AK74" s="347">
        <f>AI74-AJ74</f>
        <v>0</v>
      </c>
      <c r="AL74" s="279"/>
      <c r="AM74" s="398"/>
    </row>
    <row r="75" spans="1:40" s="396" customFormat="1" ht="13">
      <c r="A75" s="281"/>
      <c r="B75" s="408"/>
      <c r="C75" s="409"/>
      <c r="D75" s="277"/>
      <c r="E75" s="392"/>
      <c r="F75" s="277"/>
      <c r="G75" s="402"/>
      <c r="H75" s="264"/>
      <c r="I75" s="399"/>
      <c r="J75" s="403"/>
      <c r="K75" s="284"/>
      <c r="L75" s="264"/>
      <c r="M75" s="399"/>
      <c r="N75" s="403"/>
      <c r="O75" s="404"/>
      <c r="P75" s="403"/>
      <c r="Q75" s="279"/>
      <c r="R75" s="410"/>
      <c r="S75" s="260"/>
      <c r="T75" s="262"/>
      <c r="U75" s="260"/>
      <c r="V75" s="263"/>
      <c r="W75" s="264"/>
      <c r="X75" s="265"/>
      <c r="Y75" s="403"/>
      <c r="Z75" s="263"/>
      <c r="AA75" s="264"/>
      <c r="AB75" s="265"/>
      <c r="AC75" s="266"/>
      <c r="AE75" s="401"/>
      <c r="AF75" s="293">
        <f t="shared" si="34"/>
        <v>0</v>
      </c>
      <c r="AG75" s="294">
        <f t="shared" si="33"/>
        <v>0</v>
      </c>
      <c r="AH75" s="279"/>
      <c r="AI75" s="294">
        <f t="shared" si="16"/>
        <v>0</v>
      </c>
      <c r="AJ75" s="241"/>
      <c r="AK75" s="294"/>
      <c r="AL75" s="279"/>
      <c r="AM75" s="398"/>
    </row>
    <row r="76" spans="1:40" s="396" customFormat="1" ht="112.5">
      <c r="A76" s="1168">
        <v>12</v>
      </c>
      <c r="B76" s="1158" t="s">
        <v>301</v>
      </c>
      <c r="C76" s="276" t="s">
        <v>302</v>
      </c>
      <c r="D76" s="277"/>
      <c r="E76" s="276"/>
      <c r="F76" s="261" t="s">
        <v>303</v>
      </c>
      <c r="G76" s="316">
        <v>160</v>
      </c>
      <c r="H76" s="264">
        <v>650</v>
      </c>
      <c r="I76" s="304">
        <f t="shared" ref="I76" si="37">H76*G76</f>
        <v>104000</v>
      </c>
      <c r="J76" s="361"/>
      <c r="K76" s="264">
        <v>180</v>
      </c>
      <c r="L76" s="264">
        <v>650</v>
      </c>
      <c r="M76" s="304">
        <f t="shared" si="32"/>
        <v>117000</v>
      </c>
      <c r="N76" s="361"/>
      <c r="O76" s="306">
        <f>M76-I76</f>
        <v>13000</v>
      </c>
      <c r="P76" s="374"/>
      <c r="Q76" s="279"/>
      <c r="R76" s="410"/>
      <c r="S76" s="243"/>
      <c r="T76" s="243"/>
      <c r="U76" s="243"/>
      <c r="V76" s="343">
        <v>54.3</v>
      </c>
      <c r="W76" s="264">
        <f t="shared" si="13"/>
        <v>650</v>
      </c>
      <c r="X76" s="265">
        <f t="shared" si="14"/>
        <v>35295</v>
      </c>
      <c r="Y76" s="361"/>
      <c r="Z76" s="263">
        <f>V76-K76</f>
        <v>-125.7</v>
      </c>
      <c r="AA76" s="264">
        <v>650</v>
      </c>
      <c r="AB76" s="265">
        <f t="shared" ref="AB76" si="38">AA76*Z76</f>
        <v>-81705</v>
      </c>
      <c r="AC76" s="266"/>
      <c r="AE76" s="397">
        <v>56</v>
      </c>
      <c r="AF76" s="391">
        <f>'[2]Interior MS'!I123</f>
        <v>54.302999999999997</v>
      </c>
      <c r="AG76" s="294">
        <f t="shared" si="33"/>
        <v>650</v>
      </c>
      <c r="AH76" s="279"/>
      <c r="AI76" s="294">
        <f t="shared" si="16"/>
        <v>35295</v>
      </c>
      <c r="AJ76" s="348">
        <f>AG76*AF76</f>
        <v>35296.949999999997</v>
      </c>
      <c r="AK76" s="347">
        <f>AI76-AJ76</f>
        <v>-1.9499999999970896</v>
      </c>
      <c r="AL76" s="279"/>
      <c r="AM76" s="398"/>
    </row>
    <row r="77" spans="1:40" s="396" customFormat="1">
      <c r="A77" s="1168"/>
      <c r="B77" s="1158"/>
      <c r="C77" s="393" t="s">
        <v>298</v>
      </c>
      <c r="D77" s="277"/>
      <c r="E77" s="276"/>
      <c r="F77" s="261"/>
      <c r="G77" s="316"/>
      <c r="H77" s="370"/>
      <c r="I77" s="373"/>
      <c r="J77" s="374"/>
      <c r="K77" s="264"/>
      <c r="L77" s="370"/>
      <c r="M77" s="373"/>
      <c r="N77" s="374"/>
      <c r="O77" s="375"/>
      <c r="P77" s="374"/>
      <c r="Q77" s="279"/>
      <c r="R77" s="410"/>
      <c r="S77" s="260"/>
      <c r="T77" s="262"/>
      <c r="U77" s="260"/>
      <c r="V77" s="263"/>
      <c r="W77" s="264"/>
      <c r="X77" s="265"/>
      <c r="Y77" s="374"/>
      <c r="Z77" s="263"/>
      <c r="AA77" s="264"/>
      <c r="AB77" s="265"/>
      <c r="AC77" s="266"/>
      <c r="AE77" s="401"/>
      <c r="AF77" s="293">
        <f t="shared" si="34"/>
        <v>0</v>
      </c>
      <c r="AG77" s="294">
        <f t="shared" si="33"/>
        <v>0</v>
      </c>
      <c r="AH77" s="279"/>
      <c r="AI77" s="294">
        <f t="shared" si="16"/>
        <v>0</v>
      </c>
      <c r="AJ77" s="241"/>
      <c r="AK77" s="294"/>
      <c r="AL77" s="279"/>
      <c r="AM77" s="398"/>
    </row>
    <row r="78" spans="1:40" s="396" customFormat="1">
      <c r="A78" s="281"/>
      <c r="B78" s="279"/>
      <c r="C78" s="296"/>
      <c r="D78" s="277"/>
      <c r="E78" s="276"/>
      <c r="F78" s="261"/>
      <c r="G78" s="316"/>
      <c r="H78" s="370"/>
      <c r="I78" s="373"/>
      <c r="J78" s="374"/>
      <c r="K78" s="264"/>
      <c r="L78" s="370"/>
      <c r="M78" s="373"/>
      <c r="N78" s="374"/>
      <c r="O78" s="375"/>
      <c r="P78" s="374"/>
      <c r="Q78" s="279"/>
      <c r="R78" s="410"/>
      <c r="S78" s="297"/>
      <c r="T78" s="297"/>
      <c r="U78" s="297"/>
      <c r="V78" s="263"/>
      <c r="W78" s="264"/>
      <c r="X78" s="265"/>
      <c r="Y78" s="374"/>
      <c r="Z78" s="263"/>
      <c r="AA78" s="264"/>
      <c r="AB78" s="265"/>
      <c r="AC78" s="266"/>
      <c r="AE78" s="401"/>
      <c r="AF78" s="293">
        <f t="shared" si="34"/>
        <v>0</v>
      </c>
      <c r="AG78" s="294">
        <f t="shared" si="33"/>
        <v>0</v>
      </c>
      <c r="AH78" s="279"/>
      <c r="AI78" s="294">
        <f t="shared" si="16"/>
        <v>0</v>
      </c>
      <c r="AJ78" s="241"/>
      <c r="AK78" s="294"/>
      <c r="AL78" s="279"/>
      <c r="AM78" s="398"/>
    </row>
    <row r="79" spans="1:40" s="416" customFormat="1" ht="100">
      <c r="A79" s="1168">
        <v>13</v>
      </c>
      <c r="B79" s="1158" t="s">
        <v>304</v>
      </c>
      <c r="C79" s="411" t="s">
        <v>305</v>
      </c>
      <c r="D79" s="264" t="s">
        <v>306</v>
      </c>
      <c r="E79" s="264" t="s">
        <v>307</v>
      </c>
      <c r="F79" s="264" t="s">
        <v>308</v>
      </c>
      <c r="G79" s="264">
        <v>1</v>
      </c>
      <c r="H79" s="264">
        <v>75000</v>
      </c>
      <c r="I79" s="264">
        <f t="shared" ref="I79" si="39">H79*G79</f>
        <v>75000</v>
      </c>
      <c r="J79" s="264"/>
      <c r="K79" s="264">
        <v>1</v>
      </c>
      <c r="L79" s="264">
        <v>115000</v>
      </c>
      <c r="M79" s="264">
        <f t="shared" ref="M79" si="40">L79*K79</f>
        <v>115000</v>
      </c>
      <c r="N79" s="412"/>
      <c r="O79" s="413">
        <f>M79-I79</f>
        <v>40000</v>
      </c>
      <c r="P79" s="412"/>
      <c r="Q79" s="1177"/>
      <c r="R79" s="414" t="s">
        <v>309</v>
      </c>
      <c r="S79" s="415"/>
      <c r="T79" s="291"/>
      <c r="U79" s="415"/>
      <c r="V79" s="389"/>
      <c r="W79" s="264">
        <f>M79</f>
        <v>115000</v>
      </c>
      <c r="X79" s="265">
        <f t="shared" si="14"/>
        <v>0</v>
      </c>
      <c r="Y79" s="412"/>
      <c r="Z79" s="263">
        <f>V79-K79</f>
        <v>-1</v>
      </c>
      <c r="AA79" s="263">
        <v>115000</v>
      </c>
      <c r="AB79" s="263">
        <f t="shared" ref="AB79" si="41">AA79*Z79</f>
        <v>-115000</v>
      </c>
      <c r="AC79" s="346"/>
      <c r="AE79" s="397">
        <v>2</v>
      </c>
      <c r="AF79" s="293">
        <f t="shared" si="34"/>
        <v>0</v>
      </c>
      <c r="AG79" s="294">
        <f t="shared" si="33"/>
        <v>115000</v>
      </c>
      <c r="AH79" s="417"/>
      <c r="AI79" s="294">
        <f t="shared" si="16"/>
        <v>0</v>
      </c>
      <c r="AJ79" s="348">
        <v>0</v>
      </c>
      <c r="AK79" s="347">
        <f>AI79-AJ79</f>
        <v>0</v>
      </c>
      <c r="AL79" s="417"/>
      <c r="AM79" s="418"/>
    </row>
    <row r="80" spans="1:40" s="396" customFormat="1">
      <c r="A80" s="1168"/>
      <c r="B80" s="1158"/>
      <c r="C80" s="276" t="s">
        <v>310</v>
      </c>
      <c r="D80" s="277"/>
      <c r="E80" s="277"/>
      <c r="F80" s="277"/>
      <c r="G80" s="316"/>
      <c r="H80" s="264"/>
      <c r="I80" s="399"/>
      <c r="J80" s="403"/>
      <c r="K80" s="264"/>
      <c r="L80" s="264"/>
      <c r="M80" s="399"/>
      <c r="N80" s="403"/>
      <c r="O80" s="404"/>
      <c r="P80" s="403"/>
      <c r="Q80" s="1177"/>
      <c r="R80" s="410"/>
      <c r="S80" s="297"/>
      <c r="T80" s="297"/>
      <c r="U80" s="297"/>
      <c r="V80" s="263"/>
      <c r="W80" s="264"/>
      <c r="X80" s="265"/>
      <c r="Y80" s="403"/>
      <c r="Z80" s="263"/>
      <c r="AA80" s="264"/>
      <c r="AB80" s="265"/>
      <c r="AC80" s="266"/>
      <c r="AE80" s="401"/>
      <c r="AF80" s="293">
        <f t="shared" si="34"/>
        <v>0</v>
      </c>
      <c r="AG80" s="294">
        <f t="shared" si="33"/>
        <v>0</v>
      </c>
      <c r="AH80" s="279"/>
      <c r="AI80" s="294">
        <f t="shared" si="16"/>
        <v>0</v>
      </c>
      <c r="AJ80" s="241"/>
      <c r="AK80" s="294"/>
      <c r="AL80" s="279"/>
      <c r="AM80" s="398"/>
    </row>
    <row r="81" spans="1:39" s="396" customFormat="1">
      <c r="A81" s="1168"/>
      <c r="B81" s="1158"/>
      <c r="C81" s="276" t="s">
        <v>311</v>
      </c>
      <c r="D81" s="277"/>
      <c r="E81" s="277"/>
      <c r="F81" s="277"/>
      <c r="G81" s="316"/>
      <c r="H81" s="264"/>
      <c r="I81" s="399"/>
      <c r="J81" s="403"/>
      <c r="K81" s="264"/>
      <c r="L81" s="264"/>
      <c r="M81" s="399"/>
      <c r="N81" s="403"/>
      <c r="O81" s="404"/>
      <c r="P81" s="403"/>
      <c r="Q81" s="1177"/>
      <c r="R81" s="410"/>
      <c r="S81" s="419"/>
      <c r="T81" s="420"/>
      <c r="U81" s="419"/>
      <c r="V81" s="263"/>
      <c r="W81" s="264"/>
      <c r="X81" s="265"/>
      <c r="Y81" s="403"/>
      <c r="Z81" s="263"/>
      <c r="AA81" s="264"/>
      <c r="AB81" s="265"/>
      <c r="AC81" s="266"/>
      <c r="AE81" s="401"/>
      <c r="AF81" s="293">
        <f t="shared" si="34"/>
        <v>0</v>
      </c>
      <c r="AG81" s="294">
        <f t="shared" si="33"/>
        <v>0</v>
      </c>
      <c r="AH81" s="279"/>
      <c r="AI81" s="294">
        <f t="shared" si="16"/>
        <v>0</v>
      </c>
      <c r="AJ81" s="241"/>
      <c r="AK81" s="294"/>
      <c r="AL81" s="279"/>
      <c r="AM81" s="398"/>
    </row>
    <row r="82" spans="1:39" s="396" customFormat="1">
      <c r="A82" s="281"/>
      <c r="B82" s="277"/>
      <c r="C82" s="276"/>
      <c r="D82" s="277"/>
      <c r="E82" s="277"/>
      <c r="F82" s="277"/>
      <c r="G82" s="316"/>
      <c r="H82" s="264"/>
      <c r="I82" s="399"/>
      <c r="J82" s="403"/>
      <c r="K82" s="264"/>
      <c r="L82" s="264"/>
      <c r="M82" s="399"/>
      <c r="N82" s="403"/>
      <c r="O82" s="404"/>
      <c r="P82" s="403"/>
      <c r="Q82" s="327"/>
      <c r="R82" s="410"/>
      <c r="S82" s="419"/>
      <c r="T82" s="420"/>
      <c r="U82" s="419"/>
      <c r="V82" s="263"/>
      <c r="W82" s="264"/>
      <c r="X82" s="265"/>
      <c r="Y82" s="403"/>
      <c r="Z82" s="263"/>
      <c r="AA82" s="264"/>
      <c r="AB82" s="265"/>
      <c r="AC82" s="266"/>
      <c r="AE82" s="401"/>
      <c r="AF82" s="293">
        <f t="shared" si="34"/>
        <v>0</v>
      </c>
      <c r="AG82" s="294">
        <f t="shared" si="33"/>
        <v>0</v>
      </c>
      <c r="AH82" s="279"/>
      <c r="AI82" s="294">
        <f t="shared" si="16"/>
        <v>0</v>
      </c>
      <c r="AJ82" s="241"/>
      <c r="AK82" s="294"/>
      <c r="AL82" s="279"/>
      <c r="AM82" s="398"/>
    </row>
    <row r="83" spans="1:39" s="396" customFormat="1" ht="100">
      <c r="A83" s="281">
        <v>12</v>
      </c>
      <c r="B83" s="277" t="s">
        <v>312</v>
      </c>
      <c r="C83" s="276" t="s">
        <v>313</v>
      </c>
      <c r="D83" s="277"/>
      <c r="E83" s="276"/>
      <c r="F83" s="261" t="s">
        <v>303</v>
      </c>
      <c r="G83" s="264">
        <v>100</v>
      </c>
      <c r="H83" s="264">
        <v>1200</v>
      </c>
      <c r="I83" s="304">
        <f t="shared" ref="I83:I85" si="42">H83*G83</f>
        <v>120000</v>
      </c>
      <c r="J83" s="361"/>
      <c r="K83" s="284"/>
      <c r="L83" s="278"/>
      <c r="M83" s="278"/>
      <c r="N83" s="279"/>
      <c r="O83" s="421">
        <f>M83-I83</f>
        <v>-120000</v>
      </c>
      <c r="P83" s="279"/>
      <c r="Q83" s="279"/>
      <c r="R83" s="279"/>
      <c r="S83" s="279"/>
      <c r="T83" s="422"/>
      <c r="U83" s="279"/>
      <c r="V83" s="279"/>
      <c r="W83" s="279"/>
      <c r="X83" s="398"/>
      <c r="Y83" s="279"/>
      <c r="Z83" s="279"/>
      <c r="AA83" s="279"/>
      <c r="AB83" s="398"/>
      <c r="AE83" s="401"/>
      <c r="AF83" s="293">
        <f t="shared" si="34"/>
        <v>0</v>
      </c>
      <c r="AG83" s="294">
        <f t="shared" si="33"/>
        <v>0</v>
      </c>
      <c r="AH83" s="279"/>
      <c r="AI83" s="294">
        <f t="shared" si="16"/>
        <v>0</v>
      </c>
      <c r="AJ83" s="241"/>
      <c r="AK83" s="294"/>
      <c r="AL83" s="279"/>
      <c r="AM83" s="398"/>
    </row>
    <row r="84" spans="1:39" s="396" customFormat="1">
      <c r="A84" s="281"/>
      <c r="B84" s="277"/>
      <c r="C84" s="276"/>
      <c r="D84" s="277"/>
      <c r="E84" s="276"/>
      <c r="F84" s="261"/>
      <c r="G84" s="264"/>
      <c r="H84" s="264"/>
      <c r="I84" s="304"/>
      <c r="J84" s="361"/>
      <c r="K84" s="284"/>
      <c r="L84" s="278"/>
      <c r="M84" s="278"/>
      <c r="N84" s="279"/>
      <c r="O84" s="280"/>
      <c r="P84" s="279"/>
      <c r="Q84" s="279"/>
      <c r="R84" s="279"/>
      <c r="S84" s="279"/>
      <c r="T84" s="422"/>
      <c r="U84" s="279"/>
      <c r="V84" s="279"/>
      <c r="W84" s="279"/>
      <c r="X84" s="398"/>
      <c r="Y84" s="279"/>
      <c r="Z84" s="279"/>
      <c r="AA84" s="279"/>
      <c r="AB84" s="398"/>
      <c r="AE84" s="401"/>
      <c r="AF84" s="293">
        <f t="shared" si="34"/>
        <v>0</v>
      </c>
      <c r="AG84" s="294">
        <f t="shared" si="33"/>
        <v>0</v>
      </c>
      <c r="AH84" s="279"/>
      <c r="AI84" s="294">
        <f t="shared" si="16"/>
        <v>0</v>
      </c>
      <c r="AJ84" s="241"/>
      <c r="AK84" s="294"/>
      <c r="AL84" s="279"/>
      <c r="AM84" s="398"/>
    </row>
    <row r="85" spans="1:39" s="396" customFormat="1" ht="100">
      <c r="A85" s="281">
        <v>14</v>
      </c>
      <c r="B85" s="277" t="s">
        <v>314</v>
      </c>
      <c r="C85" s="276" t="s">
        <v>315</v>
      </c>
      <c r="D85" s="277"/>
      <c r="E85" s="276"/>
      <c r="F85" s="423" t="s">
        <v>303</v>
      </c>
      <c r="G85" s="353">
        <v>100</v>
      </c>
      <c r="H85" s="354">
        <v>750</v>
      </c>
      <c r="I85" s="424">
        <f t="shared" si="42"/>
        <v>75000</v>
      </c>
      <c r="J85" s="425"/>
      <c r="K85" s="354">
        <v>100</v>
      </c>
      <c r="L85" s="325">
        <f>'[2]29 Rate Analysis'!G43</f>
        <v>1450</v>
      </c>
      <c r="M85" s="424">
        <f t="shared" ref="M85" si="43">L85*K85</f>
        <v>145000</v>
      </c>
      <c r="N85" s="425"/>
      <c r="O85" s="426">
        <f>M85-I85</f>
        <v>70000</v>
      </c>
      <c r="P85" s="374"/>
      <c r="Q85" s="279"/>
      <c r="R85" s="395" t="s">
        <v>316</v>
      </c>
      <c r="S85" s="243" t="s">
        <v>317</v>
      </c>
      <c r="T85" s="243" t="s">
        <v>225</v>
      </c>
      <c r="U85" s="243" t="s">
        <v>318</v>
      </c>
      <c r="V85" s="263">
        <v>93.1875</v>
      </c>
      <c r="W85" s="264">
        <f t="shared" ref="W85:W125" si="44">L85</f>
        <v>1450</v>
      </c>
      <c r="X85" s="265">
        <f>W85*V85</f>
        <v>135121.875</v>
      </c>
      <c r="Y85" s="425"/>
      <c r="Z85" s="263">
        <f>V85-K85</f>
        <v>-6.8125</v>
      </c>
      <c r="AA85" s="264">
        <v>1450</v>
      </c>
      <c r="AB85" s="265">
        <f>AA85*Z85</f>
        <v>-9878.125</v>
      </c>
      <c r="AC85" s="266"/>
      <c r="AE85" s="397">
        <v>93.1875</v>
      </c>
      <c r="AF85" s="293">
        <f t="shared" si="34"/>
        <v>93.1875</v>
      </c>
      <c r="AG85" s="294">
        <f t="shared" si="33"/>
        <v>1450</v>
      </c>
      <c r="AH85" s="279"/>
      <c r="AI85" s="294">
        <f t="shared" si="16"/>
        <v>135121.875</v>
      </c>
      <c r="AJ85" s="241">
        <f>AG85*AF85</f>
        <v>135121.875</v>
      </c>
      <c r="AK85" s="294">
        <f>AI85-AJ85</f>
        <v>0</v>
      </c>
      <c r="AL85" s="279"/>
      <c r="AM85" s="398"/>
    </row>
    <row r="86" spans="1:39" s="396" customFormat="1">
      <c r="A86" s="281"/>
      <c r="B86" s="277"/>
      <c r="C86" s="276"/>
      <c r="D86" s="277"/>
      <c r="E86" s="276"/>
      <c r="F86" s="261"/>
      <c r="G86" s="316"/>
      <c r="H86" s="370"/>
      <c r="I86" s="304"/>
      <c r="J86" s="361"/>
      <c r="K86" s="264"/>
      <c r="L86" s="370"/>
      <c r="M86" s="304"/>
      <c r="N86" s="361"/>
      <c r="O86" s="306"/>
      <c r="P86" s="374"/>
      <c r="Q86" s="279"/>
      <c r="R86" s="410"/>
      <c r="S86" s="427"/>
      <c r="T86" s="392"/>
      <c r="U86" s="427"/>
      <c r="V86" s="263"/>
      <c r="W86" s="264"/>
      <c r="X86" s="265"/>
      <c r="Y86" s="361"/>
      <c r="Z86" s="263"/>
      <c r="AA86" s="264"/>
      <c r="AB86" s="265"/>
      <c r="AC86" s="266"/>
      <c r="AE86" s="401"/>
      <c r="AF86" s="293">
        <f t="shared" si="34"/>
        <v>0</v>
      </c>
      <c r="AG86" s="294">
        <f t="shared" si="33"/>
        <v>0</v>
      </c>
      <c r="AH86" s="279"/>
      <c r="AI86" s="294">
        <f t="shared" si="16"/>
        <v>0</v>
      </c>
      <c r="AJ86" s="241"/>
      <c r="AK86" s="294"/>
      <c r="AL86" s="279"/>
      <c r="AM86" s="398"/>
    </row>
    <row r="87" spans="1:39" ht="87.5">
      <c r="A87" s="281">
        <v>15</v>
      </c>
      <c r="B87" s="277" t="s">
        <v>319</v>
      </c>
      <c r="C87" s="276" t="s">
        <v>320</v>
      </c>
      <c r="D87" s="277"/>
      <c r="E87" s="277" t="s">
        <v>321</v>
      </c>
      <c r="F87" s="261" t="s">
        <v>197</v>
      </c>
      <c r="G87" s="316">
        <v>1</v>
      </c>
      <c r="H87" s="284">
        <v>55000</v>
      </c>
      <c r="I87" s="312">
        <f t="shared" ref="I87" si="45">H87*G87</f>
        <v>55000</v>
      </c>
      <c r="J87" s="364"/>
      <c r="K87" s="264">
        <v>1</v>
      </c>
      <c r="L87" s="284">
        <v>85000</v>
      </c>
      <c r="M87" s="312">
        <f t="shared" ref="M87" si="46">L87*K87</f>
        <v>85000</v>
      </c>
      <c r="N87" s="364"/>
      <c r="O87" s="352">
        <f>M87-I87</f>
        <v>30000</v>
      </c>
      <c r="P87" s="364"/>
      <c r="Q87" s="279"/>
      <c r="R87" s="328" t="s">
        <v>322</v>
      </c>
      <c r="S87" s="296"/>
      <c r="T87" s="277"/>
      <c r="U87" s="296"/>
      <c r="V87" s="263">
        <v>1</v>
      </c>
      <c r="W87" s="264">
        <f t="shared" si="44"/>
        <v>85000</v>
      </c>
      <c r="X87" s="265">
        <f t="shared" ref="X87:X125" si="47">W87*V87</f>
        <v>85000</v>
      </c>
      <c r="Y87" s="364"/>
      <c r="Z87" s="263">
        <f>V87-K87</f>
        <v>0</v>
      </c>
      <c r="AA87" s="264">
        <v>85000</v>
      </c>
      <c r="AB87" s="265">
        <f t="shared" ref="AB87" si="48">AA87*Z87</f>
        <v>0</v>
      </c>
      <c r="AC87" s="266"/>
      <c r="AE87" s="292">
        <v>1</v>
      </c>
      <c r="AF87" s="293">
        <f t="shared" si="34"/>
        <v>1</v>
      </c>
      <c r="AG87" s="294">
        <f t="shared" si="33"/>
        <v>85000</v>
      </c>
      <c r="AH87" s="241"/>
      <c r="AI87" s="294">
        <f t="shared" si="16"/>
        <v>85000</v>
      </c>
      <c r="AJ87" s="241">
        <f>AG87*AF87</f>
        <v>85000</v>
      </c>
      <c r="AK87" s="294">
        <f>AI87-AJ87</f>
        <v>0</v>
      </c>
      <c r="AL87" s="241"/>
      <c r="AM87" s="245" t="s">
        <v>323</v>
      </c>
    </row>
    <row r="88" spans="1:39" ht="112.5">
      <c r="A88" s="1168">
        <v>16</v>
      </c>
      <c r="B88" s="1169" t="s">
        <v>324</v>
      </c>
      <c r="C88" s="276" t="s">
        <v>325</v>
      </c>
      <c r="D88" s="277"/>
      <c r="E88" s="277" t="s">
        <v>326</v>
      </c>
      <c r="F88" s="261"/>
      <c r="G88" s="316"/>
      <c r="H88" s="264"/>
      <c r="I88" s="312"/>
      <c r="J88" s="351"/>
      <c r="K88" s="264"/>
      <c r="L88" s="264"/>
      <c r="M88" s="312"/>
      <c r="N88" s="351"/>
      <c r="O88" s="352"/>
      <c r="P88" s="1205"/>
      <c r="Q88" s="279"/>
      <c r="R88" s="328"/>
      <c r="S88" s="427"/>
      <c r="T88" s="392"/>
      <c r="U88" s="427"/>
      <c r="V88" s="263"/>
      <c r="W88" s="264"/>
      <c r="X88" s="265"/>
      <c r="Y88" s="351"/>
      <c r="Z88" s="263"/>
      <c r="AA88" s="264"/>
      <c r="AB88" s="265"/>
      <c r="AC88" s="266"/>
      <c r="AE88" s="273"/>
      <c r="AF88" s="293">
        <f t="shared" si="34"/>
        <v>0</v>
      </c>
      <c r="AG88" s="294">
        <f t="shared" si="33"/>
        <v>0</v>
      </c>
      <c r="AH88" s="241"/>
      <c r="AI88" s="294">
        <f t="shared" si="16"/>
        <v>0</v>
      </c>
      <c r="AJ88" s="241"/>
      <c r="AK88" s="294"/>
      <c r="AL88" s="241"/>
      <c r="AM88" s="245"/>
    </row>
    <row r="89" spans="1:39" s="396" customFormat="1">
      <c r="A89" s="1168"/>
      <c r="B89" s="1169"/>
      <c r="C89" s="324" t="s">
        <v>327</v>
      </c>
      <c r="D89" s="277"/>
      <c r="E89" s="277"/>
      <c r="F89" s="261"/>
      <c r="G89" s="316"/>
      <c r="H89" s="264"/>
      <c r="I89" s="312"/>
      <c r="J89" s="351"/>
      <c r="K89" s="264"/>
      <c r="L89" s="264"/>
      <c r="M89" s="312"/>
      <c r="N89" s="351"/>
      <c r="O89" s="352"/>
      <c r="P89" s="1205"/>
      <c r="Q89" s="279"/>
      <c r="R89" s="410"/>
      <c r="S89" s="427"/>
      <c r="T89" s="392"/>
      <c r="U89" s="427"/>
      <c r="V89" s="263"/>
      <c r="W89" s="264"/>
      <c r="X89" s="265"/>
      <c r="Y89" s="351"/>
      <c r="Z89" s="263"/>
      <c r="AA89" s="264"/>
      <c r="AB89" s="265"/>
      <c r="AC89" s="266"/>
      <c r="AE89" s="401"/>
      <c r="AF89" s="293">
        <f t="shared" si="34"/>
        <v>0</v>
      </c>
      <c r="AG89" s="294">
        <f t="shared" si="33"/>
        <v>0</v>
      </c>
      <c r="AH89" s="279"/>
      <c r="AI89" s="294">
        <f t="shared" si="16"/>
        <v>0</v>
      </c>
      <c r="AJ89" s="241"/>
      <c r="AK89" s="294"/>
      <c r="AL89" s="279"/>
      <c r="AM89" s="398"/>
    </row>
    <row r="90" spans="1:39" s="396" customFormat="1">
      <c r="A90" s="1168"/>
      <c r="B90" s="1169"/>
      <c r="C90" s="324" t="s">
        <v>328</v>
      </c>
      <c r="D90" s="277"/>
      <c r="E90" s="277"/>
      <c r="F90" s="261"/>
      <c r="G90" s="316"/>
      <c r="H90" s="264"/>
      <c r="I90" s="312"/>
      <c r="J90" s="351"/>
      <c r="K90" s="264"/>
      <c r="L90" s="264"/>
      <c r="M90" s="312"/>
      <c r="N90" s="351"/>
      <c r="O90" s="352"/>
      <c r="P90" s="1205"/>
      <c r="Q90" s="279"/>
      <c r="R90" s="410"/>
      <c r="S90" s="427"/>
      <c r="T90" s="392"/>
      <c r="U90" s="427"/>
      <c r="V90" s="263"/>
      <c r="W90" s="264"/>
      <c r="X90" s="265"/>
      <c r="Y90" s="351"/>
      <c r="Z90" s="263"/>
      <c r="AA90" s="264"/>
      <c r="AB90" s="265"/>
      <c r="AC90" s="266"/>
      <c r="AE90" s="401"/>
      <c r="AF90" s="293">
        <f t="shared" si="34"/>
        <v>0</v>
      </c>
      <c r="AG90" s="294">
        <f t="shared" si="33"/>
        <v>0</v>
      </c>
      <c r="AH90" s="279"/>
      <c r="AI90" s="294">
        <f t="shared" si="16"/>
        <v>0</v>
      </c>
      <c r="AJ90" s="241"/>
      <c r="AK90" s="294"/>
      <c r="AL90" s="279"/>
      <c r="AM90" s="398"/>
    </row>
    <row r="91" spans="1:39" ht="25">
      <c r="A91" s="1168"/>
      <c r="B91" s="1169"/>
      <c r="C91" s="329" t="s">
        <v>228</v>
      </c>
      <c r="D91" s="277"/>
      <c r="E91" s="277"/>
      <c r="F91" s="261"/>
      <c r="G91" s="316"/>
      <c r="H91" s="264"/>
      <c r="I91" s="312"/>
      <c r="J91" s="351"/>
      <c r="K91" s="264"/>
      <c r="L91" s="264"/>
      <c r="M91" s="312"/>
      <c r="N91" s="351"/>
      <c r="O91" s="352"/>
      <c r="P91" s="1205"/>
      <c r="Q91" s="279"/>
      <c r="R91" s="242"/>
      <c r="S91" s="427"/>
      <c r="T91" s="392"/>
      <c r="U91" s="427"/>
      <c r="V91" s="263"/>
      <c r="W91" s="264"/>
      <c r="X91" s="265"/>
      <c r="Y91" s="351"/>
      <c r="Z91" s="263"/>
      <c r="AA91" s="264"/>
      <c r="AB91" s="265"/>
      <c r="AC91" s="266"/>
      <c r="AE91" s="273"/>
      <c r="AF91" s="293">
        <f t="shared" si="34"/>
        <v>0</v>
      </c>
      <c r="AG91" s="294">
        <f t="shared" si="33"/>
        <v>0</v>
      </c>
      <c r="AH91" s="241"/>
      <c r="AI91" s="294">
        <f t="shared" si="16"/>
        <v>0</v>
      </c>
      <c r="AJ91" s="241"/>
      <c r="AK91" s="294"/>
      <c r="AL91" s="241"/>
      <c r="AM91" s="245"/>
    </row>
    <row r="92" spans="1:39" s="396" customFormat="1" ht="25">
      <c r="A92" s="1168"/>
      <c r="B92" s="277" t="s">
        <v>73</v>
      </c>
      <c r="C92" s="276" t="s">
        <v>329</v>
      </c>
      <c r="D92" s="277"/>
      <c r="E92" s="277" t="s">
        <v>330</v>
      </c>
      <c r="F92" s="277" t="s">
        <v>62</v>
      </c>
      <c r="G92" s="316">
        <v>25</v>
      </c>
      <c r="H92" s="264">
        <v>750</v>
      </c>
      <c r="I92" s="312">
        <f t="shared" ref="I92:I98" si="49">H92*G92</f>
        <v>18750</v>
      </c>
      <c r="J92" s="351"/>
      <c r="K92" s="264">
        <v>25</v>
      </c>
      <c r="L92" s="264">
        <v>1200</v>
      </c>
      <c r="M92" s="312">
        <f t="shared" ref="M92:M98" si="50">L92*K92</f>
        <v>30000</v>
      </c>
      <c r="N92" s="351"/>
      <c r="O92" s="352">
        <f t="shared" ref="O92:O97" si="51">M92-I92</f>
        <v>11250</v>
      </c>
      <c r="P92" s="1205"/>
      <c r="Q92" s="279"/>
      <c r="R92" s="410" t="s">
        <v>322</v>
      </c>
      <c r="S92" s="296"/>
      <c r="T92" s="277"/>
      <c r="U92" s="296"/>
      <c r="V92" s="343">
        <v>8</v>
      </c>
      <c r="W92" s="264">
        <f t="shared" si="44"/>
        <v>1200</v>
      </c>
      <c r="X92" s="265">
        <f t="shared" si="47"/>
        <v>9600</v>
      </c>
      <c r="Y92" s="351"/>
      <c r="Z92" s="263">
        <f>V92-K92</f>
        <v>-17</v>
      </c>
      <c r="AA92" s="264">
        <v>1200</v>
      </c>
      <c r="AB92" s="265">
        <f t="shared" ref="AB92:AB99" si="52">AA92*Z92</f>
        <v>-20400</v>
      </c>
      <c r="AC92" s="266"/>
      <c r="AE92" s="397">
        <v>10.25</v>
      </c>
      <c r="AF92" s="391">
        <f>'[2]Interior MS'!I142</f>
        <v>8</v>
      </c>
      <c r="AG92" s="294">
        <f t="shared" si="33"/>
        <v>1200</v>
      </c>
      <c r="AH92" s="279"/>
      <c r="AI92" s="294">
        <f t="shared" si="16"/>
        <v>9600</v>
      </c>
      <c r="AJ92" s="348">
        <f>AG92*AF92</f>
        <v>9600</v>
      </c>
      <c r="AK92" s="347">
        <f>AI92-AJ92</f>
        <v>0</v>
      </c>
      <c r="AL92" s="279"/>
      <c r="AM92" s="398"/>
    </row>
    <row r="93" spans="1:39" s="396" customFormat="1" ht="87.5">
      <c r="A93" s="1168"/>
      <c r="B93" s="277" t="s">
        <v>78</v>
      </c>
      <c r="C93" s="276" t="s">
        <v>331</v>
      </c>
      <c r="D93" s="277"/>
      <c r="E93" s="277"/>
      <c r="F93" s="277" t="s">
        <v>54</v>
      </c>
      <c r="G93" s="316">
        <v>45</v>
      </c>
      <c r="H93" s="264">
        <v>1200</v>
      </c>
      <c r="I93" s="312">
        <f t="shared" si="49"/>
        <v>54000</v>
      </c>
      <c r="J93" s="351"/>
      <c r="K93" s="264">
        <v>45</v>
      </c>
      <c r="L93" s="264">
        <v>1800</v>
      </c>
      <c r="M93" s="312">
        <f t="shared" si="50"/>
        <v>81000</v>
      </c>
      <c r="N93" s="351"/>
      <c r="O93" s="352">
        <f t="shared" si="51"/>
        <v>27000</v>
      </c>
      <c r="P93" s="1205"/>
      <c r="Q93" s="279"/>
      <c r="R93" s="410" t="s">
        <v>322</v>
      </c>
      <c r="S93" s="296"/>
      <c r="T93" s="277"/>
      <c r="U93" s="296"/>
      <c r="V93" s="343">
        <v>29.04</v>
      </c>
      <c r="W93" s="264">
        <f t="shared" si="44"/>
        <v>1800</v>
      </c>
      <c r="X93" s="265">
        <f t="shared" si="47"/>
        <v>52272</v>
      </c>
      <c r="Y93" s="351"/>
      <c r="Z93" s="263">
        <f>V93-K93</f>
        <v>-15.96</v>
      </c>
      <c r="AA93" s="264">
        <v>1800</v>
      </c>
      <c r="AB93" s="265">
        <f t="shared" si="52"/>
        <v>-28728</v>
      </c>
      <c r="AC93" s="266"/>
      <c r="AE93" s="397">
        <v>38.4375</v>
      </c>
      <c r="AF93" s="391">
        <f>'[2]Interior MS'!I145</f>
        <v>29.04</v>
      </c>
      <c r="AG93" s="294">
        <f t="shared" si="33"/>
        <v>1800</v>
      </c>
      <c r="AH93" s="279"/>
      <c r="AI93" s="294">
        <f t="shared" si="16"/>
        <v>52272</v>
      </c>
      <c r="AJ93" s="241">
        <f>AG93*AF93</f>
        <v>52272</v>
      </c>
      <c r="AK93" s="294">
        <f t="shared" ref="AK93:AK94" si="53">AI93-AJ93</f>
        <v>0</v>
      </c>
      <c r="AL93" s="279"/>
      <c r="AM93" s="398"/>
    </row>
    <row r="94" spans="1:39" s="396" customFormat="1">
      <c r="A94" s="1168"/>
      <c r="B94" s="296" t="s">
        <v>80</v>
      </c>
      <c r="C94" s="276" t="s">
        <v>332</v>
      </c>
      <c r="D94" s="277"/>
      <c r="E94" s="277" t="s">
        <v>330</v>
      </c>
      <c r="F94" s="277" t="s">
        <v>62</v>
      </c>
      <c r="G94" s="316">
        <v>25</v>
      </c>
      <c r="H94" s="264">
        <v>1200</v>
      </c>
      <c r="I94" s="312">
        <f t="shared" si="49"/>
        <v>30000</v>
      </c>
      <c r="J94" s="351"/>
      <c r="K94" s="264">
        <v>25</v>
      </c>
      <c r="L94" s="264">
        <v>1200</v>
      </c>
      <c r="M94" s="312">
        <f t="shared" si="50"/>
        <v>30000</v>
      </c>
      <c r="N94" s="351"/>
      <c r="O94" s="352">
        <f t="shared" si="51"/>
        <v>0</v>
      </c>
      <c r="P94" s="1205"/>
      <c r="Q94" s="279"/>
      <c r="R94" s="410"/>
      <c r="S94" s="427"/>
      <c r="T94" s="392"/>
      <c r="U94" s="427"/>
      <c r="V94" s="343">
        <v>8</v>
      </c>
      <c r="W94" s="264">
        <f t="shared" si="44"/>
        <v>1200</v>
      </c>
      <c r="X94" s="265">
        <f t="shared" si="47"/>
        <v>9600</v>
      </c>
      <c r="Y94" s="351"/>
      <c r="Z94" s="263">
        <f>V94-K94</f>
        <v>-17</v>
      </c>
      <c r="AA94" s="264">
        <v>1200</v>
      </c>
      <c r="AB94" s="265">
        <f t="shared" si="52"/>
        <v>-20400</v>
      </c>
      <c r="AC94" s="266"/>
      <c r="AE94" s="397">
        <v>10.25</v>
      </c>
      <c r="AF94" s="391">
        <v>8</v>
      </c>
      <c r="AG94" s="294">
        <f t="shared" si="33"/>
        <v>1200</v>
      </c>
      <c r="AH94" s="279"/>
      <c r="AI94" s="294">
        <f t="shared" si="16"/>
        <v>9600</v>
      </c>
      <c r="AJ94" s="241">
        <f t="shared" ref="AJ94" si="54">AG94*AF94</f>
        <v>9600</v>
      </c>
      <c r="AK94" s="294">
        <f t="shared" si="53"/>
        <v>0</v>
      </c>
      <c r="AL94" s="279"/>
      <c r="AM94" s="398"/>
    </row>
    <row r="95" spans="1:39" s="396" customFormat="1">
      <c r="A95" s="1168"/>
      <c r="B95" s="277" t="s">
        <v>82</v>
      </c>
      <c r="C95" s="276" t="s">
        <v>333</v>
      </c>
      <c r="D95" s="277"/>
      <c r="E95" s="277"/>
      <c r="F95" s="277" t="s">
        <v>62</v>
      </c>
      <c r="G95" s="316">
        <v>25</v>
      </c>
      <c r="H95" s="264">
        <v>2000</v>
      </c>
      <c r="I95" s="312">
        <f t="shared" si="49"/>
        <v>50000</v>
      </c>
      <c r="J95" s="351"/>
      <c r="K95" s="264">
        <v>25</v>
      </c>
      <c r="L95" s="264">
        <v>2500</v>
      </c>
      <c r="M95" s="312">
        <f t="shared" si="50"/>
        <v>62500</v>
      </c>
      <c r="N95" s="351"/>
      <c r="O95" s="352">
        <f t="shared" si="51"/>
        <v>12500</v>
      </c>
      <c r="P95" s="1205"/>
      <c r="Q95" s="279"/>
      <c r="R95" s="410" t="s">
        <v>322</v>
      </c>
      <c r="S95" s="296"/>
      <c r="T95" s="277"/>
      <c r="U95" s="296"/>
      <c r="V95" s="263">
        <v>0</v>
      </c>
      <c r="W95" s="264">
        <f t="shared" si="44"/>
        <v>2500</v>
      </c>
      <c r="X95" s="265">
        <f t="shared" si="47"/>
        <v>0</v>
      </c>
      <c r="Y95" s="351"/>
      <c r="Z95" s="263">
        <v>0</v>
      </c>
      <c r="AA95" s="264">
        <v>2500</v>
      </c>
      <c r="AB95" s="265">
        <f t="shared" si="52"/>
        <v>0</v>
      </c>
      <c r="AC95" s="266"/>
      <c r="AE95" s="401"/>
      <c r="AF95" s="293">
        <f t="shared" si="34"/>
        <v>0</v>
      </c>
      <c r="AG95" s="294">
        <f t="shared" si="33"/>
        <v>2500</v>
      </c>
      <c r="AH95" s="279"/>
      <c r="AI95" s="294">
        <f t="shared" si="16"/>
        <v>0</v>
      </c>
      <c r="AJ95" s="241"/>
      <c r="AK95" s="294"/>
      <c r="AL95" s="279"/>
      <c r="AM95" s="398"/>
    </row>
    <row r="96" spans="1:39" s="396" customFormat="1" ht="25">
      <c r="A96" s="1168"/>
      <c r="B96" s="296" t="s">
        <v>84</v>
      </c>
      <c r="C96" s="276" t="s">
        <v>334</v>
      </c>
      <c r="D96" s="277"/>
      <c r="E96" s="277" t="s">
        <v>335</v>
      </c>
      <c r="F96" s="277" t="s">
        <v>336</v>
      </c>
      <c r="G96" s="316">
        <v>1</v>
      </c>
      <c r="H96" s="264">
        <v>5000</v>
      </c>
      <c r="I96" s="312">
        <f t="shared" si="49"/>
        <v>5000</v>
      </c>
      <c r="J96" s="351"/>
      <c r="K96" s="264">
        <v>1</v>
      </c>
      <c r="L96" s="264">
        <v>5000</v>
      </c>
      <c r="M96" s="312">
        <f t="shared" si="50"/>
        <v>5000</v>
      </c>
      <c r="N96" s="351"/>
      <c r="O96" s="352">
        <f t="shared" si="51"/>
        <v>0</v>
      </c>
      <c r="P96" s="1205"/>
      <c r="Q96" s="279"/>
      <c r="R96" s="410"/>
      <c r="S96" s="427"/>
      <c r="T96" s="392"/>
      <c r="U96" s="427"/>
      <c r="V96" s="263">
        <v>1</v>
      </c>
      <c r="W96" s="264">
        <f t="shared" si="44"/>
        <v>5000</v>
      </c>
      <c r="X96" s="265">
        <f t="shared" si="47"/>
        <v>5000</v>
      </c>
      <c r="Y96" s="351"/>
      <c r="Z96" s="263">
        <f>V96-K96</f>
        <v>0</v>
      </c>
      <c r="AA96" s="264">
        <v>5000</v>
      </c>
      <c r="AB96" s="265">
        <f t="shared" si="52"/>
        <v>0</v>
      </c>
      <c r="AC96" s="266"/>
      <c r="AE96" s="401">
        <v>1</v>
      </c>
      <c r="AF96" s="293">
        <f t="shared" si="34"/>
        <v>1</v>
      </c>
      <c r="AG96" s="294">
        <f t="shared" si="33"/>
        <v>5000</v>
      </c>
      <c r="AH96" s="279"/>
      <c r="AI96" s="294">
        <f t="shared" si="16"/>
        <v>5000</v>
      </c>
      <c r="AJ96" s="241">
        <f t="shared" ref="AJ96" si="55">AG96*AF96</f>
        <v>5000</v>
      </c>
      <c r="AK96" s="294">
        <f t="shared" ref="AK96" si="56">AI96-AJ96</f>
        <v>0</v>
      </c>
      <c r="AL96" s="279"/>
      <c r="AM96" s="398"/>
    </row>
    <row r="97" spans="1:39" s="396" customFormat="1">
      <c r="A97" s="1168"/>
      <c r="B97" s="296" t="s">
        <v>86</v>
      </c>
      <c r="C97" s="428" t="s">
        <v>337</v>
      </c>
      <c r="D97" s="277"/>
      <c r="E97" s="277"/>
      <c r="F97" s="277" t="s">
        <v>62</v>
      </c>
      <c r="G97" s="316">
        <v>25</v>
      </c>
      <c r="H97" s="264">
        <v>450</v>
      </c>
      <c r="I97" s="312">
        <f t="shared" si="49"/>
        <v>11250</v>
      </c>
      <c r="J97" s="351"/>
      <c r="K97" s="264">
        <v>25</v>
      </c>
      <c r="L97" s="264">
        <v>450</v>
      </c>
      <c r="M97" s="312">
        <f t="shared" si="50"/>
        <v>11250</v>
      </c>
      <c r="N97" s="351"/>
      <c r="O97" s="352">
        <f t="shared" si="51"/>
        <v>0</v>
      </c>
      <c r="P97" s="1205"/>
      <c r="Q97" s="279"/>
      <c r="R97" s="410"/>
      <c r="S97" s="427"/>
      <c r="T97" s="392"/>
      <c r="U97" s="427"/>
      <c r="V97" s="263"/>
      <c r="W97" s="264">
        <f t="shared" si="44"/>
        <v>450</v>
      </c>
      <c r="X97" s="265">
        <f t="shared" si="47"/>
        <v>0</v>
      </c>
      <c r="Y97" s="351"/>
      <c r="Z97" s="263">
        <f>V97-K97</f>
        <v>-25</v>
      </c>
      <c r="AA97" s="264">
        <v>450</v>
      </c>
      <c r="AB97" s="265">
        <f t="shared" si="52"/>
        <v>-11250</v>
      </c>
      <c r="AC97" s="266"/>
      <c r="AE97" s="401"/>
      <c r="AF97" s="293">
        <f t="shared" si="34"/>
        <v>0</v>
      </c>
      <c r="AG97" s="294">
        <f t="shared" si="33"/>
        <v>450</v>
      </c>
      <c r="AH97" s="279"/>
      <c r="AI97" s="294">
        <f t="shared" si="16"/>
        <v>0</v>
      </c>
      <c r="AJ97" s="241"/>
      <c r="AK97" s="294"/>
      <c r="AL97" s="279"/>
      <c r="AM97" s="398"/>
    </row>
    <row r="98" spans="1:39" s="396" customFormat="1" ht="87.5">
      <c r="A98" s="1168"/>
      <c r="B98" s="277" t="s">
        <v>338</v>
      </c>
      <c r="C98" s="276" t="s">
        <v>339</v>
      </c>
      <c r="D98" s="277"/>
      <c r="E98" s="277"/>
      <c r="F98" s="261" t="s">
        <v>54</v>
      </c>
      <c r="G98" s="316">
        <v>50</v>
      </c>
      <c r="H98" s="264">
        <v>950</v>
      </c>
      <c r="I98" s="312">
        <f t="shared" si="49"/>
        <v>47500</v>
      </c>
      <c r="J98" s="351"/>
      <c r="K98" s="264">
        <v>50</v>
      </c>
      <c r="L98" s="264">
        <f>L68</f>
        <v>1250</v>
      </c>
      <c r="M98" s="312">
        <f t="shared" si="50"/>
        <v>62500</v>
      </c>
      <c r="N98" s="351"/>
      <c r="O98" s="352">
        <f>M98-I98</f>
        <v>15000</v>
      </c>
      <c r="P98" s="1205"/>
      <c r="Q98" s="279"/>
      <c r="R98" s="429" t="s">
        <v>340</v>
      </c>
      <c r="S98" s="277" t="s">
        <v>341</v>
      </c>
      <c r="T98" s="277" t="s">
        <v>225</v>
      </c>
      <c r="U98" s="277" t="s">
        <v>342</v>
      </c>
      <c r="V98" s="263">
        <v>0</v>
      </c>
      <c r="W98" s="264">
        <f t="shared" si="44"/>
        <v>1250</v>
      </c>
      <c r="X98" s="265">
        <f t="shared" si="47"/>
        <v>0</v>
      </c>
      <c r="Y98" s="351"/>
      <c r="Z98" s="263">
        <f>V98-K98</f>
        <v>-50</v>
      </c>
      <c r="AA98" s="264">
        <v>1250</v>
      </c>
      <c r="AB98" s="265">
        <f t="shared" si="52"/>
        <v>-62500</v>
      </c>
      <c r="AC98" s="266"/>
      <c r="AE98" s="401"/>
      <c r="AF98" s="293">
        <f t="shared" si="34"/>
        <v>0</v>
      </c>
      <c r="AG98" s="294">
        <f t="shared" si="33"/>
        <v>1250</v>
      </c>
      <c r="AH98" s="279"/>
      <c r="AI98" s="294">
        <f t="shared" si="16"/>
        <v>0</v>
      </c>
      <c r="AJ98" s="241"/>
      <c r="AK98" s="294"/>
      <c r="AL98" s="279"/>
      <c r="AM98" s="398"/>
    </row>
    <row r="99" spans="1:39" s="396" customFormat="1">
      <c r="A99" s="1168"/>
      <c r="B99" s="296" t="s">
        <v>86</v>
      </c>
      <c r="C99" s="324" t="s">
        <v>327</v>
      </c>
      <c r="D99" s="277"/>
      <c r="E99" s="277"/>
      <c r="F99" s="261"/>
      <c r="G99" s="316"/>
      <c r="H99" s="264"/>
      <c r="I99" s="312"/>
      <c r="J99" s="351"/>
      <c r="K99" s="264"/>
      <c r="L99" s="264"/>
      <c r="M99" s="312"/>
      <c r="N99" s="351"/>
      <c r="O99" s="352"/>
      <c r="P99" s="1205"/>
      <c r="Q99" s="279"/>
      <c r="R99" s="410"/>
      <c r="S99" s="427"/>
      <c r="T99" s="392"/>
      <c r="U99" s="427"/>
      <c r="V99" s="263">
        <v>0</v>
      </c>
      <c r="W99" s="264">
        <f t="shared" si="44"/>
        <v>0</v>
      </c>
      <c r="X99" s="265">
        <f t="shared" si="47"/>
        <v>0</v>
      </c>
      <c r="Y99" s="351"/>
      <c r="Z99" s="263">
        <f>V99-K99</f>
        <v>0</v>
      </c>
      <c r="AA99" s="264">
        <v>0</v>
      </c>
      <c r="AB99" s="265">
        <f t="shared" si="52"/>
        <v>0</v>
      </c>
      <c r="AC99" s="266"/>
      <c r="AE99" s="401"/>
      <c r="AF99" s="293">
        <f t="shared" si="34"/>
        <v>0</v>
      </c>
      <c r="AG99" s="294">
        <f t="shared" si="33"/>
        <v>0</v>
      </c>
      <c r="AH99" s="279"/>
      <c r="AI99" s="294">
        <f t="shared" si="16"/>
        <v>0</v>
      </c>
      <c r="AJ99" s="241"/>
      <c r="AK99" s="294"/>
      <c r="AL99" s="279"/>
      <c r="AM99" s="398"/>
    </row>
    <row r="100" spans="1:39" s="396" customFormat="1">
      <c r="A100" s="281"/>
      <c r="B100" s="428"/>
      <c r="C100" s="324"/>
      <c r="D100" s="277"/>
      <c r="E100" s="277"/>
      <c r="F100" s="261"/>
      <c r="G100" s="316"/>
      <c r="H100" s="264"/>
      <c r="I100" s="312"/>
      <c r="J100" s="351"/>
      <c r="K100" s="264"/>
      <c r="L100" s="264"/>
      <c r="M100" s="312"/>
      <c r="N100" s="351"/>
      <c r="O100" s="352"/>
      <c r="P100" s="351"/>
      <c r="Q100" s="279"/>
      <c r="R100" s="410"/>
      <c r="S100" s="427"/>
      <c r="T100" s="392"/>
      <c r="U100" s="427"/>
      <c r="V100" s="263"/>
      <c r="W100" s="264"/>
      <c r="X100" s="265"/>
      <c r="Y100" s="351"/>
      <c r="Z100" s="263"/>
      <c r="AA100" s="264"/>
      <c r="AB100" s="265"/>
      <c r="AC100" s="266"/>
      <c r="AE100" s="401"/>
      <c r="AF100" s="293">
        <f t="shared" si="34"/>
        <v>0</v>
      </c>
      <c r="AG100" s="294">
        <f t="shared" si="33"/>
        <v>0</v>
      </c>
      <c r="AH100" s="279"/>
      <c r="AI100" s="294">
        <f t="shared" si="16"/>
        <v>0</v>
      </c>
      <c r="AJ100" s="241"/>
      <c r="AK100" s="294"/>
      <c r="AL100" s="279"/>
      <c r="AM100" s="398"/>
    </row>
    <row r="101" spans="1:39" s="396" customFormat="1" ht="100">
      <c r="A101" s="1168">
        <v>17</v>
      </c>
      <c r="B101" s="1158" t="s">
        <v>343</v>
      </c>
      <c r="C101" s="276" t="s">
        <v>344</v>
      </c>
      <c r="D101" s="277"/>
      <c r="E101" s="277" t="s">
        <v>345</v>
      </c>
      <c r="F101" s="277" t="s">
        <v>54</v>
      </c>
      <c r="G101" s="316">
        <v>11</v>
      </c>
      <c r="H101" s="264">
        <v>9000</v>
      </c>
      <c r="I101" s="312">
        <f t="shared" ref="I101" si="57">H101*G101</f>
        <v>99000</v>
      </c>
      <c r="J101" s="351"/>
      <c r="K101" s="264">
        <v>60</v>
      </c>
      <c r="L101" s="264">
        <v>2500</v>
      </c>
      <c r="M101" s="312">
        <f t="shared" ref="M101" si="58">L101*K101</f>
        <v>150000</v>
      </c>
      <c r="N101" s="351"/>
      <c r="O101" s="352">
        <f>M101-I101</f>
        <v>51000</v>
      </c>
      <c r="P101" s="1205"/>
      <c r="Q101" s="279"/>
      <c r="R101" s="430" t="s">
        <v>322</v>
      </c>
      <c r="S101" s="296" t="s">
        <v>291</v>
      </c>
      <c r="T101" s="277"/>
      <c r="U101" s="296"/>
      <c r="V101" s="343">
        <v>50.86</v>
      </c>
      <c r="W101" s="264">
        <f t="shared" si="44"/>
        <v>2500</v>
      </c>
      <c r="X101" s="265">
        <f t="shared" si="47"/>
        <v>127150</v>
      </c>
      <c r="Y101" s="351"/>
      <c r="Z101" s="263">
        <f>V101-K101</f>
        <v>-9.14</v>
      </c>
      <c r="AA101" s="264">
        <v>2500</v>
      </c>
      <c r="AB101" s="265">
        <f t="shared" ref="AB101" si="59">AA101*Z101</f>
        <v>-22850</v>
      </c>
      <c r="AC101" s="266"/>
      <c r="AE101" s="397">
        <v>53.0625</v>
      </c>
      <c r="AF101" s="391">
        <f>'[2]Interior MS'!I151</f>
        <v>50.856499999999997</v>
      </c>
      <c r="AG101" s="294">
        <f t="shared" si="33"/>
        <v>2500</v>
      </c>
      <c r="AH101" s="279"/>
      <c r="AI101" s="294">
        <f t="shared" si="16"/>
        <v>127150</v>
      </c>
      <c r="AJ101" s="348">
        <f>AG101*AF101</f>
        <v>127141.24999999999</v>
      </c>
      <c r="AK101" s="347">
        <f>AI101-AJ101</f>
        <v>8.7500000000145519</v>
      </c>
      <c r="AL101" s="279"/>
      <c r="AM101" s="398"/>
    </row>
    <row r="102" spans="1:39" s="396" customFormat="1" ht="25">
      <c r="A102" s="1168"/>
      <c r="B102" s="1158"/>
      <c r="C102" s="324" t="s">
        <v>292</v>
      </c>
      <c r="D102" s="277"/>
      <c r="E102" s="277"/>
      <c r="F102" s="261"/>
      <c r="G102" s="316"/>
      <c r="H102" s="264"/>
      <c r="I102" s="312"/>
      <c r="J102" s="351"/>
      <c r="K102" s="264"/>
      <c r="L102" s="264"/>
      <c r="M102" s="312"/>
      <c r="N102" s="351"/>
      <c r="O102" s="352"/>
      <c r="P102" s="1205"/>
      <c r="Q102" s="279"/>
      <c r="R102" s="410"/>
      <c r="S102" s="427"/>
      <c r="T102" s="392"/>
      <c r="U102" s="427"/>
      <c r="V102" s="263"/>
      <c r="W102" s="264"/>
      <c r="X102" s="265"/>
      <c r="Y102" s="351"/>
      <c r="Z102" s="263"/>
      <c r="AA102" s="264"/>
      <c r="AB102" s="265"/>
      <c r="AC102" s="266"/>
      <c r="AE102" s="401"/>
      <c r="AF102" s="293">
        <f t="shared" si="34"/>
        <v>0</v>
      </c>
      <c r="AG102" s="294">
        <f t="shared" si="33"/>
        <v>0</v>
      </c>
      <c r="AH102" s="279"/>
      <c r="AI102" s="294">
        <f t="shared" si="16"/>
        <v>0</v>
      </c>
      <c r="AJ102" s="241"/>
      <c r="AK102" s="294"/>
      <c r="AL102" s="279"/>
      <c r="AM102" s="398"/>
    </row>
    <row r="103" spans="1:39" s="396" customFormat="1">
      <c r="A103" s="1168"/>
      <c r="B103" s="1158"/>
      <c r="C103" s="324" t="s">
        <v>346</v>
      </c>
      <c r="D103" s="277"/>
      <c r="E103" s="277"/>
      <c r="F103" s="261"/>
      <c r="G103" s="316"/>
      <c r="H103" s="264"/>
      <c r="I103" s="312"/>
      <c r="J103" s="351"/>
      <c r="K103" s="264"/>
      <c r="L103" s="264"/>
      <c r="M103" s="312"/>
      <c r="N103" s="351"/>
      <c r="O103" s="352"/>
      <c r="P103" s="1205"/>
      <c r="Q103" s="279"/>
      <c r="R103" s="410"/>
      <c r="S103" s="427"/>
      <c r="T103" s="392"/>
      <c r="U103" s="427"/>
      <c r="V103" s="263"/>
      <c r="W103" s="264"/>
      <c r="X103" s="265"/>
      <c r="Y103" s="351"/>
      <c r="Z103" s="263"/>
      <c r="AA103" s="264"/>
      <c r="AB103" s="265"/>
      <c r="AC103" s="266"/>
      <c r="AE103" s="401"/>
      <c r="AF103" s="293">
        <f t="shared" si="34"/>
        <v>0</v>
      </c>
      <c r="AG103" s="294">
        <f t="shared" si="33"/>
        <v>0</v>
      </c>
      <c r="AH103" s="279"/>
      <c r="AI103" s="294">
        <f t="shared" si="16"/>
        <v>0</v>
      </c>
      <c r="AJ103" s="241"/>
      <c r="AK103" s="294"/>
      <c r="AL103" s="279"/>
      <c r="AM103" s="398"/>
    </row>
    <row r="104" spans="1:39" s="396" customFormat="1" ht="25">
      <c r="A104" s="1168"/>
      <c r="B104" s="1158"/>
      <c r="C104" s="329" t="s">
        <v>228</v>
      </c>
      <c r="D104" s="277"/>
      <c r="E104" s="277"/>
      <c r="F104" s="261"/>
      <c r="G104" s="316"/>
      <c r="H104" s="264"/>
      <c r="I104" s="312"/>
      <c r="J104" s="351"/>
      <c r="K104" s="264"/>
      <c r="L104" s="264"/>
      <c r="M104" s="312"/>
      <c r="N104" s="351"/>
      <c r="O104" s="352"/>
      <c r="P104" s="1205"/>
      <c r="Q104" s="279"/>
      <c r="R104" s="410"/>
      <c r="S104" s="427"/>
      <c r="T104" s="392"/>
      <c r="U104" s="427"/>
      <c r="V104" s="263"/>
      <c r="W104" s="264"/>
      <c r="X104" s="265"/>
      <c r="Y104" s="351"/>
      <c r="Z104" s="263"/>
      <c r="AA104" s="264"/>
      <c r="AB104" s="265"/>
      <c r="AC104" s="266"/>
      <c r="AE104" s="401"/>
      <c r="AF104" s="293">
        <f t="shared" si="34"/>
        <v>0</v>
      </c>
      <c r="AG104" s="294">
        <f t="shared" si="33"/>
        <v>0</v>
      </c>
      <c r="AH104" s="279"/>
      <c r="AI104" s="294">
        <f t="shared" si="16"/>
        <v>0</v>
      </c>
      <c r="AJ104" s="241"/>
      <c r="AK104" s="294"/>
      <c r="AL104" s="279"/>
      <c r="AM104" s="398"/>
    </row>
    <row r="105" spans="1:39" s="432" customFormat="1" ht="25">
      <c r="A105" s="1168"/>
      <c r="B105" s="1158"/>
      <c r="C105" s="329" t="s">
        <v>229</v>
      </c>
      <c r="D105" s="277"/>
      <c r="E105" s="277"/>
      <c r="F105" s="261"/>
      <c r="G105" s="316"/>
      <c r="H105" s="264"/>
      <c r="I105" s="312"/>
      <c r="J105" s="351"/>
      <c r="K105" s="264"/>
      <c r="L105" s="264"/>
      <c r="M105" s="312"/>
      <c r="N105" s="351"/>
      <c r="O105" s="352"/>
      <c r="P105" s="1205"/>
      <c r="Q105" s="279"/>
      <c r="R105" s="431"/>
      <c r="S105" s="427"/>
      <c r="T105" s="392"/>
      <c r="U105" s="427"/>
      <c r="V105" s="263"/>
      <c r="W105" s="264"/>
      <c r="X105" s="265"/>
      <c r="Y105" s="351"/>
      <c r="Z105" s="263"/>
      <c r="AA105" s="264"/>
      <c r="AB105" s="265"/>
      <c r="AC105" s="266"/>
      <c r="AE105" s="433"/>
      <c r="AF105" s="293">
        <f t="shared" si="34"/>
        <v>0</v>
      </c>
      <c r="AG105" s="294">
        <f t="shared" si="33"/>
        <v>0</v>
      </c>
      <c r="AH105" s="434"/>
      <c r="AI105" s="294">
        <f t="shared" si="16"/>
        <v>0</v>
      </c>
      <c r="AJ105" s="241"/>
      <c r="AK105" s="294"/>
      <c r="AL105" s="434"/>
      <c r="AM105" s="435"/>
    </row>
    <row r="106" spans="1:39" s="396" customFormat="1">
      <c r="A106" s="1168"/>
      <c r="B106" s="296" t="s">
        <v>73</v>
      </c>
      <c r="C106" s="276" t="s">
        <v>347</v>
      </c>
      <c r="D106" s="277"/>
      <c r="E106" s="277"/>
      <c r="F106" s="277" t="s">
        <v>54</v>
      </c>
      <c r="G106" s="316">
        <v>30</v>
      </c>
      <c r="H106" s="264">
        <v>850</v>
      </c>
      <c r="I106" s="312">
        <f t="shared" ref="I106:I109" si="60">H106*G106</f>
        <v>25500</v>
      </c>
      <c r="J106" s="351"/>
      <c r="K106" s="264">
        <v>30</v>
      </c>
      <c r="L106" s="264">
        <v>850</v>
      </c>
      <c r="M106" s="312">
        <f t="shared" ref="M106:M115" si="61">L106*K106</f>
        <v>25500</v>
      </c>
      <c r="N106" s="351"/>
      <c r="O106" s="352">
        <f t="shared" ref="O106:O109" si="62">M106-I106</f>
        <v>0</v>
      </c>
      <c r="P106" s="1205"/>
      <c r="Q106" s="279"/>
      <c r="R106" s="410"/>
      <c r="S106" s="427"/>
      <c r="T106" s="392"/>
      <c r="U106" s="427"/>
      <c r="V106" s="343">
        <v>21.5</v>
      </c>
      <c r="W106" s="264">
        <f t="shared" si="44"/>
        <v>850</v>
      </c>
      <c r="X106" s="265">
        <f t="shared" si="47"/>
        <v>18275</v>
      </c>
      <c r="Y106" s="351"/>
      <c r="Z106" s="263">
        <f>V106-K106</f>
        <v>-8.5</v>
      </c>
      <c r="AA106" s="264">
        <v>850</v>
      </c>
      <c r="AB106" s="265">
        <f t="shared" ref="AB106:AB109" si="63">AA106*Z106</f>
        <v>-7225</v>
      </c>
      <c r="AC106" s="266"/>
      <c r="AE106" s="397">
        <v>22.5</v>
      </c>
      <c r="AF106" s="391">
        <f>'[2]Interior MS'!I154</f>
        <v>21.5</v>
      </c>
      <c r="AG106" s="294">
        <f t="shared" si="33"/>
        <v>850</v>
      </c>
      <c r="AH106" s="279"/>
      <c r="AI106" s="294">
        <f t="shared" ref="AI106:AI132" si="64">X106</f>
        <v>18275</v>
      </c>
      <c r="AJ106" s="348">
        <f>AG106*AF106</f>
        <v>18275</v>
      </c>
      <c r="AK106" s="347">
        <f>AI106-AJ106</f>
        <v>0</v>
      </c>
      <c r="AL106" s="279"/>
      <c r="AM106" s="398"/>
    </row>
    <row r="107" spans="1:39" s="396" customFormat="1">
      <c r="A107" s="1168"/>
      <c r="B107" s="296" t="s">
        <v>78</v>
      </c>
      <c r="C107" s="276" t="s">
        <v>348</v>
      </c>
      <c r="D107" s="277"/>
      <c r="E107" s="277" t="s">
        <v>349</v>
      </c>
      <c r="F107" s="277" t="s">
        <v>350</v>
      </c>
      <c r="G107" s="316">
        <v>5</v>
      </c>
      <c r="H107" s="264">
        <v>10000</v>
      </c>
      <c r="I107" s="312">
        <f t="shared" si="60"/>
        <v>50000</v>
      </c>
      <c r="J107" s="351"/>
      <c r="K107" s="264">
        <v>5</v>
      </c>
      <c r="L107" s="264">
        <v>10000</v>
      </c>
      <c r="M107" s="312">
        <f t="shared" si="61"/>
        <v>50000</v>
      </c>
      <c r="N107" s="351"/>
      <c r="O107" s="352">
        <f t="shared" si="62"/>
        <v>0</v>
      </c>
      <c r="P107" s="1205"/>
      <c r="Q107" s="279"/>
      <c r="R107" s="410"/>
      <c r="S107" s="427"/>
      <c r="T107" s="392"/>
      <c r="U107" s="427"/>
      <c r="V107" s="263">
        <v>4</v>
      </c>
      <c r="W107" s="264">
        <f t="shared" si="44"/>
        <v>10000</v>
      </c>
      <c r="X107" s="265">
        <f t="shared" si="47"/>
        <v>40000</v>
      </c>
      <c r="Y107" s="351"/>
      <c r="Z107" s="263">
        <f>V107-K107</f>
        <v>-1</v>
      </c>
      <c r="AA107" s="264">
        <v>10000</v>
      </c>
      <c r="AB107" s="265">
        <f t="shared" si="63"/>
        <v>-10000</v>
      </c>
      <c r="AC107" s="266"/>
      <c r="AE107" s="397">
        <v>4</v>
      </c>
      <c r="AF107" s="293">
        <f t="shared" si="34"/>
        <v>4</v>
      </c>
      <c r="AG107" s="294">
        <f t="shared" si="33"/>
        <v>10000</v>
      </c>
      <c r="AH107" s="279"/>
      <c r="AI107" s="294">
        <f t="shared" si="64"/>
        <v>40000</v>
      </c>
      <c r="AJ107" s="241">
        <f t="shared" ref="AJ107:AJ109" si="65">AG107*AF107</f>
        <v>40000</v>
      </c>
      <c r="AK107" s="294">
        <f t="shared" ref="AK107:AK109" si="66">AI107-AJ107</f>
        <v>0</v>
      </c>
      <c r="AL107" s="279"/>
      <c r="AM107" s="398"/>
    </row>
    <row r="108" spans="1:39" s="396" customFormat="1">
      <c r="A108" s="1168"/>
      <c r="B108" s="296" t="s">
        <v>80</v>
      </c>
      <c r="C108" s="276" t="s">
        <v>351</v>
      </c>
      <c r="D108" s="277"/>
      <c r="E108" s="392"/>
      <c r="F108" s="277" t="s">
        <v>352</v>
      </c>
      <c r="G108" s="316">
        <v>50</v>
      </c>
      <c r="H108" s="264">
        <v>750</v>
      </c>
      <c r="I108" s="312">
        <f t="shared" si="60"/>
        <v>37500</v>
      </c>
      <c r="J108" s="351"/>
      <c r="K108" s="264">
        <v>50</v>
      </c>
      <c r="L108" s="264">
        <v>750</v>
      </c>
      <c r="M108" s="312">
        <f t="shared" si="61"/>
        <v>37500</v>
      </c>
      <c r="N108" s="351"/>
      <c r="O108" s="352">
        <f t="shared" si="62"/>
        <v>0</v>
      </c>
      <c r="P108" s="1205"/>
      <c r="Q108" s="279"/>
      <c r="R108" s="410"/>
      <c r="S108" s="427"/>
      <c r="T108" s="392"/>
      <c r="U108" s="427"/>
      <c r="V108" s="343">
        <v>14.6</v>
      </c>
      <c r="W108" s="264">
        <f t="shared" si="44"/>
        <v>750</v>
      </c>
      <c r="X108" s="265">
        <f t="shared" si="47"/>
        <v>10950</v>
      </c>
      <c r="Y108" s="351"/>
      <c r="Z108" s="263">
        <f>V108-K108</f>
        <v>-35.4</v>
      </c>
      <c r="AA108" s="264">
        <v>750</v>
      </c>
      <c r="AB108" s="265">
        <f t="shared" si="63"/>
        <v>-26550</v>
      </c>
      <c r="AC108" s="266"/>
      <c r="AE108" s="397">
        <v>15</v>
      </c>
      <c r="AF108" s="391">
        <f>'[2]Interior MS'!I161</f>
        <v>14.6</v>
      </c>
      <c r="AG108" s="294">
        <f t="shared" si="33"/>
        <v>750</v>
      </c>
      <c r="AH108" s="279"/>
      <c r="AI108" s="294">
        <f t="shared" si="64"/>
        <v>10950</v>
      </c>
      <c r="AJ108" s="348">
        <f>AG108*AF108</f>
        <v>10950</v>
      </c>
      <c r="AK108" s="347">
        <f>AI108-AJ108</f>
        <v>0</v>
      </c>
      <c r="AL108" s="279"/>
      <c r="AM108" s="398"/>
    </row>
    <row r="109" spans="1:39" s="396" customFormat="1">
      <c r="A109" s="1168"/>
      <c r="B109" s="296" t="s">
        <v>82</v>
      </c>
      <c r="C109" s="276" t="s">
        <v>353</v>
      </c>
      <c r="D109" s="277"/>
      <c r="E109" s="392"/>
      <c r="F109" s="277" t="s">
        <v>303</v>
      </c>
      <c r="G109" s="316">
        <v>75</v>
      </c>
      <c r="H109" s="264">
        <v>1300</v>
      </c>
      <c r="I109" s="312">
        <f t="shared" si="60"/>
        <v>97500</v>
      </c>
      <c r="J109" s="351"/>
      <c r="K109" s="264">
        <v>75</v>
      </c>
      <c r="L109" s="264">
        <v>1300</v>
      </c>
      <c r="M109" s="312">
        <f t="shared" si="61"/>
        <v>97500</v>
      </c>
      <c r="N109" s="351"/>
      <c r="O109" s="352">
        <f t="shared" si="62"/>
        <v>0</v>
      </c>
      <c r="P109" s="1205"/>
      <c r="Q109" s="279"/>
      <c r="R109" s="410"/>
      <c r="S109" s="427"/>
      <c r="T109" s="392"/>
      <c r="U109" s="427"/>
      <c r="V109" s="263">
        <v>12</v>
      </c>
      <c r="W109" s="264">
        <f t="shared" si="44"/>
        <v>1300</v>
      </c>
      <c r="X109" s="265">
        <f t="shared" si="47"/>
        <v>15600</v>
      </c>
      <c r="Y109" s="351"/>
      <c r="Z109" s="263">
        <f>V109-K109</f>
        <v>-63</v>
      </c>
      <c r="AA109" s="264">
        <v>1300</v>
      </c>
      <c r="AB109" s="265">
        <f t="shared" si="63"/>
        <v>-81900</v>
      </c>
      <c r="AC109" s="266"/>
      <c r="AE109" s="397">
        <v>12</v>
      </c>
      <c r="AF109" s="293">
        <f t="shared" si="34"/>
        <v>12</v>
      </c>
      <c r="AG109" s="294">
        <f t="shared" si="33"/>
        <v>1300</v>
      </c>
      <c r="AH109" s="279"/>
      <c r="AI109" s="294">
        <f t="shared" si="64"/>
        <v>15600</v>
      </c>
      <c r="AJ109" s="241">
        <f t="shared" si="65"/>
        <v>15600</v>
      </c>
      <c r="AK109" s="294">
        <f t="shared" si="66"/>
        <v>0</v>
      </c>
      <c r="AL109" s="279"/>
      <c r="AM109" s="398"/>
    </row>
    <row r="110" spans="1:39" s="396" customFormat="1">
      <c r="A110" s="281"/>
      <c r="B110" s="428"/>
      <c r="C110" s="436"/>
      <c r="D110" s="277"/>
      <c r="E110" s="392"/>
      <c r="F110" s="277"/>
      <c r="G110" s="316"/>
      <c r="H110" s="264"/>
      <c r="I110" s="312"/>
      <c r="J110" s="351"/>
      <c r="K110" s="264"/>
      <c r="L110" s="264"/>
      <c r="M110" s="312"/>
      <c r="N110" s="351"/>
      <c r="O110" s="352"/>
      <c r="P110" s="351"/>
      <c r="Q110" s="279"/>
      <c r="R110" s="410"/>
      <c r="S110" s="427"/>
      <c r="T110" s="392"/>
      <c r="U110" s="427"/>
      <c r="V110" s="263"/>
      <c r="W110" s="264"/>
      <c r="X110" s="265"/>
      <c r="Y110" s="351"/>
      <c r="Z110" s="263"/>
      <c r="AA110" s="264"/>
      <c r="AB110" s="265"/>
      <c r="AC110" s="266"/>
      <c r="AE110" s="401"/>
      <c r="AF110" s="293">
        <f t="shared" si="34"/>
        <v>0</v>
      </c>
      <c r="AG110" s="294">
        <f t="shared" si="33"/>
        <v>0</v>
      </c>
      <c r="AH110" s="279"/>
      <c r="AI110" s="294">
        <f t="shared" si="64"/>
        <v>0</v>
      </c>
      <c r="AJ110" s="241"/>
      <c r="AK110" s="294"/>
      <c r="AL110" s="279"/>
      <c r="AM110" s="398"/>
    </row>
    <row r="111" spans="1:39" s="396" customFormat="1" ht="99.75" customHeight="1">
      <c r="A111" s="281">
        <v>18</v>
      </c>
      <c r="B111" s="277" t="s">
        <v>354</v>
      </c>
      <c r="C111" s="276" t="s">
        <v>355</v>
      </c>
      <c r="D111" s="277"/>
      <c r="E111" s="277" t="s">
        <v>356</v>
      </c>
      <c r="F111" s="277" t="s">
        <v>352</v>
      </c>
      <c r="G111" s="316">
        <v>11</v>
      </c>
      <c r="H111" s="264">
        <v>5600</v>
      </c>
      <c r="I111" s="312">
        <f t="shared" ref="I111" si="67">H111*G111</f>
        <v>61600</v>
      </c>
      <c r="J111" s="351"/>
      <c r="K111" s="264">
        <v>11</v>
      </c>
      <c r="L111" s="264">
        <v>8500</v>
      </c>
      <c r="M111" s="312">
        <f t="shared" si="61"/>
        <v>93500</v>
      </c>
      <c r="N111" s="351"/>
      <c r="O111" s="352">
        <f>M111-I111</f>
        <v>31900</v>
      </c>
      <c r="P111" s="351"/>
      <c r="Q111" s="279"/>
      <c r="R111" s="430" t="s">
        <v>322</v>
      </c>
      <c r="S111" s="296" t="s">
        <v>291</v>
      </c>
      <c r="T111" s="277"/>
      <c r="U111" s="296"/>
      <c r="V111" s="343">
        <v>8.39</v>
      </c>
      <c r="W111" s="264">
        <f t="shared" si="44"/>
        <v>8500</v>
      </c>
      <c r="X111" s="265">
        <f t="shared" si="47"/>
        <v>71315</v>
      </c>
      <c r="Y111" s="351"/>
      <c r="Z111" s="263">
        <f>V111-K111</f>
        <v>-2.6099999999999994</v>
      </c>
      <c r="AA111" s="264">
        <v>8500</v>
      </c>
      <c r="AB111" s="265">
        <f t="shared" ref="AB111" si="68">AA111*Z111</f>
        <v>-22184.999999999996</v>
      </c>
      <c r="AC111" s="266"/>
      <c r="AE111" s="397">
        <v>8.5</v>
      </c>
      <c r="AF111" s="391">
        <f>'[2]Interior MS'!I168</f>
        <v>8.39</v>
      </c>
      <c r="AG111" s="294">
        <f t="shared" si="33"/>
        <v>8500</v>
      </c>
      <c r="AH111" s="279"/>
      <c r="AI111" s="294">
        <f t="shared" si="64"/>
        <v>71315</v>
      </c>
      <c r="AJ111" s="348">
        <f>AG111*AF111</f>
        <v>71315</v>
      </c>
      <c r="AK111" s="347">
        <f>AI111-AJ111</f>
        <v>0</v>
      </c>
      <c r="AL111" s="279"/>
      <c r="AM111" s="398"/>
    </row>
    <row r="112" spans="1:39" s="396" customFormat="1">
      <c r="A112" s="281"/>
      <c r="B112" s="296"/>
      <c r="C112" s="276"/>
      <c r="D112" s="277"/>
      <c r="E112" s="277"/>
      <c r="F112" s="277"/>
      <c r="G112" s="316"/>
      <c r="H112" s="264"/>
      <c r="I112" s="312"/>
      <c r="J112" s="351"/>
      <c r="K112" s="264"/>
      <c r="L112" s="264"/>
      <c r="M112" s="312"/>
      <c r="N112" s="351"/>
      <c r="O112" s="352"/>
      <c r="P112" s="351"/>
      <c r="Q112" s="279"/>
      <c r="R112" s="410"/>
      <c r="S112" s="427"/>
      <c r="T112" s="392"/>
      <c r="U112" s="427"/>
      <c r="V112" s="263"/>
      <c r="W112" s="264"/>
      <c r="X112" s="265"/>
      <c r="Y112" s="351"/>
      <c r="Z112" s="263"/>
      <c r="AA112" s="264"/>
      <c r="AB112" s="265"/>
      <c r="AC112" s="266"/>
      <c r="AE112" s="401"/>
      <c r="AF112" s="293">
        <f t="shared" si="34"/>
        <v>0</v>
      </c>
      <c r="AG112" s="294">
        <f t="shared" si="33"/>
        <v>0</v>
      </c>
      <c r="AH112" s="279"/>
      <c r="AI112" s="294">
        <f t="shared" si="64"/>
        <v>0</v>
      </c>
      <c r="AJ112" s="241"/>
      <c r="AK112" s="294"/>
      <c r="AL112" s="279"/>
      <c r="AM112" s="398"/>
    </row>
    <row r="113" spans="1:39" s="396" customFormat="1" ht="39.75" customHeight="1">
      <c r="A113" s="281">
        <v>19</v>
      </c>
      <c r="B113" s="277" t="s">
        <v>357</v>
      </c>
      <c r="C113" s="276" t="s">
        <v>358</v>
      </c>
      <c r="D113" s="277"/>
      <c r="E113" s="277" t="s">
        <v>359</v>
      </c>
      <c r="F113" s="277" t="s">
        <v>352</v>
      </c>
      <c r="G113" s="437">
        <v>11</v>
      </c>
      <c r="H113" s="317">
        <v>5600</v>
      </c>
      <c r="I113" s="438">
        <f t="shared" ref="I113" si="69">H113*G113</f>
        <v>61600</v>
      </c>
      <c r="J113" s="439"/>
      <c r="K113" s="317">
        <v>11</v>
      </c>
      <c r="L113" s="319">
        <v>15000</v>
      </c>
      <c r="M113" s="438">
        <f t="shared" si="61"/>
        <v>165000</v>
      </c>
      <c r="N113" s="439"/>
      <c r="O113" s="440">
        <f>M113-I113</f>
        <v>103400</v>
      </c>
      <c r="P113" s="351"/>
      <c r="Q113" s="279"/>
      <c r="R113" s="395" t="s">
        <v>360</v>
      </c>
      <c r="S113" s="277" t="s">
        <v>361</v>
      </c>
      <c r="T113" s="277" t="s">
        <v>362</v>
      </c>
      <c r="U113" s="277" t="s">
        <v>363</v>
      </c>
      <c r="V113" s="343">
        <v>10.199999999999999</v>
      </c>
      <c r="W113" s="264">
        <f t="shared" si="44"/>
        <v>15000</v>
      </c>
      <c r="X113" s="265">
        <f t="shared" si="47"/>
        <v>153000</v>
      </c>
      <c r="Y113" s="439"/>
      <c r="Z113" s="263">
        <f>V113-K113</f>
        <v>-0.80000000000000071</v>
      </c>
      <c r="AA113" s="264">
        <v>15000</v>
      </c>
      <c r="AB113" s="265">
        <f t="shared" ref="AB113" si="70">AA113*Z113</f>
        <v>-12000.000000000011</v>
      </c>
      <c r="AC113" s="266"/>
      <c r="AE113" s="397">
        <v>11</v>
      </c>
      <c r="AF113" s="391">
        <f>'[2]Interior MS'!I172</f>
        <v>10.199999999999999</v>
      </c>
      <c r="AG113" s="294">
        <f t="shared" si="33"/>
        <v>15000</v>
      </c>
      <c r="AH113" s="279"/>
      <c r="AI113" s="294">
        <f t="shared" si="64"/>
        <v>153000</v>
      </c>
      <c r="AJ113" s="348">
        <f>AG113*AF113</f>
        <v>153000</v>
      </c>
      <c r="AK113" s="347">
        <f>AI113-AJ113</f>
        <v>0</v>
      </c>
      <c r="AL113" s="279"/>
      <c r="AM113" s="398"/>
    </row>
    <row r="114" spans="1:39" s="396" customFormat="1">
      <c r="A114" s="281"/>
      <c r="B114" s="296"/>
      <c r="C114" s="276"/>
      <c r="D114" s="277"/>
      <c r="E114" s="277"/>
      <c r="F114" s="277"/>
      <c r="G114" s="316"/>
      <c r="H114" s="264"/>
      <c r="I114" s="312"/>
      <c r="J114" s="351"/>
      <c r="K114" s="264"/>
      <c r="L114" s="264"/>
      <c r="M114" s="312"/>
      <c r="N114" s="351"/>
      <c r="O114" s="352"/>
      <c r="P114" s="351"/>
      <c r="Q114" s="279"/>
      <c r="R114" s="410"/>
      <c r="S114" s="427"/>
      <c r="T114" s="392"/>
      <c r="U114" s="427"/>
      <c r="V114" s="263"/>
      <c r="W114" s="264"/>
      <c r="X114" s="265"/>
      <c r="Y114" s="351"/>
      <c r="Z114" s="263"/>
      <c r="AA114" s="264"/>
      <c r="AB114" s="265"/>
      <c r="AC114" s="266"/>
      <c r="AE114" s="401"/>
      <c r="AF114" s="293">
        <f t="shared" si="34"/>
        <v>0</v>
      </c>
      <c r="AG114" s="294">
        <f t="shared" si="33"/>
        <v>0</v>
      </c>
      <c r="AH114" s="279"/>
      <c r="AI114" s="294">
        <f t="shared" si="64"/>
        <v>0</v>
      </c>
      <c r="AJ114" s="241"/>
      <c r="AK114" s="294"/>
      <c r="AL114" s="279"/>
      <c r="AM114" s="398"/>
    </row>
    <row r="115" spans="1:39" s="396" customFormat="1" ht="91.5" customHeight="1">
      <c r="A115" s="1168">
        <v>20</v>
      </c>
      <c r="B115" s="1158" t="s">
        <v>364</v>
      </c>
      <c r="C115" s="324" t="s">
        <v>365</v>
      </c>
      <c r="D115" s="277"/>
      <c r="E115" s="277" t="s">
        <v>366</v>
      </c>
      <c r="F115" s="277" t="s">
        <v>352</v>
      </c>
      <c r="G115" s="316">
        <v>14</v>
      </c>
      <c r="H115" s="264">
        <v>9900</v>
      </c>
      <c r="I115" s="312">
        <f t="shared" ref="I115" si="71">H115*G115</f>
        <v>138600</v>
      </c>
      <c r="J115" s="351"/>
      <c r="K115" s="264">
        <v>14</v>
      </c>
      <c r="L115" s="264">
        <v>15000</v>
      </c>
      <c r="M115" s="312">
        <f t="shared" si="61"/>
        <v>210000</v>
      </c>
      <c r="N115" s="351"/>
      <c r="O115" s="352">
        <f>M115-I115</f>
        <v>71400</v>
      </c>
      <c r="P115" s="351"/>
      <c r="Q115" s="279"/>
      <c r="R115" s="395" t="s">
        <v>367</v>
      </c>
      <c r="S115" s="296" t="s">
        <v>291</v>
      </c>
      <c r="T115" s="277" t="s">
        <v>291</v>
      </c>
      <c r="U115" s="296"/>
      <c r="V115" s="343">
        <v>13.66</v>
      </c>
      <c r="W115" s="264">
        <f t="shared" si="44"/>
        <v>15000</v>
      </c>
      <c r="X115" s="265">
        <f t="shared" si="47"/>
        <v>204900</v>
      </c>
      <c r="Y115" s="351"/>
      <c r="Z115" s="263">
        <f>V115-K115</f>
        <v>-0.33999999999999986</v>
      </c>
      <c r="AA115" s="264">
        <v>15000</v>
      </c>
      <c r="AB115" s="265">
        <f t="shared" ref="AB115" si="72">AA115*Z115</f>
        <v>-5099.9999999999982</v>
      </c>
      <c r="AC115" s="266"/>
      <c r="AE115" s="397">
        <v>14</v>
      </c>
      <c r="AF115" s="391">
        <f>'[2]Interior MS'!I176</f>
        <v>13.66</v>
      </c>
      <c r="AG115" s="294">
        <f t="shared" si="33"/>
        <v>15000</v>
      </c>
      <c r="AH115" s="279"/>
      <c r="AI115" s="294">
        <f t="shared" si="64"/>
        <v>204900</v>
      </c>
      <c r="AJ115" s="348">
        <f>AG115*AF115</f>
        <v>204900</v>
      </c>
      <c r="AK115" s="347">
        <f>AI115-AJ115</f>
        <v>0</v>
      </c>
      <c r="AL115" s="279"/>
      <c r="AM115" s="398"/>
    </row>
    <row r="116" spans="1:39" s="396" customFormat="1">
      <c r="A116" s="1168"/>
      <c r="B116" s="1169"/>
      <c r="C116" s="324" t="s">
        <v>346</v>
      </c>
      <c r="D116" s="277"/>
      <c r="E116" s="392"/>
      <c r="F116" s="277"/>
      <c r="G116" s="316"/>
      <c r="H116" s="264"/>
      <c r="I116" s="312"/>
      <c r="J116" s="351"/>
      <c r="K116" s="264"/>
      <c r="L116" s="264"/>
      <c r="M116" s="312"/>
      <c r="N116" s="351"/>
      <c r="O116" s="352"/>
      <c r="P116" s="351"/>
      <c r="Q116" s="279"/>
      <c r="R116" s="410"/>
      <c r="S116" s="427"/>
      <c r="T116" s="392"/>
      <c r="U116" s="427"/>
      <c r="V116" s="263"/>
      <c r="W116" s="264"/>
      <c r="X116" s="265"/>
      <c r="Y116" s="351"/>
      <c r="Z116" s="263"/>
      <c r="AA116" s="264"/>
      <c r="AB116" s="265"/>
      <c r="AC116" s="266"/>
      <c r="AE116" s="401"/>
      <c r="AF116" s="293">
        <f t="shared" si="34"/>
        <v>0</v>
      </c>
      <c r="AG116" s="294">
        <f t="shared" si="33"/>
        <v>0</v>
      </c>
      <c r="AH116" s="279"/>
      <c r="AI116" s="294">
        <f t="shared" si="64"/>
        <v>0</v>
      </c>
      <c r="AJ116" s="241"/>
      <c r="AK116" s="294"/>
      <c r="AL116" s="279"/>
      <c r="AM116" s="398"/>
    </row>
    <row r="117" spans="1:39" s="396" customFormat="1" ht="21" customHeight="1">
      <c r="A117" s="1168"/>
      <c r="B117" s="1169"/>
      <c r="C117" s="329" t="s">
        <v>228</v>
      </c>
      <c r="D117" s="277"/>
      <c r="E117" s="392"/>
      <c r="F117" s="277"/>
      <c r="G117" s="316"/>
      <c r="H117" s="264"/>
      <c r="I117" s="312"/>
      <c r="J117" s="351"/>
      <c r="K117" s="264"/>
      <c r="L117" s="264"/>
      <c r="M117" s="312"/>
      <c r="N117" s="351"/>
      <c r="O117" s="352"/>
      <c r="P117" s="351"/>
      <c r="Q117" s="279"/>
      <c r="R117" s="410"/>
      <c r="S117" s="427"/>
      <c r="T117" s="392"/>
      <c r="U117" s="427"/>
      <c r="V117" s="263"/>
      <c r="W117" s="264"/>
      <c r="X117" s="265"/>
      <c r="Y117" s="351"/>
      <c r="Z117" s="263"/>
      <c r="AA117" s="264"/>
      <c r="AB117" s="265"/>
      <c r="AC117" s="266"/>
      <c r="AE117" s="401"/>
      <c r="AF117" s="293">
        <f t="shared" si="34"/>
        <v>0</v>
      </c>
      <c r="AG117" s="294">
        <f t="shared" si="33"/>
        <v>0</v>
      </c>
      <c r="AH117" s="279"/>
      <c r="AI117" s="294">
        <f t="shared" si="64"/>
        <v>0</v>
      </c>
      <c r="AJ117" s="241"/>
      <c r="AK117" s="294"/>
      <c r="AL117" s="279"/>
      <c r="AM117" s="398"/>
    </row>
    <row r="118" spans="1:39" s="396" customFormat="1" ht="14.25" customHeight="1">
      <c r="A118" s="1168"/>
      <c r="B118" s="1169"/>
      <c r="C118" s="329" t="s">
        <v>229</v>
      </c>
      <c r="D118" s="277"/>
      <c r="E118" s="392"/>
      <c r="F118" s="277"/>
      <c r="G118" s="316"/>
      <c r="H118" s="264"/>
      <c r="I118" s="312"/>
      <c r="J118" s="351"/>
      <c r="K118" s="264"/>
      <c r="L118" s="264"/>
      <c r="M118" s="312"/>
      <c r="N118" s="351"/>
      <c r="O118" s="352"/>
      <c r="P118" s="351"/>
      <c r="Q118" s="279"/>
      <c r="R118" s="410"/>
      <c r="S118" s="427"/>
      <c r="T118" s="392"/>
      <c r="U118" s="427"/>
      <c r="V118" s="263"/>
      <c r="W118" s="264"/>
      <c r="X118" s="265"/>
      <c r="Y118" s="351"/>
      <c r="Z118" s="263"/>
      <c r="AA118" s="264"/>
      <c r="AB118" s="265"/>
      <c r="AC118" s="266"/>
      <c r="AE118" s="401"/>
      <c r="AF118" s="293">
        <f t="shared" si="34"/>
        <v>0</v>
      </c>
      <c r="AG118" s="294">
        <f t="shared" si="33"/>
        <v>0</v>
      </c>
      <c r="AH118" s="279"/>
      <c r="AI118" s="294">
        <f t="shared" si="64"/>
        <v>0</v>
      </c>
      <c r="AJ118" s="241"/>
      <c r="AK118" s="294"/>
      <c r="AL118" s="279"/>
      <c r="AM118" s="398"/>
    </row>
    <row r="119" spans="1:39" s="396" customFormat="1">
      <c r="A119" s="281"/>
      <c r="B119" s="296"/>
      <c r="C119" s="329"/>
      <c r="D119" s="277"/>
      <c r="E119" s="392"/>
      <c r="F119" s="277"/>
      <c r="G119" s="316"/>
      <c r="H119" s="264"/>
      <c r="I119" s="312"/>
      <c r="J119" s="351"/>
      <c r="K119" s="264"/>
      <c r="L119" s="264"/>
      <c r="M119" s="312"/>
      <c r="N119" s="351"/>
      <c r="O119" s="352"/>
      <c r="P119" s="351"/>
      <c r="Q119" s="279"/>
      <c r="R119" s="410"/>
      <c r="S119" s="427"/>
      <c r="T119" s="392"/>
      <c r="U119" s="427"/>
      <c r="V119" s="263"/>
      <c r="W119" s="264"/>
      <c r="X119" s="265"/>
      <c r="Y119" s="351"/>
      <c r="Z119" s="263"/>
      <c r="AA119" s="264"/>
      <c r="AB119" s="265"/>
      <c r="AC119" s="266"/>
      <c r="AE119" s="401"/>
      <c r="AF119" s="293">
        <f t="shared" si="34"/>
        <v>0</v>
      </c>
      <c r="AG119" s="294">
        <f t="shared" si="33"/>
        <v>0</v>
      </c>
      <c r="AH119" s="279"/>
      <c r="AI119" s="294">
        <f t="shared" si="64"/>
        <v>0</v>
      </c>
      <c r="AJ119" s="241"/>
      <c r="AK119" s="294"/>
      <c r="AL119" s="279"/>
      <c r="AM119" s="398"/>
    </row>
    <row r="120" spans="1:39" s="396" customFormat="1" ht="187.5">
      <c r="A120" s="1168">
        <v>21</v>
      </c>
      <c r="B120" s="277" t="s">
        <v>368</v>
      </c>
      <c r="C120" s="324" t="s">
        <v>365</v>
      </c>
      <c r="D120" s="277"/>
      <c r="E120" s="277" t="s">
        <v>369</v>
      </c>
      <c r="F120" s="277" t="s">
        <v>352</v>
      </c>
      <c r="G120" s="316">
        <v>6</v>
      </c>
      <c r="H120" s="264">
        <v>9900</v>
      </c>
      <c r="I120" s="312">
        <f t="shared" ref="I120" si="73">H120*G120</f>
        <v>59400</v>
      </c>
      <c r="J120" s="351"/>
      <c r="K120" s="264">
        <v>6</v>
      </c>
      <c r="L120" s="264">
        <f>L115</f>
        <v>15000</v>
      </c>
      <c r="M120" s="312">
        <f t="shared" ref="M120" si="74">L120*K120</f>
        <v>90000</v>
      </c>
      <c r="N120" s="351"/>
      <c r="O120" s="352">
        <f>M120-I120</f>
        <v>30600</v>
      </c>
      <c r="P120" s="351"/>
      <c r="Q120" s="279"/>
      <c r="R120" s="395" t="s">
        <v>367</v>
      </c>
      <c r="S120" s="296" t="s">
        <v>291</v>
      </c>
      <c r="T120" s="277" t="s">
        <v>291</v>
      </c>
      <c r="U120" s="296"/>
      <c r="V120" s="343">
        <v>4.78</v>
      </c>
      <c r="W120" s="264">
        <f t="shared" si="44"/>
        <v>15000</v>
      </c>
      <c r="X120" s="265">
        <f t="shared" si="47"/>
        <v>71700</v>
      </c>
      <c r="Y120" s="351"/>
      <c r="Z120" s="263">
        <f>V120-K120</f>
        <v>-1.2199999999999998</v>
      </c>
      <c r="AA120" s="264">
        <v>15000</v>
      </c>
      <c r="AB120" s="265">
        <f t="shared" ref="AB120" si="75">AA120*Z120</f>
        <v>-18299.999999999996</v>
      </c>
      <c r="AC120" s="266"/>
      <c r="AE120" s="397">
        <v>5</v>
      </c>
      <c r="AF120" s="391">
        <f>'[2]Interior MS'!I180</f>
        <v>4.78</v>
      </c>
      <c r="AG120" s="294">
        <f t="shared" si="33"/>
        <v>15000</v>
      </c>
      <c r="AH120" s="279"/>
      <c r="AI120" s="294">
        <f t="shared" si="64"/>
        <v>71700</v>
      </c>
      <c r="AJ120" s="348">
        <f>AG120*AF120</f>
        <v>71700</v>
      </c>
      <c r="AK120" s="347">
        <f>AI120-AJ120</f>
        <v>0</v>
      </c>
      <c r="AL120" s="279"/>
      <c r="AM120" s="398"/>
    </row>
    <row r="121" spans="1:39" s="396" customFormat="1">
      <c r="A121" s="1168"/>
      <c r="B121" s="427"/>
      <c r="C121" s="324" t="s">
        <v>346</v>
      </c>
      <c r="D121" s="277"/>
      <c r="E121" s="392"/>
      <c r="F121" s="277"/>
      <c r="G121" s="316"/>
      <c r="H121" s="264"/>
      <c r="I121" s="312"/>
      <c r="J121" s="351"/>
      <c r="K121" s="264"/>
      <c r="L121" s="264"/>
      <c r="M121" s="312"/>
      <c r="N121" s="351"/>
      <c r="O121" s="352"/>
      <c r="P121" s="351"/>
      <c r="Q121" s="279"/>
      <c r="R121" s="410"/>
      <c r="S121" s="427"/>
      <c r="T121" s="392"/>
      <c r="U121" s="427"/>
      <c r="V121" s="263"/>
      <c r="W121" s="264"/>
      <c r="X121" s="265"/>
      <c r="Y121" s="351"/>
      <c r="Z121" s="263"/>
      <c r="AA121" s="264"/>
      <c r="AB121" s="265"/>
      <c r="AC121" s="266"/>
      <c r="AE121" s="401"/>
      <c r="AF121" s="293">
        <f t="shared" si="34"/>
        <v>0</v>
      </c>
      <c r="AG121" s="294">
        <f t="shared" si="33"/>
        <v>0</v>
      </c>
      <c r="AH121" s="279"/>
      <c r="AI121" s="294">
        <f t="shared" si="64"/>
        <v>0</v>
      </c>
      <c r="AJ121" s="241"/>
      <c r="AK121" s="294"/>
      <c r="AL121" s="279"/>
      <c r="AM121" s="398"/>
    </row>
    <row r="122" spans="1:39" s="396" customFormat="1" ht="25">
      <c r="A122" s="1168"/>
      <c r="B122" s="427"/>
      <c r="C122" s="329" t="s">
        <v>228</v>
      </c>
      <c r="D122" s="277"/>
      <c r="E122" s="392"/>
      <c r="F122" s="277"/>
      <c r="G122" s="316"/>
      <c r="H122" s="264"/>
      <c r="I122" s="312"/>
      <c r="J122" s="351"/>
      <c r="K122" s="264"/>
      <c r="L122" s="264"/>
      <c r="M122" s="312"/>
      <c r="N122" s="351"/>
      <c r="O122" s="352"/>
      <c r="P122" s="351"/>
      <c r="Q122" s="279"/>
      <c r="R122" s="410"/>
      <c r="S122" s="427"/>
      <c r="T122" s="392"/>
      <c r="U122" s="427"/>
      <c r="V122" s="263"/>
      <c r="W122" s="264"/>
      <c r="X122" s="265"/>
      <c r="Y122" s="351"/>
      <c r="Z122" s="263"/>
      <c r="AA122" s="264"/>
      <c r="AB122" s="265"/>
      <c r="AC122" s="266"/>
      <c r="AE122" s="401"/>
      <c r="AF122" s="293">
        <f t="shared" si="34"/>
        <v>0</v>
      </c>
      <c r="AG122" s="294">
        <f t="shared" si="33"/>
        <v>0</v>
      </c>
      <c r="AH122" s="279"/>
      <c r="AI122" s="294">
        <f t="shared" si="64"/>
        <v>0</v>
      </c>
      <c r="AJ122" s="241"/>
      <c r="AK122" s="294"/>
      <c r="AL122" s="279"/>
      <c r="AM122" s="398"/>
    </row>
    <row r="123" spans="1:39" s="396" customFormat="1" ht="25">
      <c r="A123" s="1168"/>
      <c r="B123" s="427"/>
      <c r="C123" s="329" t="s">
        <v>229</v>
      </c>
      <c r="D123" s="277"/>
      <c r="E123" s="392"/>
      <c r="F123" s="277"/>
      <c r="G123" s="316"/>
      <c r="H123" s="264"/>
      <c r="I123" s="312"/>
      <c r="J123" s="351"/>
      <c r="K123" s="264"/>
      <c r="L123" s="264"/>
      <c r="M123" s="312"/>
      <c r="N123" s="351"/>
      <c r="O123" s="352"/>
      <c r="P123" s="351"/>
      <c r="Q123" s="279"/>
      <c r="R123" s="410"/>
      <c r="S123" s="427"/>
      <c r="T123" s="392"/>
      <c r="U123" s="427"/>
      <c r="V123" s="263"/>
      <c r="W123" s="264"/>
      <c r="X123" s="265"/>
      <c r="Y123" s="351"/>
      <c r="Z123" s="263"/>
      <c r="AA123" s="264"/>
      <c r="AB123" s="265"/>
      <c r="AC123" s="266"/>
      <c r="AE123" s="401"/>
      <c r="AF123" s="293">
        <f t="shared" si="34"/>
        <v>0</v>
      </c>
      <c r="AG123" s="294">
        <f t="shared" si="33"/>
        <v>0</v>
      </c>
      <c r="AH123" s="279"/>
      <c r="AI123" s="294">
        <f t="shared" si="64"/>
        <v>0</v>
      </c>
      <c r="AJ123" s="241"/>
      <c r="AK123" s="294"/>
      <c r="AL123" s="279"/>
      <c r="AM123" s="398"/>
    </row>
    <row r="124" spans="1:39" s="396" customFormat="1">
      <c r="A124" s="281"/>
      <c r="B124" s="296"/>
      <c r="C124" s="276"/>
      <c r="D124" s="277"/>
      <c r="E124" s="392"/>
      <c r="F124" s="277"/>
      <c r="G124" s="316"/>
      <c r="H124" s="264"/>
      <c r="I124" s="312"/>
      <c r="J124" s="351"/>
      <c r="K124" s="264"/>
      <c r="L124" s="264"/>
      <c r="M124" s="312"/>
      <c r="N124" s="351"/>
      <c r="O124" s="352"/>
      <c r="P124" s="351"/>
      <c r="Q124" s="279"/>
      <c r="R124" s="410"/>
      <c r="S124" s="427"/>
      <c r="T124" s="392"/>
      <c r="U124" s="427"/>
      <c r="V124" s="263"/>
      <c r="W124" s="264"/>
      <c r="X124" s="265"/>
      <c r="Y124" s="351"/>
      <c r="Z124" s="263"/>
      <c r="AA124" s="264"/>
      <c r="AB124" s="265"/>
      <c r="AC124" s="266"/>
      <c r="AE124" s="401"/>
      <c r="AF124" s="293">
        <f t="shared" si="34"/>
        <v>0</v>
      </c>
      <c r="AG124" s="294">
        <f t="shared" si="33"/>
        <v>0</v>
      </c>
      <c r="AH124" s="279"/>
      <c r="AI124" s="294">
        <f t="shared" si="64"/>
        <v>0</v>
      </c>
      <c r="AJ124" s="241"/>
      <c r="AK124" s="294"/>
      <c r="AL124" s="279"/>
      <c r="AM124" s="398"/>
    </row>
    <row r="125" spans="1:39" s="396" customFormat="1" ht="187.5">
      <c r="A125" s="1168">
        <v>22</v>
      </c>
      <c r="B125" s="1158" t="s">
        <v>370</v>
      </c>
      <c r="C125" s="324" t="s">
        <v>365</v>
      </c>
      <c r="D125" s="277"/>
      <c r="E125" s="277" t="s">
        <v>371</v>
      </c>
      <c r="F125" s="277" t="s">
        <v>352</v>
      </c>
      <c r="G125" s="316">
        <v>7</v>
      </c>
      <c r="H125" s="264">
        <v>9900</v>
      </c>
      <c r="I125" s="312">
        <f t="shared" ref="I125" si="76">H125*G125</f>
        <v>69300</v>
      </c>
      <c r="J125" s="351"/>
      <c r="K125" s="264">
        <v>7</v>
      </c>
      <c r="L125" s="264">
        <v>15000</v>
      </c>
      <c r="M125" s="312">
        <f t="shared" ref="M125" si="77">L125*K125</f>
        <v>105000</v>
      </c>
      <c r="N125" s="351"/>
      <c r="O125" s="352">
        <f>M125-I125</f>
        <v>35700</v>
      </c>
      <c r="P125" s="351"/>
      <c r="Q125" s="279"/>
      <c r="R125" s="395" t="s">
        <v>367</v>
      </c>
      <c r="S125" s="296" t="s">
        <v>291</v>
      </c>
      <c r="T125" s="277" t="s">
        <v>291</v>
      </c>
      <c r="U125" s="296"/>
      <c r="V125" s="263">
        <v>7</v>
      </c>
      <c r="W125" s="264">
        <f t="shared" si="44"/>
        <v>15000</v>
      </c>
      <c r="X125" s="265">
        <f t="shared" si="47"/>
        <v>105000</v>
      </c>
      <c r="Y125" s="351"/>
      <c r="Z125" s="263">
        <f>V125-K125</f>
        <v>0</v>
      </c>
      <c r="AA125" s="264">
        <v>15000</v>
      </c>
      <c r="AB125" s="265">
        <f t="shared" ref="AB125" si="78">AA125*Z125</f>
        <v>0</v>
      </c>
      <c r="AC125" s="266"/>
      <c r="AE125" s="397">
        <v>7</v>
      </c>
      <c r="AF125" s="293">
        <f t="shared" si="34"/>
        <v>7</v>
      </c>
      <c r="AG125" s="294">
        <f t="shared" si="33"/>
        <v>15000</v>
      </c>
      <c r="AH125" s="279"/>
      <c r="AI125" s="294">
        <f t="shared" si="64"/>
        <v>105000</v>
      </c>
      <c r="AJ125" s="241">
        <f>AG125*AF125</f>
        <v>105000</v>
      </c>
      <c r="AK125" s="294">
        <f>AI125-AJ125</f>
        <v>0</v>
      </c>
      <c r="AL125" s="279"/>
      <c r="AM125" s="398"/>
    </row>
    <row r="126" spans="1:39" s="396" customFormat="1">
      <c r="A126" s="1168"/>
      <c r="B126" s="1169"/>
      <c r="C126" s="324" t="s">
        <v>346</v>
      </c>
      <c r="D126" s="236"/>
      <c r="E126" s="260"/>
      <c r="F126" s="260"/>
      <c r="G126" s="236"/>
      <c r="H126" s="312"/>
      <c r="I126" s="304"/>
      <c r="J126" s="313"/>
      <c r="K126" s="239"/>
      <c r="L126" s="312"/>
      <c r="M126" s="304"/>
      <c r="N126" s="313"/>
      <c r="O126" s="306"/>
      <c r="P126" s="313"/>
      <c r="Q126" s="241"/>
      <c r="R126" s="410"/>
      <c r="S126" s="427"/>
      <c r="T126" s="392"/>
      <c r="U126" s="427"/>
      <c r="V126" s="263"/>
      <c r="W126" s="264"/>
      <c r="X126" s="265"/>
      <c r="Y126" s="313"/>
      <c r="Z126" s="263"/>
      <c r="AA126" s="264"/>
      <c r="AB126" s="265"/>
      <c r="AC126" s="266"/>
      <c r="AE126" s="401"/>
      <c r="AF126" s="293">
        <f t="shared" si="34"/>
        <v>0</v>
      </c>
      <c r="AG126" s="294">
        <f t="shared" si="33"/>
        <v>0</v>
      </c>
      <c r="AH126" s="279"/>
      <c r="AI126" s="294">
        <f t="shared" si="64"/>
        <v>0</v>
      </c>
      <c r="AJ126" s="241"/>
      <c r="AK126" s="294"/>
      <c r="AL126" s="279"/>
      <c r="AM126" s="398"/>
    </row>
    <row r="127" spans="1:39" s="396" customFormat="1" ht="25">
      <c r="A127" s="1168"/>
      <c r="B127" s="1169"/>
      <c r="C127" s="329" t="s">
        <v>228</v>
      </c>
      <c r="D127" s="236"/>
      <c r="E127" s="260"/>
      <c r="F127" s="260"/>
      <c r="G127" s="236"/>
      <c r="H127" s="312"/>
      <c r="I127" s="304"/>
      <c r="J127" s="313"/>
      <c r="K127" s="239"/>
      <c r="L127" s="312"/>
      <c r="M127" s="304"/>
      <c r="N127" s="313"/>
      <c r="O127" s="306"/>
      <c r="P127" s="313"/>
      <c r="Q127" s="241"/>
      <c r="R127" s="410"/>
      <c r="S127" s="427"/>
      <c r="T127" s="392"/>
      <c r="U127" s="427"/>
      <c r="V127" s="263"/>
      <c r="W127" s="264"/>
      <c r="X127" s="265"/>
      <c r="Y127" s="313"/>
      <c r="Z127" s="263"/>
      <c r="AA127" s="264"/>
      <c r="AB127" s="265"/>
      <c r="AC127" s="266"/>
      <c r="AE127" s="401"/>
      <c r="AF127" s="293">
        <f t="shared" si="34"/>
        <v>0</v>
      </c>
      <c r="AG127" s="294">
        <f t="shared" si="33"/>
        <v>0</v>
      </c>
      <c r="AH127" s="279"/>
      <c r="AI127" s="294">
        <f t="shared" si="64"/>
        <v>0</v>
      </c>
      <c r="AJ127" s="241"/>
      <c r="AK127" s="294"/>
      <c r="AL127" s="279"/>
      <c r="AM127" s="398"/>
    </row>
    <row r="128" spans="1:39" s="396" customFormat="1" ht="25">
      <c r="A128" s="1168"/>
      <c r="B128" s="1169"/>
      <c r="C128" s="329" t="s">
        <v>229</v>
      </c>
      <c r="D128" s="236"/>
      <c r="E128" s="260"/>
      <c r="F128" s="260"/>
      <c r="G128" s="236"/>
      <c r="H128" s="312"/>
      <c r="I128" s="304"/>
      <c r="J128" s="313"/>
      <c r="K128" s="239"/>
      <c r="L128" s="312"/>
      <c r="M128" s="304"/>
      <c r="N128" s="313"/>
      <c r="O128" s="306"/>
      <c r="P128" s="313"/>
      <c r="Q128" s="241"/>
      <c r="R128" s="410"/>
      <c r="S128" s="427"/>
      <c r="T128" s="392"/>
      <c r="U128" s="427"/>
      <c r="V128" s="263"/>
      <c r="W128" s="264"/>
      <c r="X128" s="265"/>
      <c r="Y128" s="313"/>
      <c r="Z128" s="263"/>
      <c r="AA128" s="264"/>
      <c r="AB128" s="265"/>
      <c r="AC128" s="266"/>
      <c r="AE128" s="401"/>
      <c r="AF128" s="293">
        <f t="shared" si="34"/>
        <v>0</v>
      </c>
      <c r="AG128" s="294">
        <f t="shared" si="33"/>
        <v>0</v>
      </c>
      <c r="AH128" s="279"/>
      <c r="AI128" s="294">
        <f t="shared" si="64"/>
        <v>0</v>
      </c>
      <c r="AJ128" s="241"/>
      <c r="AK128" s="294"/>
      <c r="AL128" s="279"/>
      <c r="AM128" s="398"/>
    </row>
    <row r="129" spans="1:40" s="396" customFormat="1">
      <c r="A129" s="281"/>
      <c r="B129" s="296"/>
      <c r="C129" s="329"/>
      <c r="D129" s="236"/>
      <c r="E129" s="260"/>
      <c r="F129" s="260"/>
      <c r="G129" s="236"/>
      <c r="H129" s="312"/>
      <c r="I129" s="304"/>
      <c r="J129" s="313"/>
      <c r="K129" s="239"/>
      <c r="L129" s="312"/>
      <c r="M129" s="304"/>
      <c r="N129" s="313"/>
      <c r="O129" s="306"/>
      <c r="P129" s="313"/>
      <c r="Q129" s="241"/>
      <c r="R129" s="410"/>
      <c r="S129" s="427"/>
      <c r="T129" s="392"/>
      <c r="U129" s="427"/>
      <c r="V129" s="263"/>
      <c r="W129" s="264"/>
      <c r="X129" s="265"/>
      <c r="Y129" s="313"/>
      <c r="Z129" s="263"/>
      <c r="AA129" s="264"/>
      <c r="AB129" s="265"/>
      <c r="AC129" s="266"/>
      <c r="AE129" s="401"/>
      <c r="AF129" s="293">
        <f t="shared" si="34"/>
        <v>0</v>
      </c>
      <c r="AG129" s="294">
        <f t="shared" si="33"/>
        <v>0</v>
      </c>
      <c r="AH129" s="279"/>
      <c r="AI129" s="294">
        <f t="shared" si="64"/>
        <v>0</v>
      </c>
      <c r="AJ129" s="241"/>
      <c r="AK129" s="294"/>
      <c r="AL129" s="279"/>
      <c r="AM129" s="398"/>
    </row>
    <row r="130" spans="1:40" s="396" customFormat="1" ht="75">
      <c r="A130" s="365">
        <v>18</v>
      </c>
      <c r="B130" s="277" t="s">
        <v>372</v>
      </c>
      <c r="C130" s="276" t="s">
        <v>373</v>
      </c>
      <c r="D130" s="277" t="s">
        <v>374</v>
      </c>
      <c r="E130" s="277" t="s">
        <v>375</v>
      </c>
      <c r="F130" s="316" t="s">
        <v>54</v>
      </c>
      <c r="G130" s="239">
        <v>180</v>
      </c>
      <c r="H130" s="304">
        <v>550</v>
      </c>
      <c r="I130" s="312">
        <f>H130*G130</f>
        <v>99000</v>
      </c>
      <c r="J130" s="312"/>
      <c r="K130" s="284"/>
      <c r="L130" s="278"/>
      <c r="M130" s="278"/>
      <c r="N130" s="279"/>
      <c r="O130" s="441">
        <f>M130-I130</f>
        <v>-99000</v>
      </c>
      <c r="P130" s="279"/>
      <c r="Q130" s="279"/>
      <c r="R130" s="279"/>
      <c r="S130" s="279"/>
      <c r="T130" s="422"/>
      <c r="U130" s="279"/>
      <c r="V130" s="279"/>
      <c r="W130" s="279"/>
      <c r="X130" s="398"/>
      <c r="Y130" s="279"/>
      <c r="Z130" s="279"/>
      <c r="AA130" s="279"/>
      <c r="AB130" s="398"/>
      <c r="AE130" s="401"/>
      <c r="AF130" s="293">
        <f t="shared" si="34"/>
        <v>0</v>
      </c>
      <c r="AG130" s="294">
        <f t="shared" si="33"/>
        <v>0</v>
      </c>
      <c r="AH130" s="279"/>
      <c r="AI130" s="294">
        <f t="shared" si="64"/>
        <v>0</v>
      </c>
      <c r="AJ130" s="241"/>
      <c r="AK130" s="294"/>
      <c r="AL130" s="279"/>
      <c r="AM130" s="398"/>
    </row>
    <row r="131" spans="1:40" s="396" customFormat="1">
      <c r="A131" s="365"/>
      <c r="B131" s="277"/>
      <c r="C131" s="276"/>
      <c r="D131" s="277"/>
      <c r="E131" s="277"/>
      <c r="F131" s="316"/>
      <c r="G131" s="239"/>
      <c r="H131" s="304"/>
      <c r="I131" s="442"/>
      <c r="J131" s="442"/>
      <c r="K131" s="284"/>
      <c r="L131" s="278"/>
      <c r="M131" s="278"/>
      <c r="N131" s="279"/>
      <c r="O131" s="280"/>
      <c r="P131" s="279"/>
      <c r="Q131" s="279"/>
      <c r="R131" s="279"/>
      <c r="S131" s="279"/>
      <c r="T131" s="422"/>
      <c r="U131" s="279"/>
      <c r="V131" s="279"/>
      <c r="W131" s="279"/>
      <c r="X131" s="398"/>
      <c r="Y131" s="279"/>
      <c r="Z131" s="279"/>
      <c r="AA131" s="279"/>
      <c r="AB131" s="398"/>
      <c r="AE131" s="401"/>
      <c r="AF131" s="293">
        <f t="shared" si="34"/>
        <v>0</v>
      </c>
      <c r="AG131" s="294">
        <f t="shared" si="33"/>
        <v>0</v>
      </c>
      <c r="AH131" s="279"/>
      <c r="AI131" s="294">
        <f t="shared" si="64"/>
        <v>0</v>
      </c>
      <c r="AJ131" s="241"/>
      <c r="AK131" s="294"/>
      <c r="AL131" s="279"/>
      <c r="AM131" s="398"/>
    </row>
    <row r="132" spans="1:40" s="396" customFormat="1" ht="82.5" customHeight="1">
      <c r="A132" s="365">
        <v>23</v>
      </c>
      <c r="B132" s="277" t="s">
        <v>376</v>
      </c>
      <c r="C132" s="276" t="s">
        <v>377</v>
      </c>
      <c r="D132" s="277" t="s">
        <v>378</v>
      </c>
      <c r="E132" s="277" t="s">
        <v>379</v>
      </c>
      <c r="F132" s="316" t="s">
        <v>54</v>
      </c>
      <c r="G132" s="236">
        <v>300</v>
      </c>
      <c r="H132" s="317">
        <v>950</v>
      </c>
      <c r="I132" s="438">
        <f t="shared" ref="I132:I144" si="79">H132*G132</f>
        <v>285000</v>
      </c>
      <c r="J132" s="439"/>
      <c r="K132" s="360">
        <v>300</v>
      </c>
      <c r="L132" s="317">
        <v>950</v>
      </c>
      <c r="M132" s="438">
        <f t="shared" ref="M132:M144" si="80">L132*K132</f>
        <v>285000</v>
      </c>
      <c r="N132" s="439"/>
      <c r="O132" s="440">
        <f>M132-I132</f>
        <v>0</v>
      </c>
      <c r="P132" s="313"/>
      <c r="Q132" s="241"/>
      <c r="R132" s="395" t="s">
        <v>380</v>
      </c>
      <c r="S132" s="277" t="s">
        <v>250</v>
      </c>
      <c r="T132" s="277" t="s">
        <v>225</v>
      </c>
      <c r="U132" s="243" t="s">
        <v>263</v>
      </c>
      <c r="V132" s="343">
        <v>190.54</v>
      </c>
      <c r="W132" s="264">
        <f t="shared" ref="W132:W162" si="81">L132</f>
        <v>950</v>
      </c>
      <c r="X132" s="265">
        <f t="shared" ref="X132:X162" si="82">W132*V132</f>
        <v>181013</v>
      </c>
      <c r="Y132" s="439"/>
      <c r="Z132" s="263">
        <f>V132-K132</f>
        <v>-109.46000000000001</v>
      </c>
      <c r="AA132" s="264">
        <v>950</v>
      </c>
      <c r="AB132" s="265">
        <f t="shared" ref="AB132:AB133" si="83">AA132*Z132</f>
        <v>-103987.00000000001</v>
      </c>
      <c r="AC132" s="266"/>
      <c r="AE132" s="397">
        <f>V132</f>
        <v>190.54</v>
      </c>
      <c r="AF132" s="391">
        <f>'[2]Interior MS'!I189</f>
        <v>190.53870000000001</v>
      </c>
      <c r="AG132" s="294">
        <f t="shared" si="33"/>
        <v>950</v>
      </c>
      <c r="AH132" s="279"/>
      <c r="AI132" s="294">
        <f t="shared" si="64"/>
        <v>181013</v>
      </c>
      <c r="AJ132" s="241">
        <f>AG132*AF132</f>
        <v>181011.76500000001</v>
      </c>
      <c r="AK132" s="294">
        <f>AI132-AJ132</f>
        <v>1.2349999999860302</v>
      </c>
      <c r="AL132" s="279"/>
      <c r="AM132" s="398"/>
    </row>
    <row r="133" spans="1:40" s="396" customFormat="1" ht="25">
      <c r="A133" s="365">
        <v>24</v>
      </c>
      <c r="B133" s="277" t="s">
        <v>381</v>
      </c>
      <c r="C133" s="276" t="s">
        <v>382</v>
      </c>
      <c r="D133" s="277" t="s">
        <v>378</v>
      </c>
      <c r="E133" s="277" t="s">
        <v>383</v>
      </c>
      <c r="F133" s="316" t="s">
        <v>384</v>
      </c>
      <c r="G133" s="236">
        <v>1</v>
      </c>
      <c r="H133" s="264">
        <v>7500</v>
      </c>
      <c r="I133" s="312">
        <f t="shared" si="79"/>
        <v>7500</v>
      </c>
      <c r="J133" s="351"/>
      <c r="K133" s="239">
        <v>1</v>
      </c>
      <c r="L133" s="264">
        <v>7500</v>
      </c>
      <c r="M133" s="312">
        <f t="shared" si="80"/>
        <v>7500</v>
      </c>
      <c r="N133" s="351"/>
      <c r="O133" s="352">
        <f t="shared" ref="O133:O143" si="84">M133-I133</f>
        <v>0</v>
      </c>
      <c r="P133" s="313"/>
      <c r="Q133" s="241"/>
      <c r="R133" s="410"/>
      <c r="S133" s="427"/>
      <c r="T133" s="392"/>
      <c r="U133" s="427"/>
      <c r="V133" s="263">
        <v>0</v>
      </c>
      <c r="W133" s="264">
        <f t="shared" si="81"/>
        <v>7500</v>
      </c>
      <c r="X133" s="265">
        <f t="shared" si="82"/>
        <v>0</v>
      </c>
      <c r="Y133" s="351"/>
      <c r="Z133" s="263">
        <f>V133-K133</f>
        <v>-1</v>
      </c>
      <c r="AA133" s="264">
        <v>7500</v>
      </c>
      <c r="AB133" s="265">
        <f t="shared" si="83"/>
        <v>-7500</v>
      </c>
      <c r="AC133" s="266"/>
      <c r="AE133" s="397"/>
      <c r="AF133" s="293">
        <f t="shared" si="34"/>
        <v>0</v>
      </c>
      <c r="AG133" s="294">
        <f t="shared" si="33"/>
        <v>7500</v>
      </c>
      <c r="AH133" s="279"/>
      <c r="AI133" s="294"/>
      <c r="AJ133" s="241"/>
      <c r="AK133" s="294"/>
      <c r="AL133" s="279"/>
      <c r="AM133" s="398"/>
    </row>
    <row r="134" spans="1:40" s="396" customFormat="1" ht="13" thickBot="1">
      <c r="A134" s="365"/>
      <c r="B134" s="277"/>
      <c r="C134" s="276"/>
      <c r="D134" s="277"/>
      <c r="E134" s="277"/>
      <c r="F134" s="316"/>
      <c r="G134" s="236"/>
      <c r="H134" s="264"/>
      <c r="I134" s="312"/>
      <c r="J134" s="351"/>
      <c r="K134" s="239"/>
      <c r="L134" s="264"/>
      <c r="M134" s="312"/>
      <c r="N134" s="351"/>
      <c r="O134" s="352"/>
      <c r="P134" s="313"/>
      <c r="Q134" s="241"/>
      <c r="R134" s="410"/>
      <c r="S134" s="427"/>
      <c r="T134" s="392"/>
      <c r="U134" s="427"/>
      <c r="V134" s="263"/>
      <c r="W134" s="264"/>
      <c r="X134" s="265"/>
      <c r="Y134" s="351"/>
      <c r="Z134" s="263"/>
      <c r="AA134" s="264"/>
      <c r="AB134" s="265"/>
      <c r="AC134" s="266"/>
      <c r="AE134" s="401"/>
      <c r="AF134" s="293">
        <f t="shared" si="34"/>
        <v>0</v>
      </c>
      <c r="AG134" s="294">
        <f t="shared" si="33"/>
        <v>0</v>
      </c>
      <c r="AH134" s="279"/>
      <c r="AI134" s="294"/>
      <c r="AJ134" s="241"/>
      <c r="AK134" s="294"/>
      <c r="AL134" s="279"/>
      <c r="AM134" s="398"/>
    </row>
    <row r="135" spans="1:40" s="396" customFormat="1" ht="47" thickBot="1">
      <c r="A135" s="270" t="s">
        <v>385</v>
      </c>
      <c r="B135" s="277"/>
      <c r="C135" s="276"/>
      <c r="D135" s="277"/>
      <c r="E135" s="277"/>
      <c r="F135" s="316"/>
      <c r="G135" s="236"/>
      <c r="H135" s="264"/>
      <c r="I135" s="312">
        <f>SUBTOTAL(9,I19:I133)</f>
        <v>3475000</v>
      </c>
      <c r="J135" s="351"/>
      <c r="K135" s="239"/>
      <c r="L135" s="264"/>
      <c r="M135" s="312">
        <f>SUBTOTAL(9,M19:M133)</f>
        <v>4241750</v>
      </c>
      <c r="N135" s="351"/>
      <c r="O135" s="352"/>
      <c r="P135" s="313"/>
      <c r="Q135" s="241"/>
      <c r="R135" s="410"/>
      <c r="S135" s="427"/>
      <c r="T135" s="392"/>
      <c r="U135" s="427"/>
      <c r="V135" s="263"/>
      <c r="W135" s="264"/>
      <c r="X135" s="443">
        <f>SUBTOTAL(9,X19:X133)</f>
        <v>3475864.875</v>
      </c>
      <c r="Y135" s="351"/>
      <c r="Z135" s="263"/>
      <c r="AA135" s="264"/>
      <c r="AB135" s="443">
        <f>SUBTOTAL(9,AB19:AB133)</f>
        <v>-711470.125</v>
      </c>
      <c r="AC135" s="444"/>
      <c r="AD135" s="445" t="s">
        <v>386</v>
      </c>
      <c r="AE135" s="401"/>
      <c r="AF135" s="293">
        <f t="shared" si="34"/>
        <v>0</v>
      </c>
      <c r="AG135" s="294">
        <f t="shared" si="34"/>
        <v>0</v>
      </c>
      <c r="AH135" s="446">
        <f>X135-AI135</f>
        <v>0</v>
      </c>
      <c r="AI135" s="196">
        <f>SUM(AI19:AI134)</f>
        <v>3475864.875</v>
      </c>
      <c r="AJ135" s="196">
        <f>SUM(AJ19:AJ134)</f>
        <v>3475851.8400000003</v>
      </c>
      <c r="AK135" s="196">
        <f>SUM(AK19:AK134)</f>
        <v>13.035000000003492</v>
      </c>
      <c r="AL135" s="447"/>
      <c r="AM135" s="448"/>
      <c r="AN135" s="449"/>
    </row>
    <row r="136" spans="1:40" s="396" customFormat="1">
      <c r="A136" s="365"/>
      <c r="B136" s="277"/>
      <c r="C136" s="276"/>
      <c r="D136" s="277"/>
      <c r="E136" s="277"/>
      <c r="F136" s="316"/>
      <c r="G136" s="236"/>
      <c r="H136" s="264"/>
      <c r="I136" s="312"/>
      <c r="J136" s="351"/>
      <c r="K136" s="239"/>
      <c r="L136" s="264"/>
      <c r="M136" s="312"/>
      <c r="N136" s="351"/>
      <c r="O136" s="352"/>
      <c r="P136" s="313"/>
      <c r="Q136" s="241"/>
      <c r="R136" s="410"/>
      <c r="S136" s="427"/>
      <c r="T136" s="392"/>
      <c r="U136" s="427"/>
      <c r="V136" s="263"/>
      <c r="W136" s="264"/>
      <c r="X136" s="265"/>
      <c r="Y136" s="351"/>
      <c r="Z136" s="263"/>
      <c r="AA136" s="264"/>
      <c r="AB136" s="265"/>
      <c r="AC136" s="266"/>
      <c r="AE136" s="401"/>
      <c r="AF136" s="293">
        <f t="shared" ref="AF136:AG161" si="85">V136</f>
        <v>0</v>
      </c>
      <c r="AG136" s="294">
        <f t="shared" si="85"/>
        <v>0</v>
      </c>
      <c r="AH136" s="279"/>
      <c r="AI136" s="294">
        <f t="shared" ref="AI136:AI151" si="86">X136</f>
        <v>0</v>
      </c>
      <c r="AJ136" s="241">
        <f t="shared" ref="AJ136:AJ161" si="87">AG136*AF136</f>
        <v>0</v>
      </c>
      <c r="AK136" s="294"/>
      <c r="AL136" s="279"/>
      <c r="AM136" s="398"/>
    </row>
    <row r="137" spans="1:40" s="396" customFormat="1" ht="13">
      <c r="A137" s="450"/>
      <c r="B137" s="451"/>
      <c r="C137" s="452" t="s">
        <v>387</v>
      </c>
      <c r="D137" s="451"/>
      <c r="E137" s="451"/>
      <c r="F137" s="453"/>
      <c r="G137" s="454"/>
      <c r="H137" s="455"/>
      <c r="I137" s="456"/>
      <c r="J137" s="457"/>
      <c r="K137" s="458"/>
      <c r="L137" s="455"/>
      <c r="M137" s="456"/>
      <c r="N137" s="457"/>
      <c r="O137" s="459"/>
      <c r="P137" s="460"/>
      <c r="Q137" s="461"/>
      <c r="R137" s="462"/>
      <c r="S137" s="463"/>
      <c r="T137" s="464"/>
      <c r="U137" s="463"/>
      <c r="V137" s="263"/>
      <c r="W137" s="264"/>
      <c r="X137" s="265"/>
      <c r="Y137" s="457"/>
      <c r="Z137" s="263"/>
      <c r="AA137" s="264"/>
      <c r="AB137" s="265"/>
      <c r="AC137" s="266"/>
      <c r="AE137" s="401"/>
      <c r="AF137" s="293">
        <f t="shared" si="85"/>
        <v>0</v>
      </c>
      <c r="AG137" s="294">
        <f t="shared" si="85"/>
        <v>0</v>
      </c>
      <c r="AH137" s="279"/>
      <c r="AI137" s="294">
        <f t="shared" si="86"/>
        <v>0</v>
      </c>
      <c r="AJ137" s="241">
        <f t="shared" si="87"/>
        <v>0</v>
      </c>
      <c r="AK137" s="294"/>
      <c r="AL137" s="279"/>
      <c r="AM137" s="398"/>
    </row>
    <row r="138" spans="1:40" s="396" customFormat="1" ht="87" customHeight="1">
      <c r="A138" s="281">
        <v>6</v>
      </c>
      <c r="B138" s="277" t="s">
        <v>388</v>
      </c>
      <c r="C138" s="298" t="s">
        <v>389</v>
      </c>
      <c r="D138" s="261" t="s">
        <v>197</v>
      </c>
      <c r="E138" s="283"/>
      <c r="F138" s="264"/>
      <c r="G138" s="284"/>
      <c r="H138" s="285"/>
      <c r="I138" s="279"/>
      <c r="J138" s="279"/>
      <c r="K138" s="264">
        <v>1</v>
      </c>
      <c r="L138" s="264">
        <v>30000</v>
      </c>
      <c r="M138" s="465">
        <v>30000</v>
      </c>
      <c r="N138" s="285"/>
      <c r="O138" s="286">
        <v>30000</v>
      </c>
      <c r="P138" s="285"/>
      <c r="Q138" s="279"/>
      <c r="R138" s="288" t="s">
        <v>175</v>
      </c>
      <c r="S138" s="236" t="s">
        <v>291</v>
      </c>
      <c r="T138" s="243"/>
      <c r="U138" s="236"/>
      <c r="V138" s="263">
        <v>1</v>
      </c>
      <c r="W138" s="264">
        <f t="shared" si="81"/>
        <v>30000</v>
      </c>
      <c r="X138" s="265">
        <f t="shared" si="82"/>
        <v>30000</v>
      </c>
      <c r="Y138" s="285"/>
      <c r="Z138" s="263">
        <f>V138-K138</f>
        <v>0</v>
      </c>
      <c r="AA138" s="264">
        <v>30000</v>
      </c>
      <c r="AB138" s="265">
        <f t="shared" ref="AB138:AB139" si="88">AA138*Z138</f>
        <v>0</v>
      </c>
      <c r="AC138" s="266"/>
      <c r="AE138" s="397">
        <f>'[3]INTERIOR WORK'!$V$138</f>
        <v>1</v>
      </c>
      <c r="AF138" s="293">
        <f t="shared" si="85"/>
        <v>1</v>
      </c>
      <c r="AG138" s="294">
        <f t="shared" si="85"/>
        <v>30000</v>
      </c>
      <c r="AH138" s="279"/>
      <c r="AI138" s="294">
        <f>X138</f>
        <v>30000</v>
      </c>
      <c r="AJ138" s="241">
        <f>AG138*AF138</f>
        <v>30000</v>
      </c>
      <c r="AK138" s="294">
        <f>AI138-AJ138</f>
        <v>0</v>
      </c>
      <c r="AL138" s="279"/>
      <c r="AM138" s="398"/>
    </row>
    <row r="139" spans="1:40" ht="64.5" customHeight="1">
      <c r="A139" s="466">
        <v>2</v>
      </c>
      <c r="B139" s="392" t="s">
        <v>390</v>
      </c>
      <c r="C139" s="276" t="s">
        <v>221</v>
      </c>
      <c r="D139" s="392" t="s">
        <v>237</v>
      </c>
      <c r="E139" s="392" t="s">
        <v>238</v>
      </c>
      <c r="F139" s="467" t="s">
        <v>197</v>
      </c>
      <c r="G139" s="402"/>
      <c r="H139" s="284"/>
      <c r="I139" s="284"/>
      <c r="J139" s="320"/>
      <c r="K139" s="284">
        <v>2</v>
      </c>
      <c r="L139" s="284">
        <v>60000</v>
      </c>
      <c r="M139" s="465">
        <f t="shared" ref="M139" si="89">L139*K139</f>
        <v>120000</v>
      </c>
      <c r="N139" s="320"/>
      <c r="O139" s="286">
        <f>M139-I139</f>
        <v>120000</v>
      </c>
      <c r="P139" s="468"/>
      <c r="Q139" s="279"/>
      <c r="R139" s="328" t="s">
        <v>391</v>
      </c>
      <c r="S139" s="236"/>
      <c r="T139" s="243"/>
      <c r="U139" s="236"/>
      <c r="V139" s="263">
        <v>2</v>
      </c>
      <c r="W139" s="264">
        <f t="shared" si="81"/>
        <v>60000</v>
      </c>
      <c r="X139" s="265">
        <f t="shared" si="82"/>
        <v>120000</v>
      </c>
      <c r="Y139" s="320"/>
      <c r="Z139" s="263">
        <f>V139-K139</f>
        <v>0</v>
      </c>
      <c r="AA139" s="264">
        <v>60000</v>
      </c>
      <c r="AB139" s="265">
        <f t="shared" si="88"/>
        <v>0</v>
      </c>
      <c r="AC139" s="266"/>
      <c r="AE139" s="292">
        <f>'[3]INTERIOR WORK'!$V$139</f>
        <v>2</v>
      </c>
      <c r="AF139" s="293">
        <f t="shared" si="85"/>
        <v>2</v>
      </c>
      <c r="AG139" s="294">
        <f t="shared" si="85"/>
        <v>60000</v>
      </c>
      <c r="AH139" s="348"/>
      <c r="AI139" s="294">
        <f>X139</f>
        <v>120000</v>
      </c>
      <c r="AJ139" s="241">
        <f>AG139*AF139</f>
        <v>120000</v>
      </c>
      <c r="AK139" s="294">
        <f>AI139-AJ139</f>
        <v>0</v>
      </c>
      <c r="AL139" s="241"/>
      <c r="AM139" s="245"/>
    </row>
    <row r="140" spans="1:40" ht="25">
      <c r="A140" s="281"/>
      <c r="B140" s="277"/>
      <c r="C140" s="324" t="s">
        <v>292</v>
      </c>
      <c r="D140" s="277"/>
      <c r="E140" s="277"/>
      <c r="F140" s="261"/>
      <c r="G140" s="316"/>
      <c r="H140" s="264"/>
      <c r="I140" s="264"/>
      <c r="J140" s="320"/>
      <c r="K140" s="264"/>
      <c r="L140" s="264"/>
      <c r="M140" s="469"/>
      <c r="N140" s="320"/>
      <c r="O140" s="326"/>
      <c r="P140" s="320"/>
      <c r="Q140" s="327"/>
      <c r="R140" s="328"/>
      <c r="S140" s="260"/>
      <c r="T140" s="262"/>
      <c r="U140" s="260"/>
      <c r="V140" s="263"/>
      <c r="W140" s="264"/>
      <c r="X140" s="265"/>
      <c r="Y140" s="320"/>
      <c r="Z140" s="263"/>
      <c r="AA140" s="264"/>
      <c r="AB140" s="265"/>
      <c r="AC140" s="266"/>
      <c r="AE140" s="273"/>
      <c r="AF140" s="293">
        <f t="shared" si="85"/>
        <v>0</v>
      </c>
      <c r="AG140" s="294">
        <f t="shared" si="85"/>
        <v>0</v>
      </c>
      <c r="AH140" s="241"/>
      <c r="AI140" s="294">
        <f t="shared" si="86"/>
        <v>0</v>
      </c>
      <c r="AJ140" s="241"/>
      <c r="AK140" s="294">
        <f t="shared" ref="AK140:AK152" si="90">AI140-AJ140</f>
        <v>0</v>
      </c>
      <c r="AL140" s="241"/>
      <c r="AM140" s="245"/>
    </row>
    <row r="141" spans="1:40" ht="25">
      <c r="A141" s="281"/>
      <c r="B141" s="277"/>
      <c r="C141" s="329" t="s">
        <v>228</v>
      </c>
      <c r="D141" s="277"/>
      <c r="E141" s="277"/>
      <c r="F141" s="261"/>
      <c r="G141" s="316"/>
      <c r="H141" s="264"/>
      <c r="I141" s="264"/>
      <c r="J141" s="320"/>
      <c r="K141" s="264"/>
      <c r="L141" s="264"/>
      <c r="M141" s="469"/>
      <c r="N141" s="320"/>
      <c r="O141" s="326"/>
      <c r="P141" s="320"/>
      <c r="Q141" s="327"/>
      <c r="R141" s="328"/>
      <c r="S141" s="260"/>
      <c r="T141" s="262"/>
      <c r="U141" s="260"/>
      <c r="V141" s="263"/>
      <c r="W141" s="264"/>
      <c r="X141" s="265"/>
      <c r="Y141" s="320"/>
      <c r="Z141" s="263"/>
      <c r="AA141" s="264"/>
      <c r="AB141" s="265"/>
      <c r="AC141" s="266"/>
      <c r="AE141" s="273"/>
      <c r="AF141" s="293">
        <f t="shared" si="85"/>
        <v>0</v>
      </c>
      <c r="AG141" s="294">
        <f t="shared" si="85"/>
        <v>0</v>
      </c>
      <c r="AH141" s="241"/>
      <c r="AI141" s="294">
        <f t="shared" si="86"/>
        <v>0</v>
      </c>
      <c r="AJ141" s="241"/>
      <c r="AK141" s="294">
        <f t="shared" si="90"/>
        <v>0</v>
      </c>
      <c r="AL141" s="241"/>
      <c r="AM141" s="245"/>
    </row>
    <row r="142" spans="1:40" ht="25">
      <c r="A142" s="281"/>
      <c r="B142" s="277"/>
      <c r="C142" s="329" t="s">
        <v>229</v>
      </c>
      <c r="D142" s="277"/>
      <c r="E142" s="277"/>
      <c r="F142" s="261"/>
      <c r="G142" s="316"/>
      <c r="H142" s="264"/>
      <c r="I142" s="264"/>
      <c r="J142" s="320"/>
      <c r="K142" s="264"/>
      <c r="L142" s="264"/>
      <c r="M142" s="469"/>
      <c r="N142" s="320"/>
      <c r="O142" s="326"/>
      <c r="P142" s="320"/>
      <c r="Q142" s="327"/>
      <c r="R142" s="328"/>
      <c r="S142" s="260"/>
      <c r="T142" s="262"/>
      <c r="U142" s="260"/>
      <c r="V142" s="263"/>
      <c r="W142" s="264"/>
      <c r="X142" s="265"/>
      <c r="Y142" s="320"/>
      <c r="Z142" s="263"/>
      <c r="AA142" s="264"/>
      <c r="AB142" s="265"/>
      <c r="AC142" s="266"/>
      <c r="AE142" s="273"/>
      <c r="AF142" s="293">
        <f t="shared" si="85"/>
        <v>0</v>
      </c>
      <c r="AG142" s="294">
        <f t="shared" si="85"/>
        <v>0</v>
      </c>
      <c r="AH142" s="241"/>
      <c r="AI142" s="294">
        <f t="shared" si="86"/>
        <v>0</v>
      </c>
      <c r="AJ142" s="241"/>
      <c r="AK142" s="294">
        <f t="shared" si="90"/>
        <v>0</v>
      </c>
      <c r="AL142" s="241"/>
      <c r="AM142" s="245"/>
    </row>
    <row r="143" spans="1:40" s="396" customFormat="1" ht="37.5">
      <c r="A143" s="365">
        <v>25</v>
      </c>
      <c r="B143" s="277" t="s">
        <v>392</v>
      </c>
      <c r="C143" s="276" t="s">
        <v>393</v>
      </c>
      <c r="D143" s="277" t="s">
        <v>394</v>
      </c>
      <c r="E143" s="277" t="s">
        <v>395</v>
      </c>
      <c r="F143" s="316" t="s">
        <v>384</v>
      </c>
      <c r="G143" s="236"/>
      <c r="H143" s="304"/>
      <c r="I143" s="312">
        <f t="shared" si="79"/>
        <v>0</v>
      </c>
      <c r="J143" s="351"/>
      <c r="K143" s="239">
        <v>1</v>
      </c>
      <c r="L143" s="304">
        <v>20000</v>
      </c>
      <c r="M143" s="470">
        <f t="shared" si="80"/>
        <v>20000</v>
      </c>
      <c r="N143" s="351"/>
      <c r="O143" s="352">
        <f t="shared" si="84"/>
        <v>20000</v>
      </c>
      <c r="P143" s="313"/>
      <c r="Q143" s="241"/>
      <c r="R143" s="410"/>
      <c r="S143" s="296"/>
      <c r="T143" s="277"/>
      <c r="U143" s="296"/>
      <c r="V143" s="263">
        <v>0</v>
      </c>
      <c r="W143" s="264">
        <f t="shared" si="81"/>
        <v>20000</v>
      </c>
      <c r="X143" s="265">
        <f t="shared" si="82"/>
        <v>0</v>
      </c>
      <c r="Y143" s="351"/>
      <c r="Z143" s="263">
        <f>V143-K143</f>
        <v>-1</v>
      </c>
      <c r="AA143" s="264">
        <v>20000</v>
      </c>
      <c r="AB143" s="265">
        <f t="shared" ref="AB143:AB144" si="91">AA143*Z143</f>
        <v>-20000</v>
      </c>
      <c r="AC143" s="266"/>
      <c r="AE143" s="401"/>
      <c r="AF143" s="293">
        <f t="shared" si="85"/>
        <v>0</v>
      </c>
      <c r="AG143" s="294">
        <f t="shared" si="85"/>
        <v>20000</v>
      </c>
      <c r="AH143" s="279"/>
      <c r="AI143" s="294">
        <f t="shared" si="86"/>
        <v>0</v>
      </c>
      <c r="AJ143" s="241"/>
      <c r="AK143" s="294">
        <f t="shared" si="90"/>
        <v>0</v>
      </c>
      <c r="AL143" s="279"/>
      <c r="AM143" s="398"/>
    </row>
    <row r="144" spans="1:40" s="396" customFormat="1" ht="100">
      <c r="A144" s="365">
        <v>26</v>
      </c>
      <c r="B144" s="277" t="s">
        <v>396</v>
      </c>
      <c r="C144" s="276" t="s">
        <v>397</v>
      </c>
      <c r="D144" s="277" t="s">
        <v>398</v>
      </c>
      <c r="E144" s="277" t="s">
        <v>399</v>
      </c>
      <c r="F144" s="316" t="s">
        <v>54</v>
      </c>
      <c r="G144" s="236"/>
      <c r="H144" s="304"/>
      <c r="I144" s="312">
        <f t="shared" si="79"/>
        <v>0</v>
      </c>
      <c r="J144" s="351"/>
      <c r="K144" s="239">
        <v>2000</v>
      </c>
      <c r="L144" s="471">
        <f>'[2]26 Rate Analysis'!G44</f>
        <v>479</v>
      </c>
      <c r="M144" s="470">
        <f t="shared" si="80"/>
        <v>958000</v>
      </c>
      <c r="N144" s="351"/>
      <c r="O144" s="352">
        <f>M144-I144</f>
        <v>958000</v>
      </c>
      <c r="P144" s="472"/>
      <c r="Q144" s="342" t="s">
        <v>400</v>
      </c>
      <c r="R144" s="430" t="s">
        <v>322</v>
      </c>
      <c r="S144" s="1208" t="s">
        <v>291</v>
      </c>
      <c r="T144" s="1201" t="s">
        <v>291</v>
      </c>
      <c r="U144" s="1208"/>
      <c r="V144" s="343">
        <v>1706.8</v>
      </c>
      <c r="W144" s="264">
        <f t="shared" si="81"/>
        <v>479</v>
      </c>
      <c r="X144" s="265">
        <f t="shared" si="82"/>
        <v>817557.2</v>
      </c>
      <c r="Y144" s="351"/>
      <c r="Z144" s="263">
        <f>V144-K144</f>
        <v>-293.20000000000005</v>
      </c>
      <c r="AA144" s="264">
        <v>479</v>
      </c>
      <c r="AB144" s="265">
        <f t="shared" si="91"/>
        <v>-140442.80000000002</v>
      </c>
      <c r="AC144" s="266"/>
      <c r="AE144" s="397">
        <f>'[3]INTERIOR WORK'!$V$144</f>
        <v>1730.5</v>
      </c>
      <c r="AF144" s="293">
        <f>'[2]Interior MS'!I215</f>
        <v>1706.8000000000002</v>
      </c>
      <c r="AG144" s="294">
        <f t="shared" si="85"/>
        <v>479</v>
      </c>
      <c r="AH144" s="279"/>
      <c r="AI144" s="294">
        <f>X144</f>
        <v>817557.2</v>
      </c>
      <c r="AJ144" s="241">
        <f>AG144*AF144</f>
        <v>817557.20000000007</v>
      </c>
      <c r="AK144" s="294">
        <f>AI144-AJ144</f>
        <v>0</v>
      </c>
      <c r="AL144" s="279"/>
      <c r="AM144" s="398"/>
    </row>
    <row r="145" spans="1:39" s="396" customFormat="1">
      <c r="A145" s="281"/>
      <c r="B145" s="296"/>
      <c r="C145" s="436"/>
      <c r="D145" s="236"/>
      <c r="E145" s="260"/>
      <c r="F145" s="260"/>
      <c r="G145" s="236"/>
      <c r="H145" s="312"/>
      <c r="I145" s="304"/>
      <c r="J145" s="313"/>
      <c r="K145" s="239"/>
      <c r="L145" s="312"/>
      <c r="M145" s="473"/>
      <c r="N145" s="313"/>
      <c r="O145" s="306"/>
      <c r="P145" s="313"/>
      <c r="Q145" s="342"/>
      <c r="R145" s="410"/>
      <c r="S145" s="1208"/>
      <c r="T145" s="1201"/>
      <c r="U145" s="1208"/>
      <c r="V145" s="263"/>
      <c r="W145" s="264"/>
      <c r="X145" s="265"/>
      <c r="Y145" s="313"/>
      <c r="Z145" s="263"/>
      <c r="AA145" s="264"/>
      <c r="AB145" s="265"/>
      <c r="AC145" s="266"/>
      <c r="AE145" s="401"/>
      <c r="AF145" s="293">
        <f t="shared" si="85"/>
        <v>0</v>
      </c>
      <c r="AG145" s="294">
        <f t="shared" si="85"/>
        <v>0</v>
      </c>
      <c r="AH145" s="279"/>
      <c r="AI145" s="294">
        <f t="shared" si="86"/>
        <v>0</v>
      </c>
      <c r="AJ145" s="241">
        <f t="shared" si="87"/>
        <v>0</v>
      </c>
      <c r="AK145" s="294">
        <f t="shared" si="90"/>
        <v>0</v>
      </c>
      <c r="AL145" s="279"/>
      <c r="AM145" s="398"/>
    </row>
    <row r="146" spans="1:39" ht="50">
      <c r="A146" s="281">
        <v>27</v>
      </c>
      <c r="B146" s="277" t="s">
        <v>401</v>
      </c>
      <c r="C146" s="276" t="s">
        <v>402</v>
      </c>
      <c r="D146" s="277"/>
      <c r="E146" s="277"/>
      <c r="F146" s="316" t="s">
        <v>54</v>
      </c>
      <c r="G146" s="236"/>
      <c r="H146" s="355"/>
      <c r="I146" s="355"/>
      <c r="J146" s="366"/>
      <c r="K146" s="474">
        <v>1750</v>
      </c>
      <c r="L146" s="475">
        <v>140</v>
      </c>
      <c r="M146" s="476">
        <f>L146*K146</f>
        <v>245000</v>
      </c>
      <c r="N146" s="366"/>
      <c r="O146" s="357">
        <f t="shared" ref="O146:O148" si="92">M146-I146</f>
        <v>245000</v>
      </c>
      <c r="P146" s="339"/>
      <c r="Q146" s="342" t="s">
        <v>403</v>
      </c>
      <c r="R146" s="321" t="s">
        <v>404</v>
      </c>
      <c r="S146" s="277" t="s">
        <v>405</v>
      </c>
      <c r="T146" s="277" t="s">
        <v>406</v>
      </c>
      <c r="U146" s="277" t="s">
        <v>407</v>
      </c>
      <c r="V146" s="343">
        <v>868.67</v>
      </c>
      <c r="W146" s="264">
        <f t="shared" si="81"/>
        <v>140</v>
      </c>
      <c r="X146" s="265">
        <f>W146*V146</f>
        <v>121613.79999999999</v>
      </c>
      <c r="Y146" s="366"/>
      <c r="Z146" s="263">
        <f>V146-K146</f>
        <v>-881.33</v>
      </c>
      <c r="AA146" s="264">
        <v>140.32842206455169</v>
      </c>
      <c r="AB146" s="265">
        <f t="shared" ref="AB146:AB148" si="93">AA146*Z146</f>
        <v>-123675.64821815134</v>
      </c>
      <c r="AC146" s="266"/>
      <c r="AE146" s="292">
        <f>'[3]INTERIOR WORK'!$V$146</f>
        <v>1232.7750000000001</v>
      </c>
      <c r="AF146" s="293">
        <f>'[2]Interior MS'!I227</f>
        <v>868.67</v>
      </c>
      <c r="AG146" s="294">
        <f t="shared" si="85"/>
        <v>140</v>
      </c>
      <c r="AH146" s="241"/>
      <c r="AI146" s="294">
        <f>X146</f>
        <v>121613.79999999999</v>
      </c>
      <c r="AJ146" s="241">
        <f>AG146*AF146</f>
        <v>121613.79999999999</v>
      </c>
      <c r="AK146" s="294">
        <f>AI146-AJ146</f>
        <v>0</v>
      </c>
      <c r="AL146" s="241"/>
      <c r="AM146" s="245"/>
    </row>
    <row r="147" spans="1:39" ht="50">
      <c r="A147" s="281">
        <v>28</v>
      </c>
      <c r="B147" s="277" t="s">
        <v>408</v>
      </c>
      <c r="C147" s="276" t="s">
        <v>409</v>
      </c>
      <c r="D147" s="277"/>
      <c r="E147" s="277"/>
      <c r="F147" s="316" t="s">
        <v>54</v>
      </c>
      <c r="G147" s="236"/>
      <c r="H147" s="312"/>
      <c r="I147" s="312"/>
      <c r="J147" s="364"/>
      <c r="K147" s="239">
        <v>3300</v>
      </c>
      <c r="L147" s="312">
        <v>100</v>
      </c>
      <c r="M147" s="470">
        <f>L147*K147</f>
        <v>330000</v>
      </c>
      <c r="N147" s="364"/>
      <c r="O147" s="352">
        <f t="shared" si="92"/>
        <v>330000</v>
      </c>
      <c r="P147" s="320"/>
      <c r="Q147" s="342"/>
      <c r="R147" s="328" t="s">
        <v>410</v>
      </c>
      <c r="S147" s="296" t="s">
        <v>291</v>
      </c>
      <c r="T147" s="277"/>
      <c r="U147" s="296"/>
      <c r="V147" s="263"/>
      <c r="W147" s="264">
        <f t="shared" si="81"/>
        <v>100</v>
      </c>
      <c r="X147" s="265">
        <f t="shared" si="82"/>
        <v>0</v>
      </c>
      <c r="Y147" s="364"/>
      <c r="Z147" s="263">
        <f>V147-K147</f>
        <v>-3300</v>
      </c>
      <c r="AA147" s="264">
        <v>100</v>
      </c>
      <c r="AB147" s="265">
        <f t="shared" si="93"/>
        <v>-330000</v>
      </c>
      <c r="AC147" s="266"/>
      <c r="AE147" s="273"/>
      <c r="AF147" s="293">
        <f t="shared" si="85"/>
        <v>0</v>
      </c>
      <c r="AG147" s="294">
        <f t="shared" si="85"/>
        <v>100</v>
      </c>
      <c r="AH147" s="241"/>
      <c r="AI147" s="294">
        <f t="shared" si="86"/>
        <v>0</v>
      </c>
      <c r="AJ147" s="241">
        <f t="shared" si="87"/>
        <v>0</v>
      </c>
      <c r="AK147" s="294">
        <f t="shared" si="90"/>
        <v>0</v>
      </c>
      <c r="AL147" s="241"/>
      <c r="AM147" s="245"/>
    </row>
    <row r="148" spans="1:39" ht="125">
      <c r="A148" s="281">
        <v>29</v>
      </c>
      <c r="B148" s="277" t="s">
        <v>411</v>
      </c>
      <c r="C148" s="276" t="s">
        <v>412</v>
      </c>
      <c r="D148" s="277"/>
      <c r="E148" s="277"/>
      <c r="F148" s="316" t="s">
        <v>54</v>
      </c>
      <c r="G148" s="236"/>
      <c r="H148" s="355"/>
      <c r="I148" s="355"/>
      <c r="J148" s="366"/>
      <c r="K148" s="474">
        <v>55</v>
      </c>
      <c r="L148" s="475">
        <f>'[2]29 Rate Analysis'!G43</f>
        <v>1450</v>
      </c>
      <c r="M148" s="476">
        <f>L148*K148</f>
        <v>79750</v>
      </c>
      <c r="N148" s="366"/>
      <c r="O148" s="357">
        <f t="shared" si="92"/>
        <v>79750</v>
      </c>
      <c r="P148" s="320"/>
      <c r="Q148" s="342"/>
      <c r="R148" s="321" t="s">
        <v>413</v>
      </c>
      <c r="S148" s="1208" t="s">
        <v>414</v>
      </c>
      <c r="T148" s="1201"/>
      <c r="U148" s="1208"/>
      <c r="V148" s="263"/>
      <c r="W148" s="264">
        <f t="shared" si="81"/>
        <v>1450</v>
      </c>
      <c r="X148" s="265">
        <f t="shared" si="82"/>
        <v>0</v>
      </c>
      <c r="Y148" s="366"/>
      <c r="Z148" s="263">
        <f>V148-K148</f>
        <v>-55</v>
      </c>
      <c r="AA148" s="264">
        <v>1450</v>
      </c>
      <c r="AB148" s="265">
        <f t="shared" si="93"/>
        <v>-79750</v>
      </c>
      <c r="AC148" s="266"/>
      <c r="AE148" s="273"/>
      <c r="AF148" s="293">
        <f t="shared" si="85"/>
        <v>0</v>
      </c>
      <c r="AG148" s="294">
        <f t="shared" si="85"/>
        <v>1450</v>
      </c>
      <c r="AH148" s="241"/>
      <c r="AI148" s="294">
        <f t="shared" si="86"/>
        <v>0</v>
      </c>
      <c r="AJ148" s="241">
        <f t="shared" si="87"/>
        <v>0</v>
      </c>
      <c r="AK148" s="294">
        <f t="shared" si="90"/>
        <v>0</v>
      </c>
      <c r="AL148" s="241"/>
      <c r="AM148" s="245"/>
    </row>
    <row r="149" spans="1:39">
      <c r="A149" s="281"/>
      <c r="B149" s="277"/>
      <c r="C149" s="276"/>
      <c r="D149" s="277"/>
      <c r="E149" s="277"/>
      <c r="F149" s="316"/>
      <c r="G149" s="236"/>
      <c r="H149" s="312"/>
      <c r="I149" s="304"/>
      <c r="J149" s="313"/>
      <c r="K149" s="239"/>
      <c r="L149" s="312"/>
      <c r="M149" s="473"/>
      <c r="N149" s="313"/>
      <c r="O149" s="306"/>
      <c r="P149" s="320"/>
      <c r="Q149" s="342"/>
      <c r="R149" s="328"/>
      <c r="S149" s="1208"/>
      <c r="T149" s="1201"/>
      <c r="U149" s="1208"/>
      <c r="V149" s="263"/>
      <c r="W149" s="264"/>
      <c r="X149" s="265"/>
      <c r="Y149" s="313"/>
      <c r="Z149" s="263"/>
      <c r="AA149" s="264"/>
      <c r="AB149" s="265"/>
      <c r="AC149" s="266"/>
      <c r="AE149" s="273"/>
      <c r="AF149" s="293">
        <f t="shared" si="85"/>
        <v>0</v>
      </c>
      <c r="AG149" s="294">
        <f t="shared" si="85"/>
        <v>0</v>
      </c>
      <c r="AH149" s="241"/>
      <c r="AI149" s="294">
        <f t="shared" si="86"/>
        <v>0</v>
      </c>
      <c r="AJ149" s="241">
        <f t="shared" si="87"/>
        <v>0</v>
      </c>
      <c r="AK149" s="294">
        <f t="shared" si="90"/>
        <v>0</v>
      </c>
      <c r="AL149" s="241"/>
      <c r="AM149" s="245"/>
    </row>
    <row r="150" spans="1:39" s="377" customFormat="1" ht="56.25" customHeight="1">
      <c r="A150" s="281">
        <v>30</v>
      </c>
      <c r="B150" s="277" t="s">
        <v>415</v>
      </c>
      <c r="C150" s="276" t="s">
        <v>416</v>
      </c>
      <c r="D150" s="277" t="s">
        <v>417</v>
      </c>
      <c r="E150" s="277"/>
      <c r="F150" s="316" t="s">
        <v>54</v>
      </c>
      <c r="G150" s="236"/>
      <c r="H150" s="284"/>
      <c r="I150" s="312"/>
      <c r="J150" s="351"/>
      <c r="K150" s="239">
        <v>60</v>
      </c>
      <c r="L150" s="284">
        <v>4500</v>
      </c>
      <c r="M150" s="470">
        <f t="shared" ref="M150:M152" si="94">L150*K150</f>
        <v>270000</v>
      </c>
      <c r="N150" s="351"/>
      <c r="O150" s="352">
        <f t="shared" ref="O150:O152" si="95">M150-I150</f>
        <v>270000</v>
      </c>
      <c r="P150" s="339"/>
      <c r="Q150" s="289" t="s">
        <v>418</v>
      </c>
      <c r="R150" s="330" t="s">
        <v>419</v>
      </c>
      <c r="S150" s="296"/>
      <c r="T150" s="277" t="s">
        <v>420</v>
      </c>
      <c r="U150" s="296"/>
      <c r="V150" s="343">
        <v>108.08</v>
      </c>
      <c r="W150" s="264">
        <f t="shared" si="81"/>
        <v>4500</v>
      </c>
      <c r="X150" s="265">
        <f t="shared" si="82"/>
        <v>486360</v>
      </c>
      <c r="Y150" s="351"/>
      <c r="Z150" s="263">
        <f>V150-K150</f>
        <v>48.08</v>
      </c>
      <c r="AA150" s="264">
        <v>4500</v>
      </c>
      <c r="AB150" s="265">
        <f t="shared" ref="AB150:AB152" si="96">AA150*Z150</f>
        <v>216360</v>
      </c>
      <c r="AC150" s="266"/>
      <c r="AE150" s="378">
        <f>'[3]INTERIOR WORK'!$V$150</f>
        <v>108.5</v>
      </c>
      <c r="AF150" s="391">
        <f>'[2]Interior MS'!I231</f>
        <v>108.08</v>
      </c>
      <c r="AG150" s="294">
        <f t="shared" si="85"/>
        <v>4500</v>
      </c>
      <c r="AH150" s="379"/>
      <c r="AI150" s="347">
        <f>AG150*AE150</f>
        <v>488250</v>
      </c>
      <c r="AJ150" s="348">
        <f>AG150*AF150</f>
        <v>486360</v>
      </c>
      <c r="AK150" s="347">
        <f t="shared" si="90"/>
        <v>1890</v>
      </c>
      <c r="AL150" s="379"/>
      <c r="AM150" s="380"/>
    </row>
    <row r="151" spans="1:39" s="377" customFormat="1" ht="48.75" customHeight="1">
      <c r="A151" s="281">
        <v>31</v>
      </c>
      <c r="B151" s="277" t="s">
        <v>421</v>
      </c>
      <c r="C151" s="276" t="s">
        <v>422</v>
      </c>
      <c r="D151" s="277" t="s">
        <v>417</v>
      </c>
      <c r="E151" s="277"/>
      <c r="F151" s="316" t="s">
        <v>54</v>
      </c>
      <c r="G151" s="236"/>
      <c r="H151" s="284"/>
      <c r="I151" s="312"/>
      <c r="J151" s="351"/>
      <c r="K151" s="239">
        <v>45</v>
      </c>
      <c r="L151" s="284">
        <v>4500</v>
      </c>
      <c r="M151" s="470">
        <f t="shared" si="94"/>
        <v>202500</v>
      </c>
      <c r="N151" s="351"/>
      <c r="O151" s="352">
        <f t="shared" si="95"/>
        <v>202500</v>
      </c>
      <c r="P151" s="339"/>
      <c r="Q151" s="289" t="s">
        <v>423</v>
      </c>
      <c r="R151" s="330" t="s">
        <v>419</v>
      </c>
      <c r="S151" s="296"/>
      <c r="T151" s="277" t="s">
        <v>420</v>
      </c>
      <c r="U151" s="296"/>
      <c r="V151" s="263">
        <v>0</v>
      </c>
      <c r="W151" s="264">
        <f t="shared" si="81"/>
        <v>4500</v>
      </c>
      <c r="X151" s="265">
        <f t="shared" si="82"/>
        <v>0</v>
      </c>
      <c r="Y151" s="351"/>
      <c r="Z151" s="263">
        <f>V151-K151</f>
        <v>-45</v>
      </c>
      <c r="AA151" s="264">
        <v>4500</v>
      </c>
      <c r="AB151" s="265">
        <f t="shared" si="96"/>
        <v>-202500</v>
      </c>
      <c r="AC151" s="266"/>
      <c r="AE151" s="378"/>
      <c r="AF151" s="293">
        <f t="shared" si="85"/>
        <v>0</v>
      </c>
      <c r="AG151" s="294">
        <f t="shared" si="85"/>
        <v>4500</v>
      </c>
      <c r="AH151" s="379"/>
      <c r="AI151" s="294">
        <f t="shared" si="86"/>
        <v>0</v>
      </c>
      <c r="AJ151" s="241">
        <f t="shared" si="87"/>
        <v>0</v>
      </c>
      <c r="AK151" s="294">
        <f t="shared" si="90"/>
        <v>0</v>
      </c>
      <c r="AL151" s="379"/>
      <c r="AM151" s="380"/>
    </row>
    <row r="152" spans="1:39" s="377" customFormat="1" ht="50">
      <c r="A152" s="281">
        <v>32</v>
      </c>
      <c r="B152" s="277" t="s">
        <v>424</v>
      </c>
      <c r="C152" s="324" t="s">
        <v>425</v>
      </c>
      <c r="D152" s="277" t="s">
        <v>426</v>
      </c>
      <c r="E152" s="277"/>
      <c r="F152" s="316" t="s">
        <v>54</v>
      </c>
      <c r="G152" s="236"/>
      <c r="H152" s="284"/>
      <c r="I152" s="312"/>
      <c r="J152" s="351"/>
      <c r="K152" s="239">
        <v>30</v>
      </c>
      <c r="L152" s="284">
        <v>1550</v>
      </c>
      <c r="M152" s="470">
        <f t="shared" si="94"/>
        <v>46500</v>
      </c>
      <c r="N152" s="351"/>
      <c r="O152" s="352">
        <f t="shared" si="95"/>
        <v>46500</v>
      </c>
      <c r="P152" s="376"/>
      <c r="Q152" s="327"/>
      <c r="R152" s="330" t="s">
        <v>427</v>
      </c>
      <c r="S152" s="1158" t="s">
        <v>428</v>
      </c>
      <c r="T152" s="1158"/>
      <c r="U152" s="1158"/>
      <c r="V152" s="263">
        <v>32</v>
      </c>
      <c r="W152" s="264">
        <f t="shared" si="81"/>
        <v>1550</v>
      </c>
      <c r="X152" s="265">
        <f t="shared" si="82"/>
        <v>49600</v>
      </c>
      <c r="Y152" s="351"/>
      <c r="Z152" s="263">
        <f>V152-K152</f>
        <v>2</v>
      </c>
      <c r="AA152" s="264">
        <v>1550</v>
      </c>
      <c r="AB152" s="265">
        <f t="shared" si="96"/>
        <v>3100</v>
      </c>
      <c r="AC152" s="266"/>
      <c r="AE152" s="378">
        <f>'[3]INTERIOR WORK'!$V$152</f>
        <v>32</v>
      </c>
      <c r="AF152" s="293">
        <f t="shared" si="85"/>
        <v>32</v>
      </c>
      <c r="AG152" s="294">
        <f t="shared" si="85"/>
        <v>1550</v>
      </c>
      <c r="AH152" s="379"/>
      <c r="AI152" s="294">
        <f>AG152*AE152</f>
        <v>49600</v>
      </c>
      <c r="AJ152" s="241">
        <f>AG152*AF152</f>
        <v>49600</v>
      </c>
      <c r="AK152" s="294">
        <f t="shared" si="90"/>
        <v>0</v>
      </c>
      <c r="AL152" s="379"/>
      <c r="AM152" s="380"/>
    </row>
    <row r="153" spans="1:39" s="377" customFormat="1" ht="13" thickBot="1">
      <c r="A153" s="281"/>
      <c r="B153" s="277"/>
      <c r="C153" s="276"/>
      <c r="D153" s="277"/>
      <c r="E153" s="277"/>
      <c r="F153" s="316"/>
      <c r="G153" s="236"/>
      <c r="H153" s="284"/>
      <c r="I153" s="312"/>
      <c r="J153" s="364"/>
      <c r="K153" s="239"/>
      <c r="L153" s="284"/>
      <c r="M153" s="312"/>
      <c r="N153" s="364"/>
      <c r="O153" s="352"/>
      <c r="P153" s="376"/>
      <c r="Q153" s="327"/>
      <c r="R153" s="330"/>
      <c r="S153" s="1158"/>
      <c r="T153" s="1158"/>
      <c r="U153" s="1158"/>
      <c r="V153" s="263"/>
      <c r="W153" s="264"/>
      <c r="X153" s="265"/>
      <c r="Y153" s="364"/>
      <c r="Z153" s="263"/>
      <c r="AA153" s="264"/>
      <c r="AB153" s="265"/>
      <c r="AC153" s="266"/>
      <c r="AE153" s="390"/>
      <c r="AF153" s="293">
        <f t="shared" si="85"/>
        <v>0</v>
      </c>
      <c r="AG153" s="294">
        <f t="shared" si="85"/>
        <v>0</v>
      </c>
      <c r="AH153" s="379"/>
      <c r="AI153" s="294"/>
      <c r="AJ153" s="241"/>
      <c r="AK153" s="294"/>
      <c r="AL153" s="379"/>
      <c r="AM153" s="380"/>
    </row>
    <row r="154" spans="1:39" s="308" customFormat="1" ht="62.5" thickBot="1">
      <c r="A154" s="270" t="s">
        <v>429</v>
      </c>
      <c r="B154" s="262"/>
      <c r="C154" s="260"/>
      <c r="D154" s="236"/>
      <c r="E154" s="260"/>
      <c r="F154" s="260"/>
      <c r="G154" s="236"/>
      <c r="H154" s="312"/>
      <c r="I154" s="304"/>
      <c r="J154" s="313"/>
      <c r="K154" s="239"/>
      <c r="L154" s="312"/>
      <c r="M154" s="473">
        <f>SUBTOTAL(9,M138:M153)</f>
        <v>2301750</v>
      </c>
      <c r="N154" s="313"/>
      <c r="O154" s="306"/>
      <c r="P154" s="313"/>
      <c r="Q154" s="241"/>
      <c r="R154" s="307"/>
      <c r="S154" s="296"/>
      <c r="T154" s="277"/>
      <c r="U154" s="296"/>
      <c r="V154" s="263"/>
      <c r="W154" s="264"/>
      <c r="X154" s="314">
        <f>SUBTOTAL(9,X138:X153)</f>
        <v>1625131</v>
      </c>
      <c r="Y154" s="313"/>
      <c r="Z154" s="263"/>
      <c r="AA154" s="264"/>
      <c r="AB154" s="314">
        <f>SUBTOTAL(9,AB138:AB153)</f>
        <v>-676908.44821815134</v>
      </c>
      <c r="AC154" s="315"/>
      <c r="AD154" s="196" t="s">
        <v>430</v>
      </c>
      <c r="AE154" s="477"/>
      <c r="AF154" s="293">
        <f t="shared" si="85"/>
        <v>0</v>
      </c>
      <c r="AG154" s="294">
        <f t="shared" si="85"/>
        <v>0</v>
      </c>
      <c r="AH154" s="310"/>
      <c r="AI154" s="196">
        <f>SUM(AI138:AI153)</f>
        <v>1627021</v>
      </c>
      <c r="AJ154" s="196">
        <f>SUM(AJ138:AJ153)</f>
        <v>1625131</v>
      </c>
      <c r="AK154" s="196">
        <f>SUM(AK138:AK153)</f>
        <v>1890</v>
      </c>
      <c r="AL154" s="310"/>
      <c r="AM154" s="311"/>
    </row>
    <row r="155" spans="1:39" s="308" customFormat="1">
      <c r="A155" s="270"/>
      <c r="B155" s="260"/>
      <c r="C155" s="260"/>
      <c r="D155" s="236"/>
      <c r="E155" s="260"/>
      <c r="F155" s="260"/>
      <c r="G155" s="236"/>
      <c r="H155" s="312"/>
      <c r="I155" s="304"/>
      <c r="J155" s="313"/>
      <c r="K155" s="239"/>
      <c r="L155" s="312"/>
      <c r="M155" s="304"/>
      <c r="N155" s="313"/>
      <c r="O155" s="306"/>
      <c r="P155" s="313"/>
      <c r="Q155" s="241"/>
      <c r="R155" s="307"/>
      <c r="S155" s="427"/>
      <c r="T155" s="392"/>
      <c r="U155" s="427"/>
      <c r="V155" s="263"/>
      <c r="W155" s="264"/>
      <c r="X155" s="265"/>
      <c r="Y155" s="313"/>
      <c r="Z155" s="263"/>
      <c r="AA155" s="264"/>
      <c r="AB155" s="265"/>
      <c r="AC155" s="266"/>
      <c r="AE155" s="477"/>
      <c r="AF155" s="293">
        <f t="shared" si="85"/>
        <v>0</v>
      </c>
      <c r="AG155" s="294">
        <f t="shared" si="85"/>
        <v>0</v>
      </c>
      <c r="AH155" s="310"/>
      <c r="AI155" s="294"/>
      <c r="AJ155" s="241"/>
      <c r="AK155" s="294">
        <f t="shared" ref="AK155:AK161" si="97">AI155-AJ155</f>
        <v>0</v>
      </c>
      <c r="AL155" s="310"/>
      <c r="AM155" s="311"/>
    </row>
    <row r="156" spans="1:39" s="396" customFormat="1">
      <c r="A156" s="281"/>
      <c r="B156" s="296" t="s">
        <v>431</v>
      </c>
      <c r="C156" s="436"/>
      <c r="D156" s="236"/>
      <c r="E156" s="260"/>
      <c r="F156" s="260"/>
      <c r="G156" s="236"/>
      <c r="H156" s="312"/>
      <c r="I156" s="304"/>
      <c r="J156" s="313"/>
      <c r="K156" s="239"/>
      <c r="L156" s="312"/>
      <c r="M156" s="304"/>
      <c r="N156" s="313"/>
      <c r="O156" s="306"/>
      <c r="P156" s="285"/>
      <c r="Q156" s="279"/>
      <c r="R156" s="410"/>
      <c r="S156" s="427"/>
      <c r="T156" s="392"/>
      <c r="U156" s="427"/>
      <c r="V156" s="263"/>
      <c r="W156" s="264"/>
      <c r="X156" s="265"/>
      <c r="Y156" s="313"/>
      <c r="Z156" s="263"/>
      <c r="AA156" s="264"/>
      <c r="AB156" s="265"/>
      <c r="AC156" s="266"/>
      <c r="AE156" s="401"/>
      <c r="AF156" s="293">
        <f t="shared" si="85"/>
        <v>0</v>
      </c>
      <c r="AG156" s="294">
        <f t="shared" si="85"/>
        <v>0</v>
      </c>
      <c r="AH156" s="279"/>
      <c r="AI156" s="294"/>
      <c r="AJ156" s="241"/>
      <c r="AK156" s="294">
        <f t="shared" si="97"/>
        <v>0</v>
      </c>
      <c r="AL156" s="279"/>
      <c r="AM156" s="398"/>
    </row>
    <row r="157" spans="1:39" s="396" customFormat="1">
      <c r="A157" s="234">
        <v>1</v>
      </c>
      <c r="B157" s="237" t="s">
        <v>432</v>
      </c>
      <c r="C157" s="262" t="s">
        <v>433</v>
      </c>
      <c r="D157" s="243"/>
      <c r="E157" s="243"/>
      <c r="F157" s="478" t="s">
        <v>54</v>
      </c>
      <c r="G157" s="479">
        <v>650</v>
      </c>
      <c r="H157" s="264">
        <v>225</v>
      </c>
      <c r="I157" s="284">
        <f t="shared" ref="I157" si="98">H157*G157</f>
        <v>146250</v>
      </c>
      <c r="J157" s="285"/>
      <c r="K157" s="264">
        <v>400</v>
      </c>
      <c r="L157" s="325">
        <v>200</v>
      </c>
      <c r="M157" s="284">
        <f t="shared" ref="M157" si="99">L157*K157</f>
        <v>80000</v>
      </c>
      <c r="N157" s="285"/>
      <c r="O157" s="480">
        <f>M157-I157</f>
        <v>-66250</v>
      </c>
      <c r="P157" s="285"/>
      <c r="Q157" s="279"/>
      <c r="R157" s="410"/>
      <c r="S157" s="427"/>
      <c r="T157" s="392"/>
      <c r="U157" s="427"/>
      <c r="V157" s="343">
        <v>213.95</v>
      </c>
      <c r="W157" s="264">
        <f t="shared" si="81"/>
        <v>200</v>
      </c>
      <c r="X157" s="265">
        <f t="shared" si="82"/>
        <v>42790</v>
      </c>
      <c r="Y157" s="285"/>
      <c r="Z157" s="263">
        <f>V157-K157</f>
        <v>-186.05</v>
      </c>
      <c r="AA157" s="264">
        <v>200</v>
      </c>
      <c r="AB157" s="265">
        <f t="shared" ref="AB157" si="100">AA157*Z157</f>
        <v>-37210</v>
      </c>
      <c r="AC157" s="266"/>
      <c r="AD157" s="449"/>
      <c r="AE157" s="397">
        <f>'[3]INTERIOR WORK'!$V$157</f>
        <v>219.375</v>
      </c>
      <c r="AF157" s="391">
        <f>'[2]Interior MS'!I243</f>
        <v>213.94620000000003</v>
      </c>
      <c r="AG157" s="294">
        <f t="shared" si="85"/>
        <v>200</v>
      </c>
      <c r="AH157" s="279"/>
      <c r="AI157" s="347">
        <f>X157</f>
        <v>42790</v>
      </c>
      <c r="AJ157" s="348">
        <f>AG157*AF157</f>
        <v>42789.240000000005</v>
      </c>
      <c r="AK157" s="347">
        <f>AI157-AJ157</f>
        <v>0.75999999999476131</v>
      </c>
      <c r="AL157" s="279"/>
      <c r="AM157" s="398"/>
    </row>
    <row r="158" spans="1:39" s="396" customFormat="1">
      <c r="A158" s="234"/>
      <c r="B158" s="237"/>
      <c r="C158" s="262" t="s">
        <v>434</v>
      </c>
      <c r="D158" s="243"/>
      <c r="E158" s="243"/>
      <c r="F158" s="478"/>
      <c r="G158" s="479"/>
      <c r="H158" s="264"/>
      <c r="I158" s="284"/>
      <c r="J158" s="285"/>
      <c r="K158" s="264"/>
      <c r="L158" s="264"/>
      <c r="M158" s="284"/>
      <c r="N158" s="285"/>
      <c r="O158" s="286"/>
      <c r="P158" s="285"/>
      <c r="Q158" s="279"/>
      <c r="R158" s="410"/>
      <c r="S158" s="427"/>
      <c r="T158" s="392"/>
      <c r="U158" s="427"/>
      <c r="V158" s="263"/>
      <c r="W158" s="264"/>
      <c r="X158" s="265"/>
      <c r="Y158" s="285"/>
      <c r="Z158" s="263"/>
      <c r="AA158" s="264"/>
      <c r="AB158" s="265"/>
      <c r="AC158" s="266"/>
      <c r="AD158" s="449"/>
      <c r="AE158" s="401"/>
      <c r="AF158" s="293">
        <f t="shared" si="85"/>
        <v>0</v>
      </c>
      <c r="AG158" s="294">
        <f t="shared" si="85"/>
        <v>0</v>
      </c>
      <c r="AH158" s="279"/>
      <c r="AI158" s="294"/>
      <c r="AJ158" s="241">
        <f t="shared" si="87"/>
        <v>0</v>
      </c>
      <c r="AK158" s="294">
        <f t="shared" si="97"/>
        <v>0</v>
      </c>
      <c r="AL158" s="279"/>
      <c r="AM158" s="398"/>
    </row>
    <row r="159" spans="1:39" s="396" customFormat="1">
      <c r="A159" s="234"/>
      <c r="B159" s="237"/>
      <c r="C159" s="262"/>
      <c r="D159" s="243"/>
      <c r="E159" s="243"/>
      <c r="F159" s="478"/>
      <c r="G159" s="479"/>
      <c r="H159" s="264"/>
      <c r="I159" s="284"/>
      <c r="J159" s="285"/>
      <c r="K159" s="264"/>
      <c r="L159" s="264"/>
      <c r="M159" s="284"/>
      <c r="N159" s="285"/>
      <c r="O159" s="286"/>
      <c r="P159" s="285"/>
      <c r="Q159" s="279"/>
      <c r="R159" s="410"/>
      <c r="S159" s="427"/>
      <c r="T159" s="392"/>
      <c r="U159" s="427"/>
      <c r="V159" s="263"/>
      <c r="W159" s="264"/>
      <c r="X159" s="265"/>
      <c r="Y159" s="285"/>
      <c r="Z159" s="263"/>
      <c r="AA159" s="264"/>
      <c r="AB159" s="265"/>
      <c r="AC159" s="266"/>
      <c r="AE159" s="401"/>
      <c r="AF159" s="293">
        <f t="shared" si="85"/>
        <v>0</v>
      </c>
      <c r="AG159" s="294">
        <f t="shared" si="85"/>
        <v>0</v>
      </c>
      <c r="AH159" s="279"/>
      <c r="AI159" s="294"/>
      <c r="AJ159" s="241">
        <f t="shared" si="87"/>
        <v>0</v>
      </c>
      <c r="AK159" s="294">
        <f t="shared" si="97"/>
        <v>0</v>
      </c>
      <c r="AL159" s="279"/>
      <c r="AM159" s="398"/>
    </row>
    <row r="160" spans="1:39" s="396" customFormat="1">
      <c r="A160" s="234">
        <v>2</v>
      </c>
      <c r="B160" s="237" t="s">
        <v>435</v>
      </c>
      <c r="C160" s="262" t="s">
        <v>436</v>
      </c>
      <c r="D160" s="243"/>
      <c r="E160" s="243"/>
      <c r="F160" s="478" t="s">
        <v>384</v>
      </c>
      <c r="G160" s="479">
        <v>6</v>
      </c>
      <c r="H160" s="264">
        <v>5000</v>
      </c>
      <c r="I160" s="284">
        <f t="shared" ref="I160" si="101">H160*G160</f>
        <v>30000</v>
      </c>
      <c r="J160" s="285"/>
      <c r="K160" s="264">
        <v>6</v>
      </c>
      <c r="L160" s="264">
        <v>32000</v>
      </c>
      <c r="M160" s="284">
        <f t="shared" ref="M160" si="102">L160*K160</f>
        <v>192000</v>
      </c>
      <c r="N160" s="285"/>
      <c r="O160" s="286">
        <f>M160-I160</f>
        <v>162000</v>
      </c>
      <c r="P160" s="285"/>
      <c r="Q160" s="279"/>
      <c r="R160" s="410"/>
      <c r="S160" s="427"/>
      <c r="T160" s="392"/>
      <c r="U160" s="427"/>
      <c r="V160" s="263">
        <v>6</v>
      </c>
      <c r="W160" s="264">
        <f t="shared" si="81"/>
        <v>32000</v>
      </c>
      <c r="X160" s="265">
        <f t="shared" si="82"/>
        <v>192000</v>
      </c>
      <c r="Y160" s="285"/>
      <c r="Z160" s="263">
        <f>V160-K160</f>
        <v>0</v>
      </c>
      <c r="AA160" s="264">
        <v>32000</v>
      </c>
      <c r="AB160" s="265">
        <f t="shared" ref="AB160" si="103">AA160*Z160</f>
        <v>0</v>
      </c>
      <c r="AC160" s="266"/>
      <c r="AD160" s="449"/>
      <c r="AE160" s="397">
        <f>'[3]INTERIOR WORK'!$V$160</f>
        <v>6</v>
      </c>
      <c r="AF160" s="293">
        <f t="shared" si="85"/>
        <v>6</v>
      </c>
      <c r="AG160" s="294">
        <f t="shared" si="85"/>
        <v>32000</v>
      </c>
      <c r="AH160" s="279"/>
      <c r="AI160" s="294">
        <f>X160</f>
        <v>192000</v>
      </c>
      <c r="AJ160" s="241">
        <f>AG160*AF160</f>
        <v>192000</v>
      </c>
      <c r="AK160" s="294">
        <f>AI160-AJ160</f>
        <v>0</v>
      </c>
      <c r="AL160" s="279"/>
      <c r="AM160" s="398"/>
    </row>
    <row r="161" spans="1:39" s="396" customFormat="1">
      <c r="A161" s="234"/>
      <c r="B161" s="237"/>
      <c r="C161" s="262"/>
      <c r="D161" s="243"/>
      <c r="E161" s="243"/>
      <c r="F161" s="478"/>
      <c r="G161" s="479"/>
      <c r="H161" s="264"/>
      <c r="I161" s="284"/>
      <c r="J161" s="285"/>
      <c r="K161" s="264"/>
      <c r="L161" s="264"/>
      <c r="M161" s="284"/>
      <c r="N161" s="285"/>
      <c r="O161" s="286"/>
      <c r="P161" s="313"/>
      <c r="Q161" s="241"/>
      <c r="R161" s="410"/>
      <c r="S161" s="427"/>
      <c r="T161" s="392"/>
      <c r="U161" s="427"/>
      <c r="V161" s="263"/>
      <c r="W161" s="264"/>
      <c r="X161" s="265"/>
      <c r="Y161" s="285"/>
      <c r="Z161" s="263"/>
      <c r="AA161" s="264"/>
      <c r="AB161" s="265"/>
      <c r="AC161" s="266"/>
      <c r="AE161" s="401"/>
      <c r="AF161" s="293">
        <f t="shared" si="85"/>
        <v>0</v>
      </c>
      <c r="AG161" s="294">
        <f t="shared" si="85"/>
        <v>0</v>
      </c>
      <c r="AH161" s="279"/>
      <c r="AI161" s="294"/>
      <c r="AJ161" s="241">
        <f t="shared" si="87"/>
        <v>0</v>
      </c>
      <c r="AK161" s="294">
        <f t="shared" si="97"/>
        <v>0</v>
      </c>
      <c r="AL161" s="279"/>
      <c r="AM161" s="398"/>
    </row>
    <row r="162" spans="1:39" s="396" customFormat="1" ht="75">
      <c r="A162" s="234">
        <v>3</v>
      </c>
      <c r="B162" s="481" t="s">
        <v>437</v>
      </c>
      <c r="C162" s="262" t="s">
        <v>438</v>
      </c>
      <c r="D162" s="482"/>
      <c r="E162" s="482"/>
      <c r="F162" s="478" t="s">
        <v>54</v>
      </c>
      <c r="G162" s="483">
        <v>150</v>
      </c>
      <c r="H162" s="484">
        <v>250</v>
      </c>
      <c r="I162" s="304">
        <f t="shared" ref="I162" si="104">H162*G162</f>
        <v>37500</v>
      </c>
      <c r="J162" s="313"/>
      <c r="K162" s="474">
        <v>200</v>
      </c>
      <c r="L162" s="484">
        <v>250</v>
      </c>
      <c r="M162" s="304">
        <f t="shared" ref="M162" si="105">L162*K162</f>
        <v>50000</v>
      </c>
      <c r="N162" s="313"/>
      <c r="O162" s="306">
        <f>M162-I162</f>
        <v>12500</v>
      </c>
      <c r="P162" s="285"/>
      <c r="Q162" s="279"/>
      <c r="R162" s="410"/>
      <c r="S162" s="296" t="s">
        <v>439</v>
      </c>
      <c r="T162" s="277" t="s">
        <v>440</v>
      </c>
      <c r="U162" s="296"/>
      <c r="V162" s="343">
        <v>203.63</v>
      </c>
      <c r="W162" s="264">
        <f t="shared" si="81"/>
        <v>250</v>
      </c>
      <c r="X162" s="265">
        <f t="shared" si="82"/>
        <v>50907.5</v>
      </c>
      <c r="Y162" s="313"/>
      <c r="Z162" s="263">
        <f>V162-K162</f>
        <v>3.6299999999999955</v>
      </c>
      <c r="AA162" s="264">
        <v>250</v>
      </c>
      <c r="AB162" s="265">
        <f t="shared" ref="AB162" si="106">AA162*Z162</f>
        <v>907.49999999999886</v>
      </c>
      <c r="AC162" s="266"/>
      <c r="AE162" s="485">
        <f>'[3]INTERIOR WORK'!$V$162</f>
        <v>206.25</v>
      </c>
      <c r="AF162" s="391">
        <f>'[2]Interior MS'!I254</f>
        <v>203.625</v>
      </c>
      <c r="AG162" s="294">
        <f t="shared" ref="AG162" si="107">W162</f>
        <v>250</v>
      </c>
      <c r="AH162" s="279"/>
      <c r="AI162" s="294">
        <f>X162</f>
        <v>50907.5</v>
      </c>
      <c r="AJ162" s="241">
        <f>AG162*AF162</f>
        <v>50906.25</v>
      </c>
      <c r="AK162" s="294">
        <f>AI162-AJ162</f>
        <v>1.25</v>
      </c>
      <c r="AL162" s="279"/>
      <c r="AM162" s="398"/>
    </row>
    <row r="163" spans="1:39" s="396" customFormat="1">
      <c r="A163" s="234"/>
      <c r="B163" s="237"/>
      <c r="C163" s="262"/>
      <c r="D163" s="243"/>
      <c r="E163" s="243"/>
      <c r="F163" s="478"/>
      <c r="G163" s="479"/>
      <c r="H163" s="264"/>
      <c r="I163" s="284"/>
      <c r="J163" s="285"/>
      <c r="K163" s="264"/>
      <c r="L163" s="264"/>
      <c r="M163" s="284"/>
      <c r="N163" s="285"/>
      <c r="O163" s="286"/>
      <c r="P163" s="285"/>
      <c r="Q163" s="279"/>
      <c r="R163" s="410"/>
      <c r="S163" s="427"/>
      <c r="T163" s="392"/>
      <c r="U163" s="427"/>
      <c r="V163" s="263"/>
      <c r="W163" s="264"/>
      <c r="X163" s="265"/>
      <c r="Y163" s="285"/>
      <c r="Z163" s="263"/>
      <c r="AA163" s="264"/>
      <c r="AB163" s="265"/>
      <c r="AC163" s="266"/>
      <c r="AE163" s="401"/>
      <c r="AF163" s="279"/>
      <c r="AG163" s="279"/>
      <c r="AH163" s="279"/>
      <c r="AI163" s="279"/>
      <c r="AJ163" s="279"/>
      <c r="AK163" s="279"/>
      <c r="AL163" s="279"/>
      <c r="AM163" s="398"/>
    </row>
    <row r="164" spans="1:39" s="396" customFormat="1">
      <c r="A164" s="234">
        <v>4</v>
      </c>
      <c r="B164" s="237" t="s">
        <v>441</v>
      </c>
      <c r="C164" s="262" t="s">
        <v>442</v>
      </c>
      <c r="D164" s="243"/>
      <c r="E164" s="243"/>
      <c r="F164" s="478" t="s">
        <v>336</v>
      </c>
      <c r="G164" s="479"/>
      <c r="H164" s="264"/>
      <c r="I164" s="284"/>
      <c r="J164" s="285"/>
      <c r="K164" s="264">
        <v>8</v>
      </c>
      <c r="L164" s="264">
        <v>3750</v>
      </c>
      <c r="M164" s="284">
        <f>L164*K164</f>
        <v>30000</v>
      </c>
      <c r="N164" s="285"/>
      <c r="O164" s="286"/>
      <c r="P164" s="285"/>
      <c r="Q164" s="279"/>
      <c r="R164" s="410"/>
      <c r="S164" s="427"/>
      <c r="T164" s="392"/>
      <c r="U164" s="427"/>
      <c r="V164" s="264">
        <v>8</v>
      </c>
      <c r="W164" s="264">
        <v>3750</v>
      </c>
      <c r="X164" s="284">
        <f>W164*V164</f>
        <v>30000</v>
      </c>
      <c r="Y164" s="285"/>
      <c r="Z164" s="263">
        <f>V164-K164</f>
        <v>0</v>
      </c>
      <c r="AA164" s="264">
        <v>250</v>
      </c>
      <c r="AB164" s="265">
        <f t="shared" ref="AB164" si="108">AA164*Z164</f>
        <v>0</v>
      </c>
      <c r="AC164" s="266"/>
      <c r="AE164" s="486"/>
      <c r="AF164" s="487"/>
      <c r="AG164" s="487"/>
      <c r="AH164" s="487"/>
      <c r="AI164" s="487"/>
      <c r="AJ164" s="487"/>
      <c r="AK164" s="487"/>
      <c r="AL164" s="487"/>
      <c r="AM164" s="488"/>
    </row>
    <row r="165" spans="1:39" s="396" customFormat="1">
      <c r="A165" s="234"/>
      <c r="B165" s="237"/>
      <c r="C165" s="262"/>
      <c r="D165" s="243"/>
      <c r="E165" s="243"/>
      <c r="F165" s="478"/>
      <c r="G165" s="479"/>
      <c r="H165" s="264"/>
      <c r="I165" s="284"/>
      <c r="J165" s="285"/>
      <c r="K165" s="264"/>
      <c r="L165" s="264"/>
      <c r="M165" s="284"/>
      <c r="N165" s="285"/>
      <c r="O165" s="286"/>
      <c r="P165" s="285"/>
      <c r="Q165" s="279"/>
      <c r="R165" s="410"/>
      <c r="S165" s="427"/>
      <c r="T165" s="392"/>
      <c r="U165" s="427"/>
      <c r="V165" s="263"/>
      <c r="W165" s="264"/>
      <c r="X165" s="265"/>
      <c r="Y165" s="285"/>
      <c r="Z165" s="263"/>
      <c r="AA165" s="264"/>
      <c r="AB165" s="265"/>
      <c r="AC165" s="266"/>
      <c r="AE165" s="486"/>
      <c r="AF165" s="487"/>
      <c r="AG165" s="487"/>
      <c r="AH165" s="487"/>
      <c r="AI165" s="487"/>
      <c r="AJ165" s="487"/>
      <c r="AK165" s="487"/>
      <c r="AL165" s="487"/>
      <c r="AM165" s="488"/>
    </row>
    <row r="166" spans="1:39" s="396" customFormat="1" ht="13" thickBot="1">
      <c r="A166" s="234"/>
      <c r="B166" s="237"/>
      <c r="C166" s="262"/>
      <c r="D166" s="243"/>
      <c r="E166" s="243"/>
      <c r="F166" s="478"/>
      <c r="G166" s="479"/>
      <c r="H166" s="264"/>
      <c r="I166" s="284"/>
      <c r="J166" s="285"/>
      <c r="K166" s="264"/>
      <c r="L166" s="264"/>
      <c r="M166" s="284"/>
      <c r="N166" s="285"/>
      <c r="O166" s="286"/>
      <c r="P166" s="313"/>
      <c r="Q166" s="241"/>
      <c r="R166" s="410"/>
      <c r="S166" s="427"/>
      <c r="T166" s="392"/>
      <c r="U166" s="427"/>
      <c r="V166" s="263"/>
      <c r="W166" s="264"/>
      <c r="X166" s="265"/>
      <c r="Y166" s="285"/>
      <c r="Z166" s="263"/>
      <c r="AA166" s="264"/>
      <c r="AB166" s="265"/>
      <c r="AC166" s="266"/>
      <c r="AE166" s="489"/>
      <c r="AF166" s="490"/>
      <c r="AG166" s="490"/>
      <c r="AH166" s="490"/>
      <c r="AI166" s="490"/>
      <c r="AJ166" s="490"/>
      <c r="AK166" s="490"/>
      <c r="AL166" s="490"/>
      <c r="AM166" s="491"/>
    </row>
    <row r="167" spans="1:39" s="396" customFormat="1" ht="16" thickBot="1">
      <c r="A167" s="270" t="s">
        <v>443</v>
      </c>
      <c r="B167" s="260"/>
      <c r="C167" s="260"/>
      <c r="D167" s="236"/>
      <c r="E167" s="260"/>
      <c r="F167" s="260"/>
      <c r="G167" s="236"/>
      <c r="H167" s="312"/>
      <c r="I167" s="304">
        <f>SUM(I157:I162)</f>
        <v>213750</v>
      </c>
      <c r="J167" s="313"/>
      <c r="K167" s="239"/>
      <c r="L167" s="312"/>
      <c r="M167" s="314">
        <f>SUM(M157:M165)</f>
        <v>352000</v>
      </c>
      <c r="N167" s="313"/>
      <c r="O167" s="492">
        <f>SUM(O157:O162)</f>
        <v>108250</v>
      </c>
      <c r="P167" s="493"/>
      <c r="Q167" s="241"/>
      <c r="R167" s="410"/>
      <c r="S167" s="427"/>
      <c r="T167" s="392"/>
      <c r="U167" s="427"/>
      <c r="V167" s="263"/>
      <c r="W167" s="264"/>
      <c r="X167" s="314">
        <f>SUM(X157:X165)</f>
        <v>315697.5</v>
      </c>
      <c r="Y167" s="313"/>
      <c r="Z167" s="263"/>
      <c r="AA167" s="264"/>
      <c r="AB167" s="314">
        <f>SUM(AB157:AB165)</f>
        <v>-36302.5</v>
      </c>
      <c r="AC167" s="315"/>
      <c r="AE167" s="494"/>
      <c r="AF167" s="495"/>
      <c r="AG167" s="495"/>
      <c r="AH167" s="495"/>
      <c r="AI167" s="33">
        <f>SUM(AI157:AI166)</f>
        <v>285697.5</v>
      </c>
      <c r="AJ167" s="33">
        <f>SUM(AJ157:AJ166)</f>
        <v>285695.49</v>
      </c>
      <c r="AK167" s="33">
        <f>SUM(AK157:AK166)</f>
        <v>2.0099999999947613</v>
      </c>
      <c r="AL167" s="495"/>
      <c r="AM167" s="496"/>
    </row>
    <row r="168" spans="1:39" s="396" customFormat="1" ht="16" thickBot="1">
      <c r="A168" s="497"/>
      <c r="B168" s="498"/>
      <c r="C168" s="498"/>
      <c r="D168" s="499"/>
      <c r="E168" s="498"/>
      <c r="F168" s="498"/>
      <c r="G168" s="499"/>
      <c r="H168" s="500"/>
      <c r="I168" s="501"/>
      <c r="J168" s="502"/>
      <c r="K168" s="503"/>
      <c r="L168" s="500"/>
      <c r="M168" s="501"/>
      <c r="N168" s="502"/>
      <c r="O168" s="504"/>
      <c r="P168" s="505"/>
      <c r="Q168" s="506"/>
      <c r="R168" s="507"/>
      <c r="S168" s="508"/>
      <c r="T168" s="509"/>
      <c r="U168" s="508"/>
      <c r="V168" s="510"/>
      <c r="W168" s="511"/>
      <c r="X168" s="512"/>
      <c r="Y168" s="502"/>
      <c r="Z168" s="510"/>
      <c r="AA168" s="511"/>
      <c r="AB168" s="512"/>
      <c r="AC168" s="315"/>
      <c r="AE168" s="494"/>
      <c r="AF168" s="495"/>
      <c r="AG168" s="495"/>
      <c r="AH168" s="495"/>
      <c r="AI168" s="513"/>
      <c r="AJ168" s="513"/>
      <c r="AK168" s="513"/>
      <c r="AL168" s="495"/>
      <c r="AM168" s="496"/>
    </row>
    <row r="169" spans="1:39" s="396" customFormat="1" ht="16" thickBot="1">
      <c r="A169" s="1155" t="s">
        <v>1425</v>
      </c>
      <c r="B169" s="1156"/>
      <c r="C169" s="1157"/>
      <c r="D169" s="499"/>
      <c r="E169" s="498"/>
      <c r="F169" s="498"/>
      <c r="G169" s="499"/>
      <c r="H169" s="500"/>
      <c r="I169" s="501"/>
      <c r="J169" s="502"/>
      <c r="K169" s="503"/>
      <c r="L169" s="500"/>
      <c r="M169" s="501"/>
      <c r="N169" s="502"/>
      <c r="O169" s="504"/>
      <c r="P169" s="505"/>
      <c r="Q169" s="506"/>
      <c r="R169" s="507"/>
      <c r="S169" s="508"/>
      <c r="T169" s="509"/>
      <c r="U169" s="508"/>
      <c r="V169" s="510"/>
      <c r="W169" s="511"/>
      <c r="X169" s="512"/>
      <c r="Y169" s="502"/>
      <c r="Z169" s="510"/>
      <c r="AA169" s="511"/>
      <c r="AB169" s="512"/>
      <c r="AC169" s="315"/>
      <c r="AE169" s="494"/>
      <c r="AF169" s="495"/>
      <c r="AG169" s="495"/>
      <c r="AH169" s="495"/>
      <c r="AI169" s="513"/>
      <c r="AJ169" s="513"/>
      <c r="AK169" s="513"/>
      <c r="AL169" s="495"/>
      <c r="AM169" s="496"/>
    </row>
    <row r="170" spans="1:39" s="396" customFormat="1" ht="13" thickBot="1">
      <c r="A170" s="514"/>
      <c r="B170" s="515"/>
      <c r="C170" s="516"/>
      <c r="D170" s="515"/>
      <c r="E170" s="516"/>
      <c r="F170" s="1070"/>
      <c r="G170" s="1071"/>
      <c r="H170" s="503"/>
      <c r="I170" s="503"/>
      <c r="J170" s="505"/>
      <c r="K170" s="503"/>
      <c r="L170" s="503"/>
      <c r="M170" s="503"/>
      <c r="N170" s="505"/>
      <c r="O170" s="1072"/>
      <c r="P170" s="1070"/>
      <c r="Q170" s="506"/>
      <c r="R170" s="507"/>
      <c r="S170" s="508"/>
      <c r="T170" s="509"/>
      <c r="U170" s="508"/>
      <c r="V170" s="510"/>
      <c r="W170" s="511"/>
      <c r="X170" s="1073"/>
      <c r="Y170" s="505"/>
      <c r="Z170" s="510"/>
      <c r="AA170" s="511"/>
      <c r="AB170" s="1073"/>
      <c r="AC170" s="266"/>
      <c r="AE170" s="494"/>
      <c r="AF170" s="495"/>
      <c r="AG170" s="495"/>
      <c r="AH170" s="495"/>
      <c r="AI170" s="495"/>
      <c r="AJ170" s="495"/>
      <c r="AK170" s="495"/>
      <c r="AL170" s="495"/>
      <c r="AM170" s="496"/>
    </row>
    <row r="171" spans="1:39" s="396" customFormat="1" ht="13">
      <c r="A171" s="528" t="s">
        <v>446</v>
      </c>
      <c r="B171" s="528" t="s">
        <v>1424</v>
      </c>
      <c r="C171" s="528" t="s">
        <v>447</v>
      </c>
      <c r="D171" s="214"/>
      <c r="E171" s="518"/>
      <c r="F171" s="528" t="s">
        <v>448</v>
      </c>
      <c r="G171" s="236"/>
      <c r="H171" s="239"/>
      <c r="I171" s="239"/>
      <c r="J171" s="261"/>
      <c r="K171" s="239" t="s">
        <v>543</v>
      </c>
      <c r="L171" s="239" t="s">
        <v>189</v>
      </c>
      <c r="M171" s="239"/>
      <c r="N171" s="261"/>
      <c r="O171" s="240"/>
      <c r="P171" s="261"/>
      <c r="Q171" s="241"/>
      <c r="R171" s="279"/>
      <c r="S171" s="236"/>
      <c r="T171" s="243"/>
      <c r="U171" s="236"/>
      <c r="V171" s="244"/>
      <c r="W171" s="279"/>
      <c r="X171" s="279" t="s">
        <v>546</v>
      </c>
      <c r="Y171" s="261"/>
      <c r="Z171" s="244"/>
      <c r="AA171" s="279"/>
      <c r="AB171" s="279"/>
    </row>
    <row r="172" spans="1:39" s="396" customFormat="1" ht="14.5" thickBot="1">
      <c r="A172" s="2">
        <v>1</v>
      </c>
      <c r="B172" s="2"/>
      <c r="C172" s="529" t="s">
        <v>450</v>
      </c>
      <c r="D172" s="214"/>
      <c r="E172" s="518"/>
      <c r="F172" s="530" t="s">
        <v>303</v>
      </c>
      <c r="G172" s="236"/>
      <c r="H172" s="239"/>
      <c r="I172" s="239"/>
      <c r="J172" s="261"/>
      <c r="K172" s="532">
        <v>308.78000000000003</v>
      </c>
      <c r="L172" s="533">
        <v>210</v>
      </c>
      <c r="M172" s="239"/>
      <c r="N172" s="261"/>
      <c r="O172" s="240"/>
      <c r="P172" s="261"/>
      <c r="Q172" s="241"/>
      <c r="R172" s="279"/>
      <c r="S172" s="236"/>
      <c r="T172" s="243"/>
      <c r="U172" s="236"/>
      <c r="V172" s="244"/>
      <c r="W172" s="279"/>
      <c r="X172" s="1074">
        <f>K172*L172</f>
        <v>64843.8</v>
      </c>
      <c r="Y172" s="261"/>
      <c r="Z172" s="244"/>
      <c r="AA172" s="279"/>
      <c r="AB172" s="279"/>
      <c r="AJ172" s="449"/>
    </row>
    <row r="173" spans="1:39" s="396" customFormat="1" ht="16" thickBot="1">
      <c r="A173" s="2">
        <v>2</v>
      </c>
      <c r="B173" s="2"/>
      <c r="C173" s="529" t="s">
        <v>451</v>
      </c>
      <c r="D173" s="214"/>
      <c r="E173" s="518"/>
      <c r="F173" s="530" t="s">
        <v>303</v>
      </c>
      <c r="G173" s="236"/>
      <c r="H173" s="239"/>
      <c r="I173" s="239"/>
      <c r="J173" s="261"/>
      <c r="K173" s="531">
        <v>50.875</v>
      </c>
      <c r="L173" s="533">
        <v>210</v>
      </c>
      <c r="M173" s="239"/>
      <c r="N173" s="261"/>
      <c r="O173" s="240"/>
      <c r="P173" s="261"/>
      <c r="Q173" s="241"/>
      <c r="R173" s="279"/>
      <c r="S173" s="236"/>
      <c r="T173" s="243"/>
      <c r="U173" s="236"/>
      <c r="V173" s="244"/>
      <c r="W173" s="279"/>
      <c r="X173" s="1074">
        <f t="shared" ref="X173:X210" si="109">K173*L173</f>
        <v>10683.75</v>
      </c>
      <c r="Y173" s="261"/>
      <c r="Z173" s="244"/>
      <c r="AA173" s="279"/>
      <c r="AB173" s="279"/>
      <c r="AF173" s="33" t="s">
        <v>444</v>
      </c>
      <c r="AG173" s="33"/>
      <c r="AH173" s="33"/>
      <c r="AI173" s="33">
        <f>AI167+AI135+AI16</f>
        <v>3975962.375</v>
      </c>
      <c r="AJ173" s="33">
        <f>AJ167+AJ135+AJ16</f>
        <v>3975947.33</v>
      </c>
      <c r="AK173" s="33">
        <f>AK167+AK135+AK16</f>
        <v>15.044999999998254</v>
      </c>
    </row>
    <row r="174" spans="1:39" s="396" customFormat="1" ht="14">
      <c r="A174" s="2">
        <v>3</v>
      </c>
      <c r="B174" s="2"/>
      <c r="C174" s="534" t="s">
        <v>452</v>
      </c>
      <c r="D174" s="214"/>
      <c r="E174" s="518"/>
      <c r="F174" s="530" t="s">
        <v>336</v>
      </c>
      <c r="G174" s="236"/>
      <c r="H174" s="239"/>
      <c r="I174" s="239"/>
      <c r="J174" s="261"/>
      <c r="K174" s="531">
        <v>5</v>
      </c>
      <c r="L174" s="533">
        <v>7000</v>
      </c>
      <c r="M174" s="239"/>
      <c r="N174" s="261"/>
      <c r="O174" s="240"/>
      <c r="P174" s="261"/>
      <c r="Q174" s="241"/>
      <c r="R174" s="279"/>
      <c r="S174" s="236"/>
      <c r="T174" s="243"/>
      <c r="U174" s="236"/>
      <c r="V174" s="244"/>
      <c r="W174" s="279"/>
      <c r="X174" s="1074">
        <f t="shared" si="109"/>
        <v>35000</v>
      </c>
      <c r="Y174" s="261"/>
      <c r="Z174" s="244"/>
      <c r="AA174" s="279"/>
      <c r="AB174" s="279"/>
      <c r="AJ174" s="449"/>
    </row>
    <row r="175" spans="1:39" s="396" customFormat="1" ht="14">
      <c r="A175" s="2">
        <v>4</v>
      </c>
      <c r="B175" s="2"/>
      <c r="C175" s="529" t="s">
        <v>453</v>
      </c>
      <c r="D175" s="214"/>
      <c r="E175" s="518"/>
      <c r="F175" s="530" t="s">
        <v>336</v>
      </c>
      <c r="G175" s="236"/>
      <c r="H175" s="239"/>
      <c r="I175" s="239"/>
      <c r="J175" s="261"/>
      <c r="K175" s="531">
        <v>3</v>
      </c>
      <c r="L175" s="533">
        <v>1500</v>
      </c>
      <c r="M175" s="239"/>
      <c r="N175" s="261"/>
      <c r="O175" s="240"/>
      <c r="P175" s="261"/>
      <c r="Q175" s="241"/>
      <c r="R175" s="279"/>
      <c r="S175" s="236"/>
      <c r="T175" s="243"/>
      <c r="U175" s="236"/>
      <c r="V175" s="244"/>
      <c r="W175" s="279"/>
      <c r="X175" s="1074">
        <f t="shared" si="109"/>
        <v>4500</v>
      </c>
      <c r="Y175" s="261"/>
      <c r="Z175" s="244"/>
      <c r="AA175" s="279"/>
      <c r="AB175" s="279"/>
    </row>
    <row r="176" spans="1:39" s="396" customFormat="1" ht="14">
      <c r="A176" s="2">
        <v>5</v>
      </c>
      <c r="B176" s="2"/>
      <c r="C176" s="529" t="s">
        <v>454</v>
      </c>
      <c r="D176" s="214"/>
      <c r="E176" s="518"/>
      <c r="F176" s="530" t="s">
        <v>336</v>
      </c>
      <c r="G176" s="236"/>
      <c r="H176" s="239"/>
      <c r="I176" s="239"/>
      <c r="J176" s="261"/>
      <c r="K176" s="531">
        <v>1</v>
      </c>
      <c r="L176" s="533">
        <v>20400</v>
      </c>
      <c r="M176" s="239"/>
      <c r="N176" s="261"/>
      <c r="O176" s="240"/>
      <c r="P176" s="261"/>
      <c r="Q176" s="241"/>
      <c r="R176" s="279"/>
      <c r="S176" s="236"/>
      <c r="T176" s="243"/>
      <c r="U176" s="236"/>
      <c r="V176" s="244"/>
      <c r="W176" s="279"/>
      <c r="X176" s="1074">
        <f t="shared" si="109"/>
        <v>20400</v>
      </c>
      <c r="Y176" s="261"/>
      <c r="Z176" s="244"/>
      <c r="AA176" s="279"/>
      <c r="AB176" s="279"/>
    </row>
    <row r="177" spans="1:28" s="396" customFormat="1" ht="14">
      <c r="A177" s="2">
        <v>7</v>
      </c>
      <c r="B177" s="2"/>
      <c r="C177" s="529" t="s">
        <v>455</v>
      </c>
      <c r="D177" s="214"/>
      <c r="E177" s="518"/>
      <c r="F177" s="530" t="s">
        <v>336</v>
      </c>
      <c r="G177" s="236"/>
      <c r="H177" s="239"/>
      <c r="I177" s="239"/>
      <c r="J177" s="261"/>
      <c r="K177" s="531">
        <v>5</v>
      </c>
      <c r="L177" s="533">
        <v>4500</v>
      </c>
      <c r="M177" s="239"/>
      <c r="N177" s="261"/>
      <c r="O177" s="240"/>
      <c r="P177" s="261"/>
      <c r="Q177" s="241"/>
      <c r="R177" s="279"/>
      <c r="S177" s="236"/>
      <c r="T177" s="243"/>
      <c r="U177" s="236"/>
      <c r="V177" s="244"/>
      <c r="W177" s="279"/>
      <c r="X177" s="1074">
        <f t="shared" si="109"/>
        <v>22500</v>
      </c>
      <c r="Y177" s="261"/>
      <c r="Z177" s="244"/>
      <c r="AA177" s="279"/>
      <c r="AB177" s="279"/>
    </row>
    <row r="178" spans="1:28" s="396" customFormat="1" ht="14">
      <c r="A178" s="2">
        <v>8</v>
      </c>
      <c r="B178" s="2"/>
      <c r="C178" s="529" t="s">
        <v>456</v>
      </c>
      <c r="D178" s="214"/>
      <c r="E178" s="518"/>
      <c r="F178" s="530" t="s">
        <v>303</v>
      </c>
      <c r="G178" s="236"/>
      <c r="H178" s="239"/>
      <c r="I178" s="239"/>
      <c r="J178" s="261"/>
      <c r="K178" s="532">
        <v>24.599999999999998</v>
      </c>
      <c r="L178" s="533">
        <v>300</v>
      </c>
      <c r="M178" s="239"/>
      <c r="N178" s="261"/>
      <c r="O178" s="240"/>
      <c r="P178" s="261"/>
      <c r="Q178" s="241"/>
      <c r="R178" s="279"/>
      <c r="S178" s="236"/>
      <c r="T178" s="243"/>
      <c r="U178" s="236"/>
      <c r="V178" s="244"/>
      <c r="W178" s="279"/>
      <c r="X178" s="1074">
        <f t="shared" si="109"/>
        <v>7379.9999999999991</v>
      </c>
      <c r="Y178" s="261"/>
      <c r="Z178" s="244"/>
      <c r="AA178" s="279"/>
      <c r="AB178" s="279"/>
    </row>
    <row r="179" spans="1:28" s="396" customFormat="1" ht="14">
      <c r="A179" s="2">
        <v>9</v>
      </c>
      <c r="B179" s="2"/>
      <c r="C179" s="529" t="s">
        <v>457</v>
      </c>
      <c r="D179" s="214"/>
      <c r="E179" s="518"/>
      <c r="F179" s="530" t="s">
        <v>336</v>
      </c>
      <c r="G179" s="236"/>
      <c r="H179" s="239"/>
      <c r="I179" s="239"/>
      <c r="J179" s="261"/>
      <c r="K179" s="531">
        <v>9</v>
      </c>
      <c r="L179" s="533">
        <v>4500</v>
      </c>
      <c r="M179" s="279"/>
      <c r="N179" s="261"/>
      <c r="O179" s="240"/>
      <c r="P179" s="261"/>
      <c r="Q179" s="241"/>
      <c r="R179" s="279"/>
      <c r="S179" s="236"/>
      <c r="T179" s="243"/>
      <c r="U179" s="236"/>
      <c r="V179" s="244"/>
      <c r="W179" s="279"/>
      <c r="X179" s="1074">
        <f t="shared" si="109"/>
        <v>40500</v>
      </c>
      <c r="Y179" s="261"/>
      <c r="Z179" s="244"/>
      <c r="AA179" s="279"/>
      <c r="AB179" s="279"/>
    </row>
    <row r="180" spans="1:28" s="396" customFormat="1" ht="14">
      <c r="A180" s="2">
        <v>10</v>
      </c>
      <c r="B180" s="2"/>
      <c r="C180" s="529" t="s">
        <v>458</v>
      </c>
      <c r="D180" s="214"/>
      <c r="E180" s="518"/>
      <c r="F180" s="530" t="s">
        <v>336</v>
      </c>
      <c r="G180" s="236"/>
      <c r="H180" s="239"/>
      <c r="I180" s="239"/>
      <c r="J180" s="261"/>
      <c r="K180" s="531">
        <v>1</v>
      </c>
      <c r="L180" s="533">
        <v>7500</v>
      </c>
      <c r="M180" s="239"/>
      <c r="N180" s="261"/>
      <c r="O180" s="240"/>
      <c r="P180" s="261"/>
      <c r="Q180" s="241"/>
      <c r="R180" s="279"/>
      <c r="S180" s="236"/>
      <c r="T180" s="243"/>
      <c r="U180" s="236"/>
      <c r="V180" s="244"/>
      <c r="W180" s="279"/>
      <c r="X180" s="1074">
        <f t="shared" si="109"/>
        <v>7500</v>
      </c>
      <c r="Y180" s="261"/>
      <c r="Z180" s="244"/>
      <c r="AA180" s="279"/>
      <c r="AB180" s="279"/>
    </row>
    <row r="181" spans="1:28" s="396" customFormat="1" ht="14">
      <c r="A181" s="2">
        <v>11</v>
      </c>
      <c r="B181" s="2"/>
      <c r="C181" s="529" t="s">
        <v>459</v>
      </c>
      <c r="D181" s="214"/>
      <c r="E181" s="518"/>
      <c r="F181" s="530" t="s">
        <v>336</v>
      </c>
      <c r="G181" s="236"/>
      <c r="H181" s="239"/>
      <c r="I181" s="239"/>
      <c r="J181" s="261"/>
      <c r="K181" s="531">
        <v>1</v>
      </c>
      <c r="L181" s="533">
        <v>3600</v>
      </c>
      <c r="M181" s="239"/>
      <c r="N181" s="261"/>
      <c r="O181" s="240"/>
      <c r="P181" s="261"/>
      <c r="Q181" s="241"/>
      <c r="R181" s="279"/>
      <c r="S181" s="236"/>
      <c r="T181" s="243"/>
      <c r="U181" s="236"/>
      <c r="V181" s="244"/>
      <c r="W181" s="279"/>
      <c r="X181" s="1074">
        <f t="shared" si="109"/>
        <v>3600</v>
      </c>
      <c r="Y181" s="261"/>
      <c r="Z181" s="244"/>
      <c r="AA181" s="279"/>
      <c r="AB181" s="279"/>
    </row>
    <row r="182" spans="1:28" s="396" customFormat="1" ht="14">
      <c r="A182" s="2">
        <v>12</v>
      </c>
      <c r="B182" s="2"/>
      <c r="C182" s="529" t="s">
        <v>460</v>
      </c>
      <c r="D182" s="214"/>
      <c r="E182" s="518"/>
      <c r="F182" s="530" t="s">
        <v>336</v>
      </c>
      <c r="G182" s="236"/>
      <c r="H182" s="239"/>
      <c r="I182" s="239"/>
      <c r="J182" s="261"/>
      <c r="K182" s="531">
        <v>1</v>
      </c>
      <c r="L182" s="533">
        <v>20000</v>
      </c>
      <c r="M182" s="239"/>
      <c r="N182" s="261"/>
      <c r="O182" s="240"/>
      <c r="P182" s="261"/>
      <c r="Q182" s="241"/>
      <c r="R182" s="279"/>
      <c r="S182" s="236"/>
      <c r="T182" s="243"/>
      <c r="U182" s="236"/>
      <c r="V182" s="244"/>
      <c r="W182" s="279"/>
      <c r="X182" s="1074">
        <f t="shared" si="109"/>
        <v>20000</v>
      </c>
      <c r="Y182" s="261"/>
      <c r="Z182" s="244"/>
      <c r="AA182" s="279"/>
      <c r="AB182" s="279"/>
    </row>
    <row r="183" spans="1:28" s="396" customFormat="1" ht="14">
      <c r="A183" s="2">
        <v>13</v>
      </c>
      <c r="B183" s="2"/>
      <c r="C183" s="529" t="s">
        <v>461</v>
      </c>
      <c r="D183" s="214"/>
      <c r="E183" s="518"/>
      <c r="F183" s="530" t="s">
        <v>336</v>
      </c>
      <c r="G183" s="236"/>
      <c r="H183" s="239"/>
      <c r="I183" s="239"/>
      <c r="J183" s="261"/>
      <c r="K183" s="531">
        <v>1</v>
      </c>
      <c r="L183" s="533">
        <v>3600</v>
      </c>
      <c r="M183" s="239"/>
      <c r="N183" s="261"/>
      <c r="O183" s="240"/>
      <c r="P183" s="261"/>
      <c r="Q183" s="241"/>
      <c r="R183" s="279"/>
      <c r="S183" s="236"/>
      <c r="T183" s="243"/>
      <c r="U183" s="236"/>
      <c r="V183" s="244"/>
      <c r="W183" s="279"/>
      <c r="X183" s="1074">
        <f t="shared" si="109"/>
        <v>3600</v>
      </c>
      <c r="Y183" s="261"/>
      <c r="Z183" s="244"/>
      <c r="AA183" s="279"/>
      <c r="AB183" s="279"/>
    </row>
    <row r="184" spans="1:28" s="396" customFormat="1" ht="14">
      <c r="A184" s="2">
        <v>14</v>
      </c>
      <c r="B184" s="2"/>
      <c r="C184" s="534" t="s">
        <v>462</v>
      </c>
      <c r="D184" s="214"/>
      <c r="E184" s="518"/>
      <c r="F184" s="530" t="s">
        <v>463</v>
      </c>
      <c r="G184" s="236"/>
      <c r="H184" s="239"/>
      <c r="I184" s="239"/>
      <c r="J184" s="261"/>
      <c r="K184" s="531">
        <v>1</v>
      </c>
      <c r="L184" s="533">
        <v>65000</v>
      </c>
      <c r="M184" s="239"/>
      <c r="N184" s="261"/>
      <c r="O184" s="240"/>
      <c r="P184" s="261"/>
      <c r="Q184" s="241"/>
      <c r="R184" s="279"/>
      <c r="S184" s="236"/>
      <c r="T184" s="243"/>
      <c r="U184" s="236"/>
      <c r="V184" s="244"/>
      <c r="W184" s="279"/>
      <c r="X184" s="1074">
        <f t="shared" si="109"/>
        <v>65000</v>
      </c>
      <c r="Y184" s="261"/>
      <c r="Z184" s="244"/>
      <c r="AA184" s="279"/>
      <c r="AB184" s="279"/>
    </row>
    <row r="185" spans="1:28" s="396" customFormat="1" ht="25">
      <c r="A185" s="2">
        <v>15</v>
      </c>
      <c r="B185" s="2"/>
      <c r="C185" s="534" t="s">
        <v>464</v>
      </c>
      <c r="D185" s="214"/>
      <c r="E185" s="518"/>
      <c r="F185" s="530" t="s">
        <v>463</v>
      </c>
      <c r="G185" s="236"/>
      <c r="H185" s="239"/>
      <c r="I185" s="239"/>
      <c r="J185" s="261"/>
      <c r="K185" s="531">
        <v>1</v>
      </c>
      <c r="L185" s="533">
        <v>13500</v>
      </c>
      <c r="M185" s="239"/>
      <c r="N185" s="261"/>
      <c r="O185" s="240"/>
      <c r="P185" s="261"/>
      <c r="Q185" s="241"/>
      <c r="R185" s="279"/>
      <c r="S185" s="236"/>
      <c r="T185" s="243"/>
      <c r="U185" s="236"/>
      <c r="V185" s="244"/>
      <c r="W185" s="279"/>
      <c r="X185" s="1074">
        <f t="shared" si="109"/>
        <v>13500</v>
      </c>
      <c r="Y185" s="261"/>
      <c r="Z185" s="244"/>
      <c r="AA185" s="279"/>
      <c r="AB185" s="279"/>
    </row>
    <row r="186" spans="1:28" s="396" customFormat="1" ht="14">
      <c r="A186" s="2">
        <v>16</v>
      </c>
      <c r="B186" s="2"/>
      <c r="C186" s="529" t="s">
        <v>465</v>
      </c>
      <c r="D186" s="214"/>
      <c r="E186" s="518"/>
      <c r="F186" s="530" t="s">
        <v>336</v>
      </c>
      <c r="G186" s="236"/>
      <c r="H186" s="239"/>
      <c r="I186" s="239"/>
      <c r="J186" s="261"/>
      <c r="K186" s="531">
        <v>10</v>
      </c>
      <c r="L186" s="533">
        <v>1500</v>
      </c>
      <c r="M186" s="239"/>
      <c r="N186" s="261"/>
      <c r="O186" s="240"/>
      <c r="P186" s="261"/>
      <c r="Q186" s="241"/>
      <c r="R186" s="279"/>
      <c r="S186" s="236"/>
      <c r="T186" s="243"/>
      <c r="U186" s="236"/>
      <c r="V186" s="244"/>
      <c r="W186" s="279"/>
      <c r="X186" s="1074">
        <f t="shared" si="109"/>
        <v>15000</v>
      </c>
      <c r="Y186" s="261"/>
      <c r="Z186" s="244"/>
      <c r="AA186" s="279"/>
      <c r="AB186" s="279"/>
    </row>
    <row r="187" spans="1:28" s="396" customFormat="1" ht="14">
      <c r="A187" s="2">
        <v>17</v>
      </c>
      <c r="B187" s="2"/>
      <c r="C187" s="529" t="s">
        <v>466</v>
      </c>
      <c r="D187" s="214"/>
      <c r="E187" s="518"/>
      <c r="F187" s="530" t="s">
        <v>336</v>
      </c>
      <c r="G187" s="236"/>
      <c r="H187" s="239"/>
      <c r="I187" s="239"/>
      <c r="J187" s="261"/>
      <c r="K187" s="531">
        <v>15</v>
      </c>
      <c r="L187" s="533">
        <v>500</v>
      </c>
      <c r="M187" s="239"/>
      <c r="N187" s="261"/>
      <c r="O187" s="240"/>
      <c r="P187" s="261"/>
      <c r="Q187" s="241"/>
      <c r="R187" s="279"/>
      <c r="S187" s="236"/>
      <c r="T187" s="243"/>
      <c r="U187" s="236"/>
      <c r="V187" s="244"/>
      <c r="W187" s="279"/>
      <c r="X187" s="1074">
        <f t="shared" si="109"/>
        <v>7500</v>
      </c>
      <c r="Y187" s="261"/>
      <c r="Z187" s="244"/>
      <c r="AA187" s="279"/>
      <c r="AB187" s="279"/>
    </row>
    <row r="188" spans="1:28" s="396" customFormat="1" ht="14">
      <c r="A188" s="2">
        <v>18</v>
      </c>
      <c r="B188" s="2"/>
      <c r="C188" s="529" t="s">
        <v>467</v>
      </c>
      <c r="D188" s="214"/>
      <c r="E188" s="518"/>
      <c r="F188" s="530" t="s">
        <v>336</v>
      </c>
      <c r="G188" s="236"/>
      <c r="H188" s="239"/>
      <c r="I188" s="239"/>
      <c r="J188" s="261"/>
      <c r="K188" s="531">
        <v>1</v>
      </c>
      <c r="L188" s="533">
        <v>50750</v>
      </c>
      <c r="M188" s="239"/>
      <c r="N188" s="261"/>
      <c r="O188" s="240"/>
      <c r="P188" s="261"/>
      <c r="Q188" s="241"/>
      <c r="R188" s="279"/>
      <c r="S188" s="236"/>
      <c r="T188" s="243"/>
      <c r="U188" s="236"/>
      <c r="V188" s="244"/>
      <c r="W188" s="279"/>
      <c r="X188" s="1074">
        <f t="shared" si="109"/>
        <v>50750</v>
      </c>
      <c r="Y188" s="261"/>
      <c r="Z188" s="244"/>
      <c r="AA188" s="279"/>
      <c r="AB188" s="279"/>
    </row>
    <row r="189" spans="1:28" s="396" customFormat="1" ht="14">
      <c r="A189" s="2">
        <v>19</v>
      </c>
      <c r="B189" s="2"/>
      <c r="C189" s="529" t="s">
        <v>468</v>
      </c>
      <c r="D189" s="214"/>
      <c r="E189" s="518"/>
      <c r="F189" s="530" t="s">
        <v>469</v>
      </c>
      <c r="G189" s="236"/>
      <c r="H189" s="239"/>
      <c r="I189" s="239"/>
      <c r="J189" s="261"/>
      <c r="K189" s="531">
        <v>8</v>
      </c>
      <c r="L189" s="533">
        <v>750</v>
      </c>
      <c r="M189" s="239"/>
      <c r="N189" s="261"/>
      <c r="O189" s="240"/>
      <c r="P189" s="261"/>
      <c r="Q189" s="241"/>
      <c r="R189" s="279"/>
      <c r="S189" s="236"/>
      <c r="T189" s="243"/>
      <c r="U189" s="236"/>
      <c r="V189" s="244"/>
      <c r="W189" s="279"/>
      <c r="X189" s="1074">
        <f t="shared" si="109"/>
        <v>6000</v>
      </c>
      <c r="Y189" s="261"/>
      <c r="Z189" s="244"/>
      <c r="AA189" s="279"/>
      <c r="AB189" s="279"/>
    </row>
    <row r="190" spans="1:28" s="396" customFormat="1" ht="14">
      <c r="A190" s="2">
        <v>20</v>
      </c>
      <c r="B190" s="2"/>
      <c r="C190" s="529" t="s">
        <v>470</v>
      </c>
      <c r="D190" s="214"/>
      <c r="E190" s="518"/>
      <c r="F190" s="530" t="s">
        <v>463</v>
      </c>
      <c r="G190" s="236"/>
      <c r="H190" s="239"/>
      <c r="I190" s="239"/>
      <c r="J190" s="261"/>
      <c r="K190" s="531">
        <v>1</v>
      </c>
      <c r="L190" s="533">
        <v>6000</v>
      </c>
      <c r="M190" s="239"/>
      <c r="N190" s="261"/>
      <c r="O190" s="240"/>
      <c r="P190" s="261"/>
      <c r="Q190" s="241"/>
      <c r="R190" s="279"/>
      <c r="S190" s="236"/>
      <c r="T190" s="243"/>
      <c r="U190" s="236"/>
      <c r="V190" s="244"/>
      <c r="W190" s="279"/>
      <c r="X190" s="1074">
        <f t="shared" si="109"/>
        <v>6000</v>
      </c>
      <c r="Y190" s="261"/>
      <c r="Z190" s="244"/>
      <c r="AA190" s="279"/>
      <c r="AB190" s="279"/>
    </row>
    <row r="191" spans="1:28" s="396" customFormat="1" ht="14">
      <c r="A191" s="2">
        <v>21</v>
      </c>
      <c r="B191" s="2"/>
      <c r="C191" s="529" t="s">
        <v>471</v>
      </c>
      <c r="D191" s="214"/>
      <c r="E191" s="518"/>
      <c r="F191" s="530" t="s">
        <v>336</v>
      </c>
      <c r="G191" s="236"/>
      <c r="H191" s="239"/>
      <c r="I191" s="239"/>
      <c r="J191" s="261"/>
      <c r="K191" s="531">
        <v>1</v>
      </c>
      <c r="L191" s="533">
        <v>2500</v>
      </c>
      <c r="M191" s="239"/>
      <c r="N191" s="261"/>
      <c r="O191" s="240"/>
      <c r="P191" s="261"/>
      <c r="Q191" s="241"/>
      <c r="R191" s="279"/>
      <c r="S191" s="236"/>
      <c r="T191" s="243"/>
      <c r="U191" s="236"/>
      <c r="V191" s="244"/>
      <c r="W191" s="279"/>
      <c r="X191" s="1074">
        <f t="shared" si="109"/>
        <v>2500</v>
      </c>
      <c r="Y191" s="261"/>
      <c r="Z191" s="244"/>
      <c r="AA191" s="279"/>
      <c r="AB191" s="279"/>
    </row>
    <row r="192" spans="1:28" s="396" customFormat="1" ht="14">
      <c r="A192" s="2">
        <v>22</v>
      </c>
      <c r="B192" s="2"/>
      <c r="C192" s="529" t="s">
        <v>472</v>
      </c>
      <c r="D192" s="214"/>
      <c r="E192" s="518"/>
      <c r="F192" s="530" t="s">
        <v>336</v>
      </c>
      <c r="G192" s="236"/>
      <c r="H192" s="239"/>
      <c r="I192" s="239"/>
      <c r="J192" s="261"/>
      <c r="K192" s="531">
        <v>2</v>
      </c>
      <c r="L192" s="533">
        <v>5800</v>
      </c>
      <c r="M192" s="239"/>
      <c r="N192" s="261"/>
      <c r="O192" s="240"/>
      <c r="P192" s="261"/>
      <c r="Q192" s="241"/>
      <c r="R192" s="279"/>
      <c r="S192" s="236"/>
      <c r="T192" s="243"/>
      <c r="U192" s="236"/>
      <c r="V192" s="244"/>
      <c r="W192" s="279"/>
      <c r="X192" s="1074">
        <f t="shared" si="109"/>
        <v>11600</v>
      </c>
      <c r="Y192" s="261"/>
      <c r="Z192" s="244"/>
      <c r="AA192" s="279"/>
      <c r="AB192" s="279"/>
    </row>
    <row r="193" spans="1:28" s="396" customFormat="1" ht="14">
      <c r="A193" s="2">
        <v>23</v>
      </c>
      <c r="B193" s="2"/>
      <c r="C193" s="529" t="s">
        <v>473</v>
      </c>
      <c r="D193" s="214"/>
      <c r="E193" s="518"/>
      <c r="F193" s="530" t="s">
        <v>336</v>
      </c>
      <c r="G193" s="236"/>
      <c r="H193" s="239"/>
      <c r="I193" s="239"/>
      <c r="J193" s="261"/>
      <c r="K193" s="531">
        <v>230</v>
      </c>
      <c r="L193" s="533">
        <v>85</v>
      </c>
      <c r="M193" s="239"/>
      <c r="N193" s="261"/>
      <c r="O193" s="240"/>
      <c r="P193" s="261"/>
      <c r="Q193" s="241"/>
      <c r="R193" s="279"/>
      <c r="S193" s="236"/>
      <c r="T193" s="243"/>
      <c r="U193" s="236"/>
      <c r="V193" s="244"/>
      <c r="W193" s="279"/>
      <c r="X193" s="1074">
        <f t="shared" si="109"/>
        <v>19550</v>
      </c>
      <c r="Y193" s="261"/>
      <c r="Z193" s="244"/>
      <c r="AA193" s="279"/>
      <c r="AB193" s="279"/>
    </row>
    <row r="194" spans="1:28" s="396" customFormat="1" ht="14">
      <c r="A194" s="2">
        <v>24</v>
      </c>
      <c r="B194" s="2"/>
      <c r="C194" s="529" t="s">
        <v>474</v>
      </c>
      <c r="D194" s="214"/>
      <c r="E194" s="518"/>
      <c r="F194" s="530" t="s">
        <v>336</v>
      </c>
      <c r="G194" s="236"/>
      <c r="H194" s="239"/>
      <c r="I194" s="239"/>
      <c r="J194" s="261"/>
      <c r="K194" s="531">
        <v>2</v>
      </c>
      <c r="L194" s="533">
        <v>3600</v>
      </c>
      <c r="M194" s="239"/>
      <c r="N194" s="261"/>
      <c r="O194" s="240"/>
      <c r="P194" s="261"/>
      <c r="Q194" s="241"/>
      <c r="R194" s="279"/>
      <c r="S194" s="236"/>
      <c r="T194" s="243"/>
      <c r="U194" s="236"/>
      <c r="V194" s="244"/>
      <c r="W194" s="279"/>
      <c r="X194" s="1074">
        <f t="shared" si="109"/>
        <v>7200</v>
      </c>
      <c r="Y194" s="261"/>
      <c r="Z194" s="244"/>
      <c r="AA194" s="279"/>
      <c r="AB194" s="279"/>
    </row>
    <row r="195" spans="1:28" s="396" customFormat="1" ht="14">
      <c r="A195" s="2">
        <v>26</v>
      </c>
      <c r="B195" s="2"/>
      <c r="C195" s="529" t="s">
        <v>475</v>
      </c>
      <c r="D195" s="214"/>
      <c r="E195" s="518"/>
      <c r="F195" s="530" t="s">
        <v>336</v>
      </c>
      <c r="G195" s="236"/>
      <c r="H195" s="239"/>
      <c r="I195" s="239"/>
      <c r="J195" s="261"/>
      <c r="K195" s="531">
        <v>1</v>
      </c>
      <c r="L195" s="533">
        <v>30000</v>
      </c>
      <c r="M195" s="239"/>
      <c r="N195" s="261"/>
      <c r="O195" s="240"/>
      <c r="P195" s="261"/>
      <c r="Q195" s="241"/>
      <c r="R195" s="279"/>
      <c r="S195" s="236"/>
      <c r="T195" s="243"/>
      <c r="U195" s="236"/>
      <c r="V195" s="244"/>
      <c r="W195" s="279"/>
      <c r="X195" s="1074">
        <f t="shared" si="109"/>
        <v>30000</v>
      </c>
      <c r="Y195" s="261"/>
      <c r="Z195" s="244"/>
      <c r="AA195" s="279"/>
      <c r="AB195" s="279"/>
    </row>
    <row r="196" spans="1:28" s="396" customFormat="1" ht="14">
      <c r="A196" s="2">
        <v>27</v>
      </c>
      <c r="B196" s="2"/>
      <c r="C196" s="529" t="s">
        <v>476</v>
      </c>
      <c r="D196" s="214"/>
      <c r="E196" s="518"/>
      <c r="F196" s="530" t="s">
        <v>336</v>
      </c>
      <c r="G196" s="236"/>
      <c r="H196" s="239"/>
      <c r="I196" s="239"/>
      <c r="J196" s="261"/>
      <c r="K196" s="531">
        <v>1</v>
      </c>
      <c r="L196" s="533">
        <v>6500</v>
      </c>
      <c r="M196" s="239"/>
      <c r="N196" s="261"/>
      <c r="O196" s="240"/>
      <c r="P196" s="261"/>
      <c r="Q196" s="241"/>
      <c r="R196" s="279"/>
      <c r="S196" s="236"/>
      <c r="T196" s="243"/>
      <c r="U196" s="236"/>
      <c r="V196" s="244"/>
      <c r="W196" s="279"/>
      <c r="X196" s="1074">
        <f t="shared" si="109"/>
        <v>6500</v>
      </c>
      <c r="Y196" s="261"/>
      <c r="Z196" s="244"/>
      <c r="AA196" s="279"/>
      <c r="AB196" s="279"/>
    </row>
    <row r="197" spans="1:28" s="396" customFormat="1" ht="14">
      <c r="A197" s="2">
        <v>28</v>
      </c>
      <c r="B197" s="2"/>
      <c r="C197" s="529" t="s">
        <v>477</v>
      </c>
      <c r="D197" s="214"/>
      <c r="E197" s="518"/>
      <c r="F197" s="530" t="s">
        <v>336</v>
      </c>
      <c r="G197" s="236"/>
      <c r="H197" s="239"/>
      <c r="I197" s="239"/>
      <c r="J197" s="261"/>
      <c r="K197" s="531">
        <v>1</v>
      </c>
      <c r="L197" s="533">
        <v>5500</v>
      </c>
      <c r="M197" s="239"/>
      <c r="N197" s="261"/>
      <c r="O197" s="240"/>
      <c r="P197" s="261"/>
      <c r="Q197" s="241"/>
      <c r="R197" s="279"/>
      <c r="S197" s="236"/>
      <c r="T197" s="243"/>
      <c r="U197" s="236"/>
      <c r="V197" s="244"/>
      <c r="W197" s="279"/>
      <c r="X197" s="1074">
        <f t="shared" si="109"/>
        <v>5500</v>
      </c>
      <c r="Y197" s="261"/>
      <c r="Z197" s="244"/>
      <c r="AA197" s="279"/>
      <c r="AB197" s="279"/>
    </row>
    <row r="198" spans="1:28" s="396" customFormat="1" ht="14">
      <c r="A198" s="2">
        <v>29</v>
      </c>
      <c r="B198" s="2"/>
      <c r="C198" s="529" t="s">
        <v>478</v>
      </c>
      <c r="D198" s="214"/>
      <c r="E198" s="518"/>
      <c r="F198" s="530" t="s">
        <v>336</v>
      </c>
      <c r="G198" s="236"/>
      <c r="H198" s="239"/>
      <c r="I198" s="239"/>
      <c r="J198" s="261"/>
      <c r="K198" s="531">
        <v>4</v>
      </c>
      <c r="L198" s="533">
        <v>4500</v>
      </c>
      <c r="M198" s="239"/>
      <c r="N198" s="261"/>
      <c r="O198" s="240"/>
      <c r="P198" s="261"/>
      <c r="Q198" s="241"/>
      <c r="R198" s="279"/>
      <c r="S198" s="236"/>
      <c r="T198" s="243"/>
      <c r="U198" s="236"/>
      <c r="V198" s="244"/>
      <c r="W198" s="279"/>
      <c r="X198" s="1074">
        <f t="shared" si="109"/>
        <v>18000</v>
      </c>
      <c r="Y198" s="261"/>
      <c r="Z198" s="244"/>
      <c r="AA198" s="279"/>
      <c r="AB198" s="279"/>
    </row>
    <row r="199" spans="1:28" s="396" customFormat="1" ht="14">
      <c r="A199" s="2">
        <v>30</v>
      </c>
      <c r="B199" s="2"/>
      <c r="C199" s="529" t="s">
        <v>479</v>
      </c>
      <c r="D199" s="214"/>
      <c r="E199" s="518"/>
      <c r="F199" s="530" t="s">
        <v>336</v>
      </c>
      <c r="G199" s="236"/>
      <c r="H199" s="239"/>
      <c r="I199" s="239"/>
      <c r="J199" s="261"/>
      <c r="K199" s="531">
        <v>13</v>
      </c>
      <c r="L199" s="533">
        <v>0</v>
      </c>
      <c r="M199" s="239"/>
      <c r="N199" s="261"/>
      <c r="O199" s="240"/>
      <c r="P199" s="261"/>
      <c r="Q199" s="241"/>
      <c r="R199" s="279"/>
      <c r="S199" s="236"/>
      <c r="T199" s="243"/>
      <c r="U199" s="236"/>
      <c r="V199" s="244"/>
      <c r="W199" s="279"/>
      <c r="X199" s="1074">
        <f t="shared" si="109"/>
        <v>0</v>
      </c>
      <c r="Y199" s="261"/>
      <c r="Z199" s="244"/>
      <c r="AA199" s="279"/>
      <c r="AB199" s="279"/>
    </row>
    <row r="200" spans="1:28" s="396" customFormat="1" ht="14">
      <c r="A200" s="2">
        <v>31</v>
      </c>
      <c r="B200" s="2"/>
      <c r="C200" s="529" t="s">
        <v>480</v>
      </c>
      <c r="D200" s="214"/>
      <c r="E200" s="518"/>
      <c r="F200" s="530" t="s">
        <v>336</v>
      </c>
      <c r="G200" s="236"/>
      <c r="H200" s="239"/>
      <c r="I200" s="239"/>
      <c r="J200" s="261"/>
      <c r="K200" s="531">
        <v>10</v>
      </c>
      <c r="L200" s="533">
        <v>250</v>
      </c>
      <c r="M200" s="239"/>
      <c r="N200" s="261"/>
      <c r="O200" s="240"/>
      <c r="P200" s="261"/>
      <c r="Q200" s="241"/>
      <c r="R200" s="279"/>
      <c r="S200" s="236"/>
      <c r="T200" s="243"/>
      <c r="U200" s="236"/>
      <c r="V200" s="244"/>
      <c r="W200" s="279"/>
      <c r="X200" s="1074">
        <f t="shared" si="109"/>
        <v>2500</v>
      </c>
      <c r="Y200" s="261"/>
      <c r="Z200" s="244"/>
      <c r="AA200" s="279"/>
      <c r="AB200" s="279"/>
    </row>
    <row r="201" spans="1:28" s="396" customFormat="1" ht="14">
      <c r="A201" s="2">
        <v>32</v>
      </c>
      <c r="B201" s="2"/>
      <c r="C201" s="529" t="s">
        <v>481</v>
      </c>
      <c r="D201" s="214"/>
      <c r="E201" s="518"/>
      <c r="F201" s="530" t="s">
        <v>336</v>
      </c>
      <c r="G201" s="236"/>
      <c r="H201" s="239"/>
      <c r="I201" s="239"/>
      <c r="J201" s="261"/>
      <c r="K201" s="531">
        <v>1</v>
      </c>
      <c r="L201" s="533">
        <v>1500</v>
      </c>
      <c r="M201" s="239"/>
      <c r="N201" s="261"/>
      <c r="O201" s="240"/>
      <c r="P201" s="261"/>
      <c r="Q201" s="241"/>
      <c r="R201" s="279"/>
      <c r="S201" s="236"/>
      <c r="T201" s="243"/>
      <c r="U201" s="236"/>
      <c r="V201" s="244"/>
      <c r="W201" s="279"/>
      <c r="X201" s="1074">
        <f t="shared" si="109"/>
        <v>1500</v>
      </c>
      <c r="Y201" s="261"/>
      <c r="Z201" s="244"/>
      <c r="AA201" s="279"/>
      <c r="AB201" s="279"/>
    </row>
    <row r="202" spans="1:28" s="396" customFormat="1" ht="14">
      <c r="A202" s="2">
        <v>33</v>
      </c>
      <c r="B202" s="2"/>
      <c r="C202" s="534" t="s">
        <v>482</v>
      </c>
      <c r="D202" s="214"/>
      <c r="E202" s="518"/>
      <c r="F202" s="530" t="s">
        <v>352</v>
      </c>
      <c r="G202" s="236"/>
      <c r="H202" s="239"/>
      <c r="I202" s="239"/>
      <c r="J202" s="261"/>
      <c r="K202" s="531">
        <v>12.5</v>
      </c>
      <c r="L202" s="533">
        <v>900</v>
      </c>
      <c r="M202" s="239"/>
      <c r="N202" s="261"/>
      <c r="O202" s="240"/>
      <c r="P202" s="261"/>
      <c r="Q202" s="241"/>
      <c r="R202" s="279"/>
      <c r="S202" s="236"/>
      <c r="T202" s="243"/>
      <c r="U202" s="236"/>
      <c r="V202" s="244"/>
      <c r="W202" s="279"/>
      <c r="X202" s="1074">
        <f t="shared" si="109"/>
        <v>11250</v>
      </c>
      <c r="Y202" s="261"/>
      <c r="Z202" s="244"/>
      <c r="AA202" s="279"/>
      <c r="AB202" s="279"/>
    </row>
    <row r="203" spans="1:28" s="396" customFormat="1" ht="14">
      <c r="A203" s="2">
        <v>34</v>
      </c>
      <c r="B203" s="2"/>
      <c r="C203" s="529" t="s">
        <v>483</v>
      </c>
      <c r="D203" s="214"/>
      <c r="E203" s="518"/>
      <c r="F203" s="530" t="s">
        <v>336</v>
      </c>
      <c r="G203" s="236"/>
      <c r="H203" s="239"/>
      <c r="I203" s="239"/>
      <c r="J203" s="261"/>
      <c r="K203" s="531">
        <v>2</v>
      </c>
      <c r="L203" s="533">
        <v>8500</v>
      </c>
      <c r="M203" s="239"/>
      <c r="N203" s="261"/>
      <c r="O203" s="240"/>
      <c r="P203" s="261"/>
      <c r="Q203" s="241"/>
      <c r="R203" s="279"/>
      <c r="S203" s="236"/>
      <c r="T203" s="243"/>
      <c r="U203" s="236"/>
      <c r="V203" s="244"/>
      <c r="W203" s="279"/>
      <c r="X203" s="1074">
        <f t="shared" si="109"/>
        <v>17000</v>
      </c>
      <c r="Y203" s="261"/>
      <c r="Z203" s="244"/>
      <c r="AA203" s="279"/>
      <c r="AB203" s="279"/>
    </row>
    <row r="204" spans="1:28" s="396" customFormat="1" ht="14">
      <c r="A204" s="2">
        <v>35</v>
      </c>
      <c r="B204" s="2"/>
      <c r="C204" s="529" t="s">
        <v>484</v>
      </c>
      <c r="D204" s="214"/>
      <c r="E204" s="518"/>
      <c r="F204" s="530" t="s">
        <v>463</v>
      </c>
      <c r="G204" s="236"/>
      <c r="H204" s="239"/>
      <c r="I204" s="239"/>
      <c r="J204" s="261"/>
      <c r="K204" s="531">
        <v>1</v>
      </c>
      <c r="L204" s="533">
        <v>4500</v>
      </c>
      <c r="M204" s="239"/>
      <c r="N204" s="261"/>
      <c r="O204" s="240"/>
      <c r="P204" s="261"/>
      <c r="Q204" s="241"/>
      <c r="R204" s="279"/>
      <c r="S204" s="236"/>
      <c r="T204" s="243"/>
      <c r="U204" s="236"/>
      <c r="V204" s="244"/>
      <c r="W204" s="279"/>
      <c r="X204" s="1074">
        <f t="shared" si="109"/>
        <v>4500</v>
      </c>
      <c r="Y204" s="261"/>
      <c r="Z204" s="244"/>
      <c r="AA204" s="279"/>
      <c r="AB204" s="279"/>
    </row>
    <row r="205" spans="1:28" s="396" customFormat="1" ht="14">
      <c r="A205" s="2">
        <v>36</v>
      </c>
      <c r="B205" s="2"/>
      <c r="C205" s="529" t="s">
        <v>485</v>
      </c>
      <c r="D205" s="214"/>
      <c r="E205" s="518"/>
      <c r="F205" s="530" t="s">
        <v>336</v>
      </c>
      <c r="G205" s="236"/>
      <c r="H205" s="239"/>
      <c r="I205" s="239"/>
      <c r="J205" s="261"/>
      <c r="K205" s="531">
        <v>1</v>
      </c>
      <c r="L205" s="533">
        <v>0</v>
      </c>
      <c r="M205" s="239"/>
      <c r="N205" s="261"/>
      <c r="O205" s="240"/>
      <c r="P205" s="261"/>
      <c r="Q205" s="241"/>
      <c r="R205" s="279"/>
      <c r="S205" s="236"/>
      <c r="T205" s="243"/>
      <c r="U205" s="236"/>
      <c r="V205" s="244"/>
      <c r="W205" s="279"/>
      <c r="X205" s="1074">
        <f t="shared" si="109"/>
        <v>0</v>
      </c>
      <c r="Y205" s="261"/>
      <c r="Z205" s="244"/>
      <c r="AA205" s="279"/>
      <c r="AB205" s="279"/>
    </row>
    <row r="206" spans="1:28" s="396" customFormat="1" ht="14">
      <c r="A206" s="2">
        <v>37</v>
      </c>
      <c r="B206" s="2"/>
      <c r="C206" s="529" t="s">
        <v>486</v>
      </c>
      <c r="D206" s="214"/>
      <c r="E206" s="518"/>
      <c r="F206" s="530" t="s">
        <v>336</v>
      </c>
      <c r="G206" s="236"/>
      <c r="H206" s="239"/>
      <c r="I206" s="239"/>
      <c r="J206" s="261"/>
      <c r="K206" s="531">
        <v>1</v>
      </c>
      <c r="L206" s="533">
        <v>7500</v>
      </c>
      <c r="M206" s="239"/>
      <c r="N206" s="261"/>
      <c r="O206" s="240"/>
      <c r="P206" s="261"/>
      <c r="Q206" s="241"/>
      <c r="R206" s="279"/>
      <c r="S206" s="236"/>
      <c r="T206" s="243"/>
      <c r="U206" s="236"/>
      <c r="V206" s="244"/>
      <c r="W206" s="279"/>
      <c r="X206" s="1074">
        <f t="shared" si="109"/>
        <v>7500</v>
      </c>
      <c r="Y206" s="261"/>
      <c r="Z206" s="244"/>
      <c r="AA206" s="279"/>
      <c r="AB206" s="279"/>
    </row>
    <row r="207" spans="1:28" s="396" customFormat="1" ht="25">
      <c r="A207" s="2">
        <v>38</v>
      </c>
      <c r="B207" s="2"/>
      <c r="C207" s="534" t="s">
        <v>487</v>
      </c>
      <c r="D207" s="214"/>
      <c r="E207" s="518"/>
      <c r="F207" s="530" t="s">
        <v>336</v>
      </c>
      <c r="G207" s="236"/>
      <c r="H207" s="239"/>
      <c r="I207" s="239"/>
      <c r="J207" s="261"/>
      <c r="K207" s="531">
        <v>2</v>
      </c>
      <c r="L207" s="533">
        <v>1750</v>
      </c>
      <c r="M207" s="239"/>
      <c r="N207" s="261"/>
      <c r="O207" s="240"/>
      <c r="P207" s="261"/>
      <c r="Q207" s="241"/>
      <c r="R207" s="279"/>
      <c r="S207" s="236"/>
      <c r="T207" s="243"/>
      <c r="U207" s="236"/>
      <c r="V207" s="244"/>
      <c r="W207" s="279"/>
      <c r="X207" s="1074">
        <f t="shared" si="109"/>
        <v>3500</v>
      </c>
      <c r="Y207" s="261"/>
      <c r="Z207" s="244"/>
      <c r="AA207" s="279"/>
      <c r="AB207" s="279"/>
    </row>
    <row r="208" spans="1:28" s="396" customFormat="1" ht="14">
      <c r="A208" s="2">
        <v>40</v>
      </c>
      <c r="B208" s="2"/>
      <c r="C208" s="529" t="s">
        <v>488</v>
      </c>
      <c r="D208" s="214"/>
      <c r="E208" s="518"/>
      <c r="F208" s="530" t="s">
        <v>336</v>
      </c>
      <c r="G208" s="236"/>
      <c r="H208" s="239"/>
      <c r="I208" s="239"/>
      <c r="J208" s="261"/>
      <c r="K208" s="531">
        <v>2</v>
      </c>
      <c r="L208" s="533">
        <v>6647</v>
      </c>
      <c r="M208" s="239"/>
      <c r="N208" s="261"/>
      <c r="O208" s="240"/>
      <c r="P208" s="261"/>
      <c r="Q208" s="241"/>
      <c r="R208" s="279"/>
      <c r="S208" s="236"/>
      <c r="T208" s="243"/>
      <c r="U208" s="236"/>
      <c r="V208" s="244"/>
      <c r="W208" s="279"/>
      <c r="X208" s="1074">
        <f t="shared" si="109"/>
        <v>13294</v>
      </c>
      <c r="Y208" s="261"/>
      <c r="Z208" s="244"/>
      <c r="AA208" s="279"/>
      <c r="AB208" s="279"/>
    </row>
    <row r="209" spans="1:28" s="396" customFormat="1" ht="14">
      <c r="A209" s="2">
        <v>41</v>
      </c>
      <c r="B209" s="2"/>
      <c r="C209" s="529" t="s">
        <v>489</v>
      </c>
      <c r="D209" s="214"/>
      <c r="E209" s="518"/>
      <c r="F209" s="530" t="s">
        <v>352</v>
      </c>
      <c r="G209" s="236"/>
      <c r="H209" s="239"/>
      <c r="I209" s="239"/>
      <c r="J209" s="261"/>
      <c r="K209" s="531">
        <v>24.75</v>
      </c>
      <c r="L209" s="533">
        <v>975</v>
      </c>
      <c r="M209" s="239"/>
      <c r="N209" s="261"/>
      <c r="O209" s="240"/>
      <c r="P209" s="261"/>
      <c r="Q209" s="241"/>
      <c r="R209" s="279"/>
      <c r="S209" s="236"/>
      <c r="T209" s="243"/>
      <c r="U209" s="236"/>
      <c r="V209" s="244"/>
      <c r="W209" s="279"/>
      <c r="X209" s="1074">
        <f t="shared" si="109"/>
        <v>24131.25</v>
      </c>
      <c r="Y209" s="261"/>
      <c r="Z209" s="244"/>
      <c r="AA209" s="279"/>
      <c r="AB209" s="279"/>
    </row>
    <row r="210" spans="1:28" s="396" customFormat="1" ht="14">
      <c r="A210" s="2">
        <v>42</v>
      </c>
      <c r="B210" s="2"/>
      <c r="C210" s="529" t="s">
        <v>490</v>
      </c>
      <c r="D210" s="214"/>
      <c r="E210" s="518"/>
      <c r="F210" s="530" t="s">
        <v>463</v>
      </c>
      <c r="G210" s="236"/>
      <c r="H210" s="239"/>
      <c r="I210" s="239"/>
      <c r="J210" s="261"/>
      <c r="K210" s="531"/>
      <c r="L210" s="533"/>
      <c r="M210" s="239"/>
      <c r="N210" s="261"/>
      <c r="O210" s="240"/>
      <c r="P210" s="261"/>
      <c r="Q210" s="241"/>
      <c r="R210" s="279"/>
      <c r="S210" s="236"/>
      <c r="T210" s="243"/>
      <c r="U210" s="236"/>
      <c r="V210" s="244"/>
      <c r="W210" s="279"/>
      <c r="X210" s="1074">
        <f t="shared" si="109"/>
        <v>0</v>
      </c>
      <c r="Y210" s="261"/>
      <c r="Z210" s="244"/>
      <c r="AA210" s="279"/>
      <c r="AB210" s="279"/>
    </row>
    <row r="211" spans="1:28" s="396" customFormat="1" ht="14">
      <c r="A211" s="3">
        <v>43</v>
      </c>
      <c r="B211" s="3"/>
      <c r="C211" s="1075" t="s">
        <v>491</v>
      </c>
      <c r="D211" s="214"/>
      <c r="E211" s="518"/>
      <c r="F211" s="1076" t="s">
        <v>463</v>
      </c>
      <c r="G211" s="499"/>
      <c r="H211" s="503"/>
      <c r="I211" s="503"/>
      <c r="J211" s="1070"/>
      <c r="K211" s="531">
        <v>1</v>
      </c>
      <c r="L211" s="533">
        <v>15000</v>
      </c>
      <c r="M211" s="503"/>
      <c r="N211" s="1070"/>
      <c r="O211" s="1072"/>
      <c r="P211" s="1070"/>
      <c r="Q211" s="506"/>
      <c r="R211" s="487"/>
      <c r="S211" s="499"/>
      <c r="T211" s="1077"/>
      <c r="U211" s="499"/>
      <c r="V211" s="1078"/>
      <c r="W211" s="487"/>
      <c r="X211" s="1074">
        <f>K211*L211</f>
        <v>15000</v>
      </c>
      <c r="Y211" s="1070"/>
      <c r="Z211" s="1078"/>
      <c r="AA211" s="487"/>
      <c r="AB211" s="487"/>
    </row>
    <row r="212" spans="1:28" s="396" customFormat="1" ht="13">
      <c r="A212" s="236"/>
      <c r="B212" s="243"/>
      <c r="C212" s="260"/>
      <c r="D212" s="236"/>
      <c r="E212" s="260"/>
      <c r="F212" s="261"/>
      <c r="G212" s="236"/>
      <c r="H212" s="239"/>
      <c r="I212" s="239"/>
      <c r="J212" s="261"/>
      <c r="K212" s="239"/>
      <c r="L212" s="239"/>
      <c r="M212" s="239"/>
      <c r="N212" s="261"/>
      <c r="O212" s="240"/>
      <c r="P212" s="261"/>
      <c r="Q212" s="241"/>
      <c r="R212" s="279"/>
      <c r="S212" s="236"/>
      <c r="T212" s="243"/>
      <c r="U212" s="236"/>
      <c r="V212" s="244"/>
      <c r="W212" s="279"/>
      <c r="X212" s="1079">
        <f>SUM(X172:X211)</f>
        <v>605282.80000000005</v>
      </c>
      <c r="Y212" s="261"/>
      <c r="Z212" s="244"/>
      <c r="AA212" s="279"/>
      <c r="AB212" s="279"/>
    </row>
    <row r="213" spans="1:28" s="396" customFormat="1">
      <c r="A213" s="214"/>
      <c r="B213" s="517"/>
      <c r="C213" s="518"/>
      <c r="D213" s="214"/>
      <c r="E213" s="518"/>
      <c r="F213" s="520"/>
      <c r="G213" s="214"/>
      <c r="H213" s="519"/>
      <c r="I213" s="259"/>
      <c r="J213" s="520"/>
      <c r="K213" s="519"/>
      <c r="L213" s="519"/>
      <c r="M213" s="259"/>
      <c r="N213" s="520"/>
      <c r="O213" s="521"/>
      <c r="P213" s="520"/>
      <c r="Q213" s="246"/>
      <c r="S213" s="214"/>
      <c r="T213" s="517"/>
      <c r="U213" s="214"/>
      <c r="V213" s="522"/>
      <c r="Y213" s="520"/>
      <c r="Z213" s="522"/>
    </row>
    <row r="214" spans="1:28" s="396" customFormat="1">
      <c r="A214" s="214"/>
      <c r="B214" s="517"/>
      <c r="C214" s="518"/>
      <c r="D214" s="214"/>
      <c r="E214" s="518"/>
      <c r="F214" s="520"/>
      <c r="G214" s="214"/>
      <c r="H214" s="519"/>
      <c r="I214" s="259"/>
      <c r="J214" s="520"/>
      <c r="K214" s="519"/>
      <c r="L214" s="519"/>
      <c r="M214" s="259"/>
      <c r="N214" s="520"/>
      <c r="O214" s="521"/>
      <c r="P214" s="520"/>
      <c r="Q214" s="246"/>
      <c r="S214" s="214"/>
      <c r="T214" s="517"/>
      <c r="U214" s="214"/>
      <c r="V214" s="522"/>
      <c r="Y214" s="520"/>
      <c r="Z214" s="522"/>
    </row>
    <row r="215" spans="1:28" s="396" customFormat="1">
      <c r="A215" s="214"/>
      <c r="B215" s="517"/>
      <c r="C215" s="518"/>
      <c r="D215" s="214"/>
      <c r="E215" s="518"/>
      <c r="F215" s="520"/>
      <c r="G215" s="214"/>
      <c r="H215" s="519"/>
      <c r="I215" s="259"/>
      <c r="J215" s="520"/>
      <c r="K215" s="519"/>
      <c r="L215" s="519"/>
      <c r="M215" s="259"/>
      <c r="N215" s="520"/>
      <c r="O215" s="521"/>
      <c r="P215" s="520"/>
      <c r="Q215" s="246"/>
      <c r="S215" s="214"/>
      <c r="T215" s="517"/>
      <c r="U215" s="214"/>
      <c r="V215" s="522"/>
      <c r="Y215" s="520"/>
      <c r="Z215" s="522"/>
    </row>
    <row r="216" spans="1:28" s="396" customFormat="1">
      <c r="A216" s="214"/>
      <c r="B216" s="517"/>
      <c r="C216" s="518"/>
      <c r="D216" s="214"/>
      <c r="E216" s="518"/>
      <c r="F216" s="520"/>
      <c r="G216" s="214"/>
      <c r="H216" s="519"/>
      <c r="I216" s="259"/>
      <c r="J216" s="520"/>
      <c r="K216" s="519"/>
      <c r="L216" s="519"/>
      <c r="M216" s="259"/>
      <c r="N216" s="520"/>
      <c r="O216" s="521"/>
      <c r="P216" s="520"/>
      <c r="Q216" s="246"/>
      <c r="S216" s="214"/>
      <c r="T216" s="517"/>
      <c r="U216" s="214"/>
      <c r="V216" s="522"/>
      <c r="Y216" s="520"/>
      <c r="Z216" s="522"/>
    </row>
    <row r="217" spans="1:28" s="396" customFormat="1">
      <c r="A217" s="214"/>
      <c r="B217" s="517"/>
      <c r="C217" s="518"/>
      <c r="D217" s="214"/>
      <c r="E217" s="518"/>
      <c r="F217" s="520"/>
      <c r="G217" s="214"/>
      <c r="H217" s="519"/>
      <c r="I217" s="259"/>
      <c r="J217" s="520"/>
      <c r="K217" s="519"/>
      <c r="L217" s="519"/>
      <c r="M217" s="259"/>
      <c r="N217" s="520"/>
      <c r="O217" s="521"/>
      <c r="P217" s="520"/>
      <c r="Q217" s="246"/>
      <c r="S217" s="214"/>
      <c r="T217" s="517"/>
      <c r="U217" s="214"/>
      <c r="V217" s="522"/>
      <c r="Y217" s="520"/>
      <c r="Z217" s="522"/>
    </row>
    <row r="218" spans="1:28" s="396" customFormat="1">
      <c r="A218" s="214"/>
      <c r="B218" s="517"/>
      <c r="C218" s="518"/>
      <c r="D218" s="214"/>
      <c r="E218" s="518"/>
      <c r="F218" s="520"/>
      <c r="G218" s="214"/>
      <c r="H218" s="519"/>
      <c r="I218" s="259"/>
      <c r="J218" s="520"/>
      <c r="K218" s="519"/>
      <c r="L218" s="519"/>
      <c r="M218" s="259"/>
      <c r="N218" s="520"/>
      <c r="O218" s="521"/>
      <c r="P218" s="520"/>
      <c r="Q218" s="246"/>
      <c r="S218" s="214"/>
      <c r="T218" s="517"/>
      <c r="U218" s="214"/>
      <c r="V218" s="522"/>
      <c r="Y218" s="520"/>
      <c r="Z218" s="522"/>
    </row>
    <row r="219" spans="1:28" s="396" customFormat="1">
      <c r="A219" s="214"/>
      <c r="B219" s="517"/>
      <c r="C219" s="518"/>
      <c r="D219" s="214"/>
      <c r="E219" s="518"/>
      <c r="F219" s="520"/>
      <c r="G219" s="214"/>
      <c r="H219" s="519"/>
      <c r="I219" s="259"/>
      <c r="J219" s="520"/>
      <c r="K219" s="519"/>
      <c r="L219" s="519"/>
      <c r="M219" s="259"/>
      <c r="N219" s="520"/>
      <c r="O219" s="521"/>
      <c r="P219" s="520"/>
      <c r="Q219" s="246"/>
      <c r="S219" s="214"/>
      <c r="T219" s="517"/>
      <c r="U219" s="214"/>
      <c r="V219" s="522"/>
      <c r="Y219" s="520"/>
      <c r="Z219" s="522"/>
    </row>
    <row r="220" spans="1:28" s="396" customFormat="1">
      <c r="A220" s="214"/>
      <c r="B220" s="517"/>
      <c r="C220" s="518"/>
      <c r="D220" s="214"/>
      <c r="E220" s="518"/>
      <c r="F220" s="520"/>
      <c r="G220" s="214"/>
      <c r="H220" s="519"/>
      <c r="I220" s="259"/>
      <c r="J220" s="520"/>
      <c r="K220" s="519"/>
      <c r="L220" s="519"/>
      <c r="M220" s="259"/>
      <c r="N220" s="520"/>
      <c r="O220" s="521"/>
      <c r="P220" s="520"/>
      <c r="Q220" s="246"/>
      <c r="S220" s="214"/>
      <c r="T220" s="517"/>
      <c r="U220" s="214"/>
      <c r="V220" s="522"/>
      <c r="Y220" s="520"/>
      <c r="Z220" s="522"/>
    </row>
    <row r="221" spans="1:28" s="396" customFormat="1">
      <c r="A221" s="214"/>
      <c r="B221" s="517"/>
      <c r="C221" s="518"/>
      <c r="D221" s="214"/>
      <c r="E221" s="518"/>
      <c r="F221" s="520"/>
      <c r="G221" s="214"/>
      <c r="H221" s="519"/>
      <c r="I221" s="259"/>
      <c r="J221" s="520"/>
      <c r="K221" s="519"/>
      <c r="L221" s="519"/>
      <c r="M221" s="259"/>
      <c r="N221" s="520"/>
      <c r="O221" s="521"/>
      <c r="P221" s="520"/>
      <c r="Q221" s="246"/>
      <c r="S221" s="214"/>
      <c r="T221" s="517"/>
      <c r="U221" s="214"/>
      <c r="V221" s="522"/>
      <c r="Y221" s="520"/>
      <c r="Z221" s="522"/>
    </row>
    <row r="222" spans="1:28" s="396" customFormat="1">
      <c r="A222" s="214"/>
      <c r="B222" s="517"/>
      <c r="C222" s="518"/>
      <c r="D222" s="214"/>
      <c r="E222" s="518"/>
      <c r="F222" s="520"/>
      <c r="G222" s="214"/>
      <c r="H222" s="519"/>
      <c r="I222" s="259"/>
      <c r="J222" s="520"/>
      <c r="K222" s="519"/>
      <c r="L222" s="519"/>
      <c r="M222" s="259"/>
      <c r="N222" s="520"/>
      <c r="O222" s="521"/>
      <c r="P222" s="520"/>
      <c r="Q222" s="246"/>
      <c r="S222" s="214"/>
      <c r="T222" s="517"/>
      <c r="U222" s="214"/>
      <c r="V222" s="522"/>
      <c r="Y222" s="520"/>
      <c r="Z222" s="522"/>
    </row>
    <row r="223" spans="1:28" s="396" customFormat="1">
      <c r="A223" s="214"/>
      <c r="B223" s="517"/>
      <c r="C223" s="518"/>
      <c r="D223" s="214"/>
      <c r="E223" s="518"/>
      <c r="F223" s="520"/>
      <c r="G223" s="214"/>
      <c r="H223" s="519"/>
      <c r="I223" s="259"/>
      <c r="J223" s="520"/>
      <c r="K223" s="519"/>
      <c r="L223" s="519"/>
      <c r="M223" s="259"/>
      <c r="N223" s="520"/>
      <c r="O223" s="521"/>
      <c r="P223" s="520"/>
      <c r="Q223" s="246"/>
      <c r="S223" s="214"/>
      <c r="T223" s="517"/>
      <c r="U223" s="214"/>
      <c r="V223" s="522"/>
      <c r="Y223" s="520"/>
      <c r="Z223" s="522"/>
    </row>
    <row r="224" spans="1:28" s="396" customFormat="1">
      <c r="A224" s="214"/>
      <c r="B224" s="517"/>
      <c r="C224" s="518"/>
      <c r="D224" s="214"/>
      <c r="E224" s="518"/>
      <c r="F224" s="520"/>
      <c r="G224" s="214"/>
      <c r="H224" s="519"/>
      <c r="I224" s="259"/>
      <c r="J224" s="520"/>
      <c r="K224" s="519"/>
      <c r="L224" s="519"/>
      <c r="M224" s="259"/>
      <c r="N224" s="520"/>
      <c r="O224" s="521"/>
      <c r="P224" s="520"/>
      <c r="Q224" s="246"/>
      <c r="S224" s="214"/>
      <c r="T224" s="517"/>
      <c r="U224" s="214"/>
      <c r="V224" s="522"/>
      <c r="Y224" s="520"/>
      <c r="Z224" s="522"/>
    </row>
    <row r="225" spans="1:26" s="396" customFormat="1">
      <c r="A225" s="214"/>
      <c r="B225" s="517"/>
      <c r="C225" s="518"/>
      <c r="D225" s="214"/>
      <c r="E225" s="518"/>
      <c r="F225" s="520"/>
      <c r="G225" s="214"/>
      <c r="H225" s="519"/>
      <c r="I225" s="259"/>
      <c r="J225" s="520"/>
      <c r="K225" s="519"/>
      <c r="L225" s="519"/>
      <c r="M225" s="259"/>
      <c r="N225" s="520"/>
      <c r="O225" s="521"/>
      <c r="P225" s="520"/>
      <c r="Q225" s="246"/>
      <c r="S225" s="214"/>
      <c r="T225" s="517"/>
      <c r="U225" s="214"/>
      <c r="V225" s="522"/>
      <c r="Y225" s="520"/>
      <c r="Z225" s="522"/>
    </row>
    <row r="226" spans="1:26" s="396" customFormat="1">
      <c r="A226" s="214"/>
      <c r="B226" s="517"/>
      <c r="C226" s="518"/>
      <c r="D226" s="214"/>
      <c r="E226" s="518"/>
      <c r="F226" s="520"/>
      <c r="G226" s="214"/>
      <c r="H226" s="519"/>
      <c r="I226" s="259"/>
      <c r="J226" s="520"/>
      <c r="K226" s="519"/>
      <c r="L226" s="519"/>
      <c r="M226" s="259"/>
      <c r="N226" s="520"/>
      <c r="O226" s="521"/>
      <c r="P226" s="520"/>
      <c r="Q226" s="246"/>
      <c r="S226" s="214"/>
      <c r="T226" s="517"/>
      <c r="U226" s="214"/>
      <c r="V226" s="522"/>
      <c r="Y226" s="520"/>
      <c r="Z226" s="522"/>
    </row>
    <row r="227" spans="1:26" s="396" customFormat="1">
      <c r="A227" s="214"/>
      <c r="B227" s="517"/>
      <c r="C227" s="518"/>
      <c r="D227" s="214"/>
      <c r="E227" s="518"/>
      <c r="F227" s="520"/>
      <c r="G227" s="214"/>
      <c r="H227" s="519"/>
      <c r="I227" s="259"/>
      <c r="J227" s="520"/>
      <c r="K227" s="519"/>
      <c r="L227" s="519"/>
      <c r="M227" s="259"/>
      <c r="N227" s="520"/>
      <c r="O227" s="521"/>
      <c r="P227" s="520"/>
      <c r="Q227" s="246"/>
      <c r="S227" s="214"/>
      <c r="T227" s="517"/>
      <c r="U227" s="214"/>
      <c r="V227" s="522"/>
      <c r="Y227" s="520"/>
      <c r="Z227" s="522"/>
    </row>
    <row r="228" spans="1:26" s="396" customFormat="1">
      <c r="A228" s="214"/>
      <c r="B228" s="517"/>
      <c r="C228" s="518"/>
      <c r="D228" s="214"/>
      <c r="E228" s="518"/>
      <c r="F228" s="520"/>
      <c r="G228" s="214"/>
      <c r="H228" s="519"/>
      <c r="I228" s="259"/>
      <c r="J228" s="520"/>
      <c r="K228" s="519"/>
      <c r="L228" s="519"/>
      <c r="M228" s="259"/>
      <c r="N228" s="520"/>
      <c r="O228" s="521"/>
      <c r="P228" s="520"/>
      <c r="Q228" s="246"/>
      <c r="S228" s="214"/>
      <c r="T228" s="517"/>
      <c r="U228" s="214"/>
      <c r="V228" s="522"/>
      <c r="Y228" s="520"/>
      <c r="Z228" s="522"/>
    </row>
    <row r="229" spans="1:26" s="396" customFormat="1">
      <c r="A229" s="214"/>
      <c r="B229" s="517"/>
      <c r="C229" s="518"/>
      <c r="D229" s="214"/>
      <c r="E229" s="518"/>
      <c r="F229" s="520"/>
      <c r="G229" s="214"/>
      <c r="H229" s="519"/>
      <c r="I229" s="259"/>
      <c r="J229" s="520"/>
      <c r="K229" s="519"/>
      <c r="L229" s="519"/>
      <c r="M229" s="259"/>
      <c r="N229" s="520"/>
      <c r="O229" s="521"/>
      <c r="P229" s="520"/>
      <c r="Q229" s="246"/>
      <c r="S229" s="214"/>
      <c r="T229" s="517"/>
      <c r="U229" s="214"/>
      <c r="V229" s="522"/>
      <c r="Y229" s="520"/>
      <c r="Z229" s="522"/>
    </row>
    <row r="230" spans="1:26" s="396" customFormat="1">
      <c r="A230" s="214"/>
      <c r="B230" s="517"/>
      <c r="C230" s="518"/>
      <c r="D230" s="214"/>
      <c r="E230" s="518"/>
      <c r="F230" s="520"/>
      <c r="G230" s="214"/>
      <c r="H230" s="519"/>
      <c r="I230" s="259"/>
      <c r="J230" s="520"/>
      <c r="K230" s="519"/>
      <c r="L230" s="519"/>
      <c r="M230" s="259"/>
      <c r="N230" s="520"/>
      <c r="O230" s="521"/>
      <c r="P230" s="520"/>
      <c r="Q230" s="246"/>
      <c r="S230" s="214"/>
      <c r="T230" s="517"/>
      <c r="U230" s="214"/>
      <c r="V230" s="522"/>
      <c r="Y230" s="520"/>
      <c r="Z230" s="522"/>
    </row>
    <row r="231" spans="1:26" s="396" customFormat="1">
      <c r="A231" s="214"/>
      <c r="B231" s="517"/>
      <c r="C231" s="518"/>
      <c r="D231" s="214"/>
      <c r="E231" s="518"/>
      <c r="F231" s="520"/>
      <c r="G231" s="214"/>
      <c r="H231" s="519"/>
      <c r="I231" s="259"/>
      <c r="J231" s="520"/>
      <c r="K231" s="519"/>
      <c r="L231" s="519"/>
      <c r="M231" s="259"/>
      <c r="N231" s="520"/>
      <c r="O231" s="521"/>
      <c r="P231" s="520"/>
      <c r="Q231" s="246"/>
      <c r="S231" s="214"/>
      <c r="T231" s="517"/>
      <c r="U231" s="214"/>
      <c r="V231" s="522"/>
      <c r="Y231" s="520"/>
      <c r="Z231" s="522"/>
    </row>
    <row r="232" spans="1:26" s="396" customFormat="1">
      <c r="A232" s="214"/>
      <c r="B232" s="517"/>
      <c r="C232" s="518"/>
      <c r="D232" s="214"/>
      <c r="E232" s="518"/>
      <c r="F232" s="520"/>
      <c r="G232" s="214"/>
      <c r="H232" s="519"/>
      <c r="I232" s="259"/>
      <c r="J232" s="520"/>
      <c r="K232" s="519"/>
      <c r="L232" s="519"/>
      <c r="M232" s="259"/>
      <c r="N232" s="520"/>
      <c r="O232" s="521"/>
      <c r="P232" s="520"/>
      <c r="Q232" s="246"/>
      <c r="S232" s="214"/>
      <c r="T232" s="517"/>
      <c r="U232" s="214"/>
      <c r="V232" s="522"/>
      <c r="Y232" s="520"/>
      <c r="Z232" s="522"/>
    </row>
    <row r="233" spans="1:26" s="396" customFormat="1">
      <c r="A233" s="214"/>
      <c r="B233" s="517"/>
      <c r="C233" s="518"/>
      <c r="D233" s="214"/>
      <c r="E233" s="518"/>
      <c r="F233" s="520"/>
      <c r="G233" s="214"/>
      <c r="H233" s="519"/>
      <c r="I233" s="259"/>
      <c r="J233" s="520"/>
      <c r="K233" s="519"/>
      <c r="L233" s="519"/>
      <c r="M233" s="259"/>
      <c r="N233" s="520"/>
      <c r="O233" s="521"/>
      <c r="P233" s="520"/>
      <c r="Q233" s="246"/>
      <c r="S233" s="214"/>
      <c r="T233" s="517"/>
      <c r="U233" s="214"/>
      <c r="V233" s="522"/>
      <c r="Y233" s="520"/>
      <c r="Z233" s="522"/>
    </row>
    <row r="234" spans="1:26" s="396" customFormat="1">
      <c r="A234" s="214"/>
      <c r="B234" s="517"/>
      <c r="C234" s="518"/>
      <c r="D234" s="214"/>
      <c r="E234" s="518"/>
      <c r="F234" s="520"/>
      <c r="G234" s="214"/>
      <c r="H234" s="519"/>
      <c r="I234" s="259"/>
      <c r="J234" s="520"/>
      <c r="K234" s="519"/>
      <c r="L234" s="519"/>
      <c r="M234" s="259"/>
      <c r="N234" s="520"/>
      <c r="O234" s="521"/>
      <c r="P234" s="520"/>
      <c r="Q234" s="246"/>
      <c r="S234" s="214"/>
      <c r="T234" s="517"/>
      <c r="U234" s="214"/>
      <c r="V234" s="522"/>
      <c r="Y234" s="520"/>
      <c r="Z234" s="522"/>
    </row>
    <row r="235" spans="1:26" s="396" customFormat="1">
      <c r="A235" s="214"/>
      <c r="B235" s="517"/>
      <c r="C235" s="518"/>
      <c r="D235" s="214"/>
      <c r="E235" s="518"/>
      <c r="F235" s="520"/>
      <c r="G235" s="214"/>
      <c r="H235" s="519"/>
      <c r="I235" s="259"/>
      <c r="J235" s="520"/>
      <c r="K235" s="519"/>
      <c r="L235" s="519"/>
      <c r="M235" s="259"/>
      <c r="N235" s="520"/>
      <c r="O235" s="521"/>
      <c r="P235" s="520"/>
      <c r="Q235" s="246"/>
      <c r="S235" s="214"/>
      <c r="T235" s="517"/>
      <c r="U235" s="214"/>
      <c r="V235" s="522"/>
      <c r="Y235" s="520"/>
      <c r="Z235" s="522"/>
    </row>
    <row r="236" spans="1:26" s="396" customFormat="1">
      <c r="A236" s="214"/>
      <c r="B236" s="517"/>
      <c r="C236" s="518"/>
      <c r="D236" s="214"/>
      <c r="E236" s="518"/>
      <c r="F236" s="520"/>
      <c r="G236" s="214"/>
      <c r="H236" s="519"/>
      <c r="I236" s="259"/>
      <c r="J236" s="520"/>
      <c r="K236" s="519"/>
      <c r="L236" s="519"/>
      <c r="M236" s="259"/>
      <c r="N236" s="520"/>
      <c r="O236" s="521"/>
      <c r="P236" s="520"/>
      <c r="Q236" s="246"/>
      <c r="S236" s="214"/>
      <c r="T236" s="517"/>
      <c r="U236" s="214"/>
      <c r="V236" s="522"/>
      <c r="Y236" s="520"/>
      <c r="Z236" s="522"/>
    </row>
    <row r="237" spans="1:26" s="432" customFormat="1">
      <c r="A237" s="214"/>
      <c r="B237" s="517"/>
      <c r="C237" s="518"/>
      <c r="D237" s="214"/>
      <c r="E237" s="518"/>
      <c r="F237" s="520"/>
      <c r="G237" s="214"/>
      <c r="H237" s="519"/>
      <c r="I237" s="259"/>
      <c r="J237" s="520"/>
      <c r="K237" s="519"/>
      <c r="L237" s="519"/>
      <c r="M237" s="259"/>
      <c r="N237" s="520"/>
      <c r="O237" s="521"/>
      <c r="P237" s="520"/>
      <c r="Q237" s="246"/>
      <c r="S237" s="214"/>
      <c r="T237" s="517"/>
      <c r="U237" s="214"/>
      <c r="V237" s="523"/>
      <c r="Y237" s="520"/>
      <c r="Z237" s="523"/>
    </row>
    <row r="238" spans="1:26" s="432" customFormat="1">
      <c r="A238" s="214"/>
      <c r="B238" s="517"/>
      <c r="C238" s="518"/>
      <c r="D238" s="214"/>
      <c r="E238" s="518"/>
      <c r="F238" s="520"/>
      <c r="G238" s="214"/>
      <c r="H238" s="519"/>
      <c r="I238" s="259"/>
      <c r="J238" s="520"/>
      <c r="K238" s="519"/>
      <c r="L238" s="519"/>
      <c r="M238" s="259"/>
      <c r="N238" s="520"/>
      <c r="O238" s="521"/>
      <c r="P238" s="520"/>
      <c r="Q238" s="246"/>
      <c r="S238" s="214"/>
      <c r="T238" s="517"/>
      <c r="U238" s="214"/>
      <c r="V238" s="523"/>
      <c r="Y238" s="520"/>
      <c r="Z238" s="523"/>
    </row>
    <row r="240" spans="1:26" s="396" customFormat="1">
      <c r="A240" s="214"/>
      <c r="B240" s="517"/>
      <c r="C240" s="518"/>
      <c r="D240" s="214"/>
      <c r="E240" s="518"/>
      <c r="F240" s="520"/>
      <c r="G240" s="214"/>
      <c r="H240" s="519"/>
      <c r="I240" s="259"/>
      <c r="J240" s="520"/>
      <c r="K240" s="519"/>
      <c r="L240" s="519"/>
      <c r="M240" s="259"/>
      <c r="N240" s="520"/>
      <c r="O240" s="521"/>
      <c r="P240" s="520"/>
      <c r="Q240" s="246"/>
      <c r="S240" s="214"/>
      <c r="T240" s="517"/>
      <c r="U240" s="214"/>
      <c r="V240" s="522"/>
      <c r="Y240" s="520"/>
      <c r="Z240" s="522"/>
    </row>
    <row r="241" spans="1:26" s="396" customFormat="1">
      <c r="A241" s="214"/>
      <c r="B241" s="517"/>
      <c r="C241" s="518"/>
      <c r="D241" s="214"/>
      <c r="E241" s="518"/>
      <c r="F241" s="520"/>
      <c r="G241" s="214"/>
      <c r="H241" s="519"/>
      <c r="I241" s="259"/>
      <c r="J241" s="520"/>
      <c r="K241" s="519"/>
      <c r="L241" s="519"/>
      <c r="M241" s="259"/>
      <c r="N241" s="520"/>
      <c r="O241" s="521"/>
      <c r="P241" s="520"/>
      <c r="Q241" s="246"/>
      <c r="S241" s="214"/>
      <c r="T241" s="517"/>
      <c r="U241" s="214"/>
      <c r="V241" s="522"/>
      <c r="Y241" s="520"/>
      <c r="Z241" s="522"/>
    </row>
    <row r="242" spans="1:26" s="432" customFormat="1">
      <c r="A242" s="214"/>
      <c r="B242" s="517"/>
      <c r="C242" s="518"/>
      <c r="D242" s="214"/>
      <c r="E242" s="518"/>
      <c r="F242" s="520"/>
      <c r="G242" s="214"/>
      <c r="H242" s="519"/>
      <c r="I242" s="259"/>
      <c r="J242" s="520"/>
      <c r="K242" s="519"/>
      <c r="L242" s="519"/>
      <c r="M242" s="259"/>
      <c r="N242" s="520"/>
      <c r="O242" s="521"/>
      <c r="P242" s="520"/>
      <c r="Q242" s="246"/>
      <c r="S242" s="214"/>
      <c r="T242" s="517"/>
      <c r="U242" s="214"/>
      <c r="V242" s="523"/>
      <c r="Y242" s="520"/>
      <c r="Z242" s="523"/>
    </row>
    <row r="243" spans="1:26" s="432" customFormat="1">
      <c r="A243" s="214"/>
      <c r="B243" s="517"/>
      <c r="C243" s="518"/>
      <c r="D243" s="214"/>
      <c r="E243" s="518"/>
      <c r="F243" s="520"/>
      <c r="G243" s="214"/>
      <c r="H243" s="519"/>
      <c r="I243" s="259"/>
      <c r="J243" s="520"/>
      <c r="K243" s="519"/>
      <c r="L243" s="519"/>
      <c r="M243" s="259"/>
      <c r="N243" s="520"/>
      <c r="O243" s="521"/>
      <c r="P243" s="520"/>
      <c r="Q243" s="246"/>
      <c r="S243" s="214"/>
      <c r="T243" s="517"/>
      <c r="U243" s="214"/>
      <c r="V243" s="523"/>
      <c r="Y243" s="520"/>
      <c r="Z243" s="523"/>
    </row>
    <row r="244" spans="1:26" s="432" customFormat="1">
      <c r="A244" s="214"/>
      <c r="B244" s="517"/>
      <c r="C244" s="518"/>
      <c r="D244" s="214"/>
      <c r="E244" s="518"/>
      <c r="F244" s="520"/>
      <c r="G244" s="214"/>
      <c r="H244" s="519"/>
      <c r="I244" s="259"/>
      <c r="J244" s="520"/>
      <c r="K244" s="519"/>
      <c r="L244" s="519"/>
      <c r="M244" s="259"/>
      <c r="N244" s="520"/>
      <c r="O244" s="521"/>
      <c r="P244" s="520"/>
      <c r="Q244" s="246"/>
      <c r="S244" s="214"/>
      <c r="T244" s="517"/>
      <c r="U244" s="214"/>
      <c r="V244" s="523"/>
      <c r="Y244" s="520"/>
      <c r="Z244" s="523"/>
    </row>
    <row r="245" spans="1:26" s="432" customFormat="1">
      <c r="A245" s="214"/>
      <c r="B245" s="517"/>
      <c r="C245" s="518"/>
      <c r="D245" s="214"/>
      <c r="E245" s="518"/>
      <c r="F245" s="520"/>
      <c r="G245" s="214"/>
      <c r="H245" s="519"/>
      <c r="I245" s="259"/>
      <c r="J245" s="520"/>
      <c r="K245" s="519"/>
      <c r="L245" s="519"/>
      <c r="M245" s="259"/>
      <c r="N245" s="520"/>
      <c r="O245" s="521"/>
      <c r="P245" s="520"/>
      <c r="Q245" s="246"/>
      <c r="S245" s="214"/>
      <c r="T245" s="517"/>
      <c r="U245" s="214"/>
      <c r="V245" s="523"/>
      <c r="Y245" s="520"/>
      <c r="Z245" s="523"/>
    </row>
    <row r="246" spans="1:26" s="396" customFormat="1">
      <c r="A246" s="214"/>
      <c r="B246" s="517"/>
      <c r="C246" s="518"/>
      <c r="D246" s="214"/>
      <c r="E246" s="518"/>
      <c r="F246" s="520"/>
      <c r="G246" s="214"/>
      <c r="H246" s="519"/>
      <c r="I246" s="259"/>
      <c r="J246" s="520"/>
      <c r="K246" s="519"/>
      <c r="L246" s="519"/>
      <c r="M246" s="259"/>
      <c r="N246" s="520"/>
      <c r="O246" s="521"/>
      <c r="P246" s="520"/>
      <c r="Q246" s="246"/>
      <c r="S246" s="214"/>
      <c r="T246" s="517"/>
      <c r="U246" s="214"/>
      <c r="V246" s="522"/>
      <c r="Y246" s="520"/>
      <c r="Z246" s="522"/>
    </row>
    <row r="247" spans="1:26" s="396" customFormat="1">
      <c r="A247" s="214"/>
      <c r="B247" s="517"/>
      <c r="C247" s="518"/>
      <c r="D247" s="214"/>
      <c r="E247" s="518"/>
      <c r="F247" s="520"/>
      <c r="G247" s="214"/>
      <c r="H247" s="519"/>
      <c r="I247" s="259"/>
      <c r="J247" s="520"/>
      <c r="K247" s="519"/>
      <c r="L247" s="519"/>
      <c r="M247" s="259"/>
      <c r="N247" s="520"/>
      <c r="O247" s="521"/>
      <c r="P247" s="520"/>
      <c r="Q247" s="246"/>
      <c r="S247" s="214"/>
      <c r="T247" s="517"/>
      <c r="U247" s="214"/>
      <c r="V247" s="522"/>
      <c r="Y247" s="520"/>
      <c r="Z247" s="522"/>
    </row>
    <row r="248" spans="1:26" s="396" customFormat="1">
      <c r="A248" s="214"/>
      <c r="B248" s="517"/>
      <c r="C248" s="518"/>
      <c r="D248" s="214"/>
      <c r="E248" s="518"/>
      <c r="F248" s="520"/>
      <c r="G248" s="214"/>
      <c r="H248" s="519"/>
      <c r="I248" s="259"/>
      <c r="J248" s="520"/>
      <c r="K248" s="519"/>
      <c r="L248" s="519"/>
      <c r="M248" s="259"/>
      <c r="N248" s="520"/>
      <c r="O248" s="521"/>
      <c r="P248" s="520"/>
      <c r="Q248" s="246"/>
      <c r="S248" s="214"/>
      <c r="T248" s="517"/>
      <c r="U248" s="214"/>
      <c r="V248" s="522"/>
      <c r="Y248" s="520"/>
      <c r="Z248" s="522"/>
    </row>
    <row r="249" spans="1:26" s="396" customFormat="1">
      <c r="A249" s="214"/>
      <c r="B249" s="517"/>
      <c r="C249" s="518"/>
      <c r="D249" s="214"/>
      <c r="E249" s="518"/>
      <c r="F249" s="520"/>
      <c r="G249" s="214"/>
      <c r="H249" s="519"/>
      <c r="I249" s="259"/>
      <c r="J249" s="520"/>
      <c r="K249" s="519"/>
      <c r="L249" s="519"/>
      <c r="M249" s="259"/>
      <c r="N249" s="520"/>
      <c r="O249" s="521"/>
      <c r="P249" s="520"/>
      <c r="Q249" s="246"/>
      <c r="S249" s="214"/>
      <c r="T249" s="517"/>
      <c r="U249" s="214"/>
      <c r="V249" s="522"/>
      <c r="Y249" s="520"/>
      <c r="Z249" s="522"/>
    </row>
    <row r="250" spans="1:26" s="396" customFormat="1">
      <c r="A250" s="214"/>
      <c r="B250" s="517"/>
      <c r="C250" s="518"/>
      <c r="D250" s="214"/>
      <c r="E250" s="518"/>
      <c r="F250" s="520"/>
      <c r="G250" s="214"/>
      <c r="H250" s="519"/>
      <c r="I250" s="259"/>
      <c r="J250" s="520"/>
      <c r="K250" s="519"/>
      <c r="L250" s="519"/>
      <c r="M250" s="259"/>
      <c r="N250" s="520"/>
      <c r="O250" s="521"/>
      <c r="P250" s="520"/>
      <c r="Q250" s="246"/>
      <c r="S250" s="214"/>
      <c r="T250" s="517"/>
      <c r="U250" s="214"/>
      <c r="V250" s="522"/>
      <c r="Y250" s="520"/>
      <c r="Z250" s="522"/>
    </row>
    <row r="251" spans="1:26" s="396" customFormat="1">
      <c r="A251" s="214"/>
      <c r="B251" s="517"/>
      <c r="C251" s="518"/>
      <c r="D251" s="214"/>
      <c r="E251" s="518"/>
      <c r="F251" s="520"/>
      <c r="G251" s="214"/>
      <c r="H251" s="519"/>
      <c r="I251" s="259"/>
      <c r="J251" s="520"/>
      <c r="K251" s="519"/>
      <c r="L251" s="519"/>
      <c r="M251" s="259"/>
      <c r="N251" s="520"/>
      <c r="O251" s="521"/>
      <c r="P251" s="520"/>
      <c r="Q251" s="246"/>
      <c r="S251" s="214"/>
      <c r="T251" s="517"/>
      <c r="U251" s="214"/>
      <c r="V251" s="522"/>
      <c r="Y251" s="520"/>
      <c r="Z251" s="522"/>
    </row>
    <row r="252" spans="1:26" s="396" customFormat="1">
      <c r="A252" s="214"/>
      <c r="B252" s="517"/>
      <c r="C252" s="518"/>
      <c r="D252" s="214"/>
      <c r="E252" s="518"/>
      <c r="F252" s="520"/>
      <c r="G252" s="214"/>
      <c r="H252" s="519"/>
      <c r="I252" s="259"/>
      <c r="J252" s="520"/>
      <c r="K252" s="519"/>
      <c r="L252" s="519"/>
      <c r="M252" s="259"/>
      <c r="N252" s="520"/>
      <c r="O252" s="521"/>
      <c r="P252" s="520"/>
      <c r="Q252" s="246"/>
      <c r="S252" s="214"/>
      <c r="T252" s="517"/>
      <c r="U252" s="214"/>
      <c r="V252" s="522"/>
      <c r="Y252" s="520"/>
      <c r="Z252" s="522"/>
    </row>
    <row r="257" spans="1:26" s="524" customFormat="1" ht="13">
      <c r="A257" s="214"/>
      <c r="B257" s="517"/>
      <c r="C257" s="518"/>
      <c r="D257" s="214"/>
      <c r="E257" s="518"/>
      <c r="F257" s="520"/>
      <c r="G257" s="214"/>
      <c r="H257" s="519"/>
      <c r="I257" s="259"/>
      <c r="J257" s="520"/>
      <c r="K257" s="519"/>
      <c r="L257" s="519"/>
      <c r="M257" s="259"/>
      <c r="N257" s="520"/>
      <c r="O257" s="521"/>
      <c r="P257" s="520"/>
      <c r="Q257" s="246"/>
      <c r="S257" s="214"/>
      <c r="T257" s="517"/>
      <c r="U257" s="214"/>
      <c r="V257" s="525"/>
      <c r="Y257" s="520"/>
      <c r="Z257" s="525"/>
    </row>
    <row r="258" spans="1:26" s="524" customFormat="1" ht="13">
      <c r="A258" s="214"/>
      <c r="B258" s="517"/>
      <c r="C258" s="518"/>
      <c r="D258" s="214"/>
      <c r="E258" s="518"/>
      <c r="F258" s="520"/>
      <c r="G258" s="214"/>
      <c r="H258" s="519"/>
      <c r="I258" s="259"/>
      <c r="J258" s="520"/>
      <c r="K258" s="519"/>
      <c r="L258" s="519"/>
      <c r="M258" s="259"/>
      <c r="N258" s="520"/>
      <c r="O258" s="521"/>
      <c r="P258" s="520"/>
      <c r="Q258" s="246"/>
      <c r="S258" s="214"/>
      <c r="T258" s="517"/>
      <c r="U258" s="214"/>
      <c r="V258" s="525"/>
      <c r="Y258" s="520"/>
      <c r="Z258" s="525"/>
    </row>
    <row r="259" spans="1:26" s="524" customFormat="1" ht="13">
      <c r="A259" s="214"/>
      <c r="B259" s="517"/>
      <c r="C259" s="518"/>
      <c r="D259" s="214"/>
      <c r="E259" s="518"/>
      <c r="F259" s="520"/>
      <c r="G259" s="214"/>
      <c r="H259" s="519"/>
      <c r="I259" s="259"/>
      <c r="J259" s="520"/>
      <c r="K259" s="519"/>
      <c r="L259" s="519"/>
      <c r="M259" s="259"/>
      <c r="N259" s="520"/>
      <c r="O259" s="521"/>
      <c r="P259" s="520"/>
      <c r="Q259" s="246"/>
      <c r="S259" s="214"/>
      <c r="T259" s="517"/>
      <c r="U259" s="214"/>
      <c r="V259" s="525"/>
      <c r="Y259" s="520"/>
      <c r="Z259" s="525"/>
    </row>
    <row r="260" spans="1:26" s="524" customFormat="1" ht="13">
      <c r="A260" s="214"/>
      <c r="B260" s="517"/>
      <c r="C260" s="518"/>
      <c r="D260" s="214"/>
      <c r="E260" s="518"/>
      <c r="F260" s="520"/>
      <c r="G260" s="214"/>
      <c r="H260" s="519"/>
      <c r="I260" s="259"/>
      <c r="J260" s="520"/>
      <c r="K260" s="519"/>
      <c r="L260" s="519"/>
      <c r="M260" s="259"/>
      <c r="N260" s="520"/>
      <c r="O260" s="521"/>
      <c r="P260" s="520"/>
      <c r="Q260" s="246"/>
      <c r="S260" s="214"/>
      <c r="T260" s="517"/>
      <c r="U260" s="214"/>
      <c r="V260" s="525"/>
      <c r="Y260" s="520"/>
      <c r="Z260" s="525"/>
    </row>
    <row r="261" spans="1:26" s="526" customFormat="1" ht="13">
      <c r="A261" s="214"/>
      <c r="B261" s="517"/>
      <c r="C261" s="518"/>
      <c r="D261" s="214"/>
      <c r="E261" s="518"/>
      <c r="F261" s="520"/>
      <c r="G261" s="214"/>
      <c r="H261" s="519"/>
      <c r="I261" s="259"/>
      <c r="J261" s="520"/>
      <c r="K261" s="519"/>
      <c r="L261" s="519"/>
      <c r="M261" s="259"/>
      <c r="N261" s="520"/>
      <c r="O261" s="521"/>
      <c r="P261" s="520"/>
      <c r="Q261" s="246"/>
      <c r="S261" s="214"/>
      <c r="T261" s="517"/>
      <c r="U261" s="214"/>
      <c r="V261" s="527"/>
      <c r="Y261" s="520"/>
      <c r="Z261" s="527"/>
    </row>
    <row r="262" spans="1:26" s="526" customFormat="1" ht="13">
      <c r="A262" s="214"/>
      <c r="B262" s="517"/>
      <c r="C262" s="518"/>
      <c r="D262" s="214"/>
      <c r="E262" s="518"/>
      <c r="F262" s="520"/>
      <c r="G262" s="214"/>
      <c r="H262" s="519"/>
      <c r="I262" s="259"/>
      <c r="J262" s="520"/>
      <c r="K262" s="519"/>
      <c r="L262" s="519"/>
      <c r="M262" s="259"/>
      <c r="N262" s="520"/>
      <c r="O262" s="521"/>
      <c r="P262" s="520"/>
      <c r="Q262" s="246"/>
      <c r="S262" s="214"/>
      <c r="T262" s="517"/>
      <c r="U262" s="214"/>
      <c r="V262" s="527"/>
      <c r="Y262" s="520"/>
      <c r="Z262" s="527"/>
    </row>
    <row r="263" spans="1:26" s="526" customFormat="1" ht="13">
      <c r="A263" s="214"/>
      <c r="B263" s="517"/>
      <c r="C263" s="518"/>
      <c r="D263" s="214"/>
      <c r="E263" s="518"/>
      <c r="F263" s="520"/>
      <c r="G263" s="214"/>
      <c r="H263" s="519"/>
      <c r="I263" s="259"/>
      <c r="J263" s="520"/>
      <c r="K263" s="519"/>
      <c r="L263" s="519"/>
      <c r="M263" s="259"/>
      <c r="N263" s="520"/>
      <c r="O263" s="521"/>
      <c r="P263" s="520"/>
      <c r="Q263" s="246"/>
      <c r="S263" s="214"/>
      <c r="T263" s="517"/>
      <c r="U263" s="214"/>
      <c r="V263" s="527"/>
      <c r="Y263" s="520"/>
      <c r="Z263" s="527"/>
    </row>
    <row r="264" spans="1:26" s="526" customFormat="1" ht="13">
      <c r="A264" s="214"/>
      <c r="B264" s="517"/>
      <c r="C264" s="518"/>
      <c r="D264" s="214"/>
      <c r="E264" s="518"/>
      <c r="F264" s="520"/>
      <c r="G264" s="214"/>
      <c r="H264" s="519"/>
      <c r="I264" s="259"/>
      <c r="J264" s="520"/>
      <c r="K264" s="519"/>
      <c r="L264" s="519"/>
      <c r="M264" s="259"/>
      <c r="N264" s="520"/>
      <c r="O264" s="521"/>
      <c r="P264" s="520"/>
      <c r="Q264" s="246"/>
      <c r="S264" s="214"/>
      <c r="T264" s="517"/>
      <c r="U264" s="214"/>
      <c r="V264" s="527"/>
      <c r="Y264" s="520"/>
      <c r="Z264" s="527"/>
    </row>
    <row r="265" spans="1:26" s="526" customFormat="1" ht="13">
      <c r="A265" s="214"/>
      <c r="B265" s="517"/>
      <c r="C265" s="518"/>
      <c r="D265" s="214"/>
      <c r="E265" s="518"/>
      <c r="F265" s="520"/>
      <c r="G265" s="214"/>
      <c r="H265" s="519"/>
      <c r="I265" s="259"/>
      <c r="J265" s="520"/>
      <c r="K265" s="519"/>
      <c r="L265" s="519"/>
      <c r="M265" s="259"/>
      <c r="N265" s="520"/>
      <c r="O265" s="521"/>
      <c r="P265" s="520"/>
      <c r="Q265" s="246"/>
      <c r="S265" s="214"/>
      <c r="T265" s="517"/>
      <c r="U265" s="214"/>
      <c r="V265" s="527"/>
      <c r="Y265" s="520"/>
      <c r="Z265" s="527"/>
    </row>
    <row r="266" spans="1:26" s="526" customFormat="1" ht="13">
      <c r="A266" s="214"/>
      <c r="B266" s="517"/>
      <c r="C266" s="518"/>
      <c r="D266" s="214"/>
      <c r="E266" s="518"/>
      <c r="F266" s="520"/>
      <c r="G266" s="214"/>
      <c r="H266" s="519"/>
      <c r="I266" s="259"/>
      <c r="J266" s="520"/>
      <c r="K266" s="519"/>
      <c r="L266" s="519"/>
      <c r="M266" s="259"/>
      <c r="N266" s="520"/>
      <c r="O266" s="521"/>
      <c r="P266" s="520"/>
      <c r="Q266" s="246"/>
      <c r="S266" s="214"/>
      <c r="T266" s="517"/>
      <c r="U266" s="214"/>
      <c r="V266" s="527"/>
      <c r="Y266" s="520"/>
      <c r="Z266" s="527"/>
    </row>
    <row r="267" spans="1:26" s="524" customFormat="1" ht="13">
      <c r="A267" s="214"/>
      <c r="B267" s="517"/>
      <c r="C267" s="518"/>
      <c r="D267" s="214"/>
      <c r="E267" s="518"/>
      <c r="F267" s="520"/>
      <c r="G267" s="214"/>
      <c r="H267" s="519"/>
      <c r="I267" s="259"/>
      <c r="J267" s="520"/>
      <c r="K267" s="519"/>
      <c r="L267" s="519"/>
      <c r="M267" s="259"/>
      <c r="N267" s="520"/>
      <c r="O267" s="521"/>
      <c r="P267" s="520"/>
      <c r="Q267" s="246"/>
      <c r="S267" s="214"/>
      <c r="T267" s="517"/>
      <c r="U267" s="214"/>
      <c r="V267" s="525"/>
      <c r="Y267" s="520"/>
      <c r="Z267" s="525"/>
    </row>
    <row r="268" spans="1:26" s="524" customFormat="1" ht="13">
      <c r="A268" s="214"/>
      <c r="B268" s="517"/>
      <c r="C268" s="518"/>
      <c r="D268" s="214"/>
      <c r="E268" s="518"/>
      <c r="F268" s="520"/>
      <c r="G268" s="214"/>
      <c r="H268" s="519"/>
      <c r="I268" s="259"/>
      <c r="J268" s="520"/>
      <c r="K268" s="519"/>
      <c r="L268" s="519"/>
      <c r="M268" s="259"/>
      <c r="N268" s="520"/>
      <c r="O268" s="521"/>
      <c r="P268" s="520"/>
      <c r="Q268" s="246"/>
      <c r="S268" s="214"/>
      <c r="T268" s="517"/>
      <c r="U268" s="214"/>
      <c r="V268" s="525"/>
      <c r="Y268" s="520"/>
      <c r="Z268" s="525"/>
    </row>
    <row r="271" spans="1:26" s="396" customFormat="1">
      <c r="A271" s="214"/>
      <c r="B271" s="517"/>
      <c r="C271" s="518"/>
      <c r="D271" s="214"/>
      <c r="E271" s="518"/>
      <c r="F271" s="520"/>
      <c r="G271" s="214"/>
      <c r="H271" s="519"/>
      <c r="I271" s="259"/>
      <c r="J271" s="520"/>
      <c r="K271" s="519"/>
      <c r="L271" s="519"/>
      <c r="M271" s="259"/>
      <c r="N271" s="520"/>
      <c r="O271" s="521"/>
      <c r="P271" s="520"/>
      <c r="Q271" s="246"/>
      <c r="S271" s="214"/>
      <c r="T271" s="517"/>
      <c r="U271" s="214"/>
      <c r="V271" s="522"/>
      <c r="Y271" s="520"/>
      <c r="Z271" s="522"/>
    </row>
    <row r="272" spans="1:26" s="396" customFormat="1">
      <c r="A272" s="214"/>
      <c r="B272" s="517"/>
      <c r="C272" s="518"/>
      <c r="D272" s="214"/>
      <c r="E272" s="518"/>
      <c r="F272" s="520"/>
      <c r="G272" s="214"/>
      <c r="H272" s="519"/>
      <c r="I272" s="259"/>
      <c r="J272" s="520"/>
      <c r="K272" s="519"/>
      <c r="L272" s="519"/>
      <c r="M272" s="259"/>
      <c r="N272" s="520"/>
      <c r="O272" s="521"/>
      <c r="P272" s="520"/>
      <c r="Q272" s="246"/>
      <c r="S272" s="214"/>
      <c r="T272" s="517"/>
      <c r="U272" s="214"/>
      <c r="V272" s="522"/>
      <c r="Y272" s="520"/>
      <c r="Z272" s="522"/>
    </row>
    <row r="273" spans="1:26" s="396" customFormat="1">
      <c r="A273" s="214"/>
      <c r="B273" s="517"/>
      <c r="C273" s="518"/>
      <c r="D273" s="214"/>
      <c r="E273" s="518"/>
      <c r="F273" s="520"/>
      <c r="G273" s="214"/>
      <c r="H273" s="519"/>
      <c r="I273" s="259"/>
      <c r="J273" s="520"/>
      <c r="K273" s="519"/>
      <c r="L273" s="519"/>
      <c r="M273" s="259"/>
      <c r="N273" s="520"/>
      <c r="O273" s="521"/>
      <c r="P273" s="520"/>
      <c r="Q273" s="246"/>
      <c r="S273" s="214"/>
      <c r="T273" s="517"/>
      <c r="U273" s="214"/>
      <c r="V273" s="522"/>
      <c r="Y273" s="520"/>
      <c r="Z273" s="522"/>
    </row>
    <row r="274" spans="1:26" s="396" customFormat="1">
      <c r="A274" s="214"/>
      <c r="B274" s="517"/>
      <c r="C274" s="518"/>
      <c r="D274" s="214"/>
      <c r="E274" s="518"/>
      <c r="F274" s="520"/>
      <c r="G274" s="214"/>
      <c r="H274" s="519"/>
      <c r="I274" s="259"/>
      <c r="J274" s="520"/>
      <c r="K274" s="519"/>
      <c r="L274" s="519"/>
      <c r="M274" s="259"/>
      <c r="N274" s="520"/>
      <c r="O274" s="521"/>
      <c r="P274" s="520"/>
      <c r="Q274" s="246"/>
      <c r="S274" s="214"/>
      <c r="T274" s="517"/>
      <c r="U274" s="214"/>
      <c r="V274" s="522"/>
      <c r="Y274" s="520"/>
      <c r="Z274" s="522"/>
    </row>
    <row r="275" spans="1:26" s="396" customFormat="1">
      <c r="A275" s="214"/>
      <c r="B275" s="517"/>
      <c r="C275" s="518"/>
      <c r="D275" s="214"/>
      <c r="E275" s="518"/>
      <c r="F275" s="520"/>
      <c r="G275" s="214"/>
      <c r="H275" s="519"/>
      <c r="I275" s="259"/>
      <c r="J275" s="520"/>
      <c r="K275" s="519"/>
      <c r="L275" s="519"/>
      <c r="M275" s="259"/>
      <c r="N275" s="520"/>
      <c r="O275" s="521"/>
      <c r="P275" s="520"/>
      <c r="Q275" s="246"/>
      <c r="S275" s="214"/>
      <c r="T275" s="517"/>
      <c r="U275" s="214"/>
      <c r="V275" s="522"/>
      <c r="Y275" s="520"/>
      <c r="Z275" s="522"/>
    </row>
    <row r="276" spans="1:26" s="396" customFormat="1">
      <c r="A276" s="214"/>
      <c r="B276" s="517"/>
      <c r="C276" s="518"/>
      <c r="D276" s="214"/>
      <c r="E276" s="518"/>
      <c r="F276" s="520"/>
      <c r="G276" s="214"/>
      <c r="H276" s="519"/>
      <c r="I276" s="259"/>
      <c r="J276" s="520"/>
      <c r="K276" s="519"/>
      <c r="L276" s="519"/>
      <c r="M276" s="259"/>
      <c r="N276" s="520"/>
      <c r="O276" s="521"/>
      <c r="P276" s="520"/>
      <c r="Q276" s="246"/>
      <c r="S276" s="214"/>
      <c r="T276" s="517"/>
      <c r="U276" s="214"/>
      <c r="V276" s="522"/>
      <c r="Y276" s="520"/>
      <c r="Z276" s="522"/>
    </row>
    <row r="277" spans="1:26" s="396" customFormat="1">
      <c r="A277" s="214"/>
      <c r="B277" s="517"/>
      <c r="C277" s="518"/>
      <c r="D277" s="214"/>
      <c r="E277" s="518"/>
      <c r="F277" s="520"/>
      <c r="G277" s="214"/>
      <c r="H277" s="519"/>
      <c r="I277" s="259"/>
      <c r="J277" s="520"/>
      <c r="K277" s="519"/>
      <c r="L277" s="519"/>
      <c r="M277" s="259"/>
      <c r="N277" s="520"/>
      <c r="O277" s="521"/>
      <c r="P277" s="520"/>
      <c r="Q277" s="246"/>
      <c r="S277" s="214"/>
      <c r="T277" s="517"/>
      <c r="U277" s="214"/>
      <c r="V277" s="522"/>
      <c r="Y277" s="520"/>
      <c r="Z277" s="522"/>
    </row>
    <row r="278" spans="1:26" s="396" customFormat="1">
      <c r="A278" s="214"/>
      <c r="B278" s="517"/>
      <c r="C278" s="518"/>
      <c r="D278" s="214"/>
      <c r="E278" s="518"/>
      <c r="F278" s="520"/>
      <c r="G278" s="214"/>
      <c r="H278" s="519"/>
      <c r="I278" s="259"/>
      <c r="J278" s="520"/>
      <c r="K278" s="519"/>
      <c r="L278" s="519"/>
      <c r="M278" s="259"/>
      <c r="N278" s="520"/>
      <c r="O278" s="521"/>
      <c r="P278" s="520"/>
      <c r="Q278" s="246"/>
      <c r="S278" s="214"/>
      <c r="T278" s="517"/>
      <c r="U278" s="214"/>
      <c r="V278" s="522"/>
      <c r="Y278" s="520"/>
      <c r="Z278" s="522"/>
    </row>
    <row r="279" spans="1:26" s="396" customFormat="1">
      <c r="A279" s="214"/>
      <c r="B279" s="517"/>
      <c r="C279" s="518"/>
      <c r="D279" s="214"/>
      <c r="E279" s="518"/>
      <c r="F279" s="520"/>
      <c r="G279" s="214"/>
      <c r="H279" s="519"/>
      <c r="I279" s="259"/>
      <c r="J279" s="520"/>
      <c r="K279" s="519"/>
      <c r="L279" s="519"/>
      <c r="M279" s="259"/>
      <c r="N279" s="520"/>
      <c r="O279" s="521"/>
      <c r="P279" s="520"/>
      <c r="Q279" s="246"/>
      <c r="S279" s="214"/>
      <c r="T279" s="517"/>
      <c r="U279" s="214"/>
      <c r="V279" s="522"/>
      <c r="Y279" s="520"/>
      <c r="Z279" s="522"/>
    </row>
    <row r="280" spans="1:26" s="396" customFormat="1">
      <c r="A280" s="214"/>
      <c r="B280" s="517"/>
      <c r="C280" s="518"/>
      <c r="D280" s="214"/>
      <c r="E280" s="518"/>
      <c r="F280" s="520"/>
      <c r="G280" s="214"/>
      <c r="H280" s="519"/>
      <c r="I280" s="259"/>
      <c r="J280" s="520"/>
      <c r="K280" s="519"/>
      <c r="L280" s="519"/>
      <c r="M280" s="259"/>
      <c r="N280" s="520"/>
      <c r="O280" s="521"/>
      <c r="P280" s="520"/>
      <c r="Q280" s="246"/>
      <c r="S280" s="214"/>
      <c r="T280" s="517"/>
      <c r="U280" s="214"/>
      <c r="V280" s="522"/>
      <c r="Y280" s="520"/>
      <c r="Z280" s="522"/>
    </row>
    <row r="281" spans="1:26" s="396" customFormat="1">
      <c r="A281" s="214"/>
      <c r="B281" s="517"/>
      <c r="C281" s="518"/>
      <c r="D281" s="214"/>
      <c r="E281" s="518"/>
      <c r="F281" s="520"/>
      <c r="G281" s="214"/>
      <c r="H281" s="519"/>
      <c r="I281" s="259"/>
      <c r="J281" s="520"/>
      <c r="K281" s="519"/>
      <c r="L281" s="519"/>
      <c r="M281" s="259"/>
      <c r="N281" s="520"/>
      <c r="O281" s="521"/>
      <c r="P281" s="520"/>
      <c r="Q281" s="246"/>
      <c r="S281" s="214"/>
      <c r="T281" s="517"/>
      <c r="U281" s="214"/>
      <c r="V281" s="522"/>
      <c r="Y281" s="520"/>
      <c r="Z281" s="522"/>
    </row>
    <row r="282" spans="1:26" s="396" customFormat="1">
      <c r="A282" s="214"/>
      <c r="B282" s="517"/>
      <c r="C282" s="518"/>
      <c r="D282" s="214"/>
      <c r="E282" s="518"/>
      <c r="F282" s="520"/>
      <c r="G282" s="214"/>
      <c r="H282" s="519"/>
      <c r="I282" s="259"/>
      <c r="J282" s="520"/>
      <c r="K282" s="519"/>
      <c r="L282" s="519"/>
      <c r="M282" s="259"/>
      <c r="N282" s="520"/>
      <c r="O282" s="521"/>
      <c r="P282" s="520"/>
      <c r="Q282" s="246"/>
      <c r="S282" s="214"/>
      <c r="T282" s="517"/>
      <c r="U282" s="214"/>
      <c r="V282" s="522"/>
      <c r="Y282" s="520"/>
      <c r="Z282" s="522"/>
    </row>
    <row r="283" spans="1:26" s="396" customFormat="1">
      <c r="A283" s="214"/>
      <c r="B283" s="517"/>
      <c r="C283" s="518"/>
      <c r="D283" s="214"/>
      <c r="E283" s="518"/>
      <c r="F283" s="520"/>
      <c r="G283" s="214"/>
      <c r="H283" s="519"/>
      <c r="I283" s="259"/>
      <c r="J283" s="520"/>
      <c r="K283" s="519"/>
      <c r="L283" s="519"/>
      <c r="M283" s="259"/>
      <c r="N283" s="520"/>
      <c r="O283" s="521"/>
      <c r="P283" s="520"/>
      <c r="Q283" s="246"/>
      <c r="S283" s="214"/>
      <c r="T283" s="517"/>
      <c r="U283" s="214"/>
      <c r="V283" s="522"/>
      <c r="Y283" s="520"/>
      <c r="Z283" s="522"/>
    </row>
    <row r="284" spans="1:26" s="396" customFormat="1">
      <c r="A284" s="214"/>
      <c r="B284" s="517"/>
      <c r="C284" s="518"/>
      <c r="D284" s="214"/>
      <c r="E284" s="518"/>
      <c r="F284" s="520"/>
      <c r="G284" s="214"/>
      <c r="H284" s="519"/>
      <c r="I284" s="259"/>
      <c r="J284" s="520"/>
      <c r="K284" s="519"/>
      <c r="L284" s="519"/>
      <c r="M284" s="259"/>
      <c r="N284" s="520"/>
      <c r="O284" s="521"/>
      <c r="P284" s="520"/>
      <c r="Q284" s="246"/>
      <c r="S284" s="214"/>
      <c r="T284" s="517"/>
      <c r="U284" s="214"/>
      <c r="V284" s="522"/>
      <c r="Y284" s="520"/>
      <c r="Z284" s="522"/>
    </row>
    <row r="285" spans="1:26" s="396" customFormat="1">
      <c r="A285" s="214"/>
      <c r="B285" s="517"/>
      <c r="C285" s="518"/>
      <c r="D285" s="214"/>
      <c r="E285" s="518"/>
      <c r="F285" s="520"/>
      <c r="G285" s="214"/>
      <c r="H285" s="519"/>
      <c r="I285" s="259"/>
      <c r="J285" s="520"/>
      <c r="K285" s="519"/>
      <c r="L285" s="519"/>
      <c r="M285" s="259"/>
      <c r="N285" s="520"/>
      <c r="O285" s="521"/>
      <c r="P285" s="520"/>
      <c r="Q285" s="246"/>
      <c r="S285" s="214"/>
      <c r="T285" s="517"/>
      <c r="U285" s="214"/>
      <c r="V285" s="522"/>
      <c r="Y285" s="520"/>
      <c r="Z285" s="522"/>
    </row>
    <row r="286" spans="1:26" s="396" customFormat="1">
      <c r="A286" s="214"/>
      <c r="B286" s="517"/>
      <c r="C286" s="518"/>
      <c r="D286" s="214"/>
      <c r="E286" s="518"/>
      <c r="F286" s="520"/>
      <c r="G286" s="214"/>
      <c r="H286" s="519"/>
      <c r="I286" s="259"/>
      <c r="J286" s="520"/>
      <c r="K286" s="519"/>
      <c r="L286" s="519"/>
      <c r="M286" s="259"/>
      <c r="N286" s="520"/>
      <c r="O286" s="521"/>
      <c r="P286" s="520"/>
      <c r="Q286" s="246"/>
      <c r="S286" s="214"/>
      <c r="T286" s="517"/>
      <c r="U286" s="214"/>
      <c r="V286" s="522"/>
      <c r="Y286" s="520"/>
      <c r="Z286" s="522"/>
    </row>
    <row r="287" spans="1:26" s="396" customFormat="1">
      <c r="A287" s="214"/>
      <c r="B287" s="517"/>
      <c r="C287" s="518"/>
      <c r="D287" s="214"/>
      <c r="E287" s="518"/>
      <c r="F287" s="520"/>
      <c r="G287" s="214"/>
      <c r="H287" s="519"/>
      <c r="I287" s="259"/>
      <c r="J287" s="520"/>
      <c r="K287" s="519"/>
      <c r="L287" s="519"/>
      <c r="M287" s="259"/>
      <c r="N287" s="520"/>
      <c r="O287" s="521"/>
      <c r="P287" s="520"/>
      <c r="Q287" s="246"/>
      <c r="S287" s="214"/>
      <c r="T287" s="517"/>
      <c r="U287" s="214"/>
      <c r="V287" s="522"/>
      <c r="Y287" s="520"/>
      <c r="Z287" s="522"/>
    </row>
    <row r="289" spans="1:26" s="396" customFormat="1">
      <c r="A289" s="214"/>
      <c r="B289" s="517"/>
      <c r="C289" s="518"/>
      <c r="D289" s="214"/>
      <c r="E289" s="518"/>
      <c r="F289" s="520"/>
      <c r="G289" s="214"/>
      <c r="H289" s="519"/>
      <c r="I289" s="259"/>
      <c r="J289" s="520"/>
      <c r="K289" s="519"/>
      <c r="L289" s="519"/>
      <c r="M289" s="259"/>
      <c r="N289" s="520"/>
      <c r="O289" s="521"/>
      <c r="P289" s="520"/>
      <c r="Q289" s="246"/>
      <c r="S289" s="214"/>
      <c r="T289" s="517"/>
      <c r="U289" s="214"/>
      <c r="V289" s="522"/>
      <c r="Y289" s="520"/>
      <c r="Z289" s="522"/>
    </row>
  </sheetData>
  <protectedRanges>
    <protectedRange sqref="F160 F2 L52:L55 L7:L8 M2:P2 F172:F65454 M4:P8 F126:F129 M85:P87 F87 M145:O145 M139:P142 F163:F170 F139:F142 M156:O161 P156:P160 F145 P162:P65453 M149:O149 M153:P155 F154:F156 M126:P129 H52:H55 H7:H8 I2:J2 I4:J8 I126:J129 I145:J145 I139:J142 I163:J65454 I149:J149 I153:J161 I83:J87 M41:P78 F41:F58 I41:J78 P132:P137 P143:P152 I16:J25 M16:P25 L138:P138 F138:H138 D138 F4:F25 H9:J15 L9:P15 W85:X129 W132:X134 W135 W136:X163 AA41:AC82 AA85:AC129 AA132:AC134 AA4:AC25 AA135 Y2 Y85:Y87 Y145 Y163:Y65454 Y149 Y153:Y161 Y126:Y129 Y41:Y78 Y138:Y142 W4:Y25 W41:X82 W165:X170 X164 AA136:AC170 N163:O65454 M163:M178 M180:M65454" name="Range1"/>
    <protectedRange sqref="F157:F159 F161:F162" name="Range1_4"/>
    <protectedRange sqref="F59:F64 L56:P57 L61:P65 L71:P78 F71:F78 F85:F86 L85:P87 H56:J57 H61:J65 H71:J78 H85:J87 I83:J84 Y56:Y57 Y61:Y65 Y71:Y78 Y85:Y87" name="Range1_1"/>
    <protectedRange sqref="F65:F70" name="Range1_1_3_1"/>
    <protectedRange sqref="M79:P82 I79:J82 Y79:Y82" name="Range1_3"/>
    <protectedRange sqref="F79:F82 L79:P82 H79:J82 Y79:Y82" name="Range1_1_2"/>
    <protectedRange sqref="F1" name="Range1_5"/>
    <protectedRange sqref="M1:P1 I1:J1 Y1" name="Range1_6_1_1"/>
    <protectedRange sqref="F88:F91 F98:F100 F102:F105 M88:P125 I143:J144 M150:O152 I88:J125 I150:J152 I132:J137 M143:O144 M132:O137 X135 AB135:AC135 Y88:Y125 Y150:Y152 Y143:Y144 Y132:Y137" name="Range1_7"/>
    <protectedRange sqref="F92" name="Range1_1_3_1_3"/>
    <protectedRange sqref="F93" name="Range1_1_3_1_4"/>
    <protectedRange sqref="F94:F95" name="Range1_1_3_1_5"/>
    <protectedRange sqref="F96" name="Range1_1_3_1_6"/>
    <protectedRange sqref="F97" name="Range1_1_3_1_7"/>
    <protectedRange sqref="F106:F125 F101" name="Range1_1_3_1_8"/>
    <protectedRange sqref="H143:H144 H132:H137 L132:L137 L143:L144" name="Range1_2"/>
    <protectedRange sqref="E143:E144 G143:H144 E146:E149 K146:K153 G146:G153 G132:H137 E132:E137 K132:L137 K143:L144" name="Range1_1_1"/>
    <protectedRange sqref="H130:H131" name="Range1_6"/>
    <protectedRange sqref="G130:G131 E130:E131" name="Range1_1_1_1"/>
    <protectedRange sqref="H31:H40 F31:F40" name="Range1_8"/>
    <protectedRange sqref="H26:H30 F26:F30" name="Range1_9"/>
    <protectedRange sqref="H83:H84" name="Range1_10"/>
    <protectedRange sqref="F83:F84 H83:H84" name="Range1_1_3"/>
  </protectedRanges>
  <mergeCells count="175">
    <mergeCell ref="T144:T145"/>
    <mergeCell ref="U144:U145"/>
    <mergeCell ref="S148:S149"/>
    <mergeCell ref="T148:T149"/>
    <mergeCell ref="U148:U149"/>
    <mergeCell ref="S152:S153"/>
    <mergeCell ref="T152:T153"/>
    <mergeCell ref="U152:U153"/>
    <mergeCell ref="A115:A118"/>
    <mergeCell ref="B115:B118"/>
    <mergeCell ref="A120:A123"/>
    <mergeCell ref="A125:A128"/>
    <mergeCell ref="B125:B128"/>
    <mergeCell ref="S144:S145"/>
    <mergeCell ref="A88:A99"/>
    <mergeCell ref="B88:B91"/>
    <mergeCell ref="P88:P99"/>
    <mergeCell ref="A101:A109"/>
    <mergeCell ref="B101:B105"/>
    <mergeCell ref="P101:P109"/>
    <mergeCell ref="AB71:AB72"/>
    <mergeCell ref="A76:A77"/>
    <mergeCell ref="B76:B77"/>
    <mergeCell ref="A79:A81"/>
    <mergeCell ref="B79:B81"/>
    <mergeCell ref="Q79:Q81"/>
    <mergeCell ref="V71:V72"/>
    <mergeCell ref="W71:W72"/>
    <mergeCell ref="X71:X72"/>
    <mergeCell ref="Y71:Y72"/>
    <mergeCell ref="Z71:Z72"/>
    <mergeCell ref="AA71:AA72"/>
    <mergeCell ref="L71:L72"/>
    <mergeCell ref="M71:M72"/>
    <mergeCell ref="N71:N72"/>
    <mergeCell ref="O71:O72"/>
    <mergeCell ref="P71:P72"/>
    <mergeCell ref="Q71:Q72"/>
    <mergeCell ref="Z68:Z69"/>
    <mergeCell ref="AA68:AA69"/>
    <mergeCell ref="AB68:AB69"/>
    <mergeCell ref="A71:A72"/>
    <mergeCell ref="B71:B72"/>
    <mergeCell ref="D71:D72"/>
    <mergeCell ref="G71:G72"/>
    <mergeCell ref="H71:H72"/>
    <mergeCell ref="I71:I72"/>
    <mergeCell ref="K71:K72"/>
    <mergeCell ref="S68:S69"/>
    <mergeCell ref="T68:T69"/>
    <mergeCell ref="U68:U69"/>
    <mergeCell ref="V68:V69"/>
    <mergeCell ref="W68:W69"/>
    <mergeCell ref="X68:X69"/>
    <mergeCell ref="I68:I69"/>
    <mergeCell ref="K68:K69"/>
    <mergeCell ref="L68:L69"/>
    <mergeCell ref="M68:M69"/>
    <mergeCell ref="O68:O69"/>
    <mergeCell ref="R68:R69"/>
    <mergeCell ref="A68:A69"/>
    <mergeCell ref="B68:B69"/>
    <mergeCell ref="E68:E69"/>
    <mergeCell ref="F68:F69"/>
    <mergeCell ref="G68:G69"/>
    <mergeCell ref="H68:H69"/>
    <mergeCell ref="A65:A66"/>
    <mergeCell ref="B65:B66"/>
    <mergeCell ref="D65:D66"/>
    <mergeCell ref="E65:E66"/>
    <mergeCell ref="P65:P66"/>
    <mergeCell ref="L45:L48"/>
    <mergeCell ref="Q65:Q66"/>
    <mergeCell ref="AA52:AA54"/>
    <mergeCell ref="AB52:AB54"/>
    <mergeCell ref="A58:A61"/>
    <mergeCell ref="B58:B61"/>
    <mergeCell ref="D58:D61"/>
    <mergeCell ref="P58:P61"/>
    <mergeCell ref="Q52:Q54"/>
    <mergeCell ref="V52:V54"/>
    <mergeCell ref="W52:W54"/>
    <mergeCell ref="X52:X54"/>
    <mergeCell ref="Y52:Y54"/>
    <mergeCell ref="Z52:Z54"/>
    <mergeCell ref="I52:I54"/>
    <mergeCell ref="K52:K54"/>
    <mergeCell ref="L52:L54"/>
    <mergeCell ref="M52:M54"/>
    <mergeCell ref="N52:N54"/>
    <mergeCell ref="O52:O54"/>
    <mergeCell ref="H36:H39"/>
    <mergeCell ref="I36:I39"/>
    <mergeCell ref="K36:K39"/>
    <mergeCell ref="Z45:Z48"/>
    <mergeCell ref="AA45:AA48"/>
    <mergeCell ref="AB45:AB48"/>
    <mergeCell ref="A52:A54"/>
    <mergeCell ref="B52:B54"/>
    <mergeCell ref="D52:D54"/>
    <mergeCell ref="E52:E54"/>
    <mergeCell ref="F52:F54"/>
    <mergeCell ref="G52:G54"/>
    <mergeCell ref="H52:H54"/>
    <mergeCell ref="M45:M48"/>
    <mergeCell ref="O45:O48"/>
    <mergeCell ref="Q45:Q50"/>
    <mergeCell ref="V45:V48"/>
    <mergeCell ref="W45:W48"/>
    <mergeCell ref="X45:X48"/>
    <mergeCell ref="F45:F48"/>
    <mergeCell ref="G45:G48"/>
    <mergeCell ref="H45:H48"/>
    <mergeCell ref="I45:I48"/>
    <mergeCell ref="K45:K48"/>
    <mergeCell ref="A36:A39"/>
    <mergeCell ref="B36:B39"/>
    <mergeCell ref="D36:D39"/>
    <mergeCell ref="E36:E39"/>
    <mergeCell ref="F36:F39"/>
    <mergeCell ref="G36:G39"/>
    <mergeCell ref="A42:A43"/>
    <mergeCell ref="B42:B43"/>
    <mergeCell ref="A45:A50"/>
    <mergeCell ref="B45:B50"/>
    <mergeCell ref="D45:D48"/>
    <mergeCell ref="E45:E48"/>
    <mergeCell ref="Z5:AB5"/>
    <mergeCell ref="A18:M18"/>
    <mergeCell ref="A31:A34"/>
    <mergeCell ref="B31:B34"/>
    <mergeCell ref="D31:D34"/>
    <mergeCell ref="E31:E34"/>
    <mergeCell ref="F31:F34"/>
    <mergeCell ref="G31:G34"/>
    <mergeCell ref="P19:P22"/>
    <mergeCell ref="Q19:Q22"/>
    <mergeCell ref="A26:A29"/>
    <mergeCell ref="B26:B29"/>
    <mergeCell ref="D26:D29"/>
    <mergeCell ref="E26:E29"/>
    <mergeCell ref="F26:F29"/>
    <mergeCell ref="G26:G29"/>
    <mergeCell ref="H26:H29"/>
    <mergeCell ref="I26:I29"/>
    <mergeCell ref="H19:H22"/>
    <mergeCell ref="I19:I22"/>
    <mergeCell ref="K19:K22"/>
    <mergeCell ref="L19:L22"/>
    <mergeCell ref="M19:M22"/>
    <mergeCell ref="O19:O22"/>
    <mergeCell ref="A169:C169"/>
    <mergeCell ref="D19:D22"/>
    <mergeCell ref="E19:E22"/>
    <mergeCell ref="F19:F22"/>
    <mergeCell ref="G19:G22"/>
    <mergeCell ref="A1:F1"/>
    <mergeCell ref="L1:M1"/>
    <mergeCell ref="F5:M5"/>
    <mergeCell ref="V5:X5"/>
    <mergeCell ref="A19:A22"/>
    <mergeCell ref="B19:B22"/>
    <mergeCell ref="H31:H34"/>
    <mergeCell ref="I31:I34"/>
    <mergeCell ref="K31:K34"/>
    <mergeCell ref="L31:L34"/>
    <mergeCell ref="M31:M34"/>
    <mergeCell ref="O31:O34"/>
    <mergeCell ref="K26:K29"/>
    <mergeCell ref="L26:L29"/>
    <mergeCell ref="M26:M29"/>
    <mergeCell ref="O26:O29"/>
    <mergeCell ref="L36:L39"/>
    <mergeCell ref="M36:M39"/>
    <mergeCell ref="O36:O39"/>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filterMode="1"/>
  <dimension ref="A1:L45"/>
  <sheetViews>
    <sheetView showGridLines="0" zoomScale="93" workbookViewId="0">
      <selection activeCell="D14" sqref="D14"/>
    </sheetView>
  </sheetViews>
  <sheetFormatPr defaultColWidth="9.1640625" defaultRowHeight="12.5"/>
  <cols>
    <col min="1" max="1" width="5.4140625" style="1131" bestFit="1" customWidth="1"/>
    <col min="2" max="2" width="41.4140625" style="1131" customWidth="1"/>
    <col min="3" max="3" width="8.75" style="1131"/>
    <col min="4" max="4" width="9.58203125" style="1125" bestFit="1" customWidth="1"/>
    <col min="5" max="5" width="10.25" style="1125" bestFit="1" customWidth="1"/>
    <col min="6" max="6" width="14.25" style="1125" bestFit="1" customWidth="1"/>
    <col min="7" max="7" width="10.25" style="1125" customWidth="1"/>
    <col min="8" max="8" width="10.25" style="1125" bestFit="1" customWidth="1"/>
    <col min="9" max="9" width="14.25" style="1125" bestFit="1" customWidth="1"/>
    <col min="10" max="10" width="13.58203125" style="1125" customWidth="1"/>
    <col min="11" max="11" width="35.58203125" style="1132" customWidth="1"/>
    <col min="12" max="12" width="12.83203125" style="1125" bestFit="1" customWidth="1"/>
    <col min="13" max="16384" width="9.1640625" style="1125"/>
  </cols>
  <sheetData>
    <row r="1" spans="1:11">
      <c r="A1" s="1209" t="s">
        <v>445</v>
      </c>
      <c r="B1" s="1209"/>
      <c r="C1" s="1209"/>
    </row>
    <row r="2" spans="1:11" ht="25">
      <c r="A2" s="1121" t="s">
        <v>446</v>
      </c>
      <c r="B2" s="1121" t="s">
        <v>447</v>
      </c>
      <c r="C2" s="1121" t="s">
        <v>448</v>
      </c>
      <c r="D2" s="1123" t="s">
        <v>187</v>
      </c>
      <c r="E2" s="1123" t="s">
        <v>189</v>
      </c>
      <c r="F2" s="1123" t="s">
        <v>45</v>
      </c>
      <c r="G2" s="1123" t="s">
        <v>188</v>
      </c>
      <c r="H2" s="1123" t="s">
        <v>449</v>
      </c>
      <c r="I2" s="1123" t="s">
        <v>46</v>
      </c>
      <c r="J2" s="1123" t="s">
        <v>47</v>
      </c>
      <c r="K2" s="1133" t="s">
        <v>550</v>
      </c>
    </row>
    <row r="3" spans="1:11">
      <c r="A3" s="1127">
        <v>1</v>
      </c>
      <c r="B3" s="1120" t="s">
        <v>492</v>
      </c>
      <c r="C3" s="1121" t="s">
        <v>303</v>
      </c>
      <c r="D3" s="1134">
        <v>1261</v>
      </c>
      <c r="E3" s="1134">
        <v>136</v>
      </c>
      <c r="F3" s="1134">
        <f t="shared" ref="F3:F29" si="0">E3*D3</f>
        <v>171496</v>
      </c>
      <c r="G3" s="1135">
        <v>1276.8399999999999</v>
      </c>
      <c r="H3" s="1136">
        <v>126</v>
      </c>
      <c r="I3" s="1137">
        <f t="shared" ref="I3:I26" si="1">H3*G3</f>
        <v>160881.84</v>
      </c>
      <c r="J3" s="1136">
        <f t="shared" ref="J3:J18" si="2">F3-I3</f>
        <v>10614.160000000003</v>
      </c>
      <c r="K3" s="1133"/>
    </row>
    <row r="4" spans="1:11" ht="25">
      <c r="A4" s="1127">
        <v>2</v>
      </c>
      <c r="B4" s="1120" t="s">
        <v>493</v>
      </c>
      <c r="C4" s="1121" t="s">
        <v>303</v>
      </c>
      <c r="D4" s="1134">
        <v>200.625</v>
      </c>
      <c r="E4" s="1134">
        <v>350</v>
      </c>
      <c r="F4" s="1134">
        <f t="shared" si="0"/>
        <v>70218.75</v>
      </c>
      <c r="G4" s="1135">
        <v>207.34899999999999</v>
      </c>
      <c r="H4" s="1136">
        <v>350</v>
      </c>
      <c r="I4" s="1137">
        <f t="shared" si="1"/>
        <v>72572.149999999994</v>
      </c>
      <c r="J4" s="1136">
        <f t="shared" si="2"/>
        <v>-2353.3999999999942</v>
      </c>
      <c r="K4" s="1133"/>
    </row>
    <row r="5" spans="1:11">
      <c r="A5" s="1127">
        <v>3</v>
      </c>
      <c r="B5" s="1122" t="s">
        <v>494</v>
      </c>
      <c r="C5" s="1121" t="s">
        <v>303</v>
      </c>
      <c r="D5" s="1134">
        <v>421.25</v>
      </c>
      <c r="E5" s="1134">
        <v>35</v>
      </c>
      <c r="F5" s="1134">
        <f t="shared" si="0"/>
        <v>14743.75</v>
      </c>
      <c r="G5" s="1135">
        <v>421.29520000000002</v>
      </c>
      <c r="H5" s="1136">
        <v>20</v>
      </c>
      <c r="I5" s="1137">
        <f t="shared" si="1"/>
        <v>8425.9040000000005</v>
      </c>
      <c r="J5" s="1136">
        <f>F5-I5</f>
        <v>6317.8459999999995</v>
      </c>
      <c r="K5" s="1133"/>
    </row>
    <row r="6" spans="1:11">
      <c r="A6" s="1127">
        <v>4</v>
      </c>
      <c r="B6" s="1122" t="s">
        <v>495</v>
      </c>
      <c r="C6" s="1121" t="s">
        <v>303</v>
      </c>
      <c r="D6" s="1134">
        <v>1800.625</v>
      </c>
      <c r="E6" s="1134">
        <v>40</v>
      </c>
      <c r="F6" s="1134">
        <f t="shared" si="0"/>
        <v>72025</v>
      </c>
      <c r="G6" s="1135">
        <v>1989.125</v>
      </c>
      <c r="H6" s="1136">
        <v>0</v>
      </c>
      <c r="I6" s="1137">
        <f t="shared" si="1"/>
        <v>0</v>
      </c>
      <c r="J6" s="1136">
        <f t="shared" si="2"/>
        <v>72025</v>
      </c>
      <c r="K6" s="1133" t="s">
        <v>1442</v>
      </c>
    </row>
    <row r="7" spans="1:11">
      <c r="A7" s="1127">
        <v>5</v>
      </c>
      <c r="B7" s="1120" t="s">
        <v>496</v>
      </c>
      <c r="C7" s="1121" t="s">
        <v>463</v>
      </c>
      <c r="D7" s="1134">
        <v>1</v>
      </c>
      <c r="E7" s="1134">
        <v>5000</v>
      </c>
      <c r="F7" s="1134">
        <f t="shared" si="0"/>
        <v>5000</v>
      </c>
      <c r="G7" s="1134">
        <v>1</v>
      </c>
      <c r="H7" s="1136">
        <v>4000</v>
      </c>
      <c r="I7" s="1137">
        <f t="shared" si="1"/>
        <v>4000</v>
      </c>
      <c r="J7" s="1136">
        <f t="shared" si="2"/>
        <v>1000</v>
      </c>
      <c r="K7" s="1133"/>
    </row>
    <row r="8" spans="1:11">
      <c r="A8" s="1127">
        <v>6</v>
      </c>
      <c r="B8" s="1122" t="s">
        <v>497</v>
      </c>
      <c r="C8" s="1121" t="s">
        <v>303</v>
      </c>
      <c r="D8" s="1134">
        <v>54.375</v>
      </c>
      <c r="E8" s="1134">
        <v>150</v>
      </c>
      <c r="F8" s="1134">
        <f t="shared" si="0"/>
        <v>8156.25</v>
      </c>
      <c r="G8" s="1135">
        <v>61.625</v>
      </c>
      <c r="H8" s="1136">
        <v>0</v>
      </c>
      <c r="I8" s="1137">
        <f t="shared" si="1"/>
        <v>0</v>
      </c>
      <c r="J8" s="1136">
        <f t="shared" si="2"/>
        <v>8156.25</v>
      </c>
      <c r="K8" s="1133"/>
    </row>
    <row r="9" spans="1:11">
      <c r="A9" s="1127">
        <v>7</v>
      </c>
      <c r="B9" s="1122" t="s">
        <v>498</v>
      </c>
      <c r="C9" s="1121" t="s">
        <v>303</v>
      </c>
      <c r="D9" s="1134">
        <v>63</v>
      </c>
      <c r="E9" s="1134">
        <v>160</v>
      </c>
      <c r="F9" s="1134">
        <f t="shared" si="0"/>
        <v>10080</v>
      </c>
      <c r="G9" s="1134">
        <v>63</v>
      </c>
      <c r="H9" s="1136">
        <v>75</v>
      </c>
      <c r="I9" s="1137">
        <f t="shared" si="1"/>
        <v>4725</v>
      </c>
      <c r="J9" s="1136">
        <f t="shared" si="2"/>
        <v>5355</v>
      </c>
      <c r="K9" s="1133"/>
    </row>
    <row r="10" spans="1:11">
      <c r="A10" s="1127">
        <v>8</v>
      </c>
      <c r="B10" s="1122" t="s">
        <v>499</v>
      </c>
      <c r="C10" s="1121" t="s">
        <v>463</v>
      </c>
      <c r="D10" s="1134">
        <v>1</v>
      </c>
      <c r="E10" s="1134">
        <v>10000</v>
      </c>
      <c r="F10" s="1134">
        <f t="shared" si="0"/>
        <v>10000</v>
      </c>
      <c r="G10" s="1134">
        <v>1</v>
      </c>
      <c r="H10" s="1136">
        <v>5000</v>
      </c>
      <c r="I10" s="1137">
        <f t="shared" si="1"/>
        <v>5000</v>
      </c>
      <c r="J10" s="1136">
        <f t="shared" si="2"/>
        <v>5000</v>
      </c>
      <c r="K10" s="1133"/>
    </row>
    <row r="11" spans="1:11" ht="25">
      <c r="A11" s="1127">
        <v>9</v>
      </c>
      <c r="B11" s="1120" t="s">
        <v>500</v>
      </c>
      <c r="C11" s="1121" t="s">
        <v>463</v>
      </c>
      <c r="D11" s="1134">
        <v>1</v>
      </c>
      <c r="E11" s="1134">
        <v>73868</v>
      </c>
      <c r="F11" s="1134">
        <f t="shared" si="0"/>
        <v>73868</v>
      </c>
      <c r="G11" s="1134">
        <v>1</v>
      </c>
      <c r="H11" s="1136">
        <v>36000</v>
      </c>
      <c r="I11" s="1137">
        <f t="shared" si="1"/>
        <v>36000</v>
      </c>
      <c r="J11" s="1136">
        <f t="shared" si="2"/>
        <v>37868</v>
      </c>
      <c r="K11" s="1133" t="s">
        <v>1443</v>
      </c>
    </row>
    <row r="12" spans="1:11" ht="25">
      <c r="A12" s="1127">
        <v>10</v>
      </c>
      <c r="B12" s="1120" t="s">
        <v>501</v>
      </c>
      <c r="C12" s="1121" t="s">
        <v>463</v>
      </c>
      <c r="D12" s="1134">
        <v>1</v>
      </c>
      <c r="E12" s="1134">
        <v>18000</v>
      </c>
      <c r="F12" s="1134">
        <f t="shared" si="0"/>
        <v>18000</v>
      </c>
      <c r="G12" s="1134">
        <v>1</v>
      </c>
      <c r="H12" s="1136">
        <v>9000</v>
      </c>
      <c r="I12" s="1137">
        <f t="shared" si="1"/>
        <v>9000</v>
      </c>
      <c r="J12" s="1136">
        <f t="shared" si="2"/>
        <v>9000</v>
      </c>
      <c r="K12" s="1140" t="s">
        <v>1444</v>
      </c>
    </row>
    <row r="13" spans="1:11" ht="25">
      <c r="A13" s="1127">
        <v>11</v>
      </c>
      <c r="B13" s="1120" t="s">
        <v>502</v>
      </c>
      <c r="C13" s="1121" t="s">
        <v>463</v>
      </c>
      <c r="D13" s="1134">
        <v>1</v>
      </c>
      <c r="E13" s="1134">
        <v>10000</v>
      </c>
      <c r="F13" s="1134">
        <f t="shared" si="0"/>
        <v>10000</v>
      </c>
      <c r="G13" s="1134">
        <v>1</v>
      </c>
      <c r="H13" s="1136">
        <v>4000</v>
      </c>
      <c r="I13" s="1137">
        <f t="shared" si="1"/>
        <v>4000</v>
      </c>
      <c r="J13" s="1136">
        <f t="shared" si="2"/>
        <v>6000</v>
      </c>
      <c r="K13" s="1140" t="s">
        <v>1444</v>
      </c>
    </row>
    <row r="14" spans="1:11" ht="25">
      <c r="A14" s="1127">
        <v>12</v>
      </c>
      <c r="B14" s="1120" t="s">
        <v>503</v>
      </c>
      <c r="C14" s="1121" t="s">
        <v>352</v>
      </c>
      <c r="D14" s="1134">
        <v>134</v>
      </c>
      <c r="E14" s="1134">
        <v>550</v>
      </c>
      <c r="F14" s="1134">
        <f t="shared" si="0"/>
        <v>73700</v>
      </c>
      <c r="G14" s="1134">
        <v>134</v>
      </c>
      <c r="H14" s="1136">
        <v>290</v>
      </c>
      <c r="I14" s="1137">
        <f t="shared" si="1"/>
        <v>38860</v>
      </c>
      <c r="J14" s="1136">
        <f t="shared" si="2"/>
        <v>34840</v>
      </c>
      <c r="K14" s="1133"/>
    </row>
    <row r="15" spans="1:11">
      <c r="A15" s="1127">
        <v>13</v>
      </c>
      <c r="B15" s="1120" t="s">
        <v>504</v>
      </c>
      <c r="C15" s="1121" t="s">
        <v>303</v>
      </c>
      <c r="D15" s="1134">
        <v>1166.875</v>
      </c>
      <c r="E15" s="1134">
        <v>20</v>
      </c>
      <c r="F15" s="1134">
        <f t="shared" si="0"/>
        <v>23337.5</v>
      </c>
      <c r="G15" s="1134">
        <v>1166.875</v>
      </c>
      <c r="H15" s="1136">
        <v>20</v>
      </c>
      <c r="I15" s="1137">
        <f t="shared" si="1"/>
        <v>23337.5</v>
      </c>
      <c r="J15" s="1136">
        <f t="shared" si="2"/>
        <v>0</v>
      </c>
      <c r="K15" s="1133"/>
    </row>
    <row r="16" spans="1:11">
      <c r="A16" s="1127">
        <v>14</v>
      </c>
      <c r="B16" s="1120" t="s">
        <v>505</v>
      </c>
      <c r="C16" s="1121" t="s">
        <v>336</v>
      </c>
      <c r="D16" s="1134">
        <v>1</v>
      </c>
      <c r="E16" s="1134">
        <v>88350</v>
      </c>
      <c r="F16" s="1134">
        <f t="shared" si="0"/>
        <v>88350</v>
      </c>
      <c r="G16" s="1134">
        <v>1</v>
      </c>
      <c r="H16" s="1136">
        <f>E16-74400</f>
        <v>13950</v>
      </c>
      <c r="I16" s="1137">
        <f t="shared" si="1"/>
        <v>13950</v>
      </c>
      <c r="J16" s="1136">
        <f t="shared" si="2"/>
        <v>74400</v>
      </c>
      <c r="K16" s="1133" t="s">
        <v>1442</v>
      </c>
    </row>
    <row r="17" spans="1:11">
      <c r="A17" s="1127">
        <v>15</v>
      </c>
      <c r="B17" s="1120" t="s">
        <v>506</v>
      </c>
      <c r="C17" s="1121" t="s">
        <v>463</v>
      </c>
      <c r="D17" s="1134">
        <v>1</v>
      </c>
      <c r="E17" s="1134">
        <v>10000</v>
      </c>
      <c r="F17" s="1134">
        <f t="shared" si="0"/>
        <v>10000</v>
      </c>
      <c r="G17" s="1134">
        <v>1</v>
      </c>
      <c r="H17" s="1136">
        <v>2000</v>
      </c>
      <c r="I17" s="1137">
        <f t="shared" si="1"/>
        <v>2000</v>
      </c>
      <c r="J17" s="1136">
        <f t="shared" si="2"/>
        <v>8000</v>
      </c>
      <c r="K17" s="1133" t="s">
        <v>1445</v>
      </c>
    </row>
    <row r="18" spans="1:11" ht="25">
      <c r="A18" s="1127">
        <v>16</v>
      </c>
      <c r="B18" s="1120" t="s">
        <v>507</v>
      </c>
      <c r="C18" s="1121" t="s">
        <v>463</v>
      </c>
      <c r="D18" s="1134">
        <v>1</v>
      </c>
      <c r="E18" s="1134">
        <v>22000</v>
      </c>
      <c r="F18" s="1134">
        <f t="shared" si="0"/>
        <v>22000</v>
      </c>
      <c r="G18" s="1134">
        <v>1</v>
      </c>
      <c r="H18" s="1136">
        <v>21390</v>
      </c>
      <c r="I18" s="1137">
        <f t="shared" si="1"/>
        <v>21390</v>
      </c>
      <c r="J18" s="1136">
        <f t="shared" si="2"/>
        <v>610</v>
      </c>
      <c r="K18" s="1140" t="s">
        <v>1444</v>
      </c>
    </row>
    <row r="19" spans="1:11">
      <c r="A19" s="1127">
        <v>17</v>
      </c>
      <c r="B19" s="1120" t="s">
        <v>508</v>
      </c>
      <c r="C19" s="1121"/>
      <c r="D19" s="1134"/>
      <c r="E19" s="1134"/>
      <c r="F19" s="1134">
        <f t="shared" si="0"/>
        <v>0</v>
      </c>
      <c r="G19" s="1134"/>
      <c r="H19" s="1136"/>
      <c r="I19" s="1137">
        <f t="shared" si="1"/>
        <v>0</v>
      </c>
      <c r="J19" s="1136"/>
      <c r="K19" s="1133" t="s">
        <v>1446</v>
      </c>
    </row>
    <row r="20" spans="1:11">
      <c r="A20" s="1128" t="s">
        <v>73</v>
      </c>
      <c r="B20" s="1120" t="s">
        <v>509</v>
      </c>
      <c r="C20" s="1121" t="s">
        <v>336</v>
      </c>
      <c r="D20" s="1134">
        <v>1</v>
      </c>
      <c r="E20" s="1134">
        <v>30000</v>
      </c>
      <c r="F20" s="1134">
        <f t="shared" si="0"/>
        <v>30000</v>
      </c>
      <c r="G20" s="1134">
        <v>1</v>
      </c>
      <c r="H20" s="1136">
        <v>30000</v>
      </c>
      <c r="I20" s="1137">
        <f t="shared" si="1"/>
        <v>30000</v>
      </c>
      <c r="J20" s="1136">
        <f t="shared" ref="J20:J26" si="3">F20-I20</f>
        <v>0</v>
      </c>
      <c r="K20" s="1133" t="s">
        <v>1446</v>
      </c>
    </row>
    <row r="21" spans="1:11">
      <c r="A21" s="1128" t="s">
        <v>78</v>
      </c>
      <c r="B21" s="1120" t="s">
        <v>510</v>
      </c>
      <c r="C21" s="1121" t="s">
        <v>336</v>
      </c>
      <c r="D21" s="1134">
        <v>1</v>
      </c>
      <c r="E21" s="1134">
        <v>38500</v>
      </c>
      <c r="F21" s="1134">
        <f t="shared" si="0"/>
        <v>38500</v>
      </c>
      <c r="G21" s="1134">
        <v>1</v>
      </c>
      <c r="H21" s="1136">
        <v>38500</v>
      </c>
      <c r="I21" s="1137">
        <f t="shared" si="1"/>
        <v>38500</v>
      </c>
      <c r="J21" s="1136">
        <f t="shared" si="3"/>
        <v>0</v>
      </c>
      <c r="K21" s="1133" t="s">
        <v>1446</v>
      </c>
    </row>
    <row r="22" spans="1:11">
      <c r="A22" s="1128" t="s">
        <v>80</v>
      </c>
      <c r="B22" s="1120" t="s">
        <v>511</v>
      </c>
      <c r="C22" s="1121" t="s">
        <v>336</v>
      </c>
      <c r="D22" s="1134">
        <v>1</v>
      </c>
      <c r="E22" s="1134">
        <v>22000</v>
      </c>
      <c r="F22" s="1134">
        <f t="shared" si="0"/>
        <v>22000</v>
      </c>
      <c r="G22" s="1134">
        <v>1</v>
      </c>
      <c r="H22" s="1136">
        <v>22000</v>
      </c>
      <c r="I22" s="1137">
        <f t="shared" si="1"/>
        <v>22000</v>
      </c>
      <c r="J22" s="1136">
        <f t="shared" si="3"/>
        <v>0</v>
      </c>
      <c r="K22" s="1133" t="s">
        <v>1446</v>
      </c>
    </row>
    <row r="23" spans="1:11">
      <c r="A23" s="1128" t="s">
        <v>82</v>
      </c>
      <c r="B23" s="1120" t="s">
        <v>512</v>
      </c>
      <c r="C23" s="1121" t="s">
        <v>336</v>
      </c>
      <c r="D23" s="1134">
        <v>1</v>
      </c>
      <c r="E23" s="1134">
        <v>6000</v>
      </c>
      <c r="F23" s="1134">
        <f t="shared" si="0"/>
        <v>6000</v>
      </c>
      <c r="G23" s="1134">
        <v>1</v>
      </c>
      <c r="H23" s="1136">
        <v>6000</v>
      </c>
      <c r="I23" s="1137">
        <f t="shared" si="1"/>
        <v>6000</v>
      </c>
      <c r="J23" s="1136">
        <f t="shared" si="3"/>
        <v>0</v>
      </c>
      <c r="K23" s="1133" t="s">
        <v>1446</v>
      </c>
    </row>
    <row r="24" spans="1:11">
      <c r="A24" s="1128" t="s">
        <v>84</v>
      </c>
      <c r="B24" s="1120" t="s">
        <v>513</v>
      </c>
      <c r="C24" s="1121" t="s">
        <v>336</v>
      </c>
      <c r="D24" s="1134">
        <v>5</v>
      </c>
      <c r="E24" s="1134">
        <v>1500</v>
      </c>
      <c r="F24" s="1134">
        <f t="shared" si="0"/>
        <v>7500</v>
      </c>
      <c r="G24" s="1134">
        <v>5</v>
      </c>
      <c r="H24" s="1136">
        <v>7500</v>
      </c>
      <c r="I24" s="1137">
        <f t="shared" si="1"/>
        <v>37500</v>
      </c>
      <c r="J24" s="1136">
        <f t="shared" si="3"/>
        <v>-30000</v>
      </c>
      <c r="K24" s="1133" t="s">
        <v>1446</v>
      </c>
    </row>
    <row r="25" spans="1:11">
      <c r="A25" s="1128" t="s">
        <v>86</v>
      </c>
      <c r="B25" s="1120" t="s">
        <v>514</v>
      </c>
      <c r="C25" s="1121" t="s">
        <v>336</v>
      </c>
      <c r="D25" s="1134">
        <v>1</v>
      </c>
      <c r="E25" s="1134">
        <v>5000</v>
      </c>
      <c r="F25" s="1134">
        <f t="shared" si="0"/>
        <v>5000</v>
      </c>
      <c r="G25" s="1134">
        <v>1</v>
      </c>
      <c r="H25" s="1136">
        <v>5000</v>
      </c>
      <c r="I25" s="1137">
        <f t="shared" si="1"/>
        <v>5000</v>
      </c>
      <c r="J25" s="1136">
        <f t="shared" si="3"/>
        <v>0</v>
      </c>
      <c r="K25" s="1133"/>
    </row>
    <row r="26" spans="1:11">
      <c r="A26" s="1128" t="s">
        <v>338</v>
      </c>
      <c r="B26" s="1120" t="s">
        <v>515</v>
      </c>
      <c r="C26" s="1121" t="s">
        <v>336</v>
      </c>
      <c r="D26" s="1134">
        <v>1</v>
      </c>
      <c r="E26" s="1134">
        <v>12500</v>
      </c>
      <c r="F26" s="1134">
        <f t="shared" si="0"/>
        <v>12500</v>
      </c>
      <c r="G26" s="1134">
        <v>1</v>
      </c>
      <c r="H26" s="1136">
        <v>12500</v>
      </c>
      <c r="I26" s="1137">
        <f t="shared" si="1"/>
        <v>12500</v>
      </c>
      <c r="J26" s="1136">
        <f t="shared" si="3"/>
        <v>0</v>
      </c>
      <c r="K26" s="1133" t="s">
        <v>1446</v>
      </c>
    </row>
    <row r="27" spans="1:11">
      <c r="A27" s="1127">
        <v>18</v>
      </c>
      <c r="B27" s="1120" t="s">
        <v>516</v>
      </c>
      <c r="C27" s="1121"/>
      <c r="D27" s="1134"/>
      <c r="E27" s="1134"/>
      <c r="F27" s="1134">
        <f t="shared" si="0"/>
        <v>0</v>
      </c>
      <c r="G27" s="1134"/>
      <c r="H27" s="1136"/>
      <c r="I27" s="1137">
        <f t="shared" ref="I27:I43" si="4">H27*G27</f>
        <v>0</v>
      </c>
      <c r="J27" s="1136"/>
      <c r="K27" s="1133"/>
    </row>
    <row r="28" spans="1:11">
      <c r="A28" s="1128" t="s">
        <v>73</v>
      </c>
      <c r="B28" s="1120" t="s">
        <v>517</v>
      </c>
      <c r="C28" s="1121" t="s">
        <v>518</v>
      </c>
      <c r="D28" s="1134">
        <v>11</v>
      </c>
      <c r="E28" s="1134">
        <v>2010</v>
      </c>
      <c r="F28" s="1134">
        <f t="shared" si="0"/>
        <v>22110</v>
      </c>
      <c r="G28" s="1138"/>
      <c r="H28" s="1136"/>
      <c r="I28" s="1137">
        <f t="shared" si="4"/>
        <v>0</v>
      </c>
      <c r="J28" s="1136">
        <f t="shared" ref="J28:J35" si="5">F28-I28</f>
        <v>22110</v>
      </c>
      <c r="K28" s="1133"/>
    </row>
    <row r="29" spans="1:11">
      <c r="A29" s="1128" t="s">
        <v>78</v>
      </c>
      <c r="B29" s="1120" t="s">
        <v>519</v>
      </c>
      <c r="C29" s="1121" t="s">
        <v>518</v>
      </c>
      <c r="D29" s="1134">
        <v>2</v>
      </c>
      <c r="E29" s="1134">
        <v>2640</v>
      </c>
      <c r="F29" s="1134">
        <f t="shared" si="0"/>
        <v>5280</v>
      </c>
      <c r="G29" s="1138"/>
      <c r="H29" s="1136"/>
      <c r="I29" s="1137">
        <f t="shared" si="4"/>
        <v>0</v>
      </c>
      <c r="J29" s="1136">
        <f t="shared" si="5"/>
        <v>5280</v>
      </c>
      <c r="K29" s="1133"/>
    </row>
    <row r="30" spans="1:11">
      <c r="A30" s="1128" t="s">
        <v>80</v>
      </c>
      <c r="B30" s="1120" t="s">
        <v>520</v>
      </c>
      <c r="C30" s="1121" t="s">
        <v>336</v>
      </c>
      <c r="D30" s="1134">
        <v>8</v>
      </c>
      <c r="E30" s="1134">
        <v>800</v>
      </c>
      <c r="F30" s="1134">
        <f t="shared" ref="F30:F43" si="6">E30*D30</f>
        <v>6400</v>
      </c>
      <c r="G30" s="1138"/>
      <c r="H30" s="1136"/>
      <c r="I30" s="1137">
        <f t="shared" si="4"/>
        <v>0</v>
      </c>
      <c r="J30" s="1136">
        <f t="shared" si="5"/>
        <v>6400</v>
      </c>
      <c r="K30" s="1133"/>
    </row>
    <row r="31" spans="1:11">
      <c r="A31" s="1128" t="s">
        <v>82</v>
      </c>
      <c r="B31" s="1120" t="s">
        <v>521</v>
      </c>
      <c r="C31" s="1121" t="s">
        <v>336</v>
      </c>
      <c r="D31" s="1134">
        <v>2</v>
      </c>
      <c r="E31" s="1134">
        <v>750</v>
      </c>
      <c r="F31" s="1134">
        <f t="shared" si="6"/>
        <v>1500</v>
      </c>
      <c r="G31" s="1138"/>
      <c r="H31" s="1136"/>
      <c r="I31" s="1137">
        <f t="shared" si="4"/>
        <v>0</v>
      </c>
      <c r="J31" s="1136">
        <f t="shared" si="5"/>
        <v>1500</v>
      </c>
      <c r="K31" s="1133"/>
    </row>
    <row r="32" spans="1:11">
      <c r="A32" s="1128" t="s">
        <v>84</v>
      </c>
      <c r="B32" s="1120" t="s">
        <v>522</v>
      </c>
      <c r="C32" s="1121" t="s">
        <v>523</v>
      </c>
      <c r="D32" s="1134">
        <v>4</v>
      </c>
      <c r="E32" s="1134">
        <v>3200</v>
      </c>
      <c r="F32" s="1134">
        <f t="shared" si="6"/>
        <v>12800</v>
      </c>
      <c r="G32" s="1138"/>
      <c r="H32" s="1136"/>
      <c r="I32" s="1137">
        <f t="shared" si="4"/>
        <v>0</v>
      </c>
      <c r="J32" s="1136">
        <f t="shared" si="5"/>
        <v>12800</v>
      </c>
      <c r="K32" s="1133"/>
    </row>
    <row r="33" spans="1:12">
      <c r="A33" s="1128" t="s">
        <v>86</v>
      </c>
      <c r="B33" s="1120" t="s">
        <v>524</v>
      </c>
      <c r="C33" s="1121" t="s">
        <v>518</v>
      </c>
      <c r="D33" s="1134">
        <v>2</v>
      </c>
      <c r="E33" s="1134">
        <v>540</v>
      </c>
      <c r="F33" s="1134">
        <f t="shared" si="6"/>
        <v>1080</v>
      </c>
      <c r="G33" s="1138"/>
      <c r="H33" s="1136"/>
      <c r="I33" s="1137">
        <f t="shared" si="4"/>
        <v>0</v>
      </c>
      <c r="J33" s="1136">
        <f t="shared" si="5"/>
        <v>1080</v>
      </c>
      <c r="K33" s="1133"/>
    </row>
    <row r="34" spans="1:12">
      <c r="A34" s="1127">
        <v>19</v>
      </c>
      <c r="B34" s="1126" t="s">
        <v>525</v>
      </c>
      <c r="C34" s="1121" t="s">
        <v>336</v>
      </c>
      <c r="D34" s="1134">
        <v>1</v>
      </c>
      <c r="E34" s="1134">
        <v>17500</v>
      </c>
      <c r="F34" s="1134">
        <f t="shared" si="6"/>
        <v>17500</v>
      </c>
      <c r="G34" s="1134">
        <v>1</v>
      </c>
      <c r="H34" s="1136">
        <v>17500</v>
      </c>
      <c r="I34" s="1137">
        <f t="shared" si="4"/>
        <v>17500</v>
      </c>
      <c r="J34" s="1136">
        <f t="shared" si="5"/>
        <v>0</v>
      </c>
      <c r="K34" s="1133" t="s">
        <v>1446</v>
      </c>
    </row>
    <row r="35" spans="1:12">
      <c r="A35" s="1127">
        <v>20</v>
      </c>
      <c r="B35" s="1120" t="s">
        <v>526</v>
      </c>
      <c r="C35" s="1121" t="s">
        <v>336</v>
      </c>
      <c r="D35" s="1134">
        <v>1</v>
      </c>
      <c r="E35" s="1134">
        <v>66000</v>
      </c>
      <c r="F35" s="1134">
        <f t="shared" si="6"/>
        <v>66000</v>
      </c>
      <c r="G35" s="1134">
        <v>1</v>
      </c>
      <c r="H35" s="1136">
        <v>66000</v>
      </c>
      <c r="I35" s="1137">
        <f t="shared" si="4"/>
        <v>66000</v>
      </c>
      <c r="J35" s="1136">
        <f t="shared" si="5"/>
        <v>0</v>
      </c>
      <c r="K35" s="1133" t="s">
        <v>1446</v>
      </c>
    </row>
    <row r="36" spans="1:12">
      <c r="A36" s="1127">
        <v>21</v>
      </c>
      <c r="B36" s="1120" t="s">
        <v>527</v>
      </c>
      <c r="C36" s="1121" t="s">
        <v>463</v>
      </c>
      <c r="D36" s="1134">
        <v>1</v>
      </c>
      <c r="E36" s="1134">
        <v>8500</v>
      </c>
      <c r="F36" s="1134">
        <f t="shared" si="6"/>
        <v>8500</v>
      </c>
      <c r="G36" s="1134">
        <v>1</v>
      </c>
      <c r="H36" s="1136"/>
      <c r="I36" s="1137">
        <f t="shared" si="4"/>
        <v>0</v>
      </c>
      <c r="J36" s="1136"/>
      <c r="K36" s="1133"/>
    </row>
    <row r="37" spans="1:12">
      <c r="A37" s="1127">
        <v>22</v>
      </c>
      <c r="B37" s="1120" t="s">
        <v>528</v>
      </c>
      <c r="C37" s="1121" t="s">
        <v>463</v>
      </c>
      <c r="D37" s="1134">
        <v>1</v>
      </c>
      <c r="E37" s="1134">
        <v>22500</v>
      </c>
      <c r="F37" s="1134">
        <f t="shared" si="6"/>
        <v>22500</v>
      </c>
      <c r="G37" s="1134">
        <v>1</v>
      </c>
      <c r="H37" s="1136">
        <v>12500</v>
      </c>
      <c r="I37" s="1137">
        <f t="shared" si="4"/>
        <v>12500</v>
      </c>
      <c r="J37" s="1136">
        <f t="shared" ref="J37:J43" si="7">F37-I37</f>
        <v>10000</v>
      </c>
      <c r="K37" s="1133"/>
    </row>
    <row r="38" spans="1:12">
      <c r="A38" s="1127">
        <v>23</v>
      </c>
      <c r="B38" s="1120" t="s">
        <v>529</v>
      </c>
      <c r="C38" s="1121" t="s">
        <v>463</v>
      </c>
      <c r="D38" s="1134">
        <v>1</v>
      </c>
      <c r="E38" s="1134">
        <v>5000</v>
      </c>
      <c r="F38" s="1134">
        <f t="shared" si="6"/>
        <v>5000</v>
      </c>
      <c r="G38" s="1134">
        <v>1</v>
      </c>
      <c r="H38" s="1136">
        <v>3200</v>
      </c>
      <c r="I38" s="1137">
        <f t="shared" si="4"/>
        <v>3200</v>
      </c>
      <c r="J38" s="1136">
        <f t="shared" si="7"/>
        <v>1800</v>
      </c>
      <c r="K38" s="1133"/>
    </row>
    <row r="39" spans="1:12">
      <c r="A39" s="1127">
        <v>24</v>
      </c>
      <c r="B39" s="1120" t="s">
        <v>530</v>
      </c>
      <c r="C39" s="1121" t="s">
        <v>523</v>
      </c>
      <c r="D39" s="1134">
        <v>3</v>
      </c>
      <c r="E39" s="1134">
        <v>1000</v>
      </c>
      <c r="F39" s="1134">
        <f t="shared" si="6"/>
        <v>3000</v>
      </c>
      <c r="G39" s="1134">
        <v>3</v>
      </c>
      <c r="H39" s="1136"/>
      <c r="I39" s="1137">
        <f t="shared" si="4"/>
        <v>0</v>
      </c>
      <c r="J39" s="1136">
        <f t="shared" si="7"/>
        <v>3000</v>
      </c>
      <c r="K39" s="1133"/>
    </row>
    <row r="40" spans="1:12" ht="25">
      <c r="A40" s="1127">
        <v>25</v>
      </c>
      <c r="B40" s="1120" t="s">
        <v>531</v>
      </c>
      <c r="C40" s="1121" t="s">
        <v>463</v>
      </c>
      <c r="D40" s="1134">
        <v>1</v>
      </c>
      <c r="E40" s="1134">
        <v>40000</v>
      </c>
      <c r="F40" s="1134">
        <f t="shared" si="6"/>
        <v>40000</v>
      </c>
      <c r="G40" s="1134">
        <v>1</v>
      </c>
      <c r="H40" s="1136">
        <v>38000</v>
      </c>
      <c r="I40" s="1137">
        <f t="shared" si="4"/>
        <v>38000</v>
      </c>
      <c r="J40" s="1136">
        <f t="shared" si="7"/>
        <v>2000</v>
      </c>
      <c r="K40" s="1133" t="s">
        <v>1447</v>
      </c>
    </row>
    <row r="41" spans="1:12" ht="25">
      <c r="A41" s="1127">
        <v>26</v>
      </c>
      <c r="B41" s="1120" t="s">
        <v>532</v>
      </c>
      <c r="C41" s="1121" t="s">
        <v>463</v>
      </c>
      <c r="D41" s="1134">
        <v>1</v>
      </c>
      <c r="E41" s="1134">
        <v>15000</v>
      </c>
      <c r="F41" s="1134">
        <f t="shared" si="6"/>
        <v>15000</v>
      </c>
      <c r="G41" s="1134">
        <v>1</v>
      </c>
      <c r="H41" s="1136"/>
      <c r="I41" s="1137">
        <f t="shared" si="4"/>
        <v>0</v>
      </c>
      <c r="J41" s="1136">
        <f t="shared" si="7"/>
        <v>15000</v>
      </c>
      <c r="K41" s="1133" t="s">
        <v>1448</v>
      </c>
    </row>
    <row r="42" spans="1:12">
      <c r="A42" s="1127">
        <v>27</v>
      </c>
      <c r="B42" s="1120" t="s">
        <v>533</v>
      </c>
      <c r="C42" s="1121" t="s">
        <v>336</v>
      </c>
      <c r="D42" s="1134">
        <v>2</v>
      </c>
      <c r="E42" s="1134">
        <v>1500</v>
      </c>
      <c r="F42" s="1134">
        <f t="shared" si="6"/>
        <v>3000</v>
      </c>
      <c r="G42" s="1134">
        <v>2</v>
      </c>
      <c r="H42" s="1136">
        <v>900</v>
      </c>
      <c r="I42" s="1137">
        <f t="shared" si="4"/>
        <v>1800</v>
      </c>
      <c r="J42" s="1136">
        <f t="shared" si="7"/>
        <v>1200</v>
      </c>
      <c r="K42" s="1133" t="s">
        <v>1446</v>
      </c>
    </row>
    <row r="43" spans="1:12">
      <c r="A43" s="1127">
        <v>28</v>
      </c>
      <c r="B43" s="1120" t="s">
        <v>534</v>
      </c>
      <c r="C43" s="1121" t="s">
        <v>463</v>
      </c>
      <c r="D43" s="1134">
        <v>1</v>
      </c>
      <c r="E43" s="1134">
        <v>60000</v>
      </c>
      <c r="F43" s="1134">
        <f t="shared" si="6"/>
        <v>60000</v>
      </c>
      <c r="G43" s="1134">
        <v>1</v>
      </c>
      <c r="H43" s="1139"/>
      <c r="I43" s="1137">
        <f t="shared" si="4"/>
        <v>0</v>
      </c>
      <c r="J43" s="1137">
        <f t="shared" si="7"/>
        <v>60000</v>
      </c>
      <c r="K43" s="1133" t="s">
        <v>1448</v>
      </c>
    </row>
    <row r="44" spans="1:12">
      <c r="A44" s="1127"/>
      <c r="B44" s="1120"/>
      <c r="C44" s="1121"/>
      <c r="D44" s="1134"/>
      <c r="E44" s="1134"/>
      <c r="F44" s="1134"/>
      <c r="G44" s="1134"/>
      <c r="H44" s="1134"/>
      <c r="I44" s="1134"/>
      <c r="J44" s="1134"/>
      <c r="K44" s="1133"/>
    </row>
    <row r="45" spans="1:12" ht="13">
      <c r="A45" s="1127"/>
      <c r="B45" s="1124" t="s">
        <v>444</v>
      </c>
      <c r="C45" s="1127"/>
      <c r="D45" s="1126"/>
      <c r="E45" s="1126"/>
      <c r="F45" s="1129">
        <f>SUM(F3:F44)</f>
        <v>1092145.25</v>
      </c>
      <c r="G45" s="1126"/>
      <c r="H45" s="1126"/>
      <c r="I45" s="1129">
        <f>SUM(I3:I44)</f>
        <v>694642.39399999997</v>
      </c>
      <c r="J45" s="1129">
        <f>SUM(J3:J44)</f>
        <v>389002.85600000003</v>
      </c>
      <c r="K45" s="1133"/>
      <c r="L45" s="1130"/>
    </row>
  </sheetData>
  <autoFilter ref="A2:K45">
    <filterColumn colId="10">
      <filters>
        <filter val="Not to be part of interior NT item site to take approval from RS sir."/>
        <filter val="Not to part of interior NT items"/>
        <filter val="Site team to justify the cose"/>
        <filter val="TO be approved from RS sir"/>
      </filters>
    </filterColumn>
  </autoFilter>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359"/>
  <sheetViews>
    <sheetView topLeftCell="A135" zoomScale="99" workbookViewId="0">
      <selection activeCell="B141" sqref="B141"/>
    </sheetView>
  </sheetViews>
  <sheetFormatPr defaultColWidth="9" defaultRowHeight="11.5" outlineLevelCol="1"/>
  <cols>
    <col min="1" max="1" width="5.75" style="710" customWidth="1"/>
    <col min="2" max="2" width="35.58203125" style="711" customWidth="1"/>
    <col min="3" max="3" width="7.25" style="710" customWidth="1"/>
    <col min="4" max="4" width="10.58203125" style="712" customWidth="1"/>
    <col min="5" max="5" width="10.25" style="712" customWidth="1" outlineLevel="1"/>
    <col min="6" max="6" width="13.1640625" style="712" customWidth="1" outlineLevel="1"/>
    <col min="7" max="7" width="12.25" style="713" customWidth="1"/>
    <col min="8" max="8" width="12.4140625" style="548" customWidth="1"/>
    <col min="9" max="9" width="9" style="548"/>
    <col min="10" max="10" width="20.58203125" style="548" bestFit="1" customWidth="1"/>
    <col min="11" max="11" width="3.25" style="548" customWidth="1"/>
    <col min="12" max="12" width="10.58203125" style="548" customWidth="1"/>
    <col min="13" max="13" width="9" style="548"/>
    <col min="14" max="14" width="20.58203125" style="548" bestFit="1" customWidth="1"/>
    <col min="15" max="15" width="3.1640625" style="548" customWidth="1"/>
    <col min="16" max="16" width="10.58203125" style="548" customWidth="1"/>
    <col min="17" max="17" width="9" style="548"/>
    <col min="18" max="18" width="20.4140625" style="548" bestFit="1" customWidth="1"/>
    <col min="19" max="19" width="3.1640625" style="548" customWidth="1"/>
    <col min="20" max="20" width="14.83203125" style="548" customWidth="1"/>
    <col min="21" max="21" width="9" style="548"/>
    <col min="22" max="22" width="19.83203125" style="548" bestFit="1" customWidth="1"/>
    <col min="23" max="199" width="9" style="548"/>
    <col min="200" max="200" width="7" style="548" customWidth="1"/>
    <col min="201" max="201" width="52.1640625" style="548" customWidth="1"/>
    <col min="202" max="202" width="8.83203125" style="548" customWidth="1"/>
    <col min="203" max="203" width="7.1640625" style="548" customWidth="1"/>
    <col min="204" max="204" width="10.1640625" style="548" customWidth="1"/>
    <col min="205" max="205" width="8.75" style="548" customWidth="1"/>
    <col min="206" max="206" width="9.4140625" style="548" customWidth="1"/>
    <col min="207" max="207" width="13.75" style="548" customWidth="1"/>
    <col min="208" max="208" width="12.1640625" style="548" customWidth="1"/>
    <col min="209" max="209" width="13.4140625" style="548" customWidth="1"/>
    <col min="210" max="455" width="9" style="548"/>
    <col min="456" max="456" width="7" style="548" customWidth="1"/>
    <col min="457" max="457" width="52.1640625" style="548" customWidth="1"/>
    <col min="458" max="458" width="8.83203125" style="548" customWidth="1"/>
    <col min="459" max="459" width="7.1640625" style="548" customWidth="1"/>
    <col min="460" max="460" width="10.1640625" style="548" customWidth="1"/>
    <col min="461" max="461" width="8.75" style="548" customWidth="1"/>
    <col min="462" max="462" width="9.4140625" style="548" customWidth="1"/>
    <col min="463" max="463" width="13.75" style="548" customWidth="1"/>
    <col min="464" max="464" width="12.1640625" style="548" customWidth="1"/>
    <col min="465" max="465" width="13.4140625" style="548" customWidth="1"/>
    <col min="466" max="711" width="9" style="548"/>
    <col min="712" max="712" width="7" style="548" customWidth="1"/>
    <col min="713" max="713" width="52.1640625" style="548" customWidth="1"/>
    <col min="714" max="714" width="8.83203125" style="548" customWidth="1"/>
    <col min="715" max="715" width="7.1640625" style="548" customWidth="1"/>
    <col min="716" max="716" width="10.1640625" style="548" customWidth="1"/>
    <col min="717" max="717" width="8.75" style="548" customWidth="1"/>
    <col min="718" max="718" width="9.4140625" style="548" customWidth="1"/>
    <col min="719" max="719" width="13.75" style="548" customWidth="1"/>
    <col min="720" max="720" width="12.1640625" style="548" customWidth="1"/>
    <col min="721" max="721" width="13.4140625" style="548" customWidth="1"/>
    <col min="722" max="967" width="9" style="548"/>
    <col min="968" max="968" width="7" style="548" customWidth="1"/>
    <col min="969" max="969" width="52.1640625" style="548" customWidth="1"/>
    <col min="970" max="970" width="8.83203125" style="548" customWidth="1"/>
    <col min="971" max="971" width="7.1640625" style="548" customWidth="1"/>
    <col min="972" max="972" width="10.1640625" style="548" customWidth="1"/>
    <col min="973" max="973" width="8.75" style="548" customWidth="1"/>
    <col min="974" max="974" width="9.4140625" style="548" customWidth="1"/>
    <col min="975" max="975" width="13.75" style="548" customWidth="1"/>
    <col min="976" max="976" width="12.1640625" style="548" customWidth="1"/>
    <col min="977" max="977" width="13.4140625" style="548" customWidth="1"/>
    <col min="978" max="1223" width="9" style="548"/>
    <col min="1224" max="1224" width="7" style="548" customWidth="1"/>
    <col min="1225" max="1225" width="52.1640625" style="548" customWidth="1"/>
    <col min="1226" max="1226" width="8.83203125" style="548" customWidth="1"/>
    <col min="1227" max="1227" width="7.1640625" style="548" customWidth="1"/>
    <col min="1228" max="1228" width="10.1640625" style="548" customWidth="1"/>
    <col min="1229" max="1229" width="8.75" style="548" customWidth="1"/>
    <col min="1230" max="1230" width="9.4140625" style="548" customWidth="1"/>
    <col min="1231" max="1231" width="13.75" style="548" customWidth="1"/>
    <col min="1232" max="1232" width="12.1640625" style="548" customWidth="1"/>
    <col min="1233" max="1233" width="13.4140625" style="548" customWidth="1"/>
    <col min="1234" max="1479" width="9" style="548"/>
    <col min="1480" max="1480" width="7" style="548" customWidth="1"/>
    <col min="1481" max="1481" width="52.1640625" style="548" customWidth="1"/>
    <col min="1482" max="1482" width="8.83203125" style="548" customWidth="1"/>
    <col min="1483" max="1483" width="7.1640625" style="548" customWidth="1"/>
    <col min="1484" max="1484" width="10.1640625" style="548" customWidth="1"/>
    <col min="1485" max="1485" width="8.75" style="548" customWidth="1"/>
    <col min="1486" max="1486" width="9.4140625" style="548" customWidth="1"/>
    <col min="1487" max="1487" width="13.75" style="548" customWidth="1"/>
    <col min="1488" max="1488" width="12.1640625" style="548" customWidth="1"/>
    <col min="1489" max="1489" width="13.4140625" style="548" customWidth="1"/>
    <col min="1490" max="1735" width="9" style="548"/>
    <col min="1736" max="1736" width="7" style="548" customWidth="1"/>
    <col min="1737" max="1737" width="52.1640625" style="548" customWidth="1"/>
    <col min="1738" max="1738" width="8.83203125" style="548" customWidth="1"/>
    <col min="1739" max="1739" width="7.1640625" style="548" customWidth="1"/>
    <col min="1740" max="1740" width="10.1640625" style="548" customWidth="1"/>
    <col min="1741" max="1741" width="8.75" style="548" customWidth="1"/>
    <col min="1742" max="1742" width="9.4140625" style="548" customWidth="1"/>
    <col min="1743" max="1743" width="13.75" style="548" customWidth="1"/>
    <col min="1744" max="1744" width="12.1640625" style="548" customWidth="1"/>
    <col min="1745" max="1745" width="13.4140625" style="548" customWidth="1"/>
    <col min="1746" max="1991" width="9" style="548"/>
    <col min="1992" max="1992" width="7" style="548" customWidth="1"/>
    <col min="1993" max="1993" width="52.1640625" style="548" customWidth="1"/>
    <col min="1994" max="1994" width="8.83203125" style="548" customWidth="1"/>
    <col min="1995" max="1995" width="7.1640625" style="548" customWidth="1"/>
    <col min="1996" max="1996" width="10.1640625" style="548" customWidth="1"/>
    <col min="1997" max="1997" width="8.75" style="548" customWidth="1"/>
    <col min="1998" max="1998" width="9.4140625" style="548" customWidth="1"/>
    <col min="1999" max="1999" width="13.75" style="548" customWidth="1"/>
    <col min="2000" max="2000" width="12.1640625" style="548" customWidth="1"/>
    <col min="2001" max="2001" width="13.4140625" style="548" customWidth="1"/>
    <col min="2002" max="2247" width="9" style="548"/>
    <col min="2248" max="2248" width="7" style="548" customWidth="1"/>
    <col min="2249" max="2249" width="52.1640625" style="548" customWidth="1"/>
    <col min="2250" max="2250" width="8.83203125" style="548" customWidth="1"/>
    <col min="2251" max="2251" width="7.1640625" style="548" customWidth="1"/>
    <col min="2252" max="2252" width="10.1640625" style="548" customWidth="1"/>
    <col min="2253" max="2253" width="8.75" style="548" customWidth="1"/>
    <col min="2254" max="2254" width="9.4140625" style="548" customWidth="1"/>
    <col min="2255" max="2255" width="13.75" style="548" customWidth="1"/>
    <col min="2256" max="2256" width="12.1640625" style="548" customWidth="1"/>
    <col min="2257" max="2257" width="13.4140625" style="548" customWidth="1"/>
    <col min="2258" max="2503" width="9" style="548"/>
    <col min="2504" max="2504" width="7" style="548" customWidth="1"/>
    <col min="2505" max="2505" width="52.1640625" style="548" customWidth="1"/>
    <col min="2506" max="2506" width="8.83203125" style="548" customWidth="1"/>
    <col min="2507" max="2507" width="7.1640625" style="548" customWidth="1"/>
    <col min="2508" max="2508" width="10.1640625" style="548" customWidth="1"/>
    <col min="2509" max="2509" width="8.75" style="548" customWidth="1"/>
    <col min="2510" max="2510" width="9.4140625" style="548" customWidth="1"/>
    <col min="2511" max="2511" width="13.75" style="548" customWidth="1"/>
    <col min="2512" max="2512" width="12.1640625" style="548" customWidth="1"/>
    <col min="2513" max="2513" width="13.4140625" style="548" customWidth="1"/>
    <col min="2514" max="2759" width="9" style="548"/>
    <col min="2760" max="2760" width="7" style="548" customWidth="1"/>
    <col min="2761" max="2761" width="52.1640625" style="548" customWidth="1"/>
    <col min="2762" max="2762" width="8.83203125" style="548" customWidth="1"/>
    <col min="2763" max="2763" width="7.1640625" style="548" customWidth="1"/>
    <col min="2764" max="2764" width="10.1640625" style="548" customWidth="1"/>
    <col min="2765" max="2765" width="8.75" style="548" customWidth="1"/>
    <col min="2766" max="2766" width="9.4140625" style="548" customWidth="1"/>
    <col min="2767" max="2767" width="13.75" style="548" customWidth="1"/>
    <col min="2768" max="2768" width="12.1640625" style="548" customWidth="1"/>
    <col min="2769" max="2769" width="13.4140625" style="548" customWidth="1"/>
    <col min="2770" max="3015" width="9" style="548"/>
    <col min="3016" max="3016" width="7" style="548" customWidth="1"/>
    <col min="3017" max="3017" width="52.1640625" style="548" customWidth="1"/>
    <col min="3018" max="3018" width="8.83203125" style="548" customWidth="1"/>
    <col min="3019" max="3019" width="7.1640625" style="548" customWidth="1"/>
    <col min="3020" max="3020" width="10.1640625" style="548" customWidth="1"/>
    <col min="3021" max="3021" width="8.75" style="548" customWidth="1"/>
    <col min="3022" max="3022" width="9.4140625" style="548" customWidth="1"/>
    <col min="3023" max="3023" width="13.75" style="548" customWidth="1"/>
    <col min="3024" max="3024" width="12.1640625" style="548" customWidth="1"/>
    <col min="3025" max="3025" width="13.4140625" style="548" customWidth="1"/>
    <col min="3026" max="3271" width="9" style="548"/>
    <col min="3272" max="3272" width="7" style="548" customWidth="1"/>
    <col min="3273" max="3273" width="52.1640625" style="548" customWidth="1"/>
    <col min="3274" max="3274" width="8.83203125" style="548" customWidth="1"/>
    <col min="3275" max="3275" width="7.1640625" style="548" customWidth="1"/>
    <col min="3276" max="3276" width="10.1640625" style="548" customWidth="1"/>
    <col min="3277" max="3277" width="8.75" style="548" customWidth="1"/>
    <col min="3278" max="3278" width="9.4140625" style="548" customWidth="1"/>
    <col min="3279" max="3279" width="13.75" style="548" customWidth="1"/>
    <col min="3280" max="3280" width="12.1640625" style="548" customWidth="1"/>
    <col min="3281" max="3281" width="13.4140625" style="548" customWidth="1"/>
    <col min="3282" max="3527" width="9" style="548"/>
    <col min="3528" max="3528" width="7" style="548" customWidth="1"/>
    <col min="3529" max="3529" width="52.1640625" style="548" customWidth="1"/>
    <col min="3530" max="3530" width="8.83203125" style="548" customWidth="1"/>
    <col min="3531" max="3531" width="7.1640625" style="548" customWidth="1"/>
    <col min="3532" max="3532" width="10.1640625" style="548" customWidth="1"/>
    <col min="3533" max="3533" width="8.75" style="548" customWidth="1"/>
    <col min="3534" max="3534" width="9.4140625" style="548" customWidth="1"/>
    <col min="3535" max="3535" width="13.75" style="548" customWidth="1"/>
    <col min="3536" max="3536" width="12.1640625" style="548" customWidth="1"/>
    <col min="3537" max="3537" width="13.4140625" style="548" customWidth="1"/>
    <col min="3538" max="3783" width="9" style="548"/>
    <col min="3784" max="3784" width="7" style="548" customWidth="1"/>
    <col min="3785" max="3785" width="52.1640625" style="548" customWidth="1"/>
    <col min="3786" max="3786" width="8.83203125" style="548" customWidth="1"/>
    <col min="3787" max="3787" width="7.1640625" style="548" customWidth="1"/>
    <col min="3788" max="3788" width="10.1640625" style="548" customWidth="1"/>
    <col min="3789" max="3789" width="8.75" style="548" customWidth="1"/>
    <col min="3790" max="3790" width="9.4140625" style="548" customWidth="1"/>
    <col min="3791" max="3791" width="13.75" style="548" customWidth="1"/>
    <col min="3792" max="3792" width="12.1640625" style="548" customWidth="1"/>
    <col min="3793" max="3793" width="13.4140625" style="548" customWidth="1"/>
    <col min="3794" max="4039" width="9" style="548"/>
    <col min="4040" max="4040" width="7" style="548" customWidth="1"/>
    <col min="4041" max="4041" width="52.1640625" style="548" customWidth="1"/>
    <col min="4042" max="4042" width="8.83203125" style="548" customWidth="1"/>
    <col min="4043" max="4043" width="7.1640625" style="548" customWidth="1"/>
    <col min="4044" max="4044" width="10.1640625" style="548" customWidth="1"/>
    <col min="4045" max="4045" width="8.75" style="548" customWidth="1"/>
    <col min="4046" max="4046" width="9.4140625" style="548" customWidth="1"/>
    <col min="4047" max="4047" width="13.75" style="548" customWidth="1"/>
    <col min="4048" max="4048" width="12.1640625" style="548" customWidth="1"/>
    <col min="4049" max="4049" width="13.4140625" style="548" customWidth="1"/>
    <col min="4050" max="4295" width="9" style="548"/>
    <col min="4296" max="4296" width="7" style="548" customWidth="1"/>
    <col min="4297" max="4297" width="52.1640625" style="548" customWidth="1"/>
    <col min="4298" max="4298" width="8.83203125" style="548" customWidth="1"/>
    <col min="4299" max="4299" width="7.1640625" style="548" customWidth="1"/>
    <col min="4300" max="4300" width="10.1640625" style="548" customWidth="1"/>
    <col min="4301" max="4301" width="8.75" style="548" customWidth="1"/>
    <col min="4302" max="4302" width="9.4140625" style="548" customWidth="1"/>
    <col min="4303" max="4303" width="13.75" style="548" customWidth="1"/>
    <col min="4304" max="4304" width="12.1640625" style="548" customWidth="1"/>
    <col min="4305" max="4305" width="13.4140625" style="548" customWidth="1"/>
    <col min="4306" max="4551" width="9" style="548"/>
    <col min="4552" max="4552" width="7" style="548" customWidth="1"/>
    <col min="4553" max="4553" width="52.1640625" style="548" customWidth="1"/>
    <col min="4554" max="4554" width="8.83203125" style="548" customWidth="1"/>
    <col min="4555" max="4555" width="7.1640625" style="548" customWidth="1"/>
    <col min="4556" max="4556" width="10.1640625" style="548" customWidth="1"/>
    <col min="4557" max="4557" width="8.75" style="548" customWidth="1"/>
    <col min="4558" max="4558" width="9.4140625" style="548" customWidth="1"/>
    <col min="4559" max="4559" width="13.75" style="548" customWidth="1"/>
    <col min="4560" max="4560" width="12.1640625" style="548" customWidth="1"/>
    <col min="4561" max="4561" width="13.4140625" style="548" customWidth="1"/>
    <col min="4562" max="4807" width="9" style="548"/>
    <col min="4808" max="4808" width="7" style="548" customWidth="1"/>
    <col min="4809" max="4809" width="52.1640625" style="548" customWidth="1"/>
    <col min="4810" max="4810" width="8.83203125" style="548" customWidth="1"/>
    <col min="4811" max="4811" width="7.1640625" style="548" customWidth="1"/>
    <col min="4812" max="4812" width="10.1640625" style="548" customWidth="1"/>
    <col min="4813" max="4813" width="8.75" style="548" customWidth="1"/>
    <col min="4814" max="4814" width="9.4140625" style="548" customWidth="1"/>
    <col min="4815" max="4815" width="13.75" style="548" customWidth="1"/>
    <col min="4816" max="4816" width="12.1640625" style="548" customWidth="1"/>
    <col min="4817" max="4817" width="13.4140625" style="548" customWidth="1"/>
    <col min="4818" max="5063" width="9" style="548"/>
    <col min="5064" max="5064" width="7" style="548" customWidth="1"/>
    <col min="5065" max="5065" width="52.1640625" style="548" customWidth="1"/>
    <col min="5066" max="5066" width="8.83203125" style="548" customWidth="1"/>
    <col min="5067" max="5067" width="7.1640625" style="548" customWidth="1"/>
    <col min="5068" max="5068" width="10.1640625" style="548" customWidth="1"/>
    <col min="5069" max="5069" width="8.75" style="548" customWidth="1"/>
    <col min="5070" max="5070" width="9.4140625" style="548" customWidth="1"/>
    <col min="5071" max="5071" width="13.75" style="548" customWidth="1"/>
    <col min="5072" max="5072" width="12.1640625" style="548" customWidth="1"/>
    <col min="5073" max="5073" width="13.4140625" style="548" customWidth="1"/>
    <col min="5074" max="5319" width="9" style="548"/>
    <col min="5320" max="5320" width="7" style="548" customWidth="1"/>
    <col min="5321" max="5321" width="52.1640625" style="548" customWidth="1"/>
    <col min="5322" max="5322" width="8.83203125" style="548" customWidth="1"/>
    <col min="5323" max="5323" width="7.1640625" style="548" customWidth="1"/>
    <col min="5324" max="5324" width="10.1640625" style="548" customWidth="1"/>
    <col min="5325" max="5325" width="8.75" style="548" customWidth="1"/>
    <col min="5326" max="5326" width="9.4140625" style="548" customWidth="1"/>
    <col min="5327" max="5327" width="13.75" style="548" customWidth="1"/>
    <col min="5328" max="5328" width="12.1640625" style="548" customWidth="1"/>
    <col min="5329" max="5329" width="13.4140625" style="548" customWidth="1"/>
    <col min="5330" max="5575" width="9" style="548"/>
    <col min="5576" max="5576" width="7" style="548" customWidth="1"/>
    <col min="5577" max="5577" width="52.1640625" style="548" customWidth="1"/>
    <col min="5578" max="5578" width="8.83203125" style="548" customWidth="1"/>
    <col min="5579" max="5579" width="7.1640625" style="548" customWidth="1"/>
    <col min="5580" max="5580" width="10.1640625" style="548" customWidth="1"/>
    <col min="5581" max="5581" width="8.75" style="548" customWidth="1"/>
    <col min="5582" max="5582" width="9.4140625" style="548" customWidth="1"/>
    <col min="5583" max="5583" width="13.75" style="548" customWidth="1"/>
    <col min="5584" max="5584" width="12.1640625" style="548" customWidth="1"/>
    <col min="5585" max="5585" width="13.4140625" style="548" customWidth="1"/>
    <col min="5586" max="5831" width="9" style="548"/>
    <col min="5832" max="5832" width="7" style="548" customWidth="1"/>
    <col min="5833" max="5833" width="52.1640625" style="548" customWidth="1"/>
    <col min="5834" max="5834" width="8.83203125" style="548" customWidth="1"/>
    <col min="5835" max="5835" width="7.1640625" style="548" customWidth="1"/>
    <col min="5836" max="5836" width="10.1640625" style="548" customWidth="1"/>
    <col min="5837" max="5837" width="8.75" style="548" customWidth="1"/>
    <col min="5838" max="5838" width="9.4140625" style="548" customWidth="1"/>
    <col min="5839" max="5839" width="13.75" style="548" customWidth="1"/>
    <col min="5840" max="5840" width="12.1640625" style="548" customWidth="1"/>
    <col min="5841" max="5841" width="13.4140625" style="548" customWidth="1"/>
    <col min="5842" max="6087" width="9" style="548"/>
    <col min="6088" max="6088" width="7" style="548" customWidth="1"/>
    <col min="6089" max="6089" width="52.1640625" style="548" customWidth="1"/>
    <col min="6090" max="6090" width="8.83203125" style="548" customWidth="1"/>
    <col min="6091" max="6091" width="7.1640625" style="548" customWidth="1"/>
    <col min="6092" max="6092" width="10.1640625" style="548" customWidth="1"/>
    <col min="6093" max="6093" width="8.75" style="548" customWidth="1"/>
    <col min="6094" max="6094" width="9.4140625" style="548" customWidth="1"/>
    <col min="6095" max="6095" width="13.75" style="548" customWidth="1"/>
    <col min="6096" max="6096" width="12.1640625" style="548" customWidth="1"/>
    <col min="6097" max="6097" width="13.4140625" style="548" customWidth="1"/>
    <col min="6098" max="6343" width="9" style="548"/>
    <col min="6344" max="6344" width="7" style="548" customWidth="1"/>
    <col min="6345" max="6345" width="52.1640625" style="548" customWidth="1"/>
    <col min="6346" max="6346" width="8.83203125" style="548" customWidth="1"/>
    <col min="6347" max="6347" width="7.1640625" style="548" customWidth="1"/>
    <col min="6348" max="6348" width="10.1640625" style="548" customWidth="1"/>
    <col min="6349" max="6349" width="8.75" style="548" customWidth="1"/>
    <col min="6350" max="6350" width="9.4140625" style="548" customWidth="1"/>
    <col min="6351" max="6351" width="13.75" style="548" customWidth="1"/>
    <col min="6352" max="6352" width="12.1640625" style="548" customWidth="1"/>
    <col min="6353" max="6353" width="13.4140625" style="548" customWidth="1"/>
    <col min="6354" max="6599" width="9" style="548"/>
    <col min="6600" max="6600" width="7" style="548" customWidth="1"/>
    <col min="6601" max="6601" width="52.1640625" style="548" customWidth="1"/>
    <col min="6602" max="6602" width="8.83203125" style="548" customWidth="1"/>
    <col min="6603" max="6603" width="7.1640625" style="548" customWidth="1"/>
    <col min="6604" max="6604" width="10.1640625" style="548" customWidth="1"/>
    <col min="6605" max="6605" width="8.75" style="548" customWidth="1"/>
    <col min="6606" max="6606" width="9.4140625" style="548" customWidth="1"/>
    <col min="6607" max="6607" width="13.75" style="548" customWidth="1"/>
    <col min="6608" max="6608" width="12.1640625" style="548" customWidth="1"/>
    <col min="6609" max="6609" width="13.4140625" style="548" customWidth="1"/>
    <col min="6610" max="6855" width="9" style="548"/>
    <col min="6856" max="6856" width="7" style="548" customWidth="1"/>
    <col min="6857" max="6857" width="52.1640625" style="548" customWidth="1"/>
    <col min="6858" max="6858" width="8.83203125" style="548" customWidth="1"/>
    <col min="6859" max="6859" width="7.1640625" style="548" customWidth="1"/>
    <col min="6860" max="6860" width="10.1640625" style="548" customWidth="1"/>
    <col min="6861" max="6861" width="8.75" style="548" customWidth="1"/>
    <col min="6862" max="6862" width="9.4140625" style="548" customWidth="1"/>
    <col min="6863" max="6863" width="13.75" style="548" customWidth="1"/>
    <col min="6864" max="6864" width="12.1640625" style="548" customWidth="1"/>
    <col min="6865" max="6865" width="13.4140625" style="548" customWidth="1"/>
    <col min="6866" max="7111" width="9" style="548"/>
    <col min="7112" max="7112" width="7" style="548" customWidth="1"/>
    <col min="7113" max="7113" width="52.1640625" style="548" customWidth="1"/>
    <col min="7114" max="7114" width="8.83203125" style="548" customWidth="1"/>
    <col min="7115" max="7115" width="7.1640625" style="548" customWidth="1"/>
    <col min="7116" max="7116" width="10.1640625" style="548" customWidth="1"/>
    <col min="7117" max="7117" width="8.75" style="548" customWidth="1"/>
    <col min="7118" max="7118" width="9.4140625" style="548" customWidth="1"/>
    <col min="7119" max="7119" width="13.75" style="548" customWidth="1"/>
    <col min="7120" max="7120" width="12.1640625" style="548" customWidth="1"/>
    <col min="7121" max="7121" width="13.4140625" style="548" customWidth="1"/>
    <col min="7122" max="7367" width="9" style="548"/>
    <col min="7368" max="7368" width="7" style="548" customWidth="1"/>
    <col min="7369" max="7369" width="52.1640625" style="548" customWidth="1"/>
    <col min="7370" max="7370" width="8.83203125" style="548" customWidth="1"/>
    <col min="7371" max="7371" width="7.1640625" style="548" customWidth="1"/>
    <col min="7372" max="7372" width="10.1640625" style="548" customWidth="1"/>
    <col min="7373" max="7373" width="8.75" style="548" customWidth="1"/>
    <col min="7374" max="7374" width="9.4140625" style="548" customWidth="1"/>
    <col min="7375" max="7375" width="13.75" style="548" customWidth="1"/>
    <col min="7376" max="7376" width="12.1640625" style="548" customWidth="1"/>
    <col min="7377" max="7377" width="13.4140625" style="548" customWidth="1"/>
    <col min="7378" max="7623" width="9" style="548"/>
    <col min="7624" max="7624" width="7" style="548" customWidth="1"/>
    <col min="7625" max="7625" width="52.1640625" style="548" customWidth="1"/>
    <col min="7626" max="7626" width="8.83203125" style="548" customWidth="1"/>
    <col min="7627" max="7627" width="7.1640625" style="548" customWidth="1"/>
    <col min="7628" max="7628" width="10.1640625" style="548" customWidth="1"/>
    <col min="7629" max="7629" width="8.75" style="548" customWidth="1"/>
    <col min="7630" max="7630" width="9.4140625" style="548" customWidth="1"/>
    <col min="7631" max="7631" width="13.75" style="548" customWidth="1"/>
    <col min="7632" max="7632" width="12.1640625" style="548" customWidth="1"/>
    <col min="7633" max="7633" width="13.4140625" style="548" customWidth="1"/>
    <col min="7634" max="7879" width="9" style="548"/>
    <col min="7880" max="7880" width="7" style="548" customWidth="1"/>
    <col min="7881" max="7881" width="52.1640625" style="548" customWidth="1"/>
    <col min="7882" max="7882" width="8.83203125" style="548" customWidth="1"/>
    <col min="7883" max="7883" width="7.1640625" style="548" customWidth="1"/>
    <col min="7884" max="7884" width="10.1640625" style="548" customWidth="1"/>
    <col min="7885" max="7885" width="8.75" style="548" customWidth="1"/>
    <col min="7886" max="7886" width="9.4140625" style="548" customWidth="1"/>
    <col min="7887" max="7887" width="13.75" style="548" customWidth="1"/>
    <col min="7888" max="7888" width="12.1640625" style="548" customWidth="1"/>
    <col min="7889" max="7889" width="13.4140625" style="548" customWidth="1"/>
    <col min="7890" max="8135" width="9" style="548"/>
    <col min="8136" max="8136" width="7" style="548" customWidth="1"/>
    <col min="8137" max="8137" width="52.1640625" style="548" customWidth="1"/>
    <col min="8138" max="8138" width="8.83203125" style="548" customWidth="1"/>
    <col min="8139" max="8139" width="7.1640625" style="548" customWidth="1"/>
    <col min="8140" max="8140" width="10.1640625" style="548" customWidth="1"/>
    <col min="8141" max="8141" width="8.75" style="548" customWidth="1"/>
    <col min="8142" max="8142" width="9.4140625" style="548" customWidth="1"/>
    <col min="8143" max="8143" width="13.75" style="548" customWidth="1"/>
    <col min="8144" max="8144" width="12.1640625" style="548" customWidth="1"/>
    <col min="8145" max="8145" width="13.4140625" style="548" customWidth="1"/>
    <col min="8146" max="8391" width="9" style="548"/>
    <col min="8392" max="8392" width="7" style="548" customWidth="1"/>
    <col min="8393" max="8393" width="52.1640625" style="548" customWidth="1"/>
    <col min="8394" max="8394" width="8.83203125" style="548" customWidth="1"/>
    <col min="8395" max="8395" width="7.1640625" style="548" customWidth="1"/>
    <col min="8396" max="8396" width="10.1640625" style="548" customWidth="1"/>
    <col min="8397" max="8397" width="8.75" style="548" customWidth="1"/>
    <col min="8398" max="8398" width="9.4140625" style="548" customWidth="1"/>
    <col min="8399" max="8399" width="13.75" style="548" customWidth="1"/>
    <col min="8400" max="8400" width="12.1640625" style="548" customWidth="1"/>
    <col min="8401" max="8401" width="13.4140625" style="548" customWidth="1"/>
    <col min="8402" max="8647" width="9" style="548"/>
    <col min="8648" max="8648" width="7" style="548" customWidth="1"/>
    <col min="8649" max="8649" width="52.1640625" style="548" customWidth="1"/>
    <col min="8650" max="8650" width="8.83203125" style="548" customWidth="1"/>
    <col min="8651" max="8651" width="7.1640625" style="548" customWidth="1"/>
    <col min="8652" max="8652" width="10.1640625" style="548" customWidth="1"/>
    <col min="8653" max="8653" width="8.75" style="548" customWidth="1"/>
    <col min="8654" max="8654" width="9.4140625" style="548" customWidth="1"/>
    <col min="8655" max="8655" width="13.75" style="548" customWidth="1"/>
    <col min="8656" max="8656" width="12.1640625" style="548" customWidth="1"/>
    <col min="8657" max="8657" width="13.4140625" style="548" customWidth="1"/>
    <col min="8658" max="8903" width="9" style="548"/>
    <col min="8904" max="8904" width="7" style="548" customWidth="1"/>
    <col min="8905" max="8905" width="52.1640625" style="548" customWidth="1"/>
    <col min="8906" max="8906" width="8.83203125" style="548" customWidth="1"/>
    <col min="8907" max="8907" width="7.1640625" style="548" customWidth="1"/>
    <col min="8908" max="8908" width="10.1640625" style="548" customWidth="1"/>
    <col min="8909" max="8909" width="8.75" style="548" customWidth="1"/>
    <col min="8910" max="8910" width="9.4140625" style="548" customWidth="1"/>
    <col min="8911" max="8911" width="13.75" style="548" customWidth="1"/>
    <col min="8912" max="8912" width="12.1640625" style="548" customWidth="1"/>
    <col min="8913" max="8913" width="13.4140625" style="548" customWidth="1"/>
    <col min="8914" max="9159" width="9" style="548"/>
    <col min="9160" max="9160" width="7" style="548" customWidth="1"/>
    <col min="9161" max="9161" width="52.1640625" style="548" customWidth="1"/>
    <col min="9162" max="9162" width="8.83203125" style="548" customWidth="1"/>
    <col min="9163" max="9163" width="7.1640625" style="548" customWidth="1"/>
    <col min="9164" max="9164" width="10.1640625" style="548" customWidth="1"/>
    <col min="9165" max="9165" width="8.75" style="548" customWidth="1"/>
    <col min="9166" max="9166" width="9.4140625" style="548" customWidth="1"/>
    <col min="9167" max="9167" width="13.75" style="548" customWidth="1"/>
    <col min="9168" max="9168" width="12.1640625" style="548" customWidth="1"/>
    <col min="9169" max="9169" width="13.4140625" style="548" customWidth="1"/>
    <col min="9170" max="9415" width="9" style="548"/>
    <col min="9416" max="9416" width="7" style="548" customWidth="1"/>
    <col min="9417" max="9417" width="52.1640625" style="548" customWidth="1"/>
    <col min="9418" max="9418" width="8.83203125" style="548" customWidth="1"/>
    <col min="9419" max="9419" width="7.1640625" style="548" customWidth="1"/>
    <col min="9420" max="9420" width="10.1640625" style="548" customWidth="1"/>
    <col min="9421" max="9421" width="8.75" style="548" customWidth="1"/>
    <col min="9422" max="9422" width="9.4140625" style="548" customWidth="1"/>
    <col min="9423" max="9423" width="13.75" style="548" customWidth="1"/>
    <col min="9424" max="9424" width="12.1640625" style="548" customWidth="1"/>
    <col min="9425" max="9425" width="13.4140625" style="548" customWidth="1"/>
    <col min="9426" max="9671" width="9" style="548"/>
    <col min="9672" max="9672" width="7" style="548" customWidth="1"/>
    <col min="9673" max="9673" width="52.1640625" style="548" customWidth="1"/>
    <col min="9674" max="9674" width="8.83203125" style="548" customWidth="1"/>
    <col min="9675" max="9675" width="7.1640625" style="548" customWidth="1"/>
    <col min="9676" max="9676" width="10.1640625" style="548" customWidth="1"/>
    <col min="9677" max="9677" width="8.75" style="548" customWidth="1"/>
    <col min="9678" max="9678" width="9.4140625" style="548" customWidth="1"/>
    <col min="9679" max="9679" width="13.75" style="548" customWidth="1"/>
    <col min="9680" max="9680" width="12.1640625" style="548" customWidth="1"/>
    <col min="9681" max="9681" width="13.4140625" style="548" customWidth="1"/>
    <col min="9682" max="9927" width="9" style="548"/>
    <col min="9928" max="9928" width="7" style="548" customWidth="1"/>
    <col min="9929" max="9929" width="52.1640625" style="548" customWidth="1"/>
    <col min="9930" max="9930" width="8.83203125" style="548" customWidth="1"/>
    <col min="9931" max="9931" width="7.1640625" style="548" customWidth="1"/>
    <col min="9932" max="9932" width="10.1640625" style="548" customWidth="1"/>
    <col min="9933" max="9933" width="8.75" style="548" customWidth="1"/>
    <col min="9934" max="9934" width="9.4140625" style="548" customWidth="1"/>
    <col min="9935" max="9935" width="13.75" style="548" customWidth="1"/>
    <col min="9936" max="9936" width="12.1640625" style="548" customWidth="1"/>
    <col min="9937" max="9937" width="13.4140625" style="548" customWidth="1"/>
    <col min="9938" max="10183" width="9" style="548"/>
    <col min="10184" max="10184" width="7" style="548" customWidth="1"/>
    <col min="10185" max="10185" width="52.1640625" style="548" customWidth="1"/>
    <col min="10186" max="10186" width="8.83203125" style="548" customWidth="1"/>
    <col min="10187" max="10187" width="7.1640625" style="548" customWidth="1"/>
    <col min="10188" max="10188" width="10.1640625" style="548" customWidth="1"/>
    <col min="10189" max="10189" width="8.75" style="548" customWidth="1"/>
    <col min="10190" max="10190" width="9.4140625" style="548" customWidth="1"/>
    <col min="10191" max="10191" width="13.75" style="548" customWidth="1"/>
    <col min="10192" max="10192" width="12.1640625" style="548" customWidth="1"/>
    <col min="10193" max="10193" width="13.4140625" style="548" customWidth="1"/>
    <col min="10194" max="10439" width="9" style="548"/>
    <col min="10440" max="10440" width="7" style="548" customWidth="1"/>
    <col min="10441" max="10441" width="52.1640625" style="548" customWidth="1"/>
    <col min="10442" max="10442" width="8.83203125" style="548" customWidth="1"/>
    <col min="10443" max="10443" width="7.1640625" style="548" customWidth="1"/>
    <col min="10444" max="10444" width="10.1640625" style="548" customWidth="1"/>
    <col min="10445" max="10445" width="8.75" style="548" customWidth="1"/>
    <col min="10446" max="10446" width="9.4140625" style="548" customWidth="1"/>
    <col min="10447" max="10447" width="13.75" style="548" customWidth="1"/>
    <col min="10448" max="10448" width="12.1640625" style="548" customWidth="1"/>
    <col min="10449" max="10449" width="13.4140625" style="548" customWidth="1"/>
    <col min="10450" max="10695" width="9" style="548"/>
    <col min="10696" max="10696" width="7" style="548" customWidth="1"/>
    <col min="10697" max="10697" width="52.1640625" style="548" customWidth="1"/>
    <col min="10698" max="10698" width="8.83203125" style="548" customWidth="1"/>
    <col min="10699" max="10699" width="7.1640625" style="548" customWidth="1"/>
    <col min="10700" max="10700" width="10.1640625" style="548" customWidth="1"/>
    <col min="10701" max="10701" width="8.75" style="548" customWidth="1"/>
    <col min="10702" max="10702" width="9.4140625" style="548" customWidth="1"/>
    <col min="10703" max="10703" width="13.75" style="548" customWidth="1"/>
    <col min="10704" max="10704" width="12.1640625" style="548" customWidth="1"/>
    <col min="10705" max="10705" width="13.4140625" style="548" customWidth="1"/>
    <col min="10706" max="10951" width="9" style="548"/>
    <col min="10952" max="10952" width="7" style="548" customWidth="1"/>
    <col min="10953" max="10953" width="52.1640625" style="548" customWidth="1"/>
    <col min="10954" max="10954" width="8.83203125" style="548" customWidth="1"/>
    <col min="10955" max="10955" width="7.1640625" style="548" customWidth="1"/>
    <col min="10956" max="10956" width="10.1640625" style="548" customWidth="1"/>
    <col min="10957" max="10957" width="8.75" style="548" customWidth="1"/>
    <col min="10958" max="10958" width="9.4140625" style="548" customWidth="1"/>
    <col min="10959" max="10959" width="13.75" style="548" customWidth="1"/>
    <col min="10960" max="10960" width="12.1640625" style="548" customWidth="1"/>
    <col min="10961" max="10961" width="13.4140625" style="548" customWidth="1"/>
    <col min="10962" max="11207" width="9" style="548"/>
    <col min="11208" max="11208" width="7" style="548" customWidth="1"/>
    <col min="11209" max="11209" width="52.1640625" style="548" customWidth="1"/>
    <col min="11210" max="11210" width="8.83203125" style="548" customWidth="1"/>
    <col min="11211" max="11211" width="7.1640625" style="548" customWidth="1"/>
    <col min="11212" max="11212" width="10.1640625" style="548" customWidth="1"/>
    <col min="11213" max="11213" width="8.75" style="548" customWidth="1"/>
    <col min="11214" max="11214" width="9.4140625" style="548" customWidth="1"/>
    <col min="11215" max="11215" width="13.75" style="548" customWidth="1"/>
    <col min="11216" max="11216" width="12.1640625" style="548" customWidth="1"/>
    <col min="11217" max="11217" width="13.4140625" style="548" customWidth="1"/>
    <col min="11218" max="11463" width="9" style="548"/>
    <col min="11464" max="11464" width="7" style="548" customWidth="1"/>
    <col min="11465" max="11465" width="52.1640625" style="548" customWidth="1"/>
    <col min="11466" max="11466" width="8.83203125" style="548" customWidth="1"/>
    <col min="11467" max="11467" width="7.1640625" style="548" customWidth="1"/>
    <col min="11468" max="11468" width="10.1640625" style="548" customWidth="1"/>
    <col min="11469" max="11469" width="8.75" style="548" customWidth="1"/>
    <col min="11470" max="11470" width="9.4140625" style="548" customWidth="1"/>
    <col min="11471" max="11471" width="13.75" style="548" customWidth="1"/>
    <col min="11472" max="11472" width="12.1640625" style="548" customWidth="1"/>
    <col min="11473" max="11473" width="13.4140625" style="548" customWidth="1"/>
    <col min="11474" max="11719" width="9" style="548"/>
    <col min="11720" max="11720" width="7" style="548" customWidth="1"/>
    <col min="11721" max="11721" width="52.1640625" style="548" customWidth="1"/>
    <col min="11722" max="11722" width="8.83203125" style="548" customWidth="1"/>
    <col min="11723" max="11723" width="7.1640625" style="548" customWidth="1"/>
    <col min="11724" max="11724" width="10.1640625" style="548" customWidth="1"/>
    <col min="11725" max="11725" width="8.75" style="548" customWidth="1"/>
    <col min="11726" max="11726" width="9.4140625" style="548" customWidth="1"/>
    <col min="11727" max="11727" width="13.75" style="548" customWidth="1"/>
    <col min="11728" max="11728" width="12.1640625" style="548" customWidth="1"/>
    <col min="11729" max="11729" width="13.4140625" style="548" customWidth="1"/>
    <col min="11730" max="11975" width="9" style="548"/>
    <col min="11976" max="11976" width="7" style="548" customWidth="1"/>
    <col min="11977" max="11977" width="52.1640625" style="548" customWidth="1"/>
    <col min="11978" max="11978" width="8.83203125" style="548" customWidth="1"/>
    <col min="11979" max="11979" width="7.1640625" style="548" customWidth="1"/>
    <col min="11980" max="11980" width="10.1640625" style="548" customWidth="1"/>
    <col min="11981" max="11981" width="8.75" style="548" customWidth="1"/>
    <col min="11982" max="11982" width="9.4140625" style="548" customWidth="1"/>
    <col min="11983" max="11983" width="13.75" style="548" customWidth="1"/>
    <col min="11984" max="11984" width="12.1640625" style="548" customWidth="1"/>
    <col min="11985" max="11985" width="13.4140625" style="548" customWidth="1"/>
    <col min="11986" max="12231" width="9" style="548"/>
    <col min="12232" max="12232" width="7" style="548" customWidth="1"/>
    <col min="12233" max="12233" width="52.1640625" style="548" customWidth="1"/>
    <col min="12234" max="12234" width="8.83203125" style="548" customWidth="1"/>
    <col min="12235" max="12235" width="7.1640625" style="548" customWidth="1"/>
    <col min="12236" max="12236" width="10.1640625" style="548" customWidth="1"/>
    <col min="12237" max="12237" width="8.75" style="548" customWidth="1"/>
    <col min="12238" max="12238" width="9.4140625" style="548" customWidth="1"/>
    <col min="12239" max="12239" width="13.75" style="548" customWidth="1"/>
    <col min="12240" max="12240" width="12.1640625" style="548" customWidth="1"/>
    <col min="12241" max="12241" width="13.4140625" style="548" customWidth="1"/>
    <col min="12242" max="12487" width="9" style="548"/>
    <col min="12488" max="12488" width="7" style="548" customWidth="1"/>
    <col min="12489" max="12489" width="52.1640625" style="548" customWidth="1"/>
    <col min="12490" max="12490" width="8.83203125" style="548" customWidth="1"/>
    <col min="12491" max="12491" width="7.1640625" style="548" customWidth="1"/>
    <col min="12492" max="12492" width="10.1640625" style="548" customWidth="1"/>
    <col min="12493" max="12493" width="8.75" style="548" customWidth="1"/>
    <col min="12494" max="12494" width="9.4140625" style="548" customWidth="1"/>
    <col min="12495" max="12495" width="13.75" style="548" customWidth="1"/>
    <col min="12496" max="12496" width="12.1640625" style="548" customWidth="1"/>
    <col min="12497" max="12497" width="13.4140625" style="548" customWidth="1"/>
    <col min="12498" max="12743" width="9" style="548"/>
    <col min="12744" max="12744" width="7" style="548" customWidth="1"/>
    <col min="12745" max="12745" width="52.1640625" style="548" customWidth="1"/>
    <col min="12746" max="12746" width="8.83203125" style="548" customWidth="1"/>
    <col min="12747" max="12747" width="7.1640625" style="548" customWidth="1"/>
    <col min="12748" max="12748" width="10.1640625" style="548" customWidth="1"/>
    <col min="12749" max="12749" width="8.75" style="548" customWidth="1"/>
    <col min="12750" max="12750" width="9.4140625" style="548" customWidth="1"/>
    <col min="12751" max="12751" width="13.75" style="548" customWidth="1"/>
    <col min="12752" max="12752" width="12.1640625" style="548" customWidth="1"/>
    <col min="12753" max="12753" width="13.4140625" style="548" customWidth="1"/>
    <col min="12754" max="12999" width="9" style="548"/>
    <col min="13000" max="13000" width="7" style="548" customWidth="1"/>
    <col min="13001" max="13001" width="52.1640625" style="548" customWidth="1"/>
    <col min="13002" max="13002" width="8.83203125" style="548" customWidth="1"/>
    <col min="13003" max="13003" width="7.1640625" style="548" customWidth="1"/>
    <col min="13004" max="13004" width="10.1640625" style="548" customWidth="1"/>
    <col min="13005" max="13005" width="8.75" style="548" customWidth="1"/>
    <col min="13006" max="13006" width="9.4140625" style="548" customWidth="1"/>
    <col min="13007" max="13007" width="13.75" style="548" customWidth="1"/>
    <col min="13008" max="13008" width="12.1640625" style="548" customWidth="1"/>
    <col min="13009" max="13009" width="13.4140625" style="548" customWidth="1"/>
    <col min="13010" max="13255" width="9" style="548"/>
    <col min="13256" max="13256" width="7" style="548" customWidth="1"/>
    <col min="13257" max="13257" width="52.1640625" style="548" customWidth="1"/>
    <col min="13258" max="13258" width="8.83203125" style="548" customWidth="1"/>
    <col min="13259" max="13259" width="7.1640625" style="548" customWidth="1"/>
    <col min="13260" max="13260" width="10.1640625" style="548" customWidth="1"/>
    <col min="13261" max="13261" width="8.75" style="548" customWidth="1"/>
    <col min="13262" max="13262" width="9.4140625" style="548" customWidth="1"/>
    <col min="13263" max="13263" width="13.75" style="548" customWidth="1"/>
    <col min="13264" max="13264" width="12.1640625" style="548" customWidth="1"/>
    <col min="13265" max="13265" width="13.4140625" style="548" customWidth="1"/>
    <col min="13266" max="13511" width="9" style="548"/>
    <col min="13512" max="13512" width="7" style="548" customWidth="1"/>
    <col min="13513" max="13513" width="52.1640625" style="548" customWidth="1"/>
    <col min="13514" max="13514" width="8.83203125" style="548" customWidth="1"/>
    <col min="13515" max="13515" width="7.1640625" style="548" customWidth="1"/>
    <col min="13516" max="13516" width="10.1640625" style="548" customWidth="1"/>
    <col min="13517" max="13517" width="8.75" style="548" customWidth="1"/>
    <col min="13518" max="13518" width="9.4140625" style="548" customWidth="1"/>
    <col min="13519" max="13519" width="13.75" style="548" customWidth="1"/>
    <col min="13520" max="13520" width="12.1640625" style="548" customWidth="1"/>
    <col min="13521" max="13521" width="13.4140625" style="548" customWidth="1"/>
    <col min="13522" max="13767" width="9" style="548"/>
    <col min="13768" max="13768" width="7" style="548" customWidth="1"/>
    <col min="13769" max="13769" width="52.1640625" style="548" customWidth="1"/>
    <col min="13770" max="13770" width="8.83203125" style="548" customWidth="1"/>
    <col min="13771" max="13771" width="7.1640625" style="548" customWidth="1"/>
    <col min="13772" max="13772" width="10.1640625" style="548" customWidth="1"/>
    <col min="13773" max="13773" width="8.75" style="548" customWidth="1"/>
    <col min="13774" max="13774" width="9.4140625" style="548" customWidth="1"/>
    <col min="13775" max="13775" width="13.75" style="548" customWidth="1"/>
    <col min="13776" max="13776" width="12.1640625" style="548" customWidth="1"/>
    <col min="13777" max="13777" width="13.4140625" style="548" customWidth="1"/>
    <col min="13778" max="14023" width="9" style="548"/>
    <col min="14024" max="14024" width="7" style="548" customWidth="1"/>
    <col min="14025" max="14025" width="52.1640625" style="548" customWidth="1"/>
    <col min="14026" max="14026" width="8.83203125" style="548" customWidth="1"/>
    <col min="14027" max="14027" width="7.1640625" style="548" customWidth="1"/>
    <col min="14028" max="14028" width="10.1640625" style="548" customWidth="1"/>
    <col min="14029" max="14029" width="8.75" style="548" customWidth="1"/>
    <col min="14030" max="14030" width="9.4140625" style="548" customWidth="1"/>
    <col min="14031" max="14031" width="13.75" style="548" customWidth="1"/>
    <col min="14032" max="14032" width="12.1640625" style="548" customWidth="1"/>
    <col min="14033" max="14033" width="13.4140625" style="548" customWidth="1"/>
    <col min="14034" max="14279" width="9" style="548"/>
    <col min="14280" max="14280" width="7" style="548" customWidth="1"/>
    <col min="14281" max="14281" width="52.1640625" style="548" customWidth="1"/>
    <col min="14282" max="14282" width="8.83203125" style="548" customWidth="1"/>
    <col min="14283" max="14283" width="7.1640625" style="548" customWidth="1"/>
    <col min="14284" max="14284" width="10.1640625" style="548" customWidth="1"/>
    <col min="14285" max="14285" width="8.75" style="548" customWidth="1"/>
    <col min="14286" max="14286" width="9.4140625" style="548" customWidth="1"/>
    <col min="14287" max="14287" width="13.75" style="548" customWidth="1"/>
    <col min="14288" max="14288" width="12.1640625" style="548" customWidth="1"/>
    <col min="14289" max="14289" width="13.4140625" style="548" customWidth="1"/>
    <col min="14290" max="14535" width="9" style="548"/>
    <col min="14536" max="14536" width="7" style="548" customWidth="1"/>
    <col min="14537" max="14537" width="52.1640625" style="548" customWidth="1"/>
    <col min="14538" max="14538" width="8.83203125" style="548" customWidth="1"/>
    <col min="14539" max="14539" width="7.1640625" style="548" customWidth="1"/>
    <col min="14540" max="14540" width="10.1640625" style="548" customWidth="1"/>
    <col min="14541" max="14541" width="8.75" style="548" customWidth="1"/>
    <col min="14542" max="14542" width="9.4140625" style="548" customWidth="1"/>
    <col min="14543" max="14543" width="13.75" style="548" customWidth="1"/>
    <col min="14544" max="14544" width="12.1640625" style="548" customWidth="1"/>
    <col min="14545" max="14545" width="13.4140625" style="548" customWidth="1"/>
    <col min="14546" max="14791" width="9" style="548"/>
    <col min="14792" max="14792" width="7" style="548" customWidth="1"/>
    <col min="14793" max="14793" width="52.1640625" style="548" customWidth="1"/>
    <col min="14794" max="14794" width="8.83203125" style="548" customWidth="1"/>
    <col min="14795" max="14795" width="7.1640625" style="548" customWidth="1"/>
    <col min="14796" max="14796" width="10.1640625" style="548" customWidth="1"/>
    <col min="14797" max="14797" width="8.75" style="548" customWidth="1"/>
    <col min="14798" max="14798" width="9.4140625" style="548" customWidth="1"/>
    <col min="14799" max="14799" width="13.75" style="548" customWidth="1"/>
    <col min="14800" max="14800" width="12.1640625" style="548" customWidth="1"/>
    <col min="14801" max="14801" width="13.4140625" style="548" customWidth="1"/>
    <col min="14802" max="15047" width="9" style="548"/>
    <col min="15048" max="15048" width="7" style="548" customWidth="1"/>
    <col min="15049" max="15049" width="52.1640625" style="548" customWidth="1"/>
    <col min="15050" max="15050" width="8.83203125" style="548" customWidth="1"/>
    <col min="15051" max="15051" width="7.1640625" style="548" customWidth="1"/>
    <col min="15052" max="15052" width="10.1640625" style="548" customWidth="1"/>
    <col min="15053" max="15053" width="8.75" style="548" customWidth="1"/>
    <col min="15054" max="15054" width="9.4140625" style="548" customWidth="1"/>
    <col min="15055" max="15055" width="13.75" style="548" customWidth="1"/>
    <col min="15056" max="15056" width="12.1640625" style="548" customWidth="1"/>
    <col min="15057" max="15057" width="13.4140625" style="548" customWidth="1"/>
    <col min="15058" max="15303" width="9" style="548"/>
    <col min="15304" max="15304" width="7" style="548" customWidth="1"/>
    <col min="15305" max="15305" width="52.1640625" style="548" customWidth="1"/>
    <col min="15306" max="15306" width="8.83203125" style="548" customWidth="1"/>
    <col min="15307" max="15307" width="7.1640625" style="548" customWidth="1"/>
    <col min="15308" max="15308" width="10.1640625" style="548" customWidth="1"/>
    <col min="15309" max="15309" width="8.75" style="548" customWidth="1"/>
    <col min="15310" max="15310" width="9.4140625" style="548" customWidth="1"/>
    <col min="15311" max="15311" width="13.75" style="548" customWidth="1"/>
    <col min="15312" max="15312" width="12.1640625" style="548" customWidth="1"/>
    <col min="15313" max="15313" width="13.4140625" style="548" customWidth="1"/>
    <col min="15314" max="15559" width="9" style="548"/>
    <col min="15560" max="15560" width="7" style="548" customWidth="1"/>
    <col min="15561" max="15561" width="52.1640625" style="548" customWidth="1"/>
    <col min="15562" max="15562" width="8.83203125" style="548" customWidth="1"/>
    <col min="15563" max="15563" width="7.1640625" style="548" customWidth="1"/>
    <col min="15564" max="15564" width="10.1640625" style="548" customWidth="1"/>
    <col min="15565" max="15565" width="8.75" style="548" customWidth="1"/>
    <col min="15566" max="15566" width="9.4140625" style="548" customWidth="1"/>
    <col min="15567" max="15567" width="13.75" style="548" customWidth="1"/>
    <col min="15568" max="15568" width="12.1640625" style="548" customWidth="1"/>
    <col min="15569" max="15569" width="13.4140625" style="548" customWidth="1"/>
    <col min="15570" max="15815" width="9" style="548"/>
    <col min="15816" max="15816" width="7" style="548" customWidth="1"/>
    <col min="15817" max="15817" width="52.1640625" style="548" customWidth="1"/>
    <col min="15818" max="15818" width="8.83203125" style="548" customWidth="1"/>
    <col min="15819" max="15819" width="7.1640625" style="548" customWidth="1"/>
    <col min="15820" max="15820" width="10.1640625" style="548" customWidth="1"/>
    <col min="15821" max="15821" width="8.75" style="548" customWidth="1"/>
    <col min="15822" max="15822" width="9.4140625" style="548" customWidth="1"/>
    <col min="15823" max="15823" width="13.75" style="548" customWidth="1"/>
    <col min="15824" max="15824" width="12.1640625" style="548" customWidth="1"/>
    <col min="15825" max="15825" width="13.4140625" style="548" customWidth="1"/>
    <col min="15826" max="16071" width="9" style="548"/>
    <col min="16072" max="16072" width="7" style="548" customWidth="1"/>
    <col min="16073" max="16073" width="52.1640625" style="548" customWidth="1"/>
    <col min="16074" max="16074" width="8.83203125" style="548" customWidth="1"/>
    <col min="16075" max="16075" width="7.1640625" style="548" customWidth="1"/>
    <col min="16076" max="16076" width="10.1640625" style="548" customWidth="1"/>
    <col min="16077" max="16077" width="8.75" style="548" customWidth="1"/>
    <col min="16078" max="16078" width="9.4140625" style="548" customWidth="1"/>
    <col min="16079" max="16079" width="13.75" style="548" customWidth="1"/>
    <col min="16080" max="16080" width="12.1640625" style="548" customWidth="1"/>
    <col min="16081" max="16081" width="13.4140625" style="548" customWidth="1"/>
    <col min="16082" max="16328" width="9" style="548"/>
    <col min="16329" max="16346" width="9.1640625" style="548" customWidth="1"/>
    <col min="16347" max="16375" width="9" style="548"/>
    <col min="16376" max="16384" width="9.1640625" style="548" customWidth="1"/>
  </cols>
  <sheetData>
    <row r="1" spans="1:23" s="540" customFormat="1" ht="12" hidden="1" thickBot="1">
      <c r="A1" s="536" t="s">
        <v>535</v>
      </c>
      <c r="B1" s="536"/>
      <c r="C1" s="536"/>
      <c r="D1" s="537"/>
      <c r="E1" s="538"/>
      <c r="F1" s="538"/>
      <c r="G1" s="539"/>
    </row>
    <row r="2" spans="1:23" s="540" customFormat="1" ht="12" hidden="1" thickBot="1">
      <c r="A2" s="541"/>
      <c r="B2" s="542"/>
      <c r="C2" s="543" t="s">
        <v>536</v>
      </c>
      <c r="D2" s="544"/>
      <c r="E2" s="1211" t="s">
        <v>537</v>
      </c>
      <c r="F2" s="1211"/>
      <c r="G2" s="1211"/>
    </row>
    <row r="3" spans="1:23" s="540" customFormat="1" ht="12" thickBot="1">
      <c r="A3" s="541"/>
      <c r="B3" s="542"/>
      <c r="C3" s="1212" t="s">
        <v>27</v>
      </c>
      <c r="D3" s="1213"/>
      <c r="E3" s="1213"/>
      <c r="F3" s="1213"/>
      <c r="G3" s="1213"/>
      <c r="H3" s="1214" t="s">
        <v>538</v>
      </c>
      <c r="I3" s="1215"/>
      <c r="J3" s="1216"/>
      <c r="L3" s="1214" t="s">
        <v>539</v>
      </c>
      <c r="M3" s="1215"/>
      <c r="N3" s="1216"/>
      <c r="P3" s="1214" t="s">
        <v>4</v>
      </c>
      <c r="Q3" s="1215"/>
      <c r="R3" s="1216"/>
      <c r="T3" s="1210" t="s">
        <v>540</v>
      </c>
      <c r="U3" s="1210"/>
      <c r="V3" s="1210"/>
      <c r="W3" s="1210"/>
    </row>
    <row r="4" spans="1:23" ht="31.5" thickBot="1">
      <c r="A4" s="545" t="s">
        <v>541</v>
      </c>
      <c r="B4" s="545" t="s">
        <v>542</v>
      </c>
      <c r="C4" s="545" t="s">
        <v>35</v>
      </c>
      <c r="D4" s="545" t="s">
        <v>543</v>
      </c>
      <c r="E4" s="545" t="s">
        <v>544</v>
      </c>
      <c r="F4" s="545" t="s">
        <v>545</v>
      </c>
      <c r="G4" s="545" t="s">
        <v>546</v>
      </c>
      <c r="H4" s="546" t="s">
        <v>547</v>
      </c>
      <c r="I4" s="545" t="s">
        <v>189</v>
      </c>
      <c r="J4" s="545" t="s">
        <v>45</v>
      </c>
      <c r="K4" s="545"/>
      <c r="L4" s="545" t="s">
        <v>188</v>
      </c>
      <c r="M4" s="545" t="s">
        <v>189</v>
      </c>
      <c r="N4" s="545" t="s">
        <v>46</v>
      </c>
      <c r="O4" s="545"/>
      <c r="P4" s="545" t="s">
        <v>188</v>
      </c>
      <c r="Q4" s="545" t="s">
        <v>189</v>
      </c>
      <c r="R4" s="545" t="s">
        <v>46</v>
      </c>
      <c r="S4" s="545"/>
      <c r="T4" s="545" t="s">
        <v>548</v>
      </c>
      <c r="U4" s="545" t="s">
        <v>189</v>
      </c>
      <c r="V4" s="545" t="s">
        <v>549</v>
      </c>
      <c r="W4" s="547" t="s">
        <v>550</v>
      </c>
    </row>
    <row r="5" spans="1:23" s="557" customFormat="1">
      <c r="A5" s="549">
        <v>1</v>
      </c>
      <c r="B5" s="550" t="s">
        <v>551</v>
      </c>
      <c r="C5" s="541"/>
      <c r="D5" s="551"/>
      <c r="E5" s="552"/>
      <c r="F5" s="552"/>
      <c r="G5" s="553"/>
      <c r="H5" s="554"/>
      <c r="I5" s="555"/>
      <c r="J5" s="555"/>
      <c r="K5" s="555"/>
      <c r="L5" s="555"/>
      <c r="M5" s="555"/>
      <c r="N5" s="555"/>
      <c r="O5" s="555"/>
      <c r="P5" s="555"/>
      <c r="Q5" s="555"/>
      <c r="R5" s="555"/>
      <c r="S5" s="555"/>
      <c r="T5" s="555"/>
      <c r="U5" s="555"/>
      <c r="V5" s="555"/>
      <c r="W5" s="556"/>
    </row>
    <row r="6" spans="1:23" s="557" customFormat="1" ht="50.15" customHeight="1">
      <c r="A6" s="549"/>
      <c r="B6" s="558" t="s">
        <v>552</v>
      </c>
      <c r="C6" s="541"/>
      <c r="D6" s="551"/>
      <c r="E6" s="552"/>
      <c r="F6" s="552"/>
      <c r="G6" s="553"/>
      <c r="H6" s="559"/>
      <c r="I6" s="543"/>
      <c r="J6" s="543"/>
      <c r="K6" s="543"/>
      <c r="L6" s="543"/>
      <c r="M6" s="543"/>
      <c r="N6" s="543"/>
      <c r="O6" s="543"/>
      <c r="P6" s="543"/>
      <c r="Q6" s="543"/>
      <c r="R6" s="543"/>
      <c r="S6" s="543"/>
      <c r="T6" s="543"/>
      <c r="U6" s="543"/>
      <c r="V6" s="543"/>
      <c r="W6" s="560"/>
    </row>
    <row r="7" spans="1:23" s="557" customFormat="1">
      <c r="A7" s="549"/>
      <c r="B7" s="561" t="s">
        <v>553</v>
      </c>
      <c r="C7" s="541"/>
      <c r="D7" s="551"/>
      <c r="E7" s="552"/>
      <c r="F7" s="552"/>
      <c r="G7" s="553"/>
      <c r="H7" s="559"/>
      <c r="I7" s="543"/>
      <c r="J7" s="543"/>
      <c r="K7" s="543"/>
      <c r="L7" s="543"/>
      <c r="M7" s="543"/>
      <c r="N7" s="543"/>
      <c r="O7" s="543"/>
      <c r="P7" s="543"/>
      <c r="Q7" s="543"/>
      <c r="R7" s="543"/>
      <c r="S7" s="543"/>
      <c r="T7" s="543"/>
      <c r="U7" s="543"/>
      <c r="V7" s="543"/>
      <c r="W7" s="560"/>
    </row>
    <row r="8" spans="1:23" s="557" customFormat="1" ht="23">
      <c r="A8" s="549"/>
      <c r="B8" s="561" t="s">
        <v>554</v>
      </c>
      <c r="C8" s="541"/>
      <c r="D8" s="551"/>
      <c r="E8" s="552"/>
      <c r="F8" s="552"/>
      <c r="G8" s="553"/>
      <c r="H8" s="559"/>
      <c r="I8" s="543"/>
      <c r="J8" s="543"/>
      <c r="K8" s="543"/>
      <c r="L8" s="543"/>
      <c r="M8" s="543"/>
      <c r="N8" s="543"/>
      <c r="O8" s="543"/>
      <c r="P8" s="543"/>
      <c r="Q8" s="543"/>
      <c r="R8" s="543"/>
      <c r="S8" s="543"/>
      <c r="T8" s="543"/>
      <c r="U8" s="543"/>
      <c r="V8" s="543"/>
      <c r="W8" s="560"/>
    </row>
    <row r="9" spans="1:23" s="557" customFormat="1">
      <c r="A9" s="549"/>
      <c r="B9" s="561" t="s">
        <v>555</v>
      </c>
      <c r="C9" s="541"/>
      <c r="D9" s="551"/>
      <c r="E9" s="552"/>
      <c r="F9" s="552"/>
      <c r="G9" s="553"/>
      <c r="H9" s="559"/>
      <c r="I9" s="543"/>
      <c r="J9" s="543"/>
      <c r="K9" s="543"/>
      <c r="L9" s="543"/>
      <c r="M9" s="543"/>
      <c r="N9" s="543"/>
      <c r="O9" s="543"/>
      <c r="P9" s="543"/>
      <c r="Q9" s="543"/>
      <c r="R9" s="543"/>
      <c r="S9" s="543"/>
      <c r="T9" s="543"/>
      <c r="U9" s="543"/>
      <c r="V9" s="543"/>
      <c r="W9" s="560"/>
    </row>
    <row r="10" spans="1:23" s="557" customFormat="1">
      <c r="A10" s="549"/>
      <c r="B10" s="561" t="s">
        <v>556</v>
      </c>
      <c r="C10" s="541"/>
      <c r="D10" s="551"/>
      <c r="E10" s="552"/>
      <c r="F10" s="552"/>
      <c r="G10" s="553"/>
      <c r="H10" s="559"/>
      <c r="I10" s="543"/>
      <c r="J10" s="543"/>
      <c r="K10" s="543"/>
      <c r="L10" s="543"/>
      <c r="M10" s="543"/>
      <c r="N10" s="543"/>
      <c r="O10" s="543"/>
      <c r="P10" s="543"/>
      <c r="Q10" s="543"/>
      <c r="R10" s="543"/>
      <c r="S10" s="543"/>
      <c r="T10" s="543"/>
      <c r="U10" s="543"/>
      <c r="V10" s="543"/>
      <c r="W10" s="560"/>
    </row>
    <row r="11" spans="1:23" s="557" customFormat="1" ht="34.5">
      <c r="A11" s="549"/>
      <c r="B11" s="561" t="s">
        <v>557</v>
      </c>
      <c r="C11" s="541"/>
      <c r="D11" s="551"/>
      <c r="E11" s="552"/>
      <c r="F11" s="552"/>
      <c r="G11" s="553"/>
      <c r="H11" s="559"/>
      <c r="I11" s="543"/>
      <c r="J11" s="543"/>
      <c r="K11" s="543"/>
      <c r="L11" s="543"/>
      <c r="M11" s="543"/>
      <c r="N11" s="543"/>
      <c r="O11" s="543"/>
      <c r="P11" s="543"/>
      <c r="Q11" s="543"/>
      <c r="R11" s="543"/>
      <c r="S11" s="543"/>
      <c r="T11" s="543"/>
      <c r="U11" s="543"/>
      <c r="V11" s="543"/>
      <c r="W11" s="560"/>
    </row>
    <row r="12" spans="1:23" s="557" customFormat="1" ht="23">
      <c r="A12" s="549"/>
      <c r="B12" s="561" t="s">
        <v>558</v>
      </c>
      <c r="C12" s="541"/>
      <c r="D12" s="551"/>
      <c r="E12" s="552"/>
      <c r="F12" s="552"/>
      <c r="G12" s="553"/>
      <c r="H12" s="559"/>
      <c r="I12" s="543"/>
      <c r="J12" s="543"/>
      <c r="K12" s="543"/>
      <c r="L12" s="543"/>
      <c r="M12" s="543"/>
      <c r="N12" s="543"/>
      <c r="O12" s="543"/>
      <c r="P12" s="543"/>
      <c r="Q12" s="543"/>
      <c r="R12" s="543"/>
      <c r="S12" s="543"/>
      <c r="T12" s="543"/>
      <c r="U12" s="543"/>
      <c r="V12" s="543"/>
      <c r="W12" s="560"/>
    </row>
    <row r="13" spans="1:23" s="557" customFormat="1" ht="23">
      <c r="A13" s="549"/>
      <c r="B13" s="561" t="s">
        <v>559</v>
      </c>
      <c r="C13" s="541"/>
      <c r="D13" s="551"/>
      <c r="E13" s="552"/>
      <c r="F13" s="552"/>
      <c r="G13" s="553"/>
      <c r="H13" s="559"/>
      <c r="I13" s="543"/>
      <c r="J13" s="543"/>
      <c r="K13" s="543"/>
      <c r="L13" s="543"/>
      <c r="M13" s="543"/>
      <c r="N13" s="543"/>
      <c r="O13" s="543"/>
      <c r="P13" s="543"/>
      <c r="Q13" s="543"/>
      <c r="R13" s="543"/>
      <c r="S13" s="543"/>
      <c r="T13" s="543"/>
      <c r="U13" s="543"/>
      <c r="V13" s="543"/>
      <c r="W13" s="560"/>
    </row>
    <row r="14" spans="1:23" s="557" customFormat="1">
      <c r="A14" s="549"/>
      <c r="B14" s="561" t="s">
        <v>560</v>
      </c>
      <c r="C14" s="541"/>
      <c r="D14" s="551"/>
      <c r="E14" s="552"/>
      <c r="F14" s="552"/>
      <c r="G14" s="553"/>
      <c r="H14" s="559"/>
      <c r="I14" s="543"/>
      <c r="J14" s="543"/>
      <c r="K14" s="543"/>
      <c r="L14" s="543"/>
      <c r="M14" s="543"/>
      <c r="N14" s="543"/>
      <c r="O14" s="543"/>
      <c r="P14" s="543"/>
      <c r="Q14" s="543"/>
      <c r="R14" s="543"/>
      <c r="S14" s="543"/>
      <c r="T14" s="543"/>
      <c r="U14" s="543"/>
      <c r="V14" s="543"/>
      <c r="W14" s="560"/>
    </row>
    <row r="15" spans="1:23" s="557" customFormat="1">
      <c r="A15" s="549"/>
      <c r="B15" s="561" t="s">
        <v>561</v>
      </c>
      <c r="C15" s="541"/>
      <c r="D15" s="551"/>
      <c r="E15" s="552"/>
      <c r="F15" s="552"/>
      <c r="G15" s="553"/>
      <c r="H15" s="559"/>
      <c r="I15" s="543"/>
      <c r="J15" s="543"/>
      <c r="K15" s="543"/>
      <c r="L15" s="543"/>
      <c r="M15" s="543"/>
      <c r="N15" s="543"/>
      <c r="O15" s="543"/>
      <c r="P15" s="543"/>
      <c r="Q15" s="543"/>
      <c r="R15" s="543"/>
      <c r="S15" s="543"/>
      <c r="T15" s="543"/>
      <c r="U15" s="543"/>
      <c r="V15" s="543"/>
      <c r="W15" s="560"/>
    </row>
    <row r="16" spans="1:23" s="557" customFormat="1">
      <c r="A16" s="549"/>
      <c r="B16" s="561" t="s">
        <v>562</v>
      </c>
      <c r="C16" s="541"/>
      <c r="D16" s="551"/>
      <c r="E16" s="552"/>
      <c r="F16" s="552"/>
      <c r="G16" s="553"/>
      <c r="H16" s="559"/>
      <c r="I16" s="543"/>
      <c r="J16" s="543"/>
      <c r="K16" s="543"/>
      <c r="L16" s="543"/>
      <c r="M16" s="543"/>
      <c r="N16" s="543"/>
      <c r="O16" s="543"/>
      <c r="P16" s="543"/>
      <c r="Q16" s="543"/>
      <c r="R16" s="543"/>
      <c r="S16" s="543"/>
      <c r="T16" s="543"/>
      <c r="U16" s="543"/>
      <c r="V16" s="543"/>
      <c r="W16" s="560"/>
    </row>
    <row r="17" spans="1:23" s="557" customFormat="1">
      <c r="A17" s="549"/>
      <c r="B17" s="561" t="s">
        <v>563</v>
      </c>
      <c r="C17" s="541"/>
      <c r="D17" s="551"/>
      <c r="E17" s="552"/>
      <c r="F17" s="552"/>
      <c r="G17" s="553"/>
      <c r="H17" s="559"/>
      <c r="I17" s="543"/>
      <c r="J17" s="543"/>
      <c r="K17" s="543"/>
      <c r="L17" s="543"/>
      <c r="M17" s="543"/>
      <c r="N17" s="543"/>
      <c r="O17" s="543"/>
      <c r="P17" s="543"/>
      <c r="Q17" s="543"/>
      <c r="R17" s="543"/>
      <c r="S17" s="543"/>
      <c r="T17" s="543"/>
      <c r="U17" s="543"/>
      <c r="V17" s="543"/>
      <c r="W17" s="560"/>
    </row>
    <row r="18" spans="1:23" s="557" customFormat="1">
      <c r="A18" s="562" t="s">
        <v>564</v>
      </c>
      <c r="B18" s="563" t="s">
        <v>565</v>
      </c>
      <c r="C18" s="564" t="s">
        <v>566</v>
      </c>
      <c r="D18" s="552">
        <v>1</v>
      </c>
      <c r="E18" s="552">
        <v>175000</v>
      </c>
      <c r="F18" s="552">
        <v>15000</v>
      </c>
      <c r="G18" s="553">
        <f>$D18*(E18+F18)</f>
        <v>190000</v>
      </c>
      <c r="H18" s="559">
        <v>1</v>
      </c>
      <c r="I18" s="565">
        <f t="shared" ref="I18:I23" si="0">E18+F18</f>
        <v>190000</v>
      </c>
      <c r="J18" s="565">
        <f t="shared" ref="J18:J23" si="1">I18*H18</f>
        <v>190000</v>
      </c>
      <c r="K18" s="565"/>
      <c r="L18" s="543">
        <v>1</v>
      </c>
      <c r="M18" s="565">
        <v>190000</v>
      </c>
      <c r="N18" s="543">
        <f t="shared" ref="N18:N23" si="2">M18*L18</f>
        <v>190000</v>
      </c>
      <c r="O18" s="543"/>
      <c r="P18" s="565">
        <f>L18-D18</f>
        <v>0</v>
      </c>
      <c r="Q18" s="565">
        <v>190000</v>
      </c>
      <c r="R18" s="566">
        <f t="shared" ref="R18:R23" si="3">Q18*P18</f>
        <v>0</v>
      </c>
      <c r="S18" s="543"/>
      <c r="T18" s="543">
        <f>L18-H18</f>
        <v>0</v>
      </c>
      <c r="U18" s="565">
        <v>190000</v>
      </c>
      <c r="V18" s="565">
        <f t="shared" ref="V18:V23" si="4">J18-N18</f>
        <v>0</v>
      </c>
      <c r="W18" s="560"/>
    </row>
    <row r="19" spans="1:23" s="557" customFormat="1">
      <c r="A19" s="562" t="s">
        <v>567</v>
      </c>
      <c r="B19" s="563" t="s">
        <v>568</v>
      </c>
      <c r="C19" s="564" t="s">
        <v>566</v>
      </c>
      <c r="D19" s="552">
        <v>1</v>
      </c>
      <c r="E19" s="552">
        <v>22500</v>
      </c>
      <c r="F19" s="552">
        <v>4000</v>
      </c>
      <c r="G19" s="553">
        <f t="shared" ref="G19:G23" si="5">$D19*(E19+F19)</f>
        <v>26500</v>
      </c>
      <c r="H19" s="559">
        <v>1</v>
      </c>
      <c r="I19" s="565">
        <f t="shared" si="0"/>
        <v>26500</v>
      </c>
      <c r="J19" s="565">
        <f t="shared" si="1"/>
        <v>26500</v>
      </c>
      <c r="K19" s="565"/>
      <c r="L19" s="543">
        <v>1</v>
      </c>
      <c r="M19" s="565">
        <v>26500</v>
      </c>
      <c r="N19" s="543">
        <f t="shared" si="2"/>
        <v>26500</v>
      </c>
      <c r="O19" s="543"/>
      <c r="P19" s="565">
        <f t="shared" ref="P19:P23" si="6">L19-D19</f>
        <v>0</v>
      </c>
      <c r="Q19" s="565">
        <v>26500</v>
      </c>
      <c r="R19" s="566">
        <f t="shared" si="3"/>
        <v>0</v>
      </c>
      <c r="S19" s="543"/>
      <c r="T19" s="543">
        <f t="shared" ref="T19:T23" si="7">L19-H19</f>
        <v>0</v>
      </c>
      <c r="U19" s="565">
        <v>26500</v>
      </c>
      <c r="V19" s="565">
        <f t="shared" si="4"/>
        <v>0</v>
      </c>
      <c r="W19" s="560"/>
    </row>
    <row r="20" spans="1:23">
      <c r="A20" s="562" t="s">
        <v>569</v>
      </c>
      <c r="B20" s="567" t="s">
        <v>570</v>
      </c>
      <c r="C20" s="564" t="s">
        <v>566</v>
      </c>
      <c r="D20" s="552">
        <v>1</v>
      </c>
      <c r="E20" s="568">
        <v>22000</v>
      </c>
      <c r="F20" s="568">
        <v>3000</v>
      </c>
      <c r="G20" s="569">
        <f t="shared" si="5"/>
        <v>25000</v>
      </c>
      <c r="H20" s="559">
        <v>1</v>
      </c>
      <c r="I20" s="565">
        <f t="shared" si="0"/>
        <v>25000</v>
      </c>
      <c r="J20" s="565">
        <f t="shared" si="1"/>
        <v>25000</v>
      </c>
      <c r="K20" s="565"/>
      <c r="L20" s="570">
        <v>1</v>
      </c>
      <c r="M20" s="565">
        <v>25000</v>
      </c>
      <c r="N20" s="543">
        <f t="shared" si="2"/>
        <v>25000</v>
      </c>
      <c r="O20" s="543"/>
      <c r="P20" s="565">
        <f t="shared" si="6"/>
        <v>0</v>
      </c>
      <c r="Q20" s="565">
        <v>25000</v>
      </c>
      <c r="R20" s="566">
        <f t="shared" si="3"/>
        <v>0</v>
      </c>
      <c r="S20" s="543"/>
      <c r="T20" s="543">
        <f t="shared" si="7"/>
        <v>0</v>
      </c>
      <c r="U20" s="565">
        <v>25000</v>
      </c>
      <c r="V20" s="565">
        <f t="shared" si="4"/>
        <v>0</v>
      </c>
      <c r="W20" s="571"/>
    </row>
    <row r="21" spans="1:23">
      <c r="A21" s="562" t="s">
        <v>571</v>
      </c>
      <c r="B21" s="567" t="s">
        <v>572</v>
      </c>
      <c r="C21" s="564" t="s">
        <v>566</v>
      </c>
      <c r="D21" s="552">
        <v>1</v>
      </c>
      <c r="E21" s="568">
        <v>24500</v>
      </c>
      <c r="F21" s="568">
        <v>3000</v>
      </c>
      <c r="G21" s="569">
        <f t="shared" si="5"/>
        <v>27500</v>
      </c>
      <c r="H21" s="559">
        <v>1</v>
      </c>
      <c r="I21" s="565">
        <f t="shared" si="0"/>
        <v>27500</v>
      </c>
      <c r="J21" s="565">
        <f t="shared" si="1"/>
        <v>27500</v>
      </c>
      <c r="K21" s="565"/>
      <c r="L21" s="570">
        <v>1</v>
      </c>
      <c r="M21" s="565">
        <v>27500</v>
      </c>
      <c r="N21" s="543">
        <f t="shared" si="2"/>
        <v>27500</v>
      </c>
      <c r="O21" s="543"/>
      <c r="P21" s="565">
        <f t="shared" si="6"/>
        <v>0</v>
      </c>
      <c r="Q21" s="565">
        <v>27500</v>
      </c>
      <c r="R21" s="566">
        <f t="shared" si="3"/>
        <v>0</v>
      </c>
      <c r="S21" s="543"/>
      <c r="T21" s="543">
        <f t="shared" si="7"/>
        <v>0</v>
      </c>
      <c r="U21" s="565">
        <v>27500</v>
      </c>
      <c r="V21" s="565">
        <f t="shared" si="4"/>
        <v>0</v>
      </c>
      <c r="W21" s="571"/>
    </row>
    <row r="22" spans="1:23">
      <c r="A22" s="562" t="s">
        <v>573</v>
      </c>
      <c r="B22" s="567" t="s">
        <v>574</v>
      </c>
      <c r="C22" s="564" t="s">
        <v>566</v>
      </c>
      <c r="D22" s="552">
        <v>1</v>
      </c>
      <c r="E22" s="568">
        <v>24500</v>
      </c>
      <c r="F22" s="568">
        <v>3000</v>
      </c>
      <c r="G22" s="569">
        <f t="shared" si="5"/>
        <v>27500</v>
      </c>
      <c r="H22" s="559">
        <v>1</v>
      </c>
      <c r="I22" s="565">
        <f t="shared" si="0"/>
        <v>27500</v>
      </c>
      <c r="J22" s="565">
        <f t="shared" si="1"/>
        <v>27500</v>
      </c>
      <c r="K22" s="565"/>
      <c r="L22" s="570">
        <v>1</v>
      </c>
      <c r="M22" s="565">
        <v>27500</v>
      </c>
      <c r="N22" s="543">
        <f t="shared" si="2"/>
        <v>27500</v>
      </c>
      <c r="O22" s="543"/>
      <c r="P22" s="565">
        <f t="shared" si="6"/>
        <v>0</v>
      </c>
      <c r="Q22" s="565">
        <v>27500</v>
      </c>
      <c r="R22" s="566">
        <f t="shared" si="3"/>
        <v>0</v>
      </c>
      <c r="S22" s="543"/>
      <c r="T22" s="543">
        <f t="shared" si="7"/>
        <v>0</v>
      </c>
      <c r="U22" s="565">
        <v>27500</v>
      </c>
      <c r="V22" s="565">
        <f t="shared" si="4"/>
        <v>0</v>
      </c>
      <c r="W22" s="571"/>
    </row>
    <row r="23" spans="1:23">
      <c r="A23" s="562" t="s">
        <v>575</v>
      </c>
      <c r="B23" s="567" t="s">
        <v>576</v>
      </c>
      <c r="C23" s="564" t="s">
        <v>566</v>
      </c>
      <c r="D23" s="552">
        <v>1</v>
      </c>
      <c r="E23" s="568">
        <v>24500</v>
      </c>
      <c r="F23" s="568">
        <v>3000</v>
      </c>
      <c r="G23" s="569">
        <f t="shared" si="5"/>
        <v>27500</v>
      </c>
      <c r="H23" s="559">
        <v>1</v>
      </c>
      <c r="I23" s="565">
        <f t="shared" si="0"/>
        <v>27500</v>
      </c>
      <c r="J23" s="565">
        <f t="shared" si="1"/>
        <v>27500</v>
      </c>
      <c r="K23" s="565"/>
      <c r="L23" s="570">
        <v>1</v>
      </c>
      <c r="M23" s="565">
        <v>27500</v>
      </c>
      <c r="N23" s="543">
        <f t="shared" si="2"/>
        <v>27500</v>
      </c>
      <c r="O23" s="543"/>
      <c r="P23" s="565">
        <f t="shared" si="6"/>
        <v>0</v>
      </c>
      <c r="Q23" s="565">
        <v>27500</v>
      </c>
      <c r="R23" s="566">
        <f t="shared" si="3"/>
        <v>0</v>
      </c>
      <c r="S23" s="543"/>
      <c r="T23" s="543">
        <f t="shared" si="7"/>
        <v>0</v>
      </c>
      <c r="U23" s="565">
        <v>27500</v>
      </c>
      <c r="V23" s="565">
        <f t="shared" si="4"/>
        <v>0</v>
      </c>
      <c r="W23" s="571"/>
    </row>
    <row r="24" spans="1:23" s="557" customFormat="1">
      <c r="A24" s="549"/>
      <c r="B24" s="572"/>
      <c r="C24" s="573"/>
      <c r="D24" s="552"/>
      <c r="E24" s="552"/>
      <c r="F24" s="552"/>
      <c r="G24" s="553"/>
      <c r="H24" s="559">
        <v>0</v>
      </c>
      <c r="I24" s="543"/>
      <c r="J24" s="565"/>
      <c r="K24" s="565"/>
      <c r="L24" s="543"/>
      <c r="M24" s="543"/>
      <c r="N24" s="543"/>
      <c r="O24" s="543"/>
      <c r="P24" s="543"/>
      <c r="Q24" s="543"/>
      <c r="R24" s="543"/>
      <c r="S24" s="543"/>
      <c r="T24" s="543"/>
      <c r="U24" s="543"/>
      <c r="V24" s="543"/>
      <c r="W24" s="560"/>
    </row>
    <row r="25" spans="1:23" ht="23">
      <c r="A25" s="549">
        <v>1.2</v>
      </c>
      <c r="B25" s="550" t="s">
        <v>577</v>
      </c>
      <c r="C25" s="564"/>
      <c r="D25" s="552"/>
      <c r="E25" s="568"/>
      <c r="F25" s="568"/>
      <c r="G25" s="569"/>
      <c r="H25" s="559">
        <v>0</v>
      </c>
      <c r="I25" s="570"/>
      <c r="J25" s="570"/>
      <c r="K25" s="570"/>
      <c r="L25" s="570"/>
      <c r="M25" s="570"/>
      <c r="N25" s="570"/>
      <c r="O25" s="570"/>
      <c r="P25" s="570"/>
      <c r="Q25" s="570"/>
      <c r="R25" s="570"/>
      <c r="S25" s="570"/>
      <c r="T25" s="570"/>
      <c r="U25" s="570"/>
      <c r="V25" s="570"/>
      <c r="W25" s="571"/>
    </row>
    <row r="26" spans="1:23" ht="23">
      <c r="A26" s="541"/>
      <c r="B26" s="550" t="s">
        <v>578</v>
      </c>
      <c r="C26" s="564"/>
      <c r="D26" s="552"/>
      <c r="E26" s="568"/>
      <c r="F26" s="568"/>
      <c r="G26" s="569"/>
      <c r="H26" s="559">
        <v>0</v>
      </c>
      <c r="I26" s="570"/>
      <c r="J26" s="570"/>
      <c r="K26" s="570"/>
      <c r="L26" s="570"/>
      <c r="M26" s="570"/>
      <c r="N26" s="570"/>
      <c r="O26" s="570"/>
      <c r="P26" s="570"/>
      <c r="Q26" s="570"/>
      <c r="R26" s="570"/>
      <c r="S26" s="570"/>
      <c r="T26" s="570"/>
      <c r="U26" s="570"/>
      <c r="V26" s="570"/>
      <c r="W26" s="571"/>
    </row>
    <row r="27" spans="1:23" ht="23">
      <c r="A27" s="541"/>
      <c r="B27" s="550" t="s">
        <v>579</v>
      </c>
      <c r="C27" s="564"/>
      <c r="D27" s="552"/>
      <c r="E27" s="568"/>
      <c r="F27" s="568"/>
      <c r="G27" s="569"/>
      <c r="H27" s="559">
        <v>0</v>
      </c>
      <c r="I27" s="570"/>
      <c r="J27" s="570"/>
      <c r="K27" s="570"/>
      <c r="L27" s="570"/>
      <c r="M27" s="570"/>
      <c r="N27" s="570"/>
      <c r="O27" s="570"/>
      <c r="P27" s="570"/>
      <c r="Q27" s="570"/>
      <c r="R27" s="570"/>
      <c r="S27" s="570"/>
      <c r="T27" s="570"/>
      <c r="U27" s="570"/>
      <c r="V27" s="570"/>
      <c r="W27" s="571"/>
    </row>
    <row r="28" spans="1:23" ht="23">
      <c r="A28" s="541"/>
      <c r="B28" s="550" t="s">
        <v>580</v>
      </c>
      <c r="C28" s="564"/>
      <c r="D28" s="552"/>
      <c r="E28" s="568"/>
      <c r="F28" s="568"/>
      <c r="G28" s="569"/>
      <c r="H28" s="559">
        <v>0</v>
      </c>
      <c r="I28" s="570"/>
      <c r="J28" s="570"/>
      <c r="K28" s="570"/>
      <c r="L28" s="570"/>
      <c r="M28" s="570"/>
      <c r="N28" s="570"/>
      <c r="O28" s="570"/>
      <c r="P28" s="570"/>
      <c r="Q28" s="570"/>
      <c r="R28" s="570"/>
      <c r="S28" s="570"/>
      <c r="T28" s="570"/>
      <c r="U28" s="570"/>
      <c r="V28" s="570"/>
      <c r="W28" s="571"/>
    </row>
    <row r="29" spans="1:23" ht="23">
      <c r="A29" s="541"/>
      <c r="B29" s="550" t="s">
        <v>581</v>
      </c>
      <c r="C29" s="564"/>
      <c r="D29" s="552"/>
      <c r="E29" s="568"/>
      <c r="F29" s="568"/>
      <c r="G29" s="569"/>
      <c r="H29" s="559">
        <v>0</v>
      </c>
      <c r="I29" s="570"/>
      <c r="J29" s="570"/>
      <c r="K29" s="570"/>
      <c r="L29" s="570"/>
      <c r="M29" s="570"/>
      <c r="N29" s="570"/>
      <c r="O29" s="570"/>
      <c r="P29" s="570"/>
      <c r="Q29" s="570"/>
      <c r="R29" s="570"/>
      <c r="S29" s="570"/>
      <c r="T29" s="570"/>
      <c r="U29" s="570"/>
      <c r="V29" s="570"/>
      <c r="W29" s="571"/>
    </row>
    <row r="30" spans="1:23" ht="23">
      <c r="A30" s="541"/>
      <c r="B30" s="550" t="s">
        <v>582</v>
      </c>
      <c r="C30" s="564"/>
      <c r="D30" s="552"/>
      <c r="E30" s="568"/>
      <c r="F30" s="568"/>
      <c r="G30" s="569"/>
      <c r="H30" s="559">
        <v>0</v>
      </c>
      <c r="I30" s="570"/>
      <c r="J30" s="570"/>
      <c r="K30" s="570"/>
      <c r="L30" s="570"/>
      <c r="M30" s="570"/>
      <c r="N30" s="570"/>
      <c r="O30" s="570"/>
      <c r="P30" s="570"/>
      <c r="Q30" s="570"/>
      <c r="R30" s="570"/>
      <c r="S30" s="570"/>
      <c r="T30" s="570"/>
      <c r="U30" s="570"/>
      <c r="V30" s="570"/>
      <c r="W30" s="571"/>
    </row>
    <row r="31" spans="1:23" ht="23">
      <c r="A31" s="541"/>
      <c r="B31" s="574" t="s">
        <v>583</v>
      </c>
      <c r="C31" s="564"/>
      <c r="D31" s="552"/>
      <c r="E31" s="568"/>
      <c r="F31" s="568"/>
      <c r="G31" s="569"/>
      <c r="H31" s="559">
        <v>0</v>
      </c>
      <c r="I31" s="570"/>
      <c r="J31" s="570"/>
      <c r="K31" s="570"/>
      <c r="L31" s="570"/>
      <c r="M31" s="570"/>
      <c r="N31" s="570"/>
      <c r="O31" s="570"/>
      <c r="P31" s="570"/>
      <c r="Q31" s="570"/>
      <c r="R31" s="570"/>
      <c r="S31" s="570"/>
      <c r="T31" s="570"/>
      <c r="U31" s="570"/>
      <c r="V31" s="570"/>
      <c r="W31" s="571"/>
    </row>
    <row r="32" spans="1:23">
      <c r="A32" s="541"/>
      <c r="B32" s="550" t="s">
        <v>584</v>
      </c>
      <c r="C32" s="564"/>
      <c r="D32" s="552"/>
      <c r="E32" s="568"/>
      <c r="F32" s="568"/>
      <c r="G32" s="569"/>
      <c r="H32" s="559">
        <v>0</v>
      </c>
      <c r="I32" s="570"/>
      <c r="J32" s="570"/>
      <c r="K32" s="570"/>
      <c r="L32" s="570"/>
      <c r="M32" s="570"/>
      <c r="N32" s="570"/>
      <c r="O32" s="570"/>
      <c r="P32" s="570"/>
      <c r="Q32" s="570"/>
      <c r="R32" s="570"/>
      <c r="S32" s="570"/>
      <c r="T32" s="570"/>
      <c r="U32" s="570"/>
      <c r="V32" s="570"/>
      <c r="W32" s="571"/>
    </row>
    <row r="33" spans="1:23">
      <c r="A33" s="562" t="s">
        <v>585</v>
      </c>
      <c r="B33" s="567" t="s">
        <v>586</v>
      </c>
      <c r="C33" s="564" t="s">
        <v>566</v>
      </c>
      <c r="D33" s="552">
        <v>1</v>
      </c>
      <c r="E33" s="568">
        <v>8500</v>
      </c>
      <c r="F33" s="568">
        <v>1500</v>
      </c>
      <c r="G33" s="569">
        <f>$D33*(E33+F33)</f>
        <v>10000</v>
      </c>
      <c r="H33" s="559">
        <v>1</v>
      </c>
      <c r="I33" s="565">
        <f>E33+F33</f>
        <v>10000</v>
      </c>
      <c r="J33" s="565">
        <f>I33*H33</f>
        <v>10000</v>
      </c>
      <c r="K33" s="565"/>
      <c r="L33" s="570">
        <v>1</v>
      </c>
      <c r="M33" s="565">
        <v>10000</v>
      </c>
      <c r="N33" s="543">
        <f>M33*L33</f>
        <v>10000</v>
      </c>
      <c r="O33" s="543"/>
      <c r="P33" s="565">
        <f>L33-D33</f>
        <v>0</v>
      </c>
      <c r="Q33" s="565">
        <v>10000</v>
      </c>
      <c r="R33" s="566">
        <f>Q33*P33</f>
        <v>0</v>
      </c>
      <c r="S33" s="543"/>
      <c r="T33" s="543">
        <f>L33-H33</f>
        <v>0</v>
      </c>
      <c r="U33" s="565">
        <v>10000</v>
      </c>
      <c r="V33" s="565">
        <f>J33-N33</f>
        <v>0</v>
      </c>
      <c r="W33" s="571"/>
    </row>
    <row r="34" spans="1:23">
      <c r="A34" s="564"/>
      <c r="B34" s="575"/>
      <c r="C34" s="564"/>
      <c r="D34" s="552"/>
      <c r="E34" s="568"/>
      <c r="F34" s="568"/>
      <c r="G34" s="569"/>
      <c r="H34" s="559">
        <v>0</v>
      </c>
      <c r="I34" s="565">
        <f>E34+F34</f>
        <v>0</v>
      </c>
      <c r="J34" s="565">
        <f>I34*H34</f>
        <v>0</v>
      </c>
      <c r="K34" s="565"/>
      <c r="L34" s="570"/>
      <c r="M34" s="565">
        <v>0</v>
      </c>
      <c r="N34" s="543">
        <f>I34*L34</f>
        <v>0</v>
      </c>
      <c r="O34" s="543"/>
      <c r="P34" s="570"/>
      <c r="Q34" s="565">
        <v>0</v>
      </c>
      <c r="R34" s="543">
        <f>M34*P34</f>
        <v>0</v>
      </c>
      <c r="S34" s="543"/>
      <c r="T34" s="543"/>
      <c r="U34" s="565">
        <v>0</v>
      </c>
      <c r="V34" s="565">
        <f>J34-N34</f>
        <v>0</v>
      </c>
      <c r="W34" s="571"/>
    </row>
    <row r="35" spans="1:23" ht="34.5">
      <c r="A35" s="562">
        <v>1.3</v>
      </c>
      <c r="B35" s="567" t="s">
        <v>587</v>
      </c>
      <c r="C35" s="564" t="s">
        <v>336</v>
      </c>
      <c r="D35" s="552">
        <v>1</v>
      </c>
      <c r="E35" s="576">
        <v>1350</v>
      </c>
      <c r="F35" s="576">
        <v>250</v>
      </c>
      <c r="G35" s="569">
        <f>$D35*(E35+F35)</f>
        <v>1600</v>
      </c>
      <c r="H35" s="559">
        <v>1</v>
      </c>
      <c r="I35" s="565">
        <f>E35+F35</f>
        <v>1600</v>
      </c>
      <c r="J35" s="565">
        <f>I35*H35</f>
        <v>1600</v>
      </c>
      <c r="K35" s="565"/>
      <c r="L35" s="570">
        <v>1</v>
      </c>
      <c r="M35" s="565">
        <v>1600</v>
      </c>
      <c r="N35" s="543">
        <f>M35*L35</f>
        <v>1600</v>
      </c>
      <c r="O35" s="543"/>
      <c r="P35" s="565">
        <f>L35-D35</f>
        <v>0</v>
      </c>
      <c r="Q35" s="565">
        <v>1600</v>
      </c>
      <c r="R35" s="566">
        <f>Q35*P35</f>
        <v>0</v>
      </c>
      <c r="S35" s="543"/>
      <c r="T35" s="543">
        <f t="shared" ref="T35:T95" si="8">L35-H35</f>
        <v>0</v>
      </c>
      <c r="U35" s="565">
        <v>1600</v>
      </c>
      <c r="V35" s="565">
        <f>J35-N35</f>
        <v>0</v>
      </c>
      <c r="W35" s="571"/>
    </row>
    <row r="36" spans="1:23">
      <c r="A36" s="577"/>
      <c r="B36" s="567"/>
      <c r="C36" s="564"/>
      <c r="D36" s="552"/>
      <c r="E36" s="552"/>
      <c r="F36" s="552"/>
      <c r="G36" s="553"/>
      <c r="H36" s="559">
        <v>0</v>
      </c>
      <c r="I36" s="565">
        <f>E36+F36</f>
        <v>0</v>
      </c>
      <c r="J36" s="565">
        <f>I36*H36</f>
        <v>0</v>
      </c>
      <c r="K36" s="565"/>
      <c r="L36" s="570"/>
      <c r="M36" s="565">
        <v>0</v>
      </c>
      <c r="N36" s="543">
        <f>I36*L36</f>
        <v>0</v>
      </c>
      <c r="O36" s="543"/>
      <c r="P36" s="570"/>
      <c r="Q36" s="565">
        <v>0</v>
      </c>
      <c r="R36" s="543">
        <f>M36*P36</f>
        <v>0</v>
      </c>
      <c r="S36" s="543"/>
      <c r="T36" s="543">
        <f t="shared" si="8"/>
        <v>0</v>
      </c>
      <c r="U36" s="565">
        <v>0</v>
      </c>
      <c r="V36" s="565">
        <f>J36-N36</f>
        <v>0</v>
      </c>
      <c r="W36" s="571"/>
    </row>
    <row r="37" spans="1:23" ht="34.5">
      <c r="A37" s="562">
        <v>1.4</v>
      </c>
      <c r="B37" s="567" t="s">
        <v>588</v>
      </c>
      <c r="C37" s="564" t="s">
        <v>336</v>
      </c>
      <c r="D37" s="552">
        <v>3</v>
      </c>
      <c r="E37" s="552">
        <v>4550</v>
      </c>
      <c r="F37" s="552">
        <v>750</v>
      </c>
      <c r="G37" s="553">
        <f>$D37*(E37+F37)</f>
        <v>15900</v>
      </c>
      <c r="H37" s="559">
        <v>2</v>
      </c>
      <c r="I37" s="565">
        <f>E37+F37</f>
        <v>5300</v>
      </c>
      <c r="J37" s="565">
        <f>I37*H37</f>
        <v>10600</v>
      </c>
      <c r="K37" s="565"/>
      <c r="L37" s="570">
        <v>2</v>
      </c>
      <c r="M37" s="565">
        <v>5300</v>
      </c>
      <c r="N37" s="543">
        <f>M37*L37</f>
        <v>10600</v>
      </c>
      <c r="O37" s="543"/>
      <c r="P37" s="565">
        <f>L37-D37</f>
        <v>-1</v>
      </c>
      <c r="Q37" s="565">
        <v>5300</v>
      </c>
      <c r="R37" s="566">
        <f>Q37*P37</f>
        <v>-5300</v>
      </c>
      <c r="S37" s="543"/>
      <c r="T37" s="543">
        <f t="shared" si="8"/>
        <v>0</v>
      </c>
      <c r="U37" s="565">
        <v>5300</v>
      </c>
      <c r="V37" s="565">
        <f>J37-N37</f>
        <v>0</v>
      </c>
      <c r="W37" s="571"/>
    </row>
    <row r="38" spans="1:23">
      <c r="A38" s="562"/>
      <c r="B38" s="567"/>
      <c r="C38" s="564"/>
      <c r="D38" s="552"/>
      <c r="E38" s="568"/>
      <c r="F38" s="568"/>
      <c r="G38" s="569"/>
      <c r="H38" s="559">
        <v>0</v>
      </c>
      <c r="I38" s="570"/>
      <c r="J38" s="570"/>
      <c r="K38" s="570"/>
      <c r="L38" s="570"/>
      <c r="M38" s="570"/>
      <c r="N38" s="570"/>
      <c r="O38" s="570"/>
      <c r="P38" s="570"/>
      <c r="Q38" s="570"/>
      <c r="R38" s="570"/>
      <c r="S38" s="570"/>
      <c r="T38" s="570"/>
      <c r="U38" s="570"/>
      <c r="V38" s="570"/>
      <c r="W38" s="571"/>
    </row>
    <row r="39" spans="1:23" ht="34.5">
      <c r="A39" s="562">
        <v>1.5</v>
      </c>
      <c r="B39" s="567" t="s">
        <v>589</v>
      </c>
      <c r="C39" s="564" t="s">
        <v>336</v>
      </c>
      <c r="D39" s="552" t="s">
        <v>590</v>
      </c>
      <c r="E39" s="568"/>
      <c r="F39" s="568"/>
      <c r="G39" s="569"/>
      <c r="H39" s="559">
        <v>0</v>
      </c>
      <c r="I39" s="570"/>
      <c r="J39" s="570"/>
      <c r="K39" s="570"/>
      <c r="L39" s="570"/>
      <c r="M39" s="570"/>
      <c r="N39" s="570"/>
      <c r="O39" s="570"/>
      <c r="P39" s="570"/>
      <c r="Q39" s="570"/>
      <c r="R39" s="570"/>
      <c r="S39" s="570"/>
      <c r="T39" s="570"/>
      <c r="U39" s="570"/>
      <c r="V39" s="570"/>
      <c r="W39" s="571"/>
    </row>
    <row r="40" spans="1:23">
      <c r="A40" s="562"/>
      <c r="B40" s="567"/>
      <c r="C40" s="564"/>
      <c r="D40" s="552"/>
      <c r="E40" s="568"/>
      <c r="F40" s="568"/>
      <c r="G40" s="569"/>
      <c r="H40" s="559">
        <v>0</v>
      </c>
      <c r="I40" s="570"/>
      <c r="J40" s="570"/>
      <c r="K40" s="570"/>
      <c r="L40" s="570"/>
      <c r="M40" s="570"/>
      <c r="N40" s="570"/>
      <c r="O40" s="570"/>
      <c r="P40" s="570"/>
      <c r="Q40" s="570"/>
      <c r="R40" s="570"/>
      <c r="S40" s="570"/>
      <c r="T40" s="570"/>
      <c r="U40" s="570"/>
      <c r="V40" s="570"/>
      <c r="W40" s="571"/>
    </row>
    <row r="41" spans="1:23" ht="34.5">
      <c r="A41" s="562">
        <v>1.6</v>
      </c>
      <c r="B41" s="567" t="s">
        <v>591</v>
      </c>
      <c r="C41" s="564" t="s">
        <v>336</v>
      </c>
      <c r="D41" s="552" t="s">
        <v>590</v>
      </c>
      <c r="E41" s="568"/>
      <c r="F41" s="568"/>
      <c r="G41" s="569"/>
      <c r="H41" s="559">
        <v>0</v>
      </c>
      <c r="I41" s="570"/>
      <c r="J41" s="570"/>
      <c r="K41" s="570"/>
      <c r="L41" s="570"/>
      <c r="M41" s="570"/>
      <c r="N41" s="570"/>
      <c r="O41" s="570"/>
      <c r="P41" s="570"/>
      <c r="Q41" s="570"/>
      <c r="R41" s="570"/>
      <c r="S41" s="570"/>
      <c r="T41" s="570"/>
      <c r="U41" s="570"/>
      <c r="V41" s="570"/>
      <c r="W41" s="571"/>
    </row>
    <row r="42" spans="1:23">
      <c r="A42" s="562"/>
      <c r="B42" s="578"/>
      <c r="C42" s="562"/>
      <c r="D42" s="552"/>
      <c r="E42" s="552"/>
      <c r="F42" s="552"/>
      <c r="G42" s="553"/>
      <c r="H42" s="559">
        <v>0</v>
      </c>
      <c r="I42" s="570"/>
      <c r="J42" s="570"/>
      <c r="K42" s="570"/>
      <c r="L42" s="570"/>
      <c r="M42" s="570"/>
      <c r="N42" s="570"/>
      <c r="O42" s="570"/>
      <c r="P42" s="570"/>
      <c r="Q42" s="570"/>
      <c r="R42" s="570"/>
      <c r="S42" s="570"/>
      <c r="T42" s="570"/>
      <c r="U42" s="570"/>
      <c r="V42" s="570"/>
      <c r="W42" s="571"/>
    </row>
    <row r="43" spans="1:23" ht="23">
      <c r="A43" s="562">
        <v>1.7</v>
      </c>
      <c r="B43" s="567" t="s">
        <v>592</v>
      </c>
      <c r="C43" s="564" t="s">
        <v>593</v>
      </c>
      <c r="D43" s="552" t="s">
        <v>590</v>
      </c>
      <c r="E43" s="552"/>
      <c r="F43" s="552"/>
      <c r="G43" s="553"/>
      <c r="H43" s="559">
        <v>0</v>
      </c>
      <c r="I43" s="570"/>
      <c r="J43" s="570"/>
      <c r="K43" s="570"/>
      <c r="L43" s="570"/>
      <c r="M43" s="570"/>
      <c r="N43" s="570"/>
      <c r="O43" s="570"/>
      <c r="P43" s="570"/>
      <c r="Q43" s="570"/>
      <c r="R43" s="570"/>
      <c r="S43" s="570"/>
      <c r="T43" s="570"/>
      <c r="U43" s="570"/>
      <c r="V43" s="570"/>
      <c r="W43" s="571"/>
    </row>
    <row r="44" spans="1:23">
      <c r="A44" s="562"/>
      <c r="B44" s="567"/>
      <c r="C44" s="564"/>
      <c r="D44" s="552"/>
      <c r="E44" s="552"/>
      <c r="F44" s="552"/>
      <c r="G44" s="553"/>
      <c r="H44" s="559">
        <v>0</v>
      </c>
      <c r="I44" s="570"/>
      <c r="J44" s="570"/>
      <c r="K44" s="570"/>
      <c r="L44" s="570"/>
      <c r="M44" s="570"/>
      <c r="N44" s="570"/>
      <c r="O44" s="570"/>
      <c r="P44" s="570"/>
      <c r="Q44" s="570"/>
      <c r="R44" s="570"/>
      <c r="S44" s="570"/>
      <c r="T44" s="570"/>
      <c r="U44" s="570"/>
      <c r="V44" s="570"/>
      <c r="W44" s="571"/>
    </row>
    <row r="45" spans="1:23" ht="34.5">
      <c r="A45" s="562">
        <v>1.8</v>
      </c>
      <c r="B45" s="567" t="s">
        <v>594</v>
      </c>
      <c r="C45" s="564" t="s">
        <v>336</v>
      </c>
      <c r="D45" s="552">
        <v>2</v>
      </c>
      <c r="E45" s="568">
        <v>4800</v>
      </c>
      <c r="F45" s="568">
        <v>350</v>
      </c>
      <c r="G45" s="569">
        <f>$D45*(E45+F45)</f>
        <v>10300</v>
      </c>
      <c r="H45" s="559">
        <v>1</v>
      </c>
      <c r="I45" s="566">
        <f>E45+F45</f>
        <v>5150</v>
      </c>
      <c r="J45" s="566">
        <f>I45*H45</f>
        <v>5150</v>
      </c>
      <c r="K45" s="566"/>
      <c r="L45" s="570">
        <v>1</v>
      </c>
      <c r="M45" s="566">
        <v>5150</v>
      </c>
      <c r="N45" s="566">
        <f>M45*L45</f>
        <v>5150</v>
      </c>
      <c r="O45" s="566"/>
      <c r="P45" s="565">
        <f>L45-D45</f>
        <v>-1</v>
      </c>
      <c r="Q45" s="566">
        <v>5150</v>
      </c>
      <c r="R45" s="566">
        <f>Q45*P45</f>
        <v>-5150</v>
      </c>
      <c r="S45" s="566"/>
      <c r="T45" s="566">
        <f t="shared" si="8"/>
        <v>0</v>
      </c>
      <c r="U45" s="566">
        <v>5150</v>
      </c>
      <c r="V45" s="566">
        <f>J45-N45</f>
        <v>0</v>
      </c>
      <c r="W45" s="571"/>
    </row>
    <row r="46" spans="1:23">
      <c r="A46" s="577"/>
      <c r="B46" s="575"/>
      <c r="C46" s="564"/>
      <c r="D46" s="552"/>
      <c r="E46" s="568"/>
      <c r="F46" s="568"/>
      <c r="G46" s="569"/>
      <c r="H46" s="559">
        <v>0</v>
      </c>
      <c r="I46" s="570"/>
      <c r="J46" s="570"/>
      <c r="K46" s="570"/>
      <c r="L46" s="570"/>
      <c r="M46" s="570"/>
      <c r="N46" s="570"/>
      <c r="O46" s="570"/>
      <c r="P46" s="570"/>
      <c r="Q46" s="570"/>
      <c r="R46" s="570"/>
      <c r="S46" s="570"/>
      <c r="T46" s="570"/>
      <c r="U46" s="570"/>
      <c r="V46" s="570"/>
      <c r="W46" s="571"/>
    </row>
    <row r="47" spans="1:23" ht="34.5">
      <c r="A47" s="562">
        <v>1.9</v>
      </c>
      <c r="B47" s="567" t="s">
        <v>595</v>
      </c>
      <c r="C47" s="564" t="s">
        <v>336</v>
      </c>
      <c r="D47" s="552" t="s">
        <v>590</v>
      </c>
      <c r="E47" s="568"/>
      <c r="F47" s="568"/>
      <c r="G47" s="569"/>
      <c r="H47" s="559">
        <v>0</v>
      </c>
      <c r="I47" s="570"/>
      <c r="J47" s="570"/>
      <c r="K47" s="570"/>
      <c r="L47" s="570"/>
      <c r="M47" s="570"/>
      <c r="N47" s="570"/>
      <c r="O47" s="570"/>
      <c r="P47" s="570"/>
      <c r="Q47" s="570"/>
      <c r="R47" s="570"/>
      <c r="S47" s="570"/>
      <c r="T47" s="570"/>
      <c r="U47" s="570"/>
      <c r="V47" s="570"/>
      <c r="W47" s="571"/>
    </row>
    <row r="48" spans="1:23" ht="12" thickBot="1">
      <c r="A48" s="577"/>
      <c r="B48" s="575"/>
      <c r="C48" s="564"/>
      <c r="D48" s="552"/>
      <c r="E48" s="568"/>
      <c r="F48" s="568"/>
      <c r="G48" s="569"/>
      <c r="H48" s="559">
        <v>0</v>
      </c>
      <c r="I48" s="570"/>
      <c r="J48" s="570"/>
      <c r="K48" s="570"/>
      <c r="L48" s="570"/>
      <c r="M48" s="570"/>
      <c r="N48" s="570"/>
      <c r="O48" s="570"/>
      <c r="P48" s="570"/>
      <c r="Q48" s="570"/>
      <c r="R48" s="570"/>
      <c r="S48" s="570"/>
      <c r="T48" s="570"/>
      <c r="U48" s="570"/>
      <c r="V48" s="570"/>
      <c r="W48" s="571"/>
    </row>
    <row r="49" spans="1:23" ht="16" thickBot="1">
      <c r="A49" s="579"/>
      <c r="B49" s="580" t="s">
        <v>596</v>
      </c>
      <c r="C49" s="581"/>
      <c r="D49" s="582"/>
      <c r="E49" s="583"/>
      <c r="F49" s="583"/>
      <c r="G49" s="584">
        <f>SUM(G18:G47)</f>
        <v>361800</v>
      </c>
      <c r="H49" s="559">
        <v>0</v>
      </c>
      <c r="I49" s="570"/>
      <c r="J49" s="585">
        <f>SUM(J18:J48)</f>
        <v>351350</v>
      </c>
      <c r="K49" s="586"/>
      <c r="L49" s="587"/>
      <c r="M49" s="587"/>
      <c r="N49" s="585">
        <f>SUM(N18:N48)</f>
        <v>351350</v>
      </c>
      <c r="O49" s="585"/>
      <c r="P49" s="587"/>
      <c r="Q49" s="587"/>
      <c r="R49" s="585">
        <f>SUM(R18:R48)</f>
        <v>-10450</v>
      </c>
      <c r="S49" s="585"/>
      <c r="T49" s="585">
        <f t="shared" si="8"/>
        <v>0</v>
      </c>
      <c r="U49" s="587"/>
      <c r="V49" s="585">
        <f>SUM(V18:V48)</f>
        <v>0</v>
      </c>
      <c r="W49" s="588"/>
    </row>
    <row r="50" spans="1:23">
      <c r="A50" s="564"/>
      <c r="B50" s="589"/>
      <c r="C50" s="541"/>
      <c r="D50" s="551"/>
      <c r="E50" s="568"/>
      <c r="F50" s="568"/>
      <c r="G50" s="569"/>
      <c r="H50" s="559">
        <v>0</v>
      </c>
      <c r="I50" s="570"/>
      <c r="J50" s="570"/>
      <c r="K50" s="570"/>
      <c r="L50" s="570"/>
      <c r="M50" s="570"/>
      <c r="N50" s="570"/>
      <c r="O50" s="570"/>
      <c r="P50" s="570"/>
      <c r="Q50" s="570"/>
      <c r="R50" s="570"/>
      <c r="S50" s="570"/>
      <c r="T50" s="570"/>
      <c r="U50" s="570"/>
      <c r="V50" s="570"/>
      <c r="W50" s="571"/>
    </row>
    <row r="51" spans="1:23">
      <c r="A51" s="549">
        <v>2</v>
      </c>
      <c r="B51" s="550" t="s">
        <v>597</v>
      </c>
      <c r="C51" s="564"/>
      <c r="D51" s="552"/>
      <c r="E51" s="568"/>
      <c r="F51" s="568"/>
      <c r="G51" s="569"/>
      <c r="H51" s="559">
        <v>0</v>
      </c>
      <c r="I51" s="570"/>
      <c r="J51" s="570"/>
      <c r="K51" s="570"/>
      <c r="L51" s="570"/>
      <c r="M51" s="570"/>
      <c r="N51" s="590"/>
      <c r="O51" s="570"/>
      <c r="P51" s="570"/>
      <c r="Q51" s="570"/>
      <c r="R51" s="570"/>
      <c r="S51" s="570"/>
      <c r="T51" s="570"/>
      <c r="U51" s="570"/>
      <c r="V51" s="570"/>
      <c r="W51" s="571"/>
    </row>
    <row r="52" spans="1:23" ht="53.25" customHeight="1">
      <c r="A52" s="591"/>
      <c r="B52" s="592" t="s">
        <v>598</v>
      </c>
      <c r="C52" s="591"/>
      <c r="D52" s="593"/>
      <c r="E52" s="552"/>
      <c r="F52" s="552"/>
      <c r="G52" s="553"/>
      <c r="H52" s="559">
        <v>0</v>
      </c>
      <c r="I52" s="570"/>
      <c r="J52" s="570"/>
      <c r="K52" s="570"/>
      <c r="L52" s="570"/>
      <c r="M52" s="570"/>
      <c r="N52" s="570"/>
      <c r="O52" s="570"/>
      <c r="P52" s="570"/>
      <c r="Q52" s="570"/>
      <c r="R52" s="570"/>
      <c r="S52" s="570"/>
      <c r="T52" s="570"/>
      <c r="U52" s="570"/>
      <c r="V52" s="570"/>
      <c r="W52" s="571"/>
    </row>
    <row r="53" spans="1:23">
      <c r="A53" s="573" t="s">
        <v>599</v>
      </c>
      <c r="B53" s="592" t="s">
        <v>600</v>
      </c>
      <c r="C53" s="591" t="s">
        <v>601</v>
      </c>
      <c r="D53" s="593" t="s">
        <v>590</v>
      </c>
      <c r="E53" s="552"/>
      <c r="F53" s="552"/>
      <c r="G53" s="553"/>
      <c r="H53" s="559">
        <v>0</v>
      </c>
      <c r="I53" s="570"/>
      <c r="J53" s="570"/>
      <c r="K53" s="570"/>
      <c r="L53" s="570"/>
      <c r="M53" s="570"/>
      <c r="N53" s="570"/>
      <c r="O53" s="570"/>
      <c r="P53" s="570"/>
      <c r="Q53" s="570"/>
      <c r="R53" s="570"/>
      <c r="S53" s="570"/>
      <c r="T53" s="570"/>
      <c r="U53" s="570"/>
      <c r="V53" s="570"/>
      <c r="W53" s="571"/>
    </row>
    <row r="54" spans="1:23">
      <c r="A54" s="573" t="s">
        <v>602</v>
      </c>
      <c r="B54" s="592" t="s">
        <v>603</v>
      </c>
      <c r="C54" s="591" t="s">
        <v>601</v>
      </c>
      <c r="D54" s="593" t="s">
        <v>590</v>
      </c>
      <c r="E54" s="552"/>
      <c r="F54" s="552"/>
      <c r="G54" s="553"/>
      <c r="H54" s="559">
        <v>0</v>
      </c>
      <c r="I54" s="570"/>
      <c r="J54" s="570"/>
      <c r="K54" s="570"/>
      <c r="L54" s="570"/>
      <c r="M54" s="570"/>
      <c r="N54" s="570"/>
      <c r="O54" s="570"/>
      <c r="P54" s="570"/>
      <c r="Q54" s="570"/>
      <c r="R54" s="570"/>
      <c r="S54" s="570"/>
      <c r="T54" s="570"/>
      <c r="U54" s="570"/>
      <c r="V54" s="570"/>
      <c r="W54" s="571"/>
    </row>
    <row r="55" spans="1:23">
      <c r="A55" s="573" t="s">
        <v>604</v>
      </c>
      <c r="B55" s="592" t="s">
        <v>605</v>
      </c>
      <c r="C55" s="591" t="s">
        <v>601</v>
      </c>
      <c r="D55" s="593" t="s">
        <v>590</v>
      </c>
      <c r="E55" s="552"/>
      <c r="F55" s="552"/>
      <c r="G55" s="553"/>
      <c r="H55" s="559">
        <v>0</v>
      </c>
      <c r="I55" s="570"/>
      <c r="J55" s="570"/>
      <c r="K55" s="570"/>
      <c r="L55" s="570"/>
      <c r="M55" s="570"/>
      <c r="N55" s="570"/>
      <c r="O55" s="570"/>
      <c r="P55" s="570"/>
      <c r="Q55" s="570"/>
      <c r="R55" s="570"/>
      <c r="S55" s="570"/>
      <c r="T55" s="570"/>
      <c r="U55" s="570"/>
      <c r="V55" s="570"/>
      <c r="W55" s="571"/>
    </row>
    <row r="56" spans="1:23">
      <c r="A56" s="573" t="s">
        <v>606</v>
      </c>
      <c r="B56" s="592" t="s">
        <v>607</v>
      </c>
      <c r="C56" s="591" t="s">
        <v>601</v>
      </c>
      <c r="D56" s="593" t="s">
        <v>590</v>
      </c>
      <c r="E56" s="552"/>
      <c r="F56" s="552"/>
      <c r="G56" s="553"/>
      <c r="H56" s="559">
        <v>0</v>
      </c>
      <c r="I56" s="570"/>
      <c r="J56" s="570"/>
      <c r="K56" s="570"/>
      <c r="L56" s="570"/>
      <c r="M56" s="570"/>
      <c r="N56" s="570"/>
      <c r="O56" s="570"/>
      <c r="P56" s="570"/>
      <c r="Q56" s="570"/>
      <c r="R56" s="570"/>
      <c r="S56" s="570"/>
      <c r="T56" s="570"/>
      <c r="U56" s="570"/>
      <c r="V56" s="570"/>
      <c r="W56" s="571"/>
    </row>
    <row r="57" spans="1:23">
      <c r="A57" s="573" t="s">
        <v>608</v>
      </c>
      <c r="B57" s="592" t="s">
        <v>609</v>
      </c>
      <c r="C57" s="591" t="s">
        <v>601</v>
      </c>
      <c r="D57" s="593" t="s">
        <v>590</v>
      </c>
      <c r="E57" s="552"/>
      <c r="F57" s="552"/>
      <c r="G57" s="553"/>
      <c r="H57" s="559">
        <v>0</v>
      </c>
      <c r="I57" s="570"/>
      <c r="J57" s="570"/>
      <c r="K57" s="570"/>
      <c r="L57" s="570"/>
      <c r="M57" s="570"/>
      <c r="N57" s="570"/>
      <c r="O57" s="570"/>
      <c r="P57" s="570"/>
      <c r="Q57" s="570"/>
      <c r="R57" s="570"/>
      <c r="S57" s="570"/>
      <c r="T57" s="570"/>
      <c r="U57" s="570"/>
      <c r="V57" s="570"/>
      <c r="W57" s="571"/>
    </row>
    <row r="58" spans="1:23">
      <c r="A58" s="573" t="s">
        <v>610</v>
      </c>
      <c r="B58" s="592" t="s">
        <v>611</v>
      </c>
      <c r="C58" s="591" t="s">
        <v>601</v>
      </c>
      <c r="D58" s="593" t="s">
        <v>590</v>
      </c>
      <c r="E58" s="552"/>
      <c r="F58" s="552"/>
      <c r="G58" s="553"/>
      <c r="H58" s="559">
        <v>0</v>
      </c>
      <c r="I58" s="570"/>
      <c r="J58" s="570"/>
      <c r="K58" s="570"/>
      <c r="L58" s="570"/>
      <c r="M58" s="570"/>
      <c r="N58" s="570"/>
      <c r="O58" s="570"/>
      <c r="P58" s="570"/>
      <c r="Q58" s="570"/>
      <c r="R58" s="570"/>
      <c r="S58" s="570"/>
      <c r="T58" s="570"/>
      <c r="U58" s="570"/>
      <c r="V58" s="570"/>
      <c r="W58" s="571"/>
    </row>
    <row r="59" spans="1:23">
      <c r="A59" s="573" t="s">
        <v>612</v>
      </c>
      <c r="B59" s="592" t="s">
        <v>613</v>
      </c>
      <c r="C59" s="591" t="s">
        <v>601</v>
      </c>
      <c r="D59" s="593" t="s">
        <v>590</v>
      </c>
      <c r="E59" s="552"/>
      <c r="F59" s="552"/>
      <c r="G59" s="553"/>
      <c r="H59" s="559">
        <v>0</v>
      </c>
      <c r="I59" s="570"/>
      <c r="J59" s="570"/>
      <c r="K59" s="570"/>
      <c r="L59" s="570"/>
      <c r="M59" s="570"/>
      <c r="N59" s="570"/>
      <c r="O59" s="570"/>
      <c r="P59" s="570"/>
      <c r="Q59" s="570"/>
      <c r="R59" s="570"/>
      <c r="S59" s="570"/>
      <c r="T59" s="570"/>
      <c r="U59" s="570"/>
      <c r="V59" s="570"/>
      <c r="W59" s="571"/>
    </row>
    <row r="60" spans="1:23">
      <c r="A60" s="573" t="s">
        <v>614</v>
      </c>
      <c r="B60" s="592" t="s">
        <v>615</v>
      </c>
      <c r="C60" s="591" t="s">
        <v>601</v>
      </c>
      <c r="D60" s="593">
        <v>80</v>
      </c>
      <c r="E60" s="552">
        <v>450</v>
      </c>
      <c r="F60" s="552">
        <v>100</v>
      </c>
      <c r="G60" s="553">
        <f>$D60*(E60+F60)</f>
        <v>44000</v>
      </c>
      <c r="H60" s="559">
        <v>0</v>
      </c>
      <c r="I60" s="570"/>
      <c r="J60" s="570"/>
      <c r="K60" s="570"/>
      <c r="L60" s="570"/>
      <c r="M60" s="570"/>
      <c r="N60" s="570"/>
      <c r="O60" s="570"/>
      <c r="P60" s="565">
        <f t="shared" ref="P60" si="9">L60-D60</f>
        <v>-80</v>
      </c>
      <c r="Q60" s="552">
        <f t="shared" ref="Q60" si="10">F60+E60</f>
        <v>550</v>
      </c>
      <c r="R60" s="594">
        <f t="shared" ref="R60" si="11">Q60*P60</f>
        <v>-44000</v>
      </c>
      <c r="S60" s="570"/>
      <c r="T60" s="570"/>
      <c r="U60" s="570"/>
      <c r="V60" s="570"/>
      <c r="W60" s="571"/>
    </row>
    <row r="61" spans="1:23">
      <c r="A61" s="573" t="s">
        <v>616</v>
      </c>
      <c r="B61" s="592" t="s">
        <v>617</v>
      </c>
      <c r="C61" s="591" t="s">
        <v>601</v>
      </c>
      <c r="D61" s="593" t="s">
        <v>590</v>
      </c>
      <c r="E61" s="552"/>
      <c r="F61" s="552"/>
      <c r="G61" s="553"/>
      <c r="H61" s="559">
        <v>0</v>
      </c>
      <c r="I61" s="570"/>
      <c r="J61" s="570"/>
      <c r="K61" s="570"/>
      <c r="L61" s="570"/>
      <c r="M61" s="570"/>
      <c r="N61" s="570"/>
      <c r="O61" s="570"/>
      <c r="P61" s="570"/>
      <c r="Q61" s="570"/>
      <c r="R61" s="570"/>
      <c r="S61" s="570"/>
      <c r="T61" s="570"/>
      <c r="U61" s="570"/>
      <c r="V61" s="570"/>
      <c r="W61" s="571"/>
    </row>
    <row r="62" spans="1:23">
      <c r="A62" s="573" t="s">
        <v>618</v>
      </c>
      <c r="B62" s="592" t="s">
        <v>619</v>
      </c>
      <c r="C62" s="591" t="s">
        <v>601</v>
      </c>
      <c r="D62" s="593" t="s">
        <v>590</v>
      </c>
      <c r="E62" s="552"/>
      <c r="F62" s="552"/>
      <c r="G62" s="553"/>
      <c r="H62" s="559">
        <v>0</v>
      </c>
      <c r="I62" s="570"/>
      <c r="J62" s="570"/>
      <c r="K62" s="570"/>
      <c r="L62" s="570"/>
      <c r="M62" s="570"/>
      <c r="N62" s="570"/>
      <c r="O62" s="570"/>
      <c r="P62" s="570"/>
      <c r="Q62" s="570"/>
      <c r="R62" s="570"/>
      <c r="S62" s="570"/>
      <c r="T62" s="570"/>
      <c r="U62" s="570"/>
      <c r="V62" s="570"/>
      <c r="W62" s="571"/>
    </row>
    <row r="63" spans="1:23">
      <c r="A63" s="573" t="s">
        <v>620</v>
      </c>
      <c r="B63" s="592" t="s">
        <v>621</v>
      </c>
      <c r="C63" s="591" t="s">
        <v>601</v>
      </c>
      <c r="D63" s="593" t="s">
        <v>590</v>
      </c>
      <c r="E63" s="552"/>
      <c r="F63" s="552"/>
      <c r="G63" s="553"/>
      <c r="H63" s="559">
        <v>0</v>
      </c>
      <c r="I63" s="570"/>
      <c r="J63" s="570"/>
      <c r="K63" s="570"/>
      <c r="L63" s="570"/>
      <c r="M63" s="570"/>
      <c r="N63" s="570"/>
      <c r="O63" s="570"/>
      <c r="P63" s="570"/>
      <c r="Q63" s="570"/>
      <c r="R63" s="570"/>
      <c r="S63" s="570"/>
      <c r="T63" s="570"/>
      <c r="U63" s="570"/>
      <c r="V63" s="570"/>
      <c r="W63" s="571"/>
    </row>
    <row r="64" spans="1:23" ht="23">
      <c r="A64" s="573" t="s">
        <v>622</v>
      </c>
      <c r="B64" s="592" t="s">
        <v>623</v>
      </c>
      <c r="C64" s="591" t="s">
        <v>601</v>
      </c>
      <c r="D64" s="593">
        <f>15+30+30+30+25</f>
        <v>130</v>
      </c>
      <c r="E64" s="552">
        <v>180</v>
      </c>
      <c r="F64" s="552">
        <v>60</v>
      </c>
      <c r="G64" s="553">
        <f>$D64*(E64+F64)</f>
        <v>31200</v>
      </c>
      <c r="H64" s="559">
        <v>172</v>
      </c>
      <c r="I64" s="566">
        <f>E64+F64</f>
        <v>240</v>
      </c>
      <c r="J64" s="566">
        <f>I64*H64</f>
        <v>41280</v>
      </c>
      <c r="K64" s="566"/>
      <c r="L64" s="570">
        <v>144</v>
      </c>
      <c r="M64" s="566">
        <v>240</v>
      </c>
      <c r="N64" s="566">
        <f>M64*L64</f>
        <v>34560</v>
      </c>
      <c r="O64" s="566"/>
      <c r="P64" s="565">
        <f>L64-D64</f>
        <v>14</v>
      </c>
      <c r="Q64" s="566">
        <v>240</v>
      </c>
      <c r="R64" s="566">
        <f>Q64*P64</f>
        <v>3360</v>
      </c>
      <c r="S64" s="566"/>
      <c r="T64" s="566">
        <f t="shared" si="8"/>
        <v>-28</v>
      </c>
      <c r="U64" s="566">
        <v>240</v>
      </c>
      <c r="V64" s="566">
        <f>U64*T64</f>
        <v>-6720</v>
      </c>
      <c r="W64" s="571"/>
    </row>
    <row r="65" spans="1:23">
      <c r="A65" s="573" t="s">
        <v>624</v>
      </c>
      <c r="B65" s="592" t="s">
        <v>625</v>
      </c>
      <c r="C65" s="591" t="s">
        <v>601</v>
      </c>
      <c r="D65" s="593" t="s">
        <v>590</v>
      </c>
      <c r="E65" s="552"/>
      <c r="F65" s="552"/>
      <c r="G65" s="553"/>
      <c r="H65" s="559">
        <v>0</v>
      </c>
      <c r="I65" s="570"/>
      <c r="J65" s="570"/>
      <c r="K65" s="570"/>
      <c r="L65" s="570"/>
      <c r="M65" s="570"/>
      <c r="N65" s="570"/>
      <c r="O65" s="570"/>
      <c r="P65" s="570"/>
      <c r="Q65" s="570"/>
      <c r="R65" s="570"/>
      <c r="S65" s="570"/>
      <c r="T65" s="570"/>
      <c r="U65" s="570"/>
      <c r="V65" s="570"/>
      <c r="W65" s="571"/>
    </row>
    <row r="66" spans="1:23">
      <c r="A66" s="573" t="s">
        <v>626</v>
      </c>
      <c r="B66" s="592" t="s">
        <v>627</v>
      </c>
      <c r="C66" s="591" t="s">
        <v>601</v>
      </c>
      <c r="D66" s="593" t="s">
        <v>590</v>
      </c>
      <c r="E66" s="552"/>
      <c r="F66" s="552"/>
      <c r="G66" s="553"/>
      <c r="H66" s="559">
        <v>0</v>
      </c>
      <c r="I66" s="570"/>
      <c r="J66" s="570"/>
      <c r="K66" s="570"/>
      <c r="L66" s="570"/>
      <c r="M66" s="570"/>
      <c r="N66" s="570"/>
      <c r="O66" s="570"/>
      <c r="P66" s="570"/>
      <c r="Q66" s="570"/>
      <c r="R66" s="570"/>
      <c r="S66" s="570"/>
      <c r="T66" s="570"/>
      <c r="U66" s="570"/>
      <c r="V66" s="570"/>
      <c r="W66" s="571"/>
    </row>
    <row r="67" spans="1:23" ht="23">
      <c r="A67" s="573" t="s">
        <v>628</v>
      </c>
      <c r="B67" s="592" t="s">
        <v>629</v>
      </c>
      <c r="C67" s="591" t="s">
        <v>601</v>
      </c>
      <c r="D67" s="593">
        <f>15+30+12</f>
        <v>57</v>
      </c>
      <c r="E67" s="552">
        <v>200</v>
      </c>
      <c r="F67" s="552">
        <v>70</v>
      </c>
      <c r="G67" s="553">
        <f>$D67*(E67+F67)</f>
        <v>15390</v>
      </c>
      <c r="H67" s="559">
        <v>201</v>
      </c>
      <c r="I67" s="566">
        <f>E67+F67</f>
        <v>270</v>
      </c>
      <c r="J67" s="566">
        <f>I67*H67</f>
        <v>54270</v>
      </c>
      <c r="K67" s="566"/>
      <c r="L67" s="570">
        <v>122</v>
      </c>
      <c r="M67" s="566">
        <v>270</v>
      </c>
      <c r="N67" s="566">
        <f>M67*L67</f>
        <v>32940</v>
      </c>
      <c r="O67" s="566"/>
      <c r="P67" s="565">
        <f>L67-D67</f>
        <v>65</v>
      </c>
      <c r="Q67" s="566">
        <v>270</v>
      </c>
      <c r="R67" s="566">
        <f>Q67*P67</f>
        <v>17550</v>
      </c>
      <c r="S67" s="566"/>
      <c r="T67" s="566">
        <f t="shared" si="8"/>
        <v>-79</v>
      </c>
      <c r="U67" s="566">
        <v>270</v>
      </c>
      <c r="V67" s="566">
        <f t="shared" ref="V67:V129" si="12">U67*T67</f>
        <v>-21330</v>
      </c>
      <c r="W67" s="571"/>
    </row>
    <row r="68" spans="1:23">
      <c r="A68" s="573" t="s">
        <v>630</v>
      </c>
      <c r="B68" s="592" t="s">
        <v>631</v>
      </c>
      <c r="C68" s="591" t="s">
        <v>601</v>
      </c>
      <c r="D68" s="593" t="s">
        <v>590</v>
      </c>
      <c r="E68" s="552"/>
      <c r="F68" s="552"/>
      <c r="G68" s="553"/>
      <c r="H68" s="559">
        <v>0</v>
      </c>
      <c r="I68" s="570"/>
      <c r="J68" s="570"/>
      <c r="K68" s="570"/>
      <c r="L68" s="570"/>
      <c r="M68" s="570"/>
      <c r="N68" s="570"/>
      <c r="O68" s="570"/>
      <c r="P68" s="570"/>
      <c r="Q68" s="570"/>
      <c r="R68" s="570"/>
      <c r="S68" s="570"/>
      <c r="T68" s="570">
        <f t="shared" si="8"/>
        <v>0</v>
      </c>
      <c r="U68" s="570"/>
      <c r="V68" s="570">
        <f t="shared" si="12"/>
        <v>0</v>
      </c>
      <c r="W68" s="571"/>
    </row>
    <row r="69" spans="1:23">
      <c r="A69" s="573" t="s">
        <v>632</v>
      </c>
      <c r="B69" s="592" t="s">
        <v>633</v>
      </c>
      <c r="C69" s="591" t="s">
        <v>601</v>
      </c>
      <c r="D69" s="593" t="s">
        <v>590</v>
      </c>
      <c r="E69" s="552"/>
      <c r="F69" s="552"/>
      <c r="G69" s="553"/>
      <c r="H69" s="559">
        <v>0</v>
      </c>
      <c r="I69" s="570"/>
      <c r="J69" s="570"/>
      <c r="K69" s="570"/>
      <c r="L69" s="570"/>
      <c r="M69" s="570"/>
      <c r="N69" s="570"/>
      <c r="O69" s="570"/>
      <c r="P69" s="570"/>
      <c r="Q69" s="570"/>
      <c r="R69" s="570"/>
      <c r="S69" s="570"/>
      <c r="T69" s="570">
        <f t="shared" si="8"/>
        <v>0</v>
      </c>
      <c r="U69" s="570"/>
      <c r="V69" s="570">
        <f t="shared" si="12"/>
        <v>0</v>
      </c>
      <c r="W69" s="571"/>
    </row>
    <row r="70" spans="1:23">
      <c r="A70" s="573" t="s">
        <v>634</v>
      </c>
      <c r="B70" s="592" t="s">
        <v>635</v>
      </c>
      <c r="C70" s="591" t="s">
        <v>601</v>
      </c>
      <c r="D70" s="593" t="s">
        <v>590</v>
      </c>
      <c r="E70" s="552"/>
      <c r="F70" s="552"/>
      <c r="G70" s="553"/>
      <c r="H70" s="559">
        <v>0</v>
      </c>
      <c r="I70" s="570"/>
      <c r="J70" s="570"/>
      <c r="K70" s="570"/>
      <c r="L70" s="570"/>
      <c r="M70" s="570"/>
      <c r="N70" s="570"/>
      <c r="O70" s="570"/>
      <c r="P70" s="570"/>
      <c r="Q70" s="570"/>
      <c r="R70" s="570"/>
      <c r="S70" s="570"/>
      <c r="T70" s="570">
        <f t="shared" si="8"/>
        <v>0</v>
      </c>
      <c r="U70" s="570"/>
      <c r="V70" s="570">
        <f t="shared" si="12"/>
        <v>0</v>
      </c>
      <c r="W70" s="571"/>
    </row>
    <row r="71" spans="1:23" ht="23">
      <c r="A71" s="573" t="s">
        <v>636</v>
      </c>
      <c r="B71" s="592" t="s">
        <v>637</v>
      </c>
      <c r="C71" s="591" t="s">
        <v>601</v>
      </c>
      <c r="D71" s="593">
        <f>5+5+18+10*2+18*2</f>
        <v>84</v>
      </c>
      <c r="E71" s="552">
        <v>160</v>
      </c>
      <c r="F71" s="552">
        <v>65</v>
      </c>
      <c r="G71" s="553">
        <f>$D71*(E71+F71)</f>
        <v>18900</v>
      </c>
      <c r="H71" s="559">
        <v>106</v>
      </c>
      <c r="I71" s="566">
        <f>E71+F71</f>
        <v>225</v>
      </c>
      <c r="J71" s="566">
        <f>I71*H71</f>
        <v>23850</v>
      </c>
      <c r="K71" s="566"/>
      <c r="L71" s="570">
        <v>104</v>
      </c>
      <c r="M71" s="566">
        <v>225</v>
      </c>
      <c r="N71" s="566">
        <f>M71*L71</f>
        <v>23400</v>
      </c>
      <c r="O71" s="566"/>
      <c r="P71" s="565">
        <f t="shared" ref="P71:P72" si="13">L71-D71</f>
        <v>20</v>
      </c>
      <c r="Q71" s="566">
        <v>225</v>
      </c>
      <c r="R71" s="566">
        <f>Q71*P71</f>
        <v>4500</v>
      </c>
      <c r="S71" s="566"/>
      <c r="T71" s="566">
        <f t="shared" si="8"/>
        <v>-2</v>
      </c>
      <c r="U71" s="566">
        <v>225</v>
      </c>
      <c r="V71" s="566">
        <f t="shared" si="12"/>
        <v>-450</v>
      </c>
      <c r="W71" s="571"/>
    </row>
    <row r="72" spans="1:23">
      <c r="A72" s="573" t="s">
        <v>638</v>
      </c>
      <c r="B72" s="592" t="s">
        <v>639</v>
      </c>
      <c r="C72" s="591" t="s">
        <v>601</v>
      </c>
      <c r="D72" s="593">
        <f>35+35</f>
        <v>70</v>
      </c>
      <c r="E72" s="552">
        <v>110</v>
      </c>
      <c r="F72" s="552">
        <v>50</v>
      </c>
      <c r="G72" s="553">
        <f>$D72*(E72+F72)</f>
        <v>11200</v>
      </c>
      <c r="H72" s="559">
        <v>95</v>
      </c>
      <c r="I72" s="566">
        <f>E72+F72</f>
        <v>160</v>
      </c>
      <c r="J72" s="566">
        <f>I72*H72</f>
        <v>15200</v>
      </c>
      <c r="K72" s="566"/>
      <c r="L72" s="570">
        <v>73</v>
      </c>
      <c r="M72" s="566">
        <v>160</v>
      </c>
      <c r="N72" s="566">
        <f>M72*L72</f>
        <v>11680</v>
      </c>
      <c r="O72" s="566"/>
      <c r="P72" s="565">
        <f t="shared" si="13"/>
        <v>3</v>
      </c>
      <c r="Q72" s="566">
        <v>160</v>
      </c>
      <c r="R72" s="566">
        <f>Q72*P72</f>
        <v>480</v>
      </c>
      <c r="S72" s="566"/>
      <c r="T72" s="566">
        <f t="shared" si="8"/>
        <v>-22</v>
      </c>
      <c r="U72" s="566">
        <v>160</v>
      </c>
      <c r="V72" s="566">
        <f t="shared" si="12"/>
        <v>-3520</v>
      </c>
      <c r="W72" s="571"/>
    </row>
    <row r="73" spans="1:23">
      <c r="A73" s="573" t="s">
        <v>640</v>
      </c>
      <c r="B73" s="592" t="s">
        <v>641</v>
      </c>
      <c r="C73" s="591" t="s">
        <v>601</v>
      </c>
      <c r="D73" s="593" t="s">
        <v>590</v>
      </c>
      <c r="E73" s="552"/>
      <c r="F73" s="552"/>
      <c r="G73" s="553"/>
      <c r="H73" s="595"/>
      <c r="I73" s="570"/>
      <c r="J73" s="570"/>
      <c r="K73" s="570"/>
      <c r="L73" s="570"/>
      <c r="M73" s="570"/>
      <c r="N73" s="570"/>
      <c r="O73" s="570"/>
      <c r="P73" s="570"/>
      <c r="Q73" s="570"/>
      <c r="R73" s="570"/>
      <c r="S73" s="570"/>
      <c r="T73" s="570"/>
      <c r="U73" s="570"/>
      <c r="V73" s="570"/>
      <c r="W73" s="571"/>
    </row>
    <row r="74" spans="1:23">
      <c r="A74" s="573" t="s">
        <v>642</v>
      </c>
      <c r="B74" s="592" t="s">
        <v>643</v>
      </c>
      <c r="C74" s="591" t="s">
        <v>601</v>
      </c>
      <c r="D74" s="593">
        <v>20</v>
      </c>
      <c r="E74" s="552">
        <v>75</v>
      </c>
      <c r="F74" s="552">
        <v>60</v>
      </c>
      <c r="G74" s="553">
        <f>$D74*(E74+F74)</f>
        <v>2700</v>
      </c>
      <c r="H74" s="595"/>
      <c r="I74" s="570"/>
      <c r="J74" s="570"/>
      <c r="K74" s="570"/>
      <c r="L74" s="570"/>
      <c r="M74" s="570"/>
      <c r="N74" s="570"/>
      <c r="O74" s="570"/>
      <c r="P74" s="565">
        <f t="shared" ref="P74" si="14">L74-D74</f>
        <v>-20</v>
      </c>
      <c r="Q74" s="552">
        <f t="shared" ref="Q74" si="15">F74+E74</f>
        <v>135</v>
      </c>
      <c r="R74" s="594">
        <f t="shared" ref="R74" si="16">Q74*P74</f>
        <v>-2700</v>
      </c>
      <c r="S74" s="570"/>
      <c r="T74" s="570"/>
      <c r="U74" s="570"/>
      <c r="V74" s="570"/>
      <c r="W74" s="571"/>
    </row>
    <row r="75" spans="1:23" s="606" customFormat="1">
      <c r="A75" s="596" t="s">
        <v>644</v>
      </c>
      <c r="B75" s="597" t="s">
        <v>645</v>
      </c>
      <c r="C75" s="598" t="s">
        <v>646</v>
      </c>
      <c r="D75" s="599" t="s">
        <v>590</v>
      </c>
      <c r="E75" s="600">
        <v>480</v>
      </c>
      <c r="F75" s="600">
        <v>102</v>
      </c>
      <c r="G75" s="601"/>
      <c r="H75" s="602">
        <v>70</v>
      </c>
      <c r="I75" s="603">
        <f>E75+F75</f>
        <v>582</v>
      </c>
      <c r="J75" s="603">
        <f>I75*H75</f>
        <v>40740</v>
      </c>
      <c r="K75" s="603"/>
      <c r="L75" s="604">
        <v>50</v>
      </c>
      <c r="M75" s="603">
        <v>582</v>
      </c>
      <c r="N75" s="603">
        <f>M75*L75</f>
        <v>29100</v>
      </c>
      <c r="O75" s="603"/>
      <c r="P75" s="565">
        <f>L75</f>
        <v>50</v>
      </c>
      <c r="Q75" s="603">
        <v>582</v>
      </c>
      <c r="R75" s="603">
        <f>Q75*P75</f>
        <v>29100</v>
      </c>
      <c r="S75" s="603"/>
      <c r="T75" s="603">
        <f t="shared" si="8"/>
        <v>-20</v>
      </c>
      <c r="U75" s="603">
        <v>582</v>
      </c>
      <c r="V75" s="603">
        <f t="shared" si="12"/>
        <v>-11640</v>
      </c>
      <c r="W75" s="605"/>
    </row>
    <row r="76" spans="1:23">
      <c r="A76" s="573" t="s">
        <v>647</v>
      </c>
      <c r="B76" s="607" t="s">
        <v>648</v>
      </c>
      <c r="C76" s="564" t="s">
        <v>646</v>
      </c>
      <c r="D76" s="593">
        <v>25</v>
      </c>
      <c r="E76" s="568">
        <v>50</v>
      </c>
      <c r="F76" s="568">
        <v>10</v>
      </c>
      <c r="G76" s="569">
        <f>$D76*(E76+F76)</f>
        <v>1500</v>
      </c>
      <c r="H76" s="595"/>
      <c r="I76" s="570"/>
      <c r="J76" s="570"/>
      <c r="K76" s="570"/>
      <c r="L76" s="570"/>
      <c r="M76" s="570"/>
      <c r="N76" s="570"/>
      <c r="O76" s="570"/>
      <c r="P76" s="565">
        <f t="shared" ref="P76:P77" si="17">L76-D76</f>
        <v>-25</v>
      </c>
      <c r="Q76" s="552">
        <f t="shared" ref="Q76:Q77" si="18">F76+E76</f>
        <v>60</v>
      </c>
      <c r="R76" s="594">
        <f t="shared" ref="R76:R77" si="19">Q76*P76</f>
        <v>-1500</v>
      </c>
      <c r="S76" s="570"/>
      <c r="T76" s="570"/>
      <c r="U76" s="570"/>
      <c r="V76" s="570"/>
      <c r="W76" s="571"/>
    </row>
    <row r="77" spans="1:23">
      <c r="A77" s="573" t="s">
        <v>649</v>
      </c>
      <c r="B77" s="592" t="s">
        <v>650</v>
      </c>
      <c r="C77" s="591" t="s">
        <v>601</v>
      </c>
      <c r="D77" s="593">
        <v>10</v>
      </c>
      <c r="E77" s="552">
        <v>80</v>
      </c>
      <c r="F77" s="552">
        <v>20</v>
      </c>
      <c r="G77" s="553">
        <f>$D77*(E77+F77)</f>
        <v>1000</v>
      </c>
      <c r="H77" s="595"/>
      <c r="I77" s="570"/>
      <c r="J77" s="570"/>
      <c r="K77" s="570"/>
      <c r="L77" s="570"/>
      <c r="M77" s="570"/>
      <c r="N77" s="570"/>
      <c r="O77" s="570"/>
      <c r="P77" s="565">
        <f t="shared" si="17"/>
        <v>-10</v>
      </c>
      <c r="Q77" s="552">
        <f t="shared" si="18"/>
        <v>100</v>
      </c>
      <c r="R77" s="594">
        <f t="shared" si="19"/>
        <v>-1000</v>
      </c>
      <c r="S77" s="570"/>
      <c r="T77" s="570"/>
      <c r="U77" s="570"/>
      <c r="V77" s="570"/>
      <c r="W77" s="571"/>
    </row>
    <row r="78" spans="1:23">
      <c r="A78" s="591"/>
      <c r="B78" s="592"/>
      <c r="C78" s="591"/>
      <c r="D78" s="593"/>
      <c r="E78" s="552"/>
      <c r="F78" s="552"/>
      <c r="G78" s="553"/>
      <c r="H78" s="595"/>
      <c r="I78" s="570"/>
      <c r="J78" s="570"/>
      <c r="K78" s="570"/>
      <c r="L78" s="570"/>
      <c r="M78" s="570"/>
      <c r="N78" s="570"/>
      <c r="O78" s="570"/>
      <c r="P78" s="570"/>
      <c r="Q78" s="570"/>
      <c r="R78" s="570"/>
      <c r="S78" s="570"/>
      <c r="T78" s="570"/>
      <c r="U78" s="570"/>
      <c r="V78" s="570"/>
      <c r="W78" s="571"/>
    </row>
    <row r="79" spans="1:23">
      <c r="A79" s="591">
        <v>2.2000000000000002</v>
      </c>
      <c r="B79" s="592" t="s">
        <v>651</v>
      </c>
      <c r="C79" s="591"/>
      <c r="D79" s="593"/>
      <c r="E79" s="552"/>
      <c r="F79" s="552"/>
      <c r="G79" s="553"/>
      <c r="H79" s="595"/>
      <c r="I79" s="570"/>
      <c r="J79" s="570"/>
      <c r="K79" s="570"/>
      <c r="L79" s="570"/>
      <c r="M79" s="570"/>
      <c r="N79" s="570"/>
      <c r="O79" s="570"/>
      <c r="P79" s="570"/>
      <c r="Q79" s="570"/>
      <c r="R79" s="570"/>
      <c r="S79" s="570"/>
      <c r="T79" s="570"/>
      <c r="U79" s="570"/>
      <c r="V79" s="570"/>
      <c r="W79" s="571"/>
    </row>
    <row r="80" spans="1:23" ht="46">
      <c r="A80" s="591"/>
      <c r="B80" s="592" t="s">
        <v>652</v>
      </c>
      <c r="C80" s="591"/>
      <c r="D80" s="593"/>
      <c r="E80" s="552"/>
      <c r="F80" s="552"/>
      <c r="G80" s="553"/>
      <c r="H80" s="595"/>
      <c r="I80" s="570"/>
      <c r="J80" s="570"/>
      <c r="K80" s="570"/>
      <c r="L80" s="570"/>
      <c r="M80" s="570"/>
      <c r="N80" s="570"/>
      <c r="O80" s="570"/>
      <c r="P80" s="570"/>
      <c r="Q80" s="570"/>
      <c r="R80" s="570"/>
      <c r="S80" s="570"/>
      <c r="T80" s="570"/>
      <c r="U80" s="570"/>
      <c r="V80" s="570"/>
      <c r="W80" s="571"/>
    </row>
    <row r="81" spans="1:23">
      <c r="A81" s="573" t="s">
        <v>653</v>
      </c>
      <c r="B81" s="592" t="str">
        <f>B53</f>
        <v>3.5C x 400 Sq.mm. AL XLPE Cable</v>
      </c>
      <c r="C81" s="591" t="s">
        <v>654</v>
      </c>
      <c r="D81" s="593" t="s">
        <v>590</v>
      </c>
      <c r="E81" s="552"/>
      <c r="F81" s="552"/>
      <c r="G81" s="553"/>
      <c r="H81" s="595"/>
      <c r="I81" s="570"/>
      <c r="J81" s="570"/>
      <c r="K81" s="570"/>
      <c r="L81" s="570"/>
      <c r="M81" s="570"/>
      <c r="N81" s="570"/>
      <c r="O81" s="570"/>
      <c r="P81" s="570"/>
      <c r="Q81" s="570"/>
      <c r="R81" s="570"/>
      <c r="S81" s="570"/>
      <c r="T81" s="570"/>
      <c r="U81" s="570"/>
      <c r="V81" s="570"/>
      <c r="W81" s="571"/>
    </row>
    <row r="82" spans="1:23">
      <c r="A82" s="573" t="s">
        <v>655</v>
      </c>
      <c r="B82" s="592" t="str">
        <f t="shared" ref="B82:B105" si="20">B54</f>
        <v>3.5C x 300 Sq.mm. AL XLPE Cable</v>
      </c>
      <c r="C82" s="591" t="s">
        <v>654</v>
      </c>
      <c r="D82" s="593" t="s">
        <v>590</v>
      </c>
      <c r="E82" s="552"/>
      <c r="F82" s="552"/>
      <c r="G82" s="553"/>
      <c r="H82" s="595"/>
      <c r="I82" s="570"/>
      <c r="J82" s="570"/>
      <c r="K82" s="570"/>
      <c r="L82" s="570"/>
      <c r="M82" s="570"/>
      <c r="N82" s="570"/>
      <c r="O82" s="570"/>
      <c r="P82" s="570"/>
      <c r="Q82" s="570"/>
      <c r="R82" s="570"/>
      <c r="S82" s="570"/>
      <c r="T82" s="570"/>
      <c r="U82" s="570"/>
      <c r="V82" s="570"/>
      <c r="W82" s="571"/>
    </row>
    <row r="83" spans="1:23">
      <c r="A83" s="573" t="s">
        <v>656</v>
      </c>
      <c r="B83" s="592" t="str">
        <f t="shared" si="20"/>
        <v>3.5C x 240 Sq.mm. AL XLPE Cable</v>
      </c>
      <c r="C83" s="591" t="s">
        <v>654</v>
      </c>
      <c r="D83" s="593" t="s">
        <v>590</v>
      </c>
      <c r="E83" s="552"/>
      <c r="F83" s="552"/>
      <c r="G83" s="553"/>
      <c r="H83" s="595"/>
      <c r="I83" s="570"/>
      <c r="J83" s="570"/>
      <c r="K83" s="570"/>
      <c r="L83" s="570"/>
      <c r="M83" s="570"/>
      <c r="N83" s="570"/>
      <c r="O83" s="570"/>
      <c r="P83" s="570"/>
      <c r="Q83" s="570"/>
      <c r="R83" s="570"/>
      <c r="S83" s="570"/>
      <c r="T83" s="570"/>
      <c r="U83" s="570"/>
      <c r="V83" s="570"/>
      <c r="W83" s="571"/>
    </row>
    <row r="84" spans="1:23">
      <c r="A84" s="573" t="s">
        <v>657</v>
      </c>
      <c r="B84" s="592" t="str">
        <f t="shared" si="20"/>
        <v>3.5C x 185 Sq.mm. AL XLPE Cable</v>
      </c>
      <c r="C84" s="591" t="s">
        <v>654</v>
      </c>
      <c r="D84" s="593" t="s">
        <v>590</v>
      </c>
      <c r="E84" s="552"/>
      <c r="F84" s="552"/>
      <c r="G84" s="553"/>
      <c r="H84" s="595"/>
      <c r="I84" s="570"/>
      <c r="J84" s="570"/>
      <c r="K84" s="570"/>
      <c r="L84" s="570"/>
      <c r="M84" s="570"/>
      <c r="N84" s="570"/>
      <c r="O84" s="570"/>
      <c r="P84" s="570"/>
      <c r="Q84" s="570"/>
      <c r="R84" s="570"/>
      <c r="S84" s="570"/>
      <c r="T84" s="570"/>
      <c r="U84" s="570"/>
      <c r="V84" s="570"/>
      <c r="W84" s="571"/>
    </row>
    <row r="85" spans="1:23">
      <c r="A85" s="573" t="s">
        <v>658</v>
      </c>
      <c r="B85" s="592" t="str">
        <f t="shared" si="20"/>
        <v>3.5C x 150 Sq.mm. AL XLPE Cable</v>
      </c>
      <c r="C85" s="591" t="s">
        <v>654</v>
      </c>
      <c r="D85" s="593" t="s">
        <v>590</v>
      </c>
      <c r="E85" s="552"/>
      <c r="F85" s="552"/>
      <c r="G85" s="553"/>
      <c r="H85" s="595"/>
      <c r="I85" s="570"/>
      <c r="J85" s="570"/>
      <c r="K85" s="570"/>
      <c r="L85" s="570"/>
      <c r="M85" s="570"/>
      <c r="N85" s="570"/>
      <c r="O85" s="570"/>
      <c r="P85" s="570"/>
      <c r="Q85" s="570"/>
      <c r="R85" s="570"/>
      <c r="S85" s="570"/>
      <c r="T85" s="570"/>
      <c r="U85" s="570"/>
      <c r="V85" s="570"/>
      <c r="W85" s="571"/>
    </row>
    <row r="86" spans="1:23">
      <c r="A86" s="573" t="s">
        <v>659</v>
      </c>
      <c r="B86" s="592" t="str">
        <f t="shared" si="20"/>
        <v>3.5C x 120 Sq.mm. AL XLPE Cable</v>
      </c>
      <c r="C86" s="591" t="s">
        <v>654</v>
      </c>
      <c r="D86" s="593" t="s">
        <v>590</v>
      </c>
      <c r="E86" s="552"/>
      <c r="F86" s="552"/>
      <c r="G86" s="553"/>
      <c r="H86" s="595"/>
      <c r="I86" s="570"/>
      <c r="J86" s="570"/>
      <c r="K86" s="570"/>
      <c r="L86" s="570"/>
      <c r="M86" s="570"/>
      <c r="N86" s="570"/>
      <c r="O86" s="570"/>
      <c r="P86" s="570"/>
      <c r="Q86" s="570"/>
      <c r="R86" s="570"/>
      <c r="S86" s="570"/>
      <c r="T86" s="570"/>
      <c r="U86" s="570"/>
      <c r="V86" s="570"/>
      <c r="W86" s="571"/>
    </row>
    <row r="87" spans="1:23">
      <c r="A87" s="573" t="s">
        <v>660</v>
      </c>
      <c r="B87" s="592" t="str">
        <f t="shared" si="20"/>
        <v>3.5C x 95 Sq.mm. AL XLPE Cable</v>
      </c>
      <c r="C87" s="591" t="s">
        <v>654</v>
      </c>
      <c r="D87" s="593" t="s">
        <v>590</v>
      </c>
      <c r="E87" s="552"/>
      <c r="F87" s="552"/>
      <c r="G87" s="553"/>
      <c r="H87" s="595"/>
      <c r="I87" s="570"/>
      <c r="J87" s="570"/>
      <c r="K87" s="570"/>
      <c r="L87" s="570"/>
      <c r="M87" s="570"/>
      <c r="N87" s="570"/>
      <c r="O87" s="570"/>
      <c r="P87" s="570"/>
      <c r="Q87" s="570"/>
      <c r="R87" s="570"/>
      <c r="S87" s="570"/>
      <c r="T87" s="570"/>
      <c r="U87" s="570"/>
      <c r="V87" s="570"/>
      <c r="W87" s="571"/>
    </row>
    <row r="88" spans="1:23">
      <c r="A88" s="573" t="s">
        <v>661</v>
      </c>
      <c r="B88" s="592" t="str">
        <f t="shared" si="20"/>
        <v>3.5C x 70 Sq.mm. AL XLPE Cable- MAIN PANEL</v>
      </c>
      <c r="C88" s="591" t="s">
        <v>654</v>
      </c>
      <c r="D88" s="593">
        <v>2</v>
      </c>
      <c r="E88" s="552">
        <v>550</v>
      </c>
      <c r="F88" s="552">
        <v>100</v>
      </c>
      <c r="G88" s="553">
        <f>$D88*(E88+F88)</f>
        <v>1300</v>
      </c>
      <c r="H88" s="595"/>
      <c r="I88" s="570"/>
      <c r="J88" s="570"/>
      <c r="K88" s="570"/>
      <c r="L88" s="570"/>
      <c r="M88" s="570"/>
      <c r="N88" s="570"/>
      <c r="O88" s="570"/>
      <c r="P88" s="565">
        <f t="shared" ref="P88" si="21">L88-D88</f>
        <v>-2</v>
      </c>
      <c r="Q88" s="552">
        <f t="shared" ref="Q88" si="22">F88+E88</f>
        <v>650</v>
      </c>
      <c r="R88" s="594">
        <f t="shared" ref="R88" si="23">Q88*P88</f>
        <v>-1300</v>
      </c>
      <c r="S88" s="570"/>
      <c r="T88" s="570"/>
      <c r="U88" s="570"/>
      <c r="V88" s="570"/>
      <c r="W88" s="571"/>
    </row>
    <row r="89" spans="1:23">
      <c r="A89" s="573" t="s">
        <v>662</v>
      </c>
      <c r="B89" s="592" t="str">
        <f t="shared" si="20"/>
        <v>3.5C x 50 Sq.mm. AL XLPE Cable</v>
      </c>
      <c r="C89" s="591" t="s">
        <v>654</v>
      </c>
      <c r="D89" s="593" t="s">
        <v>590</v>
      </c>
      <c r="E89" s="552"/>
      <c r="F89" s="552"/>
      <c r="G89" s="553"/>
      <c r="H89" s="595"/>
      <c r="I89" s="570"/>
      <c r="J89" s="570"/>
      <c r="K89" s="570"/>
      <c r="L89" s="570"/>
      <c r="M89" s="570"/>
      <c r="N89" s="570"/>
      <c r="O89" s="570"/>
      <c r="P89" s="570"/>
      <c r="Q89" s="570"/>
      <c r="R89" s="570"/>
      <c r="S89" s="570"/>
      <c r="T89" s="570"/>
      <c r="U89" s="570"/>
      <c r="V89" s="570"/>
      <c r="W89" s="571"/>
    </row>
    <row r="90" spans="1:23">
      <c r="A90" s="573" t="s">
        <v>663</v>
      </c>
      <c r="B90" s="592" t="str">
        <f t="shared" si="20"/>
        <v xml:space="preserve">3.5C x 35 Sq.mm. AL XLPE Cable </v>
      </c>
      <c r="C90" s="591" t="s">
        <v>654</v>
      </c>
      <c r="D90" s="593" t="s">
        <v>590</v>
      </c>
      <c r="E90" s="552"/>
      <c r="F90" s="552"/>
      <c r="G90" s="553"/>
      <c r="H90" s="595"/>
      <c r="I90" s="570"/>
      <c r="J90" s="570"/>
      <c r="K90" s="570"/>
      <c r="L90" s="570"/>
      <c r="M90" s="570"/>
      <c r="N90" s="570"/>
      <c r="O90" s="570"/>
      <c r="P90" s="570"/>
      <c r="Q90" s="570"/>
      <c r="R90" s="570"/>
      <c r="S90" s="570"/>
      <c r="T90" s="570"/>
      <c r="U90" s="570"/>
      <c r="V90" s="570"/>
      <c r="W90" s="571"/>
    </row>
    <row r="91" spans="1:23">
      <c r="A91" s="573" t="s">
        <v>664</v>
      </c>
      <c r="B91" s="592" t="str">
        <f t="shared" si="20"/>
        <v>3.5C x 25 Sq.mm. AL XLPE Cable</v>
      </c>
      <c r="C91" s="591" t="s">
        <v>654</v>
      </c>
      <c r="D91" s="593" t="s">
        <v>590</v>
      </c>
      <c r="E91" s="552"/>
      <c r="F91" s="552"/>
      <c r="G91" s="553"/>
      <c r="H91" s="595"/>
      <c r="I91" s="570"/>
      <c r="J91" s="570"/>
      <c r="K91" s="570"/>
      <c r="L91" s="570"/>
      <c r="M91" s="570"/>
      <c r="N91" s="570"/>
      <c r="O91" s="570"/>
      <c r="P91" s="570"/>
      <c r="Q91" s="570"/>
      <c r="R91" s="570"/>
      <c r="S91" s="570"/>
      <c r="T91" s="570"/>
      <c r="U91" s="570"/>
      <c r="V91" s="570"/>
      <c r="W91" s="571"/>
    </row>
    <row r="92" spans="1:23" ht="23">
      <c r="A92" s="573" t="s">
        <v>665</v>
      </c>
      <c r="B92" s="592" t="str">
        <f t="shared" si="20"/>
        <v>4C x 16 Sq.mm. AL XLPE Cable - PDB, KPDB, KDB, BAR DB &amp; DISHWASHER</v>
      </c>
      <c r="C92" s="591" t="s">
        <v>654</v>
      </c>
      <c r="D92" s="593">
        <f>5*2</f>
        <v>10</v>
      </c>
      <c r="E92" s="552">
        <v>450</v>
      </c>
      <c r="F92" s="552">
        <v>100</v>
      </c>
      <c r="G92" s="553">
        <f>$D92*(E92+F92)</f>
        <v>5500</v>
      </c>
      <c r="H92" s="595">
        <v>8</v>
      </c>
      <c r="I92" s="566">
        <f>E92+F92</f>
        <v>550</v>
      </c>
      <c r="J92" s="566">
        <f>I92*H92</f>
        <v>4400</v>
      </c>
      <c r="K92" s="566"/>
      <c r="L92" s="570">
        <v>8</v>
      </c>
      <c r="M92" s="566">
        <v>550</v>
      </c>
      <c r="N92" s="566">
        <f>M92*L92</f>
        <v>4400</v>
      </c>
      <c r="O92" s="566"/>
      <c r="P92" s="565">
        <f>L92-D92</f>
        <v>-2</v>
      </c>
      <c r="Q92" s="566">
        <v>550</v>
      </c>
      <c r="R92" s="566">
        <f>Q92*P92</f>
        <v>-1100</v>
      </c>
      <c r="S92" s="566"/>
      <c r="T92" s="566">
        <f t="shared" si="8"/>
        <v>0</v>
      </c>
      <c r="U92" s="566">
        <v>550</v>
      </c>
      <c r="V92" s="566">
        <f t="shared" si="12"/>
        <v>0</v>
      </c>
      <c r="W92" s="571"/>
    </row>
    <row r="93" spans="1:23">
      <c r="A93" s="573" t="s">
        <v>666</v>
      </c>
      <c r="B93" s="592" t="str">
        <f t="shared" si="20"/>
        <v>4C x 10 Sq.mm. CU XLPE Cable</v>
      </c>
      <c r="C93" s="591" t="s">
        <v>654</v>
      </c>
      <c r="D93" s="593" t="s">
        <v>590</v>
      </c>
      <c r="E93" s="552"/>
      <c r="F93" s="552"/>
      <c r="G93" s="553"/>
      <c r="H93" s="595"/>
      <c r="I93" s="570"/>
      <c r="J93" s="570"/>
      <c r="K93" s="570"/>
      <c r="L93" s="570"/>
      <c r="M93" s="570"/>
      <c r="N93" s="570"/>
      <c r="O93" s="570"/>
      <c r="P93" s="570"/>
      <c r="Q93" s="570"/>
      <c r="R93" s="570"/>
      <c r="S93" s="570"/>
      <c r="T93" s="570"/>
      <c r="U93" s="570"/>
      <c r="V93" s="570"/>
      <c r="W93" s="571"/>
    </row>
    <row r="94" spans="1:23">
      <c r="A94" s="573" t="s">
        <v>667</v>
      </c>
      <c r="B94" s="592" t="str">
        <f t="shared" si="20"/>
        <v xml:space="preserve">4C x 6 Sq.mm. CU XLPE Cable </v>
      </c>
      <c r="C94" s="591" t="s">
        <v>654</v>
      </c>
      <c r="D94" s="593" t="s">
        <v>590</v>
      </c>
      <c r="E94" s="552"/>
      <c r="F94" s="552"/>
      <c r="G94" s="553"/>
      <c r="H94" s="595"/>
      <c r="I94" s="570"/>
      <c r="J94" s="570"/>
      <c r="K94" s="570"/>
      <c r="L94" s="570"/>
      <c r="M94" s="570"/>
      <c r="N94" s="570"/>
      <c r="O94" s="570"/>
      <c r="P94" s="570"/>
      <c r="Q94" s="570"/>
      <c r="R94" s="570"/>
      <c r="S94" s="570"/>
      <c r="T94" s="570"/>
      <c r="U94" s="570"/>
      <c r="V94" s="570"/>
      <c r="W94" s="571"/>
    </row>
    <row r="95" spans="1:23" ht="23">
      <c r="A95" s="573" t="s">
        <v>668</v>
      </c>
      <c r="B95" s="592" t="str">
        <f t="shared" si="20"/>
        <v>4C x 4 Sq.mm. CU XLPE Cable - AHU, LDB &amp; PULVERISER</v>
      </c>
      <c r="C95" s="591" t="s">
        <v>654</v>
      </c>
      <c r="D95" s="593">
        <v>6</v>
      </c>
      <c r="E95" s="552">
        <v>250</v>
      </c>
      <c r="F95" s="552">
        <v>70</v>
      </c>
      <c r="G95" s="553">
        <f>$D95*(E95+F95)</f>
        <v>1920</v>
      </c>
      <c r="H95" s="595">
        <v>18</v>
      </c>
      <c r="I95" s="566">
        <f>E95+F95</f>
        <v>320</v>
      </c>
      <c r="J95" s="570">
        <f>I95*H95</f>
        <v>5760</v>
      </c>
      <c r="K95" s="570"/>
      <c r="L95" s="570">
        <v>16</v>
      </c>
      <c r="M95" s="566">
        <v>320</v>
      </c>
      <c r="N95" s="570">
        <f>M95*L95</f>
        <v>5120</v>
      </c>
      <c r="O95" s="570"/>
      <c r="P95" s="565">
        <f>L95-D95</f>
        <v>10</v>
      </c>
      <c r="Q95" s="566">
        <v>320</v>
      </c>
      <c r="R95" s="566">
        <f>Q95*P95</f>
        <v>3200</v>
      </c>
      <c r="S95" s="570"/>
      <c r="T95" s="570">
        <f t="shared" si="8"/>
        <v>-2</v>
      </c>
      <c r="U95" s="566">
        <v>320</v>
      </c>
      <c r="V95" s="570">
        <f t="shared" si="12"/>
        <v>-640</v>
      </c>
      <c r="W95" s="571"/>
    </row>
    <row r="96" spans="1:23">
      <c r="A96" s="573" t="s">
        <v>669</v>
      </c>
      <c r="B96" s="592" t="str">
        <f t="shared" si="20"/>
        <v>4C x 2.5 Sq.mm. CU XLPE Cable</v>
      </c>
      <c r="C96" s="591" t="s">
        <v>654</v>
      </c>
      <c r="D96" s="593" t="s">
        <v>590</v>
      </c>
      <c r="E96" s="552"/>
      <c r="F96" s="552"/>
      <c r="G96" s="553"/>
      <c r="H96" s="595"/>
      <c r="I96" s="570"/>
      <c r="J96" s="570"/>
      <c r="K96" s="570"/>
      <c r="L96" s="570"/>
      <c r="M96" s="570"/>
      <c r="N96" s="570"/>
      <c r="O96" s="570"/>
      <c r="P96" s="570"/>
      <c r="Q96" s="570"/>
      <c r="R96" s="570"/>
      <c r="S96" s="570"/>
      <c r="T96" s="570"/>
      <c r="U96" s="570"/>
      <c r="V96" s="570"/>
      <c r="W96" s="571"/>
    </row>
    <row r="97" spans="1:23">
      <c r="A97" s="573" t="s">
        <v>670</v>
      </c>
      <c r="B97" s="592" t="str">
        <f t="shared" si="20"/>
        <v>3C x 16 Sq.mm. CU XLPE Cable</v>
      </c>
      <c r="C97" s="591" t="s">
        <v>654</v>
      </c>
      <c r="D97" s="593" t="s">
        <v>590</v>
      </c>
      <c r="E97" s="552"/>
      <c r="F97" s="552"/>
      <c r="G97" s="553"/>
      <c r="H97" s="595"/>
      <c r="I97" s="570"/>
      <c r="J97" s="570"/>
      <c r="K97" s="570"/>
      <c r="L97" s="570"/>
      <c r="M97" s="570"/>
      <c r="N97" s="570"/>
      <c r="O97" s="570"/>
      <c r="P97" s="570"/>
      <c r="Q97" s="570"/>
      <c r="R97" s="570"/>
      <c r="S97" s="570"/>
      <c r="T97" s="570"/>
      <c r="U97" s="570"/>
      <c r="V97" s="570"/>
      <c r="W97" s="571"/>
    </row>
    <row r="98" spans="1:23">
      <c r="A98" s="573" t="s">
        <v>671</v>
      </c>
      <c r="B98" s="592" t="str">
        <f t="shared" si="20"/>
        <v>3C X 6sq.mm CU XLPE Cable</v>
      </c>
      <c r="C98" s="591" t="s">
        <v>654</v>
      </c>
      <c r="D98" s="593" t="s">
        <v>590</v>
      </c>
      <c r="E98" s="552"/>
      <c r="F98" s="552"/>
      <c r="G98" s="553"/>
      <c r="H98" s="595"/>
      <c r="I98" s="570"/>
      <c r="J98" s="570"/>
      <c r="K98" s="570"/>
      <c r="L98" s="570"/>
      <c r="M98" s="570"/>
      <c r="N98" s="570"/>
      <c r="O98" s="570"/>
      <c r="P98" s="570"/>
      <c r="Q98" s="570"/>
      <c r="R98" s="570"/>
      <c r="S98" s="570"/>
      <c r="T98" s="570"/>
      <c r="U98" s="570"/>
      <c r="V98" s="570"/>
      <c r="W98" s="571"/>
    </row>
    <row r="99" spans="1:23" ht="23">
      <c r="A99" s="573" t="s">
        <v>672</v>
      </c>
      <c r="B99" s="592" t="str">
        <f t="shared" si="20"/>
        <v>3C X 4sq.mm CU XLPE Cable - UPS &amp; UPS DB, REFRIG., FRESH AIR &amp; EXHAUST</v>
      </c>
      <c r="C99" s="591" t="s">
        <v>654</v>
      </c>
      <c r="D99" s="593">
        <f>7*2</f>
        <v>14</v>
      </c>
      <c r="E99" s="552">
        <v>250</v>
      </c>
      <c r="F99" s="552">
        <v>50</v>
      </c>
      <c r="G99" s="553">
        <f>$D99*(E99+F99)</f>
        <v>4200</v>
      </c>
      <c r="H99" s="595">
        <v>6</v>
      </c>
      <c r="I99" s="566">
        <f>E99+F99</f>
        <v>300</v>
      </c>
      <c r="J99" s="570">
        <f>I99*H99</f>
        <v>1800</v>
      </c>
      <c r="K99" s="570"/>
      <c r="L99" s="570">
        <v>6</v>
      </c>
      <c r="M99" s="566">
        <v>300</v>
      </c>
      <c r="N99" s="570">
        <f>M99*L99</f>
        <v>1800</v>
      </c>
      <c r="O99" s="570"/>
      <c r="P99" s="565">
        <f t="shared" ref="P99:P100" si="24">L99-D99</f>
        <v>-8</v>
      </c>
      <c r="Q99" s="566">
        <v>300</v>
      </c>
      <c r="R99" s="566">
        <f>Q99*P99</f>
        <v>-2400</v>
      </c>
      <c r="S99" s="570"/>
      <c r="T99" s="570">
        <f t="shared" ref="T99:T162" si="25">L99-H99</f>
        <v>0</v>
      </c>
      <c r="U99" s="566">
        <v>300</v>
      </c>
      <c r="V99" s="570">
        <f t="shared" si="12"/>
        <v>0</v>
      </c>
      <c r="W99" s="571"/>
    </row>
    <row r="100" spans="1:23">
      <c r="A100" s="573" t="s">
        <v>673</v>
      </c>
      <c r="B100" s="592" t="str">
        <f t="shared" si="20"/>
        <v>3C x 2.5 Sq.mm. CU PVC Cable - UPS O/G</v>
      </c>
      <c r="C100" s="591" t="s">
        <v>654</v>
      </c>
      <c r="D100" s="593">
        <v>4</v>
      </c>
      <c r="E100" s="552">
        <v>200</v>
      </c>
      <c r="F100" s="552">
        <v>50</v>
      </c>
      <c r="G100" s="553">
        <f>$D100*(E100+F100)</f>
        <v>1000</v>
      </c>
      <c r="H100" s="595">
        <v>22</v>
      </c>
      <c r="I100" s="566">
        <f>E100+F100</f>
        <v>250</v>
      </c>
      <c r="J100" s="570">
        <f>I100*H100</f>
        <v>5500</v>
      </c>
      <c r="K100" s="570"/>
      <c r="L100" s="570">
        <v>12</v>
      </c>
      <c r="M100" s="566">
        <v>250</v>
      </c>
      <c r="N100" s="570">
        <f>M100*L100</f>
        <v>3000</v>
      </c>
      <c r="O100" s="570"/>
      <c r="P100" s="565">
        <f t="shared" si="24"/>
        <v>8</v>
      </c>
      <c r="Q100" s="566">
        <v>250</v>
      </c>
      <c r="R100" s="566">
        <f>Q100*P100</f>
        <v>2000</v>
      </c>
      <c r="S100" s="570"/>
      <c r="T100" s="570">
        <f t="shared" si="25"/>
        <v>-10</v>
      </c>
      <c r="U100" s="566">
        <v>250</v>
      </c>
      <c r="V100" s="570">
        <f t="shared" si="12"/>
        <v>-2500</v>
      </c>
      <c r="W100" s="571"/>
    </row>
    <row r="101" spans="1:23">
      <c r="A101" s="573" t="s">
        <v>674</v>
      </c>
      <c r="B101" s="592" t="str">
        <f t="shared" si="20"/>
        <v>3C X 4sq.mm CU PVC  Cable</v>
      </c>
      <c r="C101" s="591" t="s">
        <v>654</v>
      </c>
      <c r="D101" s="593" t="s">
        <v>590</v>
      </c>
      <c r="E101" s="552"/>
      <c r="F101" s="552"/>
      <c r="G101" s="553"/>
      <c r="H101" s="595"/>
      <c r="I101" s="570"/>
      <c r="J101" s="570"/>
      <c r="K101" s="570"/>
      <c r="L101" s="570"/>
      <c r="M101" s="570"/>
      <c r="N101" s="570"/>
      <c r="O101" s="570"/>
      <c r="P101" s="570"/>
      <c r="Q101" s="570"/>
      <c r="R101" s="570"/>
      <c r="S101" s="570"/>
      <c r="T101" s="570"/>
      <c r="U101" s="570"/>
      <c r="V101" s="570"/>
      <c r="W101" s="571"/>
    </row>
    <row r="102" spans="1:23">
      <c r="A102" s="573" t="s">
        <v>675</v>
      </c>
      <c r="B102" s="592" t="str">
        <f t="shared" si="20"/>
        <v>3C X 1.5sq.mm CU PVC  Cable-SIGNAGE</v>
      </c>
      <c r="C102" s="591" t="s">
        <v>654</v>
      </c>
      <c r="D102" s="593">
        <f>4*2</f>
        <v>8</v>
      </c>
      <c r="E102" s="552">
        <v>225</v>
      </c>
      <c r="F102" s="552">
        <v>50</v>
      </c>
      <c r="G102" s="553">
        <f>$D102*(E102+F102)</f>
        <v>2200</v>
      </c>
      <c r="H102" s="595"/>
      <c r="I102" s="570"/>
      <c r="J102" s="570"/>
      <c r="K102" s="570"/>
      <c r="L102" s="570"/>
      <c r="M102" s="570"/>
      <c r="N102" s="570"/>
      <c r="O102" s="570"/>
      <c r="P102" s="565">
        <f t="shared" ref="P102" si="26">L102-D102</f>
        <v>-8</v>
      </c>
      <c r="Q102" s="552">
        <f t="shared" ref="Q102" si="27">F102+E102</f>
        <v>275</v>
      </c>
      <c r="R102" s="594">
        <f t="shared" ref="R102" si="28">Q102*P102</f>
        <v>-2200</v>
      </c>
      <c r="S102" s="570"/>
      <c r="T102" s="570"/>
      <c r="U102" s="570"/>
      <c r="V102" s="570"/>
      <c r="W102" s="571"/>
    </row>
    <row r="103" spans="1:23" s="606" customFormat="1" ht="23">
      <c r="A103" s="596" t="s">
        <v>676</v>
      </c>
      <c r="B103" s="608" t="str">
        <f t="shared" si="20"/>
        <v>1C x 70 Sq.mm, Copper, Flexible, Bunched together</v>
      </c>
      <c r="C103" s="609" t="s">
        <v>654</v>
      </c>
      <c r="D103" s="599" t="s">
        <v>590</v>
      </c>
      <c r="E103" s="610">
        <v>220</v>
      </c>
      <c r="F103" s="610">
        <v>150</v>
      </c>
      <c r="G103" s="611"/>
      <c r="H103" s="602">
        <v>4</v>
      </c>
      <c r="I103" s="603">
        <f>E103+F103</f>
        <v>370</v>
      </c>
      <c r="J103" s="604">
        <f>I103*H103</f>
        <v>1480</v>
      </c>
      <c r="K103" s="604"/>
      <c r="L103" s="604">
        <v>4</v>
      </c>
      <c r="M103" s="603">
        <v>370</v>
      </c>
      <c r="N103" s="604">
        <f>M103*L103</f>
        <v>1480</v>
      </c>
      <c r="O103" s="604"/>
      <c r="P103" s="565">
        <f>L103</f>
        <v>4</v>
      </c>
      <c r="Q103" s="603">
        <v>370</v>
      </c>
      <c r="R103" s="604">
        <f>Q103*P103</f>
        <v>1480</v>
      </c>
      <c r="S103" s="604"/>
      <c r="T103" s="604">
        <f t="shared" si="25"/>
        <v>0</v>
      </c>
      <c r="U103" s="603">
        <v>370</v>
      </c>
      <c r="V103" s="604">
        <f t="shared" si="12"/>
        <v>0</v>
      </c>
      <c r="W103" s="605"/>
    </row>
    <row r="104" spans="1:23" ht="23">
      <c r="A104" s="573" t="s">
        <v>677</v>
      </c>
      <c r="B104" s="592" t="str">
        <f t="shared" si="20"/>
        <v>1C x 4 Sq.mm, Copper, Flexible, Bunched together -UPS</v>
      </c>
      <c r="C104" s="591" t="s">
        <v>654</v>
      </c>
      <c r="D104" s="593">
        <v>12</v>
      </c>
      <c r="E104" s="552">
        <v>55</v>
      </c>
      <c r="F104" s="552">
        <v>20</v>
      </c>
      <c r="G104" s="553">
        <f>$D104*(E104+F104)</f>
        <v>900</v>
      </c>
      <c r="H104" s="595"/>
      <c r="I104" s="570"/>
      <c r="J104" s="570"/>
      <c r="K104" s="570"/>
      <c r="L104" s="570"/>
      <c r="M104" s="570"/>
      <c r="N104" s="570"/>
      <c r="O104" s="570"/>
      <c r="P104" s="565">
        <f t="shared" ref="P104:P105" si="29">L104-D104</f>
        <v>-12</v>
      </c>
      <c r="Q104" s="552">
        <f t="shared" ref="Q104:Q105" si="30">F104+E104</f>
        <v>75</v>
      </c>
      <c r="R104" s="594">
        <f t="shared" ref="R104:R105" si="31">Q104*P104</f>
        <v>-900</v>
      </c>
      <c r="S104" s="570"/>
      <c r="T104" s="570"/>
      <c r="U104" s="570"/>
      <c r="V104" s="570"/>
      <c r="W104" s="571"/>
    </row>
    <row r="105" spans="1:23" ht="12" thickBot="1">
      <c r="A105" s="573" t="s">
        <v>677</v>
      </c>
      <c r="B105" s="592" t="str">
        <f t="shared" si="20"/>
        <v>2C X 2.5sq.mm CU Cable - Kill switch UPS</v>
      </c>
      <c r="C105" s="591" t="s">
        <v>654</v>
      </c>
      <c r="D105" s="593">
        <v>2</v>
      </c>
      <c r="E105" s="552">
        <v>72</v>
      </c>
      <c r="F105" s="552">
        <v>40</v>
      </c>
      <c r="G105" s="553">
        <f>$D105*(E105+F105)</f>
        <v>224</v>
      </c>
      <c r="H105" s="595"/>
      <c r="I105" s="570"/>
      <c r="J105" s="570"/>
      <c r="K105" s="570"/>
      <c r="L105" s="570"/>
      <c r="M105" s="570"/>
      <c r="N105" s="570"/>
      <c r="O105" s="570"/>
      <c r="P105" s="565">
        <f t="shared" si="29"/>
        <v>-2</v>
      </c>
      <c r="Q105" s="552">
        <f t="shared" si="30"/>
        <v>112</v>
      </c>
      <c r="R105" s="594">
        <f t="shared" si="31"/>
        <v>-224</v>
      </c>
      <c r="S105" s="570"/>
      <c r="T105" s="570"/>
      <c r="U105" s="570"/>
      <c r="V105" s="570"/>
      <c r="W105" s="571"/>
    </row>
    <row r="106" spans="1:23" ht="16" thickBot="1">
      <c r="A106" s="612"/>
      <c r="B106" s="580" t="s">
        <v>678</v>
      </c>
      <c r="C106" s="612"/>
      <c r="D106" s="613"/>
      <c r="E106" s="613"/>
      <c r="F106" s="613"/>
      <c r="G106" s="614">
        <f>SUM(G53:G105)</f>
        <v>143134</v>
      </c>
      <c r="H106" s="595"/>
      <c r="I106" s="570"/>
      <c r="J106" s="585">
        <f>SUM(J53:J105)</f>
        <v>194280</v>
      </c>
      <c r="K106" s="586"/>
      <c r="L106" s="587"/>
      <c r="M106" s="587"/>
      <c r="N106" s="585">
        <f t="shared" ref="N106" si="32">SUM(N53:N105)</f>
        <v>147480</v>
      </c>
      <c r="O106" s="585"/>
      <c r="P106" s="587"/>
      <c r="Q106" s="587"/>
      <c r="R106" s="585">
        <f t="shared" ref="R106" si="33">SUM(R53:R105)</f>
        <v>4346</v>
      </c>
      <c r="S106" s="585"/>
      <c r="T106" s="585">
        <f t="shared" si="25"/>
        <v>0</v>
      </c>
      <c r="U106" s="587"/>
      <c r="V106" s="585">
        <f t="shared" ref="V106" si="34">SUM(V53:V105)</f>
        <v>-46800</v>
      </c>
      <c r="W106" s="588"/>
    </row>
    <row r="107" spans="1:23">
      <c r="A107" s="541"/>
      <c r="B107" s="589"/>
      <c r="C107" s="541"/>
      <c r="D107" s="551"/>
      <c r="E107" s="568"/>
      <c r="F107" s="568"/>
      <c r="G107" s="569"/>
      <c r="H107" s="595"/>
      <c r="I107" s="570"/>
      <c r="J107" s="570"/>
      <c r="K107" s="570"/>
      <c r="L107" s="570"/>
      <c r="M107" s="570"/>
      <c r="N107" s="570"/>
      <c r="O107" s="570"/>
      <c r="P107" s="570"/>
      <c r="Q107" s="570"/>
      <c r="R107" s="570"/>
      <c r="S107" s="570"/>
      <c r="T107" s="570"/>
      <c r="U107" s="570"/>
      <c r="V107" s="570"/>
      <c r="W107" s="571"/>
    </row>
    <row r="108" spans="1:23">
      <c r="A108" s="549">
        <v>3</v>
      </c>
      <c r="B108" s="550" t="s">
        <v>679</v>
      </c>
      <c r="C108" s="541"/>
      <c r="D108" s="551"/>
      <c r="E108" s="568"/>
      <c r="F108" s="568"/>
      <c r="G108" s="569"/>
      <c r="H108" s="595"/>
      <c r="I108" s="570"/>
      <c r="J108" s="570"/>
      <c r="K108" s="570"/>
      <c r="L108" s="570"/>
      <c r="M108" s="570"/>
      <c r="N108" s="570"/>
      <c r="O108" s="570"/>
      <c r="P108" s="570"/>
      <c r="Q108" s="570"/>
      <c r="R108" s="570"/>
      <c r="S108" s="570"/>
      <c r="T108" s="570"/>
      <c r="U108" s="570"/>
      <c r="V108" s="570"/>
      <c r="W108" s="571"/>
    </row>
    <row r="109" spans="1:23">
      <c r="A109" s="549">
        <v>3.1</v>
      </c>
      <c r="B109" s="550" t="s">
        <v>680</v>
      </c>
      <c r="C109" s="541"/>
      <c r="D109" s="551"/>
      <c r="E109" s="568"/>
      <c r="F109" s="568"/>
      <c r="G109" s="569"/>
      <c r="H109" s="595"/>
      <c r="I109" s="570"/>
      <c r="J109" s="570"/>
      <c r="K109" s="570"/>
      <c r="L109" s="570"/>
      <c r="M109" s="570"/>
      <c r="N109" s="590"/>
      <c r="O109" s="570"/>
      <c r="P109" s="570"/>
      <c r="Q109" s="570"/>
      <c r="R109" s="570"/>
      <c r="S109" s="570"/>
      <c r="T109" s="570"/>
      <c r="U109" s="570"/>
      <c r="V109" s="570"/>
      <c r="W109" s="571"/>
    </row>
    <row r="110" spans="1:23" ht="47.25" customHeight="1">
      <c r="A110" s="549"/>
      <c r="B110" s="567" t="s">
        <v>681</v>
      </c>
      <c r="C110" s="541"/>
      <c r="D110" s="551"/>
      <c r="E110" s="568"/>
      <c r="F110" s="568"/>
      <c r="G110" s="569"/>
      <c r="H110" s="595"/>
      <c r="I110" s="570"/>
      <c r="J110" s="570"/>
      <c r="K110" s="570"/>
      <c r="L110" s="570"/>
      <c r="M110" s="570"/>
      <c r="N110" s="570"/>
      <c r="O110" s="570"/>
      <c r="P110" s="570"/>
      <c r="Q110" s="570"/>
      <c r="R110" s="570"/>
      <c r="S110" s="570"/>
      <c r="T110" s="570"/>
      <c r="U110" s="570"/>
      <c r="V110" s="570"/>
      <c r="W110" s="571"/>
    </row>
    <row r="111" spans="1:23" ht="33.75" customHeight="1">
      <c r="A111" s="549"/>
      <c r="B111" s="567" t="s">
        <v>682</v>
      </c>
      <c r="C111" s="541"/>
      <c r="D111" s="551"/>
      <c r="E111" s="568"/>
      <c r="F111" s="568"/>
      <c r="G111" s="569"/>
      <c r="H111" s="595"/>
      <c r="I111" s="570"/>
      <c r="J111" s="570"/>
      <c r="K111" s="570"/>
      <c r="L111" s="570"/>
      <c r="M111" s="570"/>
      <c r="N111" s="570"/>
      <c r="O111" s="570"/>
      <c r="P111" s="570"/>
      <c r="Q111" s="570"/>
      <c r="R111" s="570"/>
      <c r="S111" s="570"/>
      <c r="T111" s="570"/>
      <c r="U111" s="570"/>
      <c r="V111" s="570"/>
      <c r="W111" s="571"/>
    </row>
    <row r="112" spans="1:23" ht="35.25" customHeight="1">
      <c r="A112" s="549"/>
      <c r="B112" s="567" t="s">
        <v>683</v>
      </c>
      <c r="C112" s="541"/>
      <c r="D112" s="551"/>
      <c r="E112" s="568"/>
      <c r="F112" s="568"/>
      <c r="G112" s="569"/>
      <c r="H112" s="595"/>
      <c r="I112" s="570"/>
      <c r="J112" s="570"/>
      <c r="K112" s="570"/>
      <c r="L112" s="570"/>
      <c r="M112" s="570"/>
      <c r="N112" s="570"/>
      <c r="O112" s="570"/>
      <c r="P112" s="570"/>
      <c r="Q112" s="570"/>
      <c r="R112" s="570"/>
      <c r="S112" s="570"/>
      <c r="T112" s="570"/>
      <c r="U112" s="570"/>
      <c r="V112" s="570"/>
      <c r="W112" s="571"/>
    </row>
    <row r="113" spans="1:23" ht="34.5">
      <c r="A113" s="564"/>
      <c r="B113" s="550" t="s">
        <v>684</v>
      </c>
      <c r="C113" s="564"/>
      <c r="D113" s="552"/>
      <c r="E113" s="568"/>
      <c r="F113" s="568"/>
      <c r="G113" s="569"/>
      <c r="H113" s="595"/>
      <c r="I113" s="570"/>
      <c r="J113" s="570"/>
      <c r="K113" s="570"/>
      <c r="L113" s="570"/>
      <c r="M113" s="570"/>
      <c r="N113" s="570"/>
      <c r="O113" s="570"/>
      <c r="P113" s="570"/>
      <c r="Q113" s="570"/>
      <c r="R113" s="570"/>
      <c r="S113" s="570"/>
      <c r="T113" s="570"/>
      <c r="U113" s="570"/>
      <c r="V113" s="570"/>
      <c r="W113" s="571"/>
    </row>
    <row r="114" spans="1:23">
      <c r="A114" s="564" t="s">
        <v>685</v>
      </c>
      <c r="B114" s="615" t="s">
        <v>686</v>
      </c>
      <c r="C114" s="564" t="s">
        <v>336</v>
      </c>
      <c r="D114" s="552">
        <v>20</v>
      </c>
      <c r="E114" s="568">
        <v>1400</v>
      </c>
      <c r="F114" s="568">
        <v>350</v>
      </c>
      <c r="G114" s="569">
        <f>$D114*(E114+F114)</f>
        <v>35000</v>
      </c>
      <c r="H114" s="595">
        <v>18</v>
      </c>
      <c r="I114" s="566">
        <f>E114+F114</f>
        <v>1750</v>
      </c>
      <c r="J114" s="566">
        <f>I114*H114</f>
        <v>31500</v>
      </c>
      <c r="K114" s="566"/>
      <c r="L114" s="570">
        <v>6</v>
      </c>
      <c r="M114" s="566">
        <v>1750</v>
      </c>
      <c r="N114" s="566">
        <f t="shared" ref="N114:N115" si="35">M114*L114</f>
        <v>10500</v>
      </c>
      <c r="O114" s="566"/>
      <c r="P114" s="565">
        <f t="shared" ref="P114:P116" si="36">L114-D114</f>
        <v>-14</v>
      </c>
      <c r="Q114" s="566">
        <v>1750</v>
      </c>
      <c r="R114" s="566">
        <f t="shared" ref="R114:R115" si="37">Q114*P114</f>
        <v>-24500</v>
      </c>
      <c r="S114" s="566"/>
      <c r="T114" s="566">
        <f t="shared" si="25"/>
        <v>-12</v>
      </c>
      <c r="U114" s="566">
        <v>1750</v>
      </c>
      <c r="V114" s="566">
        <f t="shared" si="12"/>
        <v>-21000</v>
      </c>
      <c r="W114" s="571"/>
    </row>
    <row r="115" spans="1:23">
      <c r="A115" s="564" t="s">
        <v>687</v>
      </c>
      <c r="B115" s="615" t="s">
        <v>688</v>
      </c>
      <c r="C115" s="564" t="s">
        <v>336</v>
      </c>
      <c r="D115" s="552">
        <v>15</v>
      </c>
      <c r="E115" s="568">
        <v>1300</v>
      </c>
      <c r="F115" s="568">
        <v>300</v>
      </c>
      <c r="G115" s="569">
        <f>$D115*(E115+F115)</f>
        <v>24000</v>
      </c>
      <c r="H115" s="595">
        <v>32</v>
      </c>
      <c r="I115" s="566">
        <f>E115+F115</f>
        <v>1600</v>
      </c>
      <c r="J115" s="566">
        <f>I115*H115</f>
        <v>51200</v>
      </c>
      <c r="K115" s="566"/>
      <c r="L115" s="570">
        <v>25</v>
      </c>
      <c r="M115" s="566">
        <v>1600</v>
      </c>
      <c r="N115" s="566">
        <f t="shared" si="35"/>
        <v>40000</v>
      </c>
      <c r="O115" s="566"/>
      <c r="P115" s="565">
        <f t="shared" si="36"/>
        <v>10</v>
      </c>
      <c r="Q115" s="566">
        <v>1600</v>
      </c>
      <c r="R115" s="566">
        <f t="shared" si="37"/>
        <v>16000</v>
      </c>
      <c r="S115" s="566"/>
      <c r="T115" s="566">
        <f t="shared" si="25"/>
        <v>-7</v>
      </c>
      <c r="U115" s="566">
        <v>1600</v>
      </c>
      <c r="V115" s="566">
        <f t="shared" si="12"/>
        <v>-11200</v>
      </c>
      <c r="W115" s="571"/>
    </row>
    <row r="116" spans="1:23">
      <c r="A116" s="564" t="s">
        <v>689</v>
      </c>
      <c r="B116" s="615" t="s">
        <v>690</v>
      </c>
      <c r="C116" s="564" t="s">
        <v>336</v>
      </c>
      <c r="D116" s="552">
        <v>145</v>
      </c>
      <c r="E116" s="568">
        <v>850</v>
      </c>
      <c r="F116" s="568">
        <v>150</v>
      </c>
      <c r="G116" s="569">
        <f>$D116*(E116+F116)</f>
        <v>145000</v>
      </c>
      <c r="H116" s="595">
        <v>135</v>
      </c>
      <c r="I116" s="566">
        <f>E116+F116</f>
        <v>1000</v>
      </c>
      <c r="J116" s="566">
        <f>I116*H116</f>
        <v>135000</v>
      </c>
      <c r="K116" s="566"/>
      <c r="L116" s="570">
        <v>109</v>
      </c>
      <c r="M116" s="566">
        <v>1000</v>
      </c>
      <c r="N116" s="566">
        <f>M116*L116</f>
        <v>109000</v>
      </c>
      <c r="O116" s="566"/>
      <c r="P116" s="565">
        <f t="shared" si="36"/>
        <v>-36</v>
      </c>
      <c r="Q116" s="566">
        <v>1000</v>
      </c>
      <c r="R116" s="566">
        <f>Q116*P116</f>
        <v>-36000</v>
      </c>
      <c r="S116" s="566"/>
      <c r="T116" s="566">
        <f t="shared" si="25"/>
        <v>-26</v>
      </c>
      <c r="U116" s="566">
        <v>1000</v>
      </c>
      <c r="V116" s="566">
        <f t="shared" si="12"/>
        <v>-26000</v>
      </c>
      <c r="W116" s="571"/>
    </row>
    <row r="117" spans="1:23">
      <c r="A117" s="564"/>
      <c r="B117" s="615"/>
      <c r="C117" s="564"/>
      <c r="D117" s="552"/>
      <c r="E117" s="568"/>
      <c r="F117" s="568"/>
      <c r="G117" s="569"/>
      <c r="H117" s="595"/>
      <c r="I117" s="570"/>
      <c r="J117" s="570"/>
      <c r="K117" s="570"/>
      <c r="L117" s="570"/>
      <c r="M117" s="570"/>
      <c r="N117" s="570"/>
      <c r="O117" s="570"/>
      <c r="P117" s="570"/>
      <c r="Q117" s="570"/>
      <c r="R117" s="570"/>
      <c r="S117" s="570"/>
      <c r="T117" s="570"/>
      <c r="U117" s="570"/>
      <c r="V117" s="570"/>
      <c r="W117" s="571"/>
    </row>
    <row r="118" spans="1:23">
      <c r="A118" s="549">
        <v>3.2</v>
      </c>
      <c r="B118" s="550" t="s">
        <v>691</v>
      </c>
      <c r="C118" s="541"/>
      <c r="D118" s="551"/>
      <c r="E118" s="568"/>
      <c r="F118" s="568"/>
      <c r="G118" s="569"/>
      <c r="H118" s="595"/>
      <c r="I118" s="570"/>
      <c r="J118" s="570"/>
      <c r="K118" s="570"/>
      <c r="L118" s="570"/>
      <c r="M118" s="570"/>
      <c r="N118" s="570"/>
      <c r="O118" s="570"/>
      <c r="P118" s="570"/>
      <c r="Q118" s="570"/>
      <c r="R118" s="570"/>
      <c r="S118" s="570"/>
      <c r="T118" s="570"/>
      <c r="U118" s="570"/>
      <c r="V118" s="570"/>
      <c r="W118" s="571"/>
    </row>
    <row r="119" spans="1:23" ht="115">
      <c r="A119" s="549"/>
      <c r="B119" s="567" t="s">
        <v>692</v>
      </c>
      <c r="C119" s="541"/>
      <c r="D119" s="551"/>
      <c r="E119" s="568"/>
      <c r="F119" s="568"/>
      <c r="G119" s="569"/>
      <c r="H119" s="595"/>
      <c r="I119" s="570"/>
      <c r="J119" s="570"/>
      <c r="K119" s="570"/>
      <c r="L119" s="570"/>
      <c r="M119" s="570"/>
      <c r="N119" s="570"/>
      <c r="O119" s="570"/>
      <c r="P119" s="570"/>
      <c r="Q119" s="570"/>
      <c r="R119" s="570"/>
      <c r="S119" s="570"/>
      <c r="T119" s="570"/>
      <c r="U119" s="570"/>
      <c r="V119" s="570"/>
      <c r="W119" s="571"/>
    </row>
    <row r="120" spans="1:23" ht="92">
      <c r="A120" s="549"/>
      <c r="B120" s="567" t="s">
        <v>693</v>
      </c>
      <c r="C120" s="541"/>
      <c r="D120" s="551"/>
      <c r="E120" s="568"/>
      <c r="F120" s="568"/>
      <c r="G120" s="569"/>
      <c r="H120" s="595"/>
      <c r="I120" s="570"/>
      <c r="J120" s="570"/>
      <c r="K120" s="570"/>
      <c r="L120" s="570"/>
      <c r="M120" s="570"/>
      <c r="N120" s="570"/>
      <c r="O120" s="570"/>
      <c r="P120" s="570"/>
      <c r="Q120" s="570"/>
      <c r="R120" s="570"/>
      <c r="S120" s="570"/>
      <c r="T120" s="570"/>
      <c r="U120" s="570"/>
      <c r="V120" s="570"/>
      <c r="W120" s="571"/>
    </row>
    <row r="121" spans="1:23" ht="34.5">
      <c r="A121" s="564"/>
      <c r="B121" s="550" t="s">
        <v>684</v>
      </c>
      <c r="C121" s="564"/>
      <c r="D121" s="552"/>
      <c r="E121" s="568"/>
      <c r="F121" s="568"/>
      <c r="G121" s="569"/>
      <c r="H121" s="595"/>
      <c r="I121" s="570"/>
      <c r="J121" s="570"/>
      <c r="K121" s="570"/>
      <c r="L121" s="570"/>
      <c r="M121" s="570"/>
      <c r="N121" s="570"/>
      <c r="O121" s="570"/>
      <c r="P121" s="570"/>
      <c r="Q121" s="570"/>
      <c r="R121" s="570"/>
      <c r="S121" s="570"/>
      <c r="T121" s="570"/>
      <c r="U121" s="570"/>
      <c r="V121" s="570"/>
      <c r="W121" s="571"/>
    </row>
    <row r="122" spans="1:23">
      <c r="A122" s="564" t="s">
        <v>694</v>
      </c>
      <c r="B122" s="615" t="s">
        <v>688</v>
      </c>
      <c r="C122" s="564" t="s">
        <v>336</v>
      </c>
      <c r="D122" s="552" t="s">
        <v>590</v>
      </c>
      <c r="E122" s="568"/>
      <c r="F122" s="568"/>
      <c r="G122" s="569"/>
      <c r="H122" s="595"/>
      <c r="I122" s="570"/>
      <c r="J122" s="570"/>
      <c r="K122" s="570"/>
      <c r="L122" s="570"/>
      <c r="M122" s="570"/>
      <c r="N122" s="570"/>
      <c r="O122" s="570"/>
      <c r="P122" s="570"/>
      <c r="Q122" s="570"/>
      <c r="R122" s="570"/>
      <c r="S122" s="570"/>
      <c r="T122" s="570"/>
      <c r="U122" s="570"/>
      <c r="V122" s="570"/>
      <c r="W122" s="571"/>
    </row>
    <row r="123" spans="1:23">
      <c r="A123" s="564" t="s">
        <v>695</v>
      </c>
      <c r="B123" s="615" t="s">
        <v>690</v>
      </c>
      <c r="C123" s="564" t="s">
        <v>336</v>
      </c>
      <c r="D123" s="552" t="s">
        <v>590</v>
      </c>
      <c r="E123" s="568"/>
      <c r="F123" s="568"/>
      <c r="G123" s="569"/>
      <c r="H123" s="595"/>
      <c r="I123" s="570"/>
      <c r="J123" s="570"/>
      <c r="K123" s="570"/>
      <c r="L123" s="570"/>
      <c r="M123" s="570"/>
      <c r="N123" s="570"/>
      <c r="O123" s="570"/>
      <c r="P123" s="570"/>
      <c r="Q123" s="570"/>
      <c r="R123" s="570"/>
      <c r="S123" s="570"/>
      <c r="T123" s="570"/>
      <c r="U123" s="570"/>
      <c r="V123" s="570"/>
      <c r="W123" s="571"/>
    </row>
    <row r="124" spans="1:23">
      <c r="A124" s="564"/>
      <c r="B124" s="615"/>
      <c r="C124" s="564"/>
      <c r="D124" s="552"/>
      <c r="E124" s="568"/>
      <c r="F124" s="568"/>
      <c r="G124" s="569"/>
      <c r="H124" s="595"/>
      <c r="I124" s="570"/>
      <c r="J124" s="570"/>
      <c r="K124" s="570"/>
      <c r="L124" s="570"/>
      <c r="M124" s="570"/>
      <c r="N124" s="570"/>
      <c r="O124" s="570"/>
      <c r="P124" s="570"/>
      <c r="Q124" s="570"/>
      <c r="R124" s="570"/>
      <c r="S124" s="570"/>
      <c r="T124" s="570"/>
      <c r="U124" s="570"/>
      <c r="V124" s="570"/>
      <c r="W124" s="571"/>
    </row>
    <row r="125" spans="1:23">
      <c r="A125" s="549">
        <v>3.3</v>
      </c>
      <c r="B125" s="550" t="s">
        <v>696</v>
      </c>
      <c r="C125" s="541"/>
      <c r="D125" s="551"/>
      <c r="E125" s="568"/>
      <c r="F125" s="568"/>
      <c r="G125" s="569"/>
      <c r="H125" s="595"/>
      <c r="I125" s="570"/>
      <c r="J125" s="570"/>
      <c r="K125" s="570"/>
      <c r="L125" s="570"/>
      <c r="M125" s="570"/>
      <c r="N125" s="570"/>
      <c r="O125" s="570"/>
      <c r="P125" s="570"/>
      <c r="Q125" s="570"/>
      <c r="R125" s="570"/>
      <c r="S125" s="570"/>
      <c r="T125" s="570"/>
      <c r="U125" s="570"/>
      <c r="V125" s="570"/>
      <c r="W125" s="571"/>
    </row>
    <row r="126" spans="1:23" ht="103.5">
      <c r="A126" s="564"/>
      <c r="B126" s="567" t="s">
        <v>697</v>
      </c>
      <c r="C126" s="564"/>
      <c r="D126" s="552"/>
      <c r="E126" s="568"/>
      <c r="F126" s="568"/>
      <c r="G126" s="569"/>
      <c r="H126" s="595"/>
      <c r="I126" s="570"/>
      <c r="J126" s="570"/>
      <c r="K126" s="570"/>
      <c r="L126" s="570"/>
      <c r="M126" s="570"/>
      <c r="N126" s="570"/>
      <c r="O126" s="570"/>
      <c r="P126" s="570"/>
      <c r="Q126" s="570"/>
      <c r="R126" s="570"/>
      <c r="S126" s="570"/>
      <c r="T126" s="570"/>
      <c r="U126" s="570"/>
      <c r="V126" s="570"/>
      <c r="W126" s="571"/>
    </row>
    <row r="127" spans="1:23" ht="92">
      <c r="A127" s="564"/>
      <c r="B127" s="567" t="s">
        <v>698</v>
      </c>
      <c r="C127" s="564"/>
      <c r="D127" s="552"/>
      <c r="E127" s="568"/>
      <c r="F127" s="568"/>
      <c r="G127" s="569"/>
      <c r="H127" s="595"/>
      <c r="I127" s="570"/>
      <c r="J127" s="570"/>
      <c r="K127" s="570"/>
      <c r="L127" s="570"/>
      <c r="M127" s="570"/>
      <c r="N127" s="570"/>
      <c r="O127" s="570"/>
      <c r="P127" s="570"/>
      <c r="Q127" s="570"/>
      <c r="R127" s="570"/>
      <c r="S127" s="570"/>
      <c r="T127" s="570"/>
      <c r="U127" s="570"/>
      <c r="V127" s="570"/>
      <c r="W127" s="571"/>
    </row>
    <row r="128" spans="1:23" ht="34.5">
      <c r="A128" s="564"/>
      <c r="B128" s="550" t="s">
        <v>684</v>
      </c>
      <c r="C128" s="564"/>
      <c r="D128" s="552"/>
      <c r="E128" s="568"/>
      <c r="F128" s="568"/>
      <c r="G128" s="569"/>
      <c r="H128" s="595"/>
      <c r="I128" s="570"/>
      <c r="J128" s="570"/>
      <c r="K128" s="570"/>
      <c r="L128" s="570"/>
      <c r="M128" s="570"/>
      <c r="N128" s="570"/>
      <c r="O128" s="570"/>
      <c r="P128" s="570"/>
      <c r="Q128" s="570"/>
      <c r="R128" s="570"/>
      <c r="S128" s="570"/>
      <c r="T128" s="570"/>
      <c r="U128" s="570"/>
      <c r="V128" s="570"/>
      <c r="W128" s="571"/>
    </row>
    <row r="129" spans="1:23">
      <c r="A129" s="564" t="s">
        <v>699</v>
      </c>
      <c r="B129" s="567" t="s">
        <v>700</v>
      </c>
      <c r="C129" s="564" t="s">
        <v>336</v>
      </c>
      <c r="D129" s="552">
        <v>22</v>
      </c>
      <c r="E129" s="568">
        <v>2200</v>
      </c>
      <c r="F129" s="568">
        <v>800</v>
      </c>
      <c r="G129" s="569">
        <f>$D129*(E129+F129)</f>
        <v>66000</v>
      </c>
      <c r="H129" s="595">
        <v>19</v>
      </c>
      <c r="I129" s="566">
        <f>E129+F129</f>
        <v>3000</v>
      </c>
      <c r="J129" s="566">
        <f>I129*H129</f>
        <v>57000</v>
      </c>
      <c r="K129" s="566"/>
      <c r="L129" s="570">
        <v>19</v>
      </c>
      <c r="M129" s="566">
        <v>3000</v>
      </c>
      <c r="N129" s="566">
        <f>M129*L129</f>
        <v>57000</v>
      </c>
      <c r="O129" s="566"/>
      <c r="P129" s="565">
        <f>L129-D129</f>
        <v>-3</v>
      </c>
      <c r="Q129" s="566">
        <v>3000</v>
      </c>
      <c r="R129" s="594">
        <f>Q129*P129</f>
        <v>-9000</v>
      </c>
      <c r="S129" s="566"/>
      <c r="T129" s="566">
        <f t="shared" si="25"/>
        <v>0</v>
      </c>
      <c r="U129" s="566">
        <v>3000</v>
      </c>
      <c r="V129" s="566">
        <f t="shared" si="12"/>
        <v>0</v>
      </c>
      <c r="W129" s="571"/>
    </row>
    <row r="130" spans="1:23" ht="23">
      <c r="A130" s="564" t="s">
        <v>699</v>
      </c>
      <c r="B130" s="567" t="s">
        <v>701</v>
      </c>
      <c r="C130" s="564" t="s">
        <v>336</v>
      </c>
      <c r="D130" s="552" t="s">
        <v>590</v>
      </c>
      <c r="E130" s="568"/>
      <c r="F130" s="568"/>
      <c r="G130" s="569"/>
      <c r="H130" s="595"/>
      <c r="I130" s="570"/>
      <c r="J130" s="570"/>
      <c r="K130" s="570"/>
      <c r="L130" s="570"/>
      <c r="M130" s="570"/>
      <c r="N130" s="570"/>
      <c r="O130" s="570"/>
      <c r="P130" s="570"/>
      <c r="Q130" s="570"/>
      <c r="R130" s="570"/>
      <c r="S130" s="570"/>
      <c r="T130" s="570"/>
      <c r="U130" s="570"/>
      <c r="V130" s="570"/>
      <c r="W130" s="571"/>
    </row>
    <row r="131" spans="1:23">
      <c r="A131" s="564" t="s">
        <v>702</v>
      </c>
      <c r="B131" s="567" t="s">
        <v>690</v>
      </c>
      <c r="C131" s="564" t="s">
        <v>336</v>
      </c>
      <c r="D131" s="552">
        <v>16</v>
      </c>
      <c r="E131" s="568">
        <v>1200</v>
      </c>
      <c r="F131" s="568">
        <v>300</v>
      </c>
      <c r="G131" s="569">
        <f>$D131*(E131+F131)</f>
        <v>24000</v>
      </c>
      <c r="H131" s="595">
        <v>22</v>
      </c>
      <c r="I131" s="566">
        <f>E131+F131</f>
        <v>1500</v>
      </c>
      <c r="J131" s="566">
        <f>I131*H131</f>
        <v>33000</v>
      </c>
      <c r="K131" s="566"/>
      <c r="L131" s="570">
        <v>22</v>
      </c>
      <c r="M131" s="566">
        <v>1500</v>
      </c>
      <c r="N131" s="566">
        <f>M131*L131</f>
        <v>33000</v>
      </c>
      <c r="O131" s="566"/>
      <c r="P131" s="565">
        <f>L131-D131</f>
        <v>6</v>
      </c>
      <c r="Q131" s="566">
        <v>1500</v>
      </c>
      <c r="R131" s="594">
        <f>Q131*P131</f>
        <v>9000</v>
      </c>
      <c r="S131" s="566"/>
      <c r="T131" s="566">
        <f t="shared" si="25"/>
        <v>0</v>
      </c>
      <c r="U131" s="566">
        <v>1500</v>
      </c>
      <c r="V131" s="566">
        <f t="shared" ref="V131:V194" si="38">U131*T131</f>
        <v>0</v>
      </c>
      <c r="W131" s="571"/>
    </row>
    <row r="132" spans="1:23">
      <c r="A132" s="564"/>
      <c r="B132" s="615"/>
      <c r="C132" s="564"/>
      <c r="D132" s="552"/>
      <c r="E132" s="568"/>
      <c r="F132" s="568"/>
      <c r="G132" s="569"/>
      <c r="H132" s="595"/>
      <c r="I132" s="570"/>
      <c r="J132" s="570"/>
      <c r="K132" s="570"/>
      <c r="L132" s="570"/>
      <c r="M132" s="570"/>
      <c r="N132" s="570"/>
      <c r="O132" s="570"/>
      <c r="P132" s="570"/>
      <c r="Q132" s="570"/>
      <c r="R132" s="570"/>
      <c r="S132" s="570"/>
      <c r="T132" s="570"/>
      <c r="U132" s="570"/>
      <c r="V132" s="570"/>
      <c r="W132" s="571"/>
    </row>
    <row r="133" spans="1:23">
      <c r="A133" s="549">
        <v>3.4</v>
      </c>
      <c r="B133" s="550" t="s">
        <v>703</v>
      </c>
      <c r="C133" s="541"/>
      <c r="D133" s="551"/>
      <c r="E133" s="568"/>
      <c r="F133" s="568"/>
      <c r="G133" s="569"/>
      <c r="H133" s="595"/>
      <c r="I133" s="570"/>
      <c r="J133" s="570"/>
      <c r="K133" s="570"/>
      <c r="L133" s="570"/>
      <c r="M133" s="570"/>
      <c r="N133" s="570"/>
      <c r="O133" s="570"/>
      <c r="P133" s="570"/>
      <c r="Q133" s="570"/>
      <c r="R133" s="570"/>
      <c r="S133" s="570"/>
      <c r="T133" s="570"/>
      <c r="U133" s="570"/>
      <c r="V133" s="570"/>
      <c r="W133" s="571"/>
    </row>
    <row r="134" spans="1:23" ht="48" customHeight="1">
      <c r="A134" s="564"/>
      <c r="B134" s="567" t="s">
        <v>704</v>
      </c>
      <c r="C134" s="564"/>
      <c r="D134" s="552"/>
      <c r="E134" s="568"/>
      <c r="F134" s="568"/>
      <c r="G134" s="569"/>
      <c r="H134" s="595"/>
      <c r="I134" s="570"/>
      <c r="J134" s="570"/>
      <c r="K134" s="570"/>
      <c r="L134" s="570"/>
      <c r="M134" s="570"/>
      <c r="N134" s="570"/>
      <c r="O134" s="570"/>
      <c r="P134" s="570"/>
      <c r="Q134" s="570"/>
      <c r="R134" s="570"/>
      <c r="S134" s="570"/>
      <c r="T134" s="570"/>
      <c r="U134" s="570"/>
      <c r="V134" s="570"/>
      <c r="W134" s="571"/>
    </row>
    <row r="135" spans="1:23" ht="51" customHeight="1">
      <c r="A135" s="564"/>
      <c r="B135" s="567" t="s">
        <v>705</v>
      </c>
      <c r="C135" s="564"/>
      <c r="D135" s="552"/>
      <c r="E135" s="568"/>
      <c r="F135" s="568"/>
      <c r="G135" s="569"/>
      <c r="H135" s="595"/>
      <c r="I135" s="570"/>
      <c r="J135" s="570"/>
      <c r="K135" s="570"/>
      <c r="L135" s="570"/>
      <c r="M135" s="570"/>
      <c r="N135" s="570"/>
      <c r="O135" s="570"/>
      <c r="P135" s="570"/>
      <c r="Q135" s="570"/>
      <c r="R135" s="570"/>
      <c r="S135" s="570"/>
      <c r="T135" s="570"/>
      <c r="U135" s="570"/>
      <c r="V135" s="570"/>
      <c r="W135" s="571"/>
    </row>
    <row r="136" spans="1:23" ht="34.5">
      <c r="A136" s="564"/>
      <c r="B136" s="550" t="s">
        <v>684</v>
      </c>
      <c r="C136" s="564"/>
      <c r="D136" s="552"/>
      <c r="E136" s="568"/>
      <c r="F136" s="568"/>
      <c r="G136" s="569"/>
      <c r="H136" s="595"/>
      <c r="I136" s="570"/>
      <c r="J136" s="570"/>
      <c r="K136" s="570"/>
      <c r="L136" s="570"/>
      <c r="M136" s="570"/>
      <c r="N136" s="570"/>
      <c r="O136" s="570"/>
      <c r="P136" s="570"/>
      <c r="Q136" s="570"/>
      <c r="R136" s="570"/>
      <c r="S136" s="570"/>
      <c r="T136" s="570"/>
      <c r="U136" s="570"/>
      <c r="V136" s="570"/>
      <c r="W136" s="571"/>
    </row>
    <row r="137" spans="1:23">
      <c r="A137" s="564" t="s">
        <v>706</v>
      </c>
      <c r="B137" s="567" t="s">
        <v>700</v>
      </c>
      <c r="C137" s="564" t="s">
        <v>336</v>
      </c>
      <c r="D137" s="552">
        <v>30</v>
      </c>
      <c r="E137" s="568">
        <v>2000</v>
      </c>
      <c r="F137" s="568">
        <v>600</v>
      </c>
      <c r="G137" s="569">
        <f>$D137*(E137+F137)</f>
        <v>78000</v>
      </c>
      <c r="H137" s="595">
        <v>23</v>
      </c>
      <c r="I137" s="566">
        <f>E137+F137</f>
        <v>2600</v>
      </c>
      <c r="J137" s="566">
        <f>I137*H137</f>
        <v>59800</v>
      </c>
      <c r="K137" s="566"/>
      <c r="L137" s="570">
        <v>36</v>
      </c>
      <c r="M137" s="566">
        <v>2600</v>
      </c>
      <c r="N137" s="566">
        <f>M137*L137</f>
        <v>93600</v>
      </c>
      <c r="O137" s="566"/>
      <c r="P137" s="565">
        <f>L137-D137</f>
        <v>6</v>
      </c>
      <c r="Q137" s="566">
        <v>2600</v>
      </c>
      <c r="R137" s="594">
        <f>Q137*P137</f>
        <v>15600</v>
      </c>
      <c r="S137" s="566"/>
      <c r="T137" s="566">
        <f t="shared" si="25"/>
        <v>13</v>
      </c>
      <c r="U137" s="566">
        <v>2600</v>
      </c>
      <c r="V137" s="566">
        <f t="shared" si="38"/>
        <v>33800</v>
      </c>
      <c r="W137" s="571"/>
    </row>
    <row r="138" spans="1:23" ht="23">
      <c r="A138" s="564" t="s">
        <v>707</v>
      </c>
      <c r="B138" s="567" t="s">
        <v>701</v>
      </c>
      <c r="C138" s="564" t="s">
        <v>336</v>
      </c>
      <c r="D138" s="552" t="s">
        <v>590</v>
      </c>
      <c r="E138" s="568"/>
      <c r="F138" s="568"/>
      <c r="G138" s="569"/>
      <c r="H138" s="595"/>
      <c r="I138" s="570"/>
      <c r="J138" s="570"/>
      <c r="K138" s="570"/>
      <c r="L138" s="570"/>
      <c r="M138" s="570"/>
      <c r="N138" s="570"/>
      <c r="O138" s="570"/>
      <c r="P138" s="570"/>
      <c r="Q138" s="570"/>
      <c r="R138" s="570"/>
      <c r="S138" s="570"/>
      <c r="T138" s="570"/>
      <c r="U138" s="570"/>
      <c r="V138" s="570"/>
      <c r="W138" s="571"/>
    </row>
    <row r="139" spans="1:23" s="606" customFormat="1">
      <c r="A139" s="598" t="s">
        <v>708</v>
      </c>
      <c r="B139" s="616" t="s">
        <v>690</v>
      </c>
      <c r="C139" s="598" t="s">
        <v>336</v>
      </c>
      <c r="D139" s="610" t="s">
        <v>590</v>
      </c>
      <c r="E139" s="600">
        <v>850</v>
      </c>
      <c r="F139" s="600">
        <v>550</v>
      </c>
      <c r="G139" s="601"/>
      <c r="H139" s="602">
        <v>20</v>
      </c>
      <c r="I139" s="603">
        <f>E139+F139</f>
        <v>1400</v>
      </c>
      <c r="J139" s="603">
        <f>I139*H139</f>
        <v>28000</v>
      </c>
      <c r="K139" s="603"/>
      <c r="L139" s="604">
        <v>4</v>
      </c>
      <c r="M139" s="603">
        <v>1400</v>
      </c>
      <c r="N139" s="603">
        <f>M139*L139</f>
        <v>5600</v>
      </c>
      <c r="O139" s="603"/>
      <c r="P139" s="565">
        <f>L139</f>
        <v>4</v>
      </c>
      <c r="Q139" s="603">
        <v>1400</v>
      </c>
      <c r="R139" s="603">
        <f>Q139*P139</f>
        <v>5600</v>
      </c>
      <c r="S139" s="603"/>
      <c r="T139" s="603">
        <f t="shared" si="25"/>
        <v>-16</v>
      </c>
      <c r="U139" s="603">
        <v>1400</v>
      </c>
      <c r="V139" s="603">
        <f t="shared" si="38"/>
        <v>-22400</v>
      </c>
      <c r="W139" s="605"/>
    </row>
    <row r="140" spans="1:23">
      <c r="A140" s="564"/>
      <c r="B140" s="550"/>
      <c r="C140" s="564"/>
      <c r="D140" s="552"/>
      <c r="E140" s="568"/>
      <c r="F140" s="568"/>
      <c r="G140" s="569"/>
      <c r="H140" s="595"/>
      <c r="I140" s="570"/>
      <c r="J140" s="570"/>
      <c r="K140" s="570"/>
      <c r="L140" s="570"/>
      <c r="M140" s="570"/>
      <c r="N140" s="570"/>
      <c r="O140" s="570"/>
      <c r="P140" s="570"/>
      <c r="Q140" s="570"/>
      <c r="R140" s="570"/>
      <c r="S140" s="570"/>
      <c r="T140" s="570"/>
      <c r="U140" s="570"/>
      <c r="V140" s="570"/>
      <c r="W140" s="571"/>
    </row>
    <row r="141" spans="1:23" ht="34.5">
      <c r="A141" s="562">
        <v>3.5</v>
      </c>
      <c r="B141" s="567" t="s">
        <v>709</v>
      </c>
      <c r="C141" s="564"/>
      <c r="D141" s="552"/>
      <c r="E141" s="552"/>
      <c r="F141" s="552"/>
      <c r="G141" s="553"/>
      <c r="H141" s="595"/>
      <c r="I141" s="570"/>
      <c r="J141" s="570"/>
      <c r="K141" s="570"/>
      <c r="L141" s="570"/>
      <c r="M141" s="570"/>
      <c r="N141" s="570"/>
      <c r="O141" s="570"/>
      <c r="P141" s="570"/>
      <c r="Q141" s="570"/>
      <c r="R141" s="570"/>
      <c r="S141" s="570"/>
      <c r="T141" s="570"/>
      <c r="U141" s="570"/>
      <c r="V141" s="570"/>
      <c r="W141" s="571"/>
    </row>
    <row r="142" spans="1:23">
      <c r="A142" s="564"/>
      <c r="B142" s="567"/>
      <c r="C142" s="564"/>
      <c r="D142" s="552"/>
      <c r="E142" s="552"/>
      <c r="F142" s="552"/>
      <c r="G142" s="553"/>
      <c r="H142" s="595"/>
      <c r="I142" s="570"/>
      <c r="J142" s="570"/>
      <c r="K142" s="570"/>
      <c r="L142" s="570"/>
      <c r="M142" s="570"/>
      <c r="N142" s="570"/>
      <c r="O142" s="570"/>
      <c r="P142" s="570"/>
      <c r="Q142" s="570"/>
      <c r="R142" s="570"/>
      <c r="S142" s="570"/>
      <c r="T142" s="570"/>
      <c r="U142" s="570"/>
      <c r="V142" s="570"/>
      <c r="W142" s="571"/>
    </row>
    <row r="143" spans="1:23">
      <c r="A143" s="564" t="s">
        <v>710</v>
      </c>
      <c r="B143" s="617" t="s">
        <v>711</v>
      </c>
      <c r="C143" s="564" t="s">
        <v>712</v>
      </c>
      <c r="D143" s="552" t="s">
        <v>590</v>
      </c>
      <c r="E143" s="552"/>
      <c r="F143" s="552"/>
      <c r="G143" s="553"/>
      <c r="H143" s="595"/>
      <c r="I143" s="570"/>
      <c r="J143" s="570"/>
      <c r="K143" s="570"/>
      <c r="L143" s="570"/>
      <c r="M143" s="570"/>
      <c r="N143" s="570"/>
      <c r="O143" s="570"/>
      <c r="P143" s="570"/>
      <c r="Q143" s="570"/>
      <c r="R143" s="570"/>
      <c r="S143" s="570"/>
      <c r="T143" s="570"/>
      <c r="U143" s="570"/>
      <c r="V143" s="570"/>
      <c r="W143" s="571"/>
    </row>
    <row r="144" spans="1:23">
      <c r="A144" s="564" t="s">
        <v>713</v>
      </c>
      <c r="B144" s="617" t="s">
        <v>714</v>
      </c>
      <c r="C144" s="564" t="s">
        <v>712</v>
      </c>
      <c r="D144" s="552">
        <v>100</v>
      </c>
      <c r="E144" s="552">
        <v>140</v>
      </c>
      <c r="F144" s="552">
        <v>50</v>
      </c>
      <c r="G144" s="553">
        <f>$D144*(E144+F144)</f>
        <v>19000</v>
      </c>
      <c r="H144" s="595"/>
      <c r="I144" s="570"/>
      <c r="J144" s="570"/>
      <c r="K144" s="570"/>
      <c r="L144" s="570"/>
      <c r="M144" s="570"/>
      <c r="N144" s="570"/>
      <c r="O144" s="570"/>
      <c r="P144" s="565">
        <f t="shared" ref="P144" si="39">L144-D144</f>
        <v>-100</v>
      </c>
      <c r="Q144" s="552">
        <f t="shared" ref="Q144" si="40">F144+E144</f>
        <v>190</v>
      </c>
      <c r="R144" s="594">
        <f t="shared" ref="R144" si="41">Q144*P144</f>
        <v>-19000</v>
      </c>
      <c r="S144" s="570"/>
      <c r="T144" s="570"/>
      <c r="U144" s="570"/>
      <c r="V144" s="570"/>
      <c r="W144" s="571"/>
    </row>
    <row r="145" spans="1:23">
      <c r="A145" s="564"/>
      <c r="B145" s="617"/>
      <c r="C145" s="564"/>
      <c r="D145" s="552"/>
      <c r="E145" s="552"/>
      <c r="F145" s="552"/>
      <c r="G145" s="553"/>
      <c r="H145" s="595"/>
      <c r="I145" s="570"/>
      <c r="J145" s="570"/>
      <c r="K145" s="570"/>
      <c r="L145" s="570"/>
      <c r="M145" s="570"/>
      <c r="N145" s="570"/>
      <c r="O145" s="570"/>
      <c r="P145" s="570"/>
      <c r="Q145" s="570"/>
      <c r="R145" s="570"/>
      <c r="S145" s="570"/>
      <c r="T145" s="570"/>
      <c r="U145" s="570"/>
      <c r="V145" s="570"/>
      <c r="W145" s="571"/>
    </row>
    <row r="146" spans="1:23" ht="34.5">
      <c r="A146" s="562">
        <v>3.6</v>
      </c>
      <c r="B146" s="567" t="s">
        <v>715</v>
      </c>
      <c r="C146" s="564"/>
      <c r="D146" s="552"/>
      <c r="E146" s="552"/>
      <c r="F146" s="552"/>
      <c r="G146" s="553"/>
      <c r="H146" s="595"/>
      <c r="I146" s="570"/>
      <c r="J146" s="570"/>
      <c r="K146" s="570"/>
      <c r="L146" s="570"/>
      <c r="M146" s="570"/>
      <c r="N146" s="570"/>
      <c r="O146" s="570"/>
      <c r="P146" s="570"/>
      <c r="Q146" s="570"/>
      <c r="R146" s="570"/>
      <c r="S146" s="570"/>
      <c r="T146" s="570"/>
      <c r="U146" s="570"/>
      <c r="V146" s="570"/>
      <c r="W146" s="571"/>
    </row>
    <row r="147" spans="1:23">
      <c r="A147" s="564"/>
      <c r="B147" s="567"/>
      <c r="C147" s="564"/>
      <c r="D147" s="552"/>
      <c r="E147" s="552"/>
      <c r="F147" s="552"/>
      <c r="G147" s="553"/>
      <c r="H147" s="595"/>
      <c r="I147" s="570"/>
      <c r="J147" s="570"/>
      <c r="K147" s="570"/>
      <c r="L147" s="570"/>
      <c r="M147" s="570"/>
      <c r="N147" s="570"/>
      <c r="O147" s="570"/>
      <c r="P147" s="570"/>
      <c r="Q147" s="570"/>
      <c r="R147" s="570"/>
      <c r="S147" s="570"/>
      <c r="T147" s="570"/>
      <c r="U147" s="570"/>
      <c r="V147" s="570"/>
      <c r="W147" s="571"/>
    </row>
    <row r="148" spans="1:23" s="606" customFormat="1">
      <c r="A148" s="598" t="s">
        <v>716</v>
      </c>
      <c r="B148" s="616" t="s">
        <v>711</v>
      </c>
      <c r="C148" s="598" t="s">
        <v>712</v>
      </c>
      <c r="D148" s="610" t="s">
        <v>590</v>
      </c>
      <c r="E148" s="610">
        <v>96</v>
      </c>
      <c r="F148" s="610">
        <v>48</v>
      </c>
      <c r="G148" s="611"/>
      <c r="H148" s="602">
        <v>24</v>
      </c>
      <c r="I148" s="603">
        <f>E148+F148</f>
        <v>144</v>
      </c>
      <c r="J148" s="603">
        <f>I148*H148</f>
        <v>3456</v>
      </c>
      <c r="K148" s="603"/>
      <c r="L148" s="604">
        <v>24</v>
      </c>
      <c r="M148" s="603">
        <v>144</v>
      </c>
      <c r="N148" s="603">
        <f>M148*L148</f>
        <v>3456</v>
      </c>
      <c r="O148" s="603"/>
      <c r="P148" s="565">
        <f>L148</f>
        <v>24</v>
      </c>
      <c r="Q148" s="603">
        <v>144</v>
      </c>
      <c r="R148" s="603">
        <f>Q148*P148</f>
        <v>3456</v>
      </c>
      <c r="S148" s="603"/>
      <c r="T148" s="603">
        <f t="shared" si="25"/>
        <v>0</v>
      </c>
      <c r="U148" s="603">
        <v>144</v>
      </c>
      <c r="V148" s="603">
        <f t="shared" si="38"/>
        <v>0</v>
      </c>
      <c r="W148" s="605"/>
    </row>
    <row r="149" spans="1:23">
      <c r="A149" s="564" t="s">
        <v>717</v>
      </c>
      <c r="B149" s="567" t="s">
        <v>718</v>
      </c>
      <c r="C149" s="564" t="s">
        <v>712</v>
      </c>
      <c r="D149" s="552">
        <v>75</v>
      </c>
      <c r="E149" s="552">
        <v>140</v>
      </c>
      <c r="F149" s="552">
        <v>40</v>
      </c>
      <c r="G149" s="553">
        <f>$D149*(E149+F149)</f>
        <v>13500</v>
      </c>
      <c r="H149" s="595"/>
      <c r="I149" s="570"/>
      <c r="J149" s="570"/>
      <c r="K149" s="570"/>
      <c r="L149" s="570"/>
      <c r="M149" s="570"/>
      <c r="N149" s="570"/>
      <c r="O149" s="570"/>
      <c r="P149" s="565">
        <f t="shared" ref="P149" si="42">L149-D149</f>
        <v>-75</v>
      </c>
      <c r="Q149" s="552">
        <f t="shared" ref="Q149" si="43">F149+E149</f>
        <v>180</v>
      </c>
      <c r="R149" s="594">
        <f t="shared" ref="R149" si="44">Q149*P149</f>
        <v>-13500</v>
      </c>
      <c r="S149" s="570"/>
      <c r="T149" s="570"/>
      <c r="U149" s="570"/>
      <c r="V149" s="570"/>
      <c r="W149" s="571"/>
    </row>
    <row r="150" spans="1:23">
      <c r="A150" s="564"/>
      <c r="B150" s="567"/>
      <c r="C150" s="564"/>
      <c r="D150" s="552"/>
      <c r="E150" s="552"/>
      <c r="F150" s="552"/>
      <c r="G150" s="553"/>
      <c r="H150" s="595"/>
      <c r="I150" s="570"/>
      <c r="J150" s="570"/>
      <c r="K150" s="570"/>
      <c r="L150" s="570"/>
      <c r="M150" s="570"/>
      <c r="N150" s="570"/>
      <c r="O150" s="570"/>
      <c r="P150" s="570"/>
      <c r="Q150" s="570"/>
      <c r="R150" s="570"/>
      <c r="S150" s="570"/>
      <c r="T150" s="570"/>
      <c r="U150" s="570"/>
      <c r="V150" s="570"/>
      <c r="W150" s="571"/>
    </row>
    <row r="151" spans="1:23" ht="36" customHeight="1">
      <c r="A151" s="618">
        <v>3.7</v>
      </c>
      <c r="B151" s="619" t="s">
        <v>719</v>
      </c>
      <c r="C151" s="618"/>
      <c r="D151" s="552"/>
      <c r="E151" s="552"/>
      <c r="F151" s="552"/>
      <c r="G151" s="553"/>
      <c r="H151" s="595"/>
      <c r="I151" s="570"/>
      <c r="J151" s="570"/>
      <c r="K151" s="570"/>
      <c r="L151" s="570"/>
      <c r="M151" s="570"/>
      <c r="N151" s="570"/>
      <c r="O151" s="570"/>
      <c r="P151" s="570"/>
      <c r="Q151" s="570"/>
      <c r="R151" s="570"/>
      <c r="S151" s="570"/>
      <c r="T151" s="570"/>
      <c r="U151" s="570"/>
      <c r="V151" s="570"/>
      <c r="W151" s="571"/>
    </row>
    <row r="152" spans="1:23">
      <c r="A152" s="618" t="s">
        <v>720</v>
      </c>
      <c r="B152" s="620" t="s">
        <v>721</v>
      </c>
      <c r="C152" s="621" t="s">
        <v>654</v>
      </c>
      <c r="D152" s="552">
        <v>14</v>
      </c>
      <c r="E152" s="622">
        <v>75</v>
      </c>
      <c r="F152" s="552">
        <v>15</v>
      </c>
      <c r="G152" s="553">
        <f>$D152*(E152+F152)</f>
        <v>1260</v>
      </c>
      <c r="H152" s="595">
        <v>19</v>
      </c>
      <c r="I152" s="566">
        <f>E152+F152</f>
        <v>90</v>
      </c>
      <c r="J152" s="566">
        <f>I152*H152</f>
        <v>1710</v>
      </c>
      <c r="K152" s="566"/>
      <c r="L152" s="570">
        <v>19</v>
      </c>
      <c r="M152" s="566">
        <v>90</v>
      </c>
      <c r="N152" s="566">
        <f>M152*L152</f>
        <v>1710</v>
      </c>
      <c r="O152" s="566"/>
      <c r="P152" s="565">
        <f>L152-D152</f>
        <v>5</v>
      </c>
      <c r="Q152" s="566">
        <v>90</v>
      </c>
      <c r="R152" s="594">
        <f>Q152*P152</f>
        <v>450</v>
      </c>
      <c r="S152" s="566"/>
      <c r="T152" s="566">
        <f t="shared" si="25"/>
        <v>0</v>
      </c>
      <c r="U152" s="566">
        <v>90</v>
      </c>
      <c r="V152" s="566">
        <f t="shared" si="38"/>
        <v>0</v>
      </c>
      <c r="W152" s="571"/>
    </row>
    <row r="153" spans="1:23">
      <c r="A153" s="618" t="s">
        <v>722</v>
      </c>
      <c r="B153" s="620" t="s">
        <v>723</v>
      </c>
      <c r="C153" s="621" t="s">
        <v>654</v>
      </c>
      <c r="D153" s="552" t="s">
        <v>590</v>
      </c>
      <c r="E153" s="622"/>
      <c r="F153" s="552"/>
      <c r="G153" s="553"/>
      <c r="H153" s="595"/>
      <c r="I153" s="570"/>
      <c r="J153" s="570"/>
      <c r="K153" s="570"/>
      <c r="L153" s="570"/>
      <c r="M153" s="570"/>
      <c r="N153" s="570"/>
      <c r="O153" s="570"/>
      <c r="P153" s="570"/>
      <c r="Q153" s="570"/>
      <c r="R153" s="570"/>
      <c r="S153" s="570"/>
      <c r="T153" s="570"/>
      <c r="U153" s="570"/>
      <c r="V153" s="570"/>
      <c r="W153" s="571"/>
    </row>
    <row r="154" spans="1:23">
      <c r="A154" s="618" t="s">
        <v>724</v>
      </c>
      <c r="B154" s="623" t="s">
        <v>725</v>
      </c>
      <c r="C154" s="621" t="s">
        <v>654</v>
      </c>
      <c r="D154" s="552">
        <f>16+12</f>
        <v>28</v>
      </c>
      <c r="E154" s="622">
        <v>450</v>
      </c>
      <c r="F154" s="552">
        <v>100</v>
      </c>
      <c r="G154" s="553">
        <f>$D154*(E154+F154)</f>
        <v>15400</v>
      </c>
      <c r="H154" s="595">
        <v>43</v>
      </c>
      <c r="I154" s="566">
        <f>E154+F154</f>
        <v>550</v>
      </c>
      <c r="J154" s="566">
        <f>I154*H154</f>
        <v>23650</v>
      </c>
      <c r="K154" s="566"/>
      <c r="L154" s="570">
        <v>27</v>
      </c>
      <c r="M154" s="566">
        <v>550</v>
      </c>
      <c r="N154" s="566">
        <f t="shared" ref="N154:N156" si="45">M154*L154</f>
        <v>14850</v>
      </c>
      <c r="O154" s="566"/>
      <c r="P154" s="565">
        <f t="shared" ref="P154:P157" si="46">L154-D154</f>
        <v>-1</v>
      </c>
      <c r="Q154" s="566">
        <v>550</v>
      </c>
      <c r="R154" s="566">
        <f t="shared" ref="R154:R156" si="47">Q154*P154</f>
        <v>-550</v>
      </c>
      <c r="S154" s="566"/>
      <c r="T154" s="566">
        <f t="shared" si="25"/>
        <v>-16</v>
      </c>
      <c r="U154" s="566">
        <v>550</v>
      </c>
      <c r="V154" s="566">
        <f t="shared" si="38"/>
        <v>-8800</v>
      </c>
      <c r="W154" s="571"/>
    </row>
    <row r="155" spans="1:23">
      <c r="A155" s="618" t="s">
        <v>726</v>
      </c>
      <c r="B155" s="623" t="s">
        <v>727</v>
      </c>
      <c r="C155" s="621" t="s">
        <v>728</v>
      </c>
      <c r="D155" s="552">
        <v>6</v>
      </c>
      <c r="E155" s="622">
        <v>650</v>
      </c>
      <c r="F155" s="552">
        <v>100</v>
      </c>
      <c r="G155" s="553">
        <f>$D155*(E155+F155)</f>
        <v>4500</v>
      </c>
      <c r="H155" s="595">
        <v>22</v>
      </c>
      <c r="I155" s="566">
        <f>E155+F155</f>
        <v>750</v>
      </c>
      <c r="J155" s="566">
        <f>I155*H155</f>
        <v>16500</v>
      </c>
      <c r="K155" s="566"/>
      <c r="L155" s="570">
        <v>8</v>
      </c>
      <c r="M155" s="566">
        <v>750</v>
      </c>
      <c r="N155" s="566">
        <f t="shared" si="45"/>
        <v>6000</v>
      </c>
      <c r="O155" s="566"/>
      <c r="P155" s="565">
        <f t="shared" si="46"/>
        <v>2</v>
      </c>
      <c r="Q155" s="566">
        <v>750</v>
      </c>
      <c r="R155" s="566">
        <f t="shared" si="47"/>
        <v>1500</v>
      </c>
      <c r="S155" s="566"/>
      <c r="T155" s="566">
        <f t="shared" si="25"/>
        <v>-14</v>
      </c>
      <c r="U155" s="566">
        <v>750</v>
      </c>
      <c r="V155" s="566">
        <f t="shared" si="38"/>
        <v>-10500</v>
      </c>
      <c r="W155" s="571"/>
    </row>
    <row r="156" spans="1:23">
      <c r="A156" s="618" t="s">
        <v>729</v>
      </c>
      <c r="B156" s="623" t="s">
        <v>730</v>
      </c>
      <c r="C156" s="621" t="s">
        <v>728</v>
      </c>
      <c r="D156" s="552">
        <f>28+14</f>
        <v>42</v>
      </c>
      <c r="E156" s="622">
        <v>450</v>
      </c>
      <c r="F156" s="552">
        <v>100</v>
      </c>
      <c r="G156" s="553">
        <f>$D156*(E156+F156)</f>
        <v>23100</v>
      </c>
      <c r="H156" s="595">
        <v>60</v>
      </c>
      <c r="I156" s="566">
        <f>E156+F156</f>
        <v>550</v>
      </c>
      <c r="J156" s="566">
        <f>I156*H156</f>
        <v>33000</v>
      </c>
      <c r="K156" s="566"/>
      <c r="L156" s="570">
        <v>66</v>
      </c>
      <c r="M156" s="566">
        <v>550</v>
      </c>
      <c r="N156" s="566">
        <f t="shared" si="45"/>
        <v>36300</v>
      </c>
      <c r="O156" s="566"/>
      <c r="P156" s="565">
        <f t="shared" si="46"/>
        <v>24</v>
      </c>
      <c r="Q156" s="566">
        <v>550</v>
      </c>
      <c r="R156" s="566">
        <f t="shared" si="47"/>
        <v>13200</v>
      </c>
      <c r="S156" s="566"/>
      <c r="T156" s="566">
        <f t="shared" si="25"/>
        <v>6</v>
      </c>
      <c r="U156" s="566">
        <v>550</v>
      </c>
      <c r="V156" s="566">
        <f t="shared" si="38"/>
        <v>3300</v>
      </c>
      <c r="W156" s="571"/>
    </row>
    <row r="157" spans="1:23">
      <c r="A157" s="618" t="s">
        <v>731</v>
      </c>
      <c r="B157" s="620" t="s">
        <v>732</v>
      </c>
      <c r="C157" s="621" t="s">
        <v>728</v>
      </c>
      <c r="D157" s="552">
        <v>8</v>
      </c>
      <c r="E157" s="622">
        <v>650</v>
      </c>
      <c r="F157" s="552">
        <v>120</v>
      </c>
      <c r="G157" s="553">
        <f>$D157*(E157+F157)</f>
        <v>6160</v>
      </c>
      <c r="H157" s="595">
        <v>8</v>
      </c>
      <c r="I157" s="566">
        <f>E157+F157</f>
        <v>770</v>
      </c>
      <c r="J157" s="566">
        <f>I157*H157</f>
        <v>6160</v>
      </c>
      <c r="K157" s="566"/>
      <c r="L157" s="570">
        <v>8</v>
      </c>
      <c r="M157" s="566">
        <v>770</v>
      </c>
      <c r="N157" s="566">
        <f>I157*L157</f>
        <v>6160</v>
      </c>
      <c r="O157" s="566"/>
      <c r="P157" s="565">
        <f t="shared" si="46"/>
        <v>0</v>
      </c>
      <c r="Q157" s="566">
        <v>770</v>
      </c>
      <c r="R157" s="566">
        <f>M157*P157</f>
        <v>0</v>
      </c>
      <c r="S157" s="566"/>
      <c r="T157" s="566">
        <f t="shared" si="25"/>
        <v>0</v>
      </c>
      <c r="U157" s="566">
        <v>770</v>
      </c>
      <c r="V157" s="566">
        <f t="shared" si="38"/>
        <v>0</v>
      </c>
      <c r="W157" s="571"/>
    </row>
    <row r="158" spans="1:23">
      <c r="A158" s="618" t="s">
        <v>733</v>
      </c>
      <c r="B158" s="620" t="s">
        <v>734</v>
      </c>
      <c r="C158" s="621" t="s">
        <v>654</v>
      </c>
      <c r="D158" s="552" t="s">
        <v>590</v>
      </c>
      <c r="E158" s="622"/>
      <c r="F158" s="552"/>
      <c r="G158" s="553"/>
      <c r="H158" s="595"/>
      <c r="I158" s="570"/>
      <c r="J158" s="570"/>
      <c r="K158" s="570"/>
      <c r="L158" s="570"/>
      <c r="M158" s="570"/>
      <c r="N158" s="570"/>
      <c r="O158" s="570"/>
      <c r="P158" s="570"/>
      <c r="Q158" s="570"/>
      <c r="R158" s="570"/>
      <c r="S158" s="570"/>
      <c r="T158" s="570"/>
      <c r="U158" s="570"/>
      <c r="V158" s="570"/>
      <c r="W158" s="571"/>
    </row>
    <row r="159" spans="1:23">
      <c r="A159" s="618" t="s">
        <v>735</v>
      </c>
      <c r="B159" s="620" t="s">
        <v>736</v>
      </c>
      <c r="C159" s="621" t="s">
        <v>654</v>
      </c>
      <c r="D159" s="552" t="s">
        <v>590</v>
      </c>
      <c r="E159" s="622"/>
      <c r="F159" s="552"/>
      <c r="G159" s="553"/>
      <c r="H159" s="595"/>
      <c r="I159" s="570"/>
      <c r="J159" s="570"/>
      <c r="K159" s="570"/>
      <c r="L159" s="570"/>
      <c r="M159" s="570"/>
      <c r="N159" s="570"/>
      <c r="O159" s="570"/>
      <c r="P159" s="570"/>
      <c r="Q159" s="570"/>
      <c r="R159" s="570"/>
      <c r="S159" s="570"/>
      <c r="T159" s="570"/>
      <c r="U159" s="570"/>
      <c r="V159" s="570"/>
      <c r="W159" s="571"/>
    </row>
    <row r="160" spans="1:23" ht="23">
      <c r="A160" s="618" t="s">
        <v>737</v>
      </c>
      <c r="B160" s="620" t="s">
        <v>738</v>
      </c>
      <c r="C160" s="621" t="s">
        <v>654</v>
      </c>
      <c r="D160" s="552">
        <v>4</v>
      </c>
      <c r="E160" s="622">
        <v>350</v>
      </c>
      <c r="F160" s="552">
        <v>100</v>
      </c>
      <c r="G160" s="553">
        <f>$D160*(E160+F160)</f>
        <v>1800</v>
      </c>
      <c r="H160" s="595">
        <v>5</v>
      </c>
      <c r="I160" s="566">
        <f>E160+F160</f>
        <v>450</v>
      </c>
      <c r="J160" s="566">
        <f>I160*H160</f>
        <v>2250</v>
      </c>
      <c r="K160" s="566"/>
      <c r="L160" s="570">
        <v>5</v>
      </c>
      <c r="M160" s="566">
        <v>450</v>
      </c>
      <c r="N160" s="566">
        <f>M160*L160</f>
        <v>2250</v>
      </c>
      <c r="O160" s="566"/>
      <c r="P160" s="565">
        <f t="shared" ref="P160" si="48">L160-D160</f>
        <v>1</v>
      </c>
      <c r="Q160" s="566">
        <v>450</v>
      </c>
      <c r="R160" s="594">
        <f>Q160*P160</f>
        <v>450</v>
      </c>
      <c r="S160" s="566"/>
      <c r="T160" s="566">
        <f t="shared" si="25"/>
        <v>0</v>
      </c>
      <c r="U160" s="566">
        <v>450</v>
      </c>
      <c r="V160" s="566">
        <f t="shared" si="38"/>
        <v>0</v>
      </c>
      <c r="W160" s="571"/>
    </row>
    <row r="161" spans="1:23" s="606" customFormat="1">
      <c r="A161" s="624" t="s">
        <v>739</v>
      </c>
      <c r="B161" s="625" t="s">
        <v>740</v>
      </c>
      <c r="C161" s="626" t="s">
        <v>654</v>
      </c>
      <c r="D161" s="610" t="s">
        <v>590</v>
      </c>
      <c r="E161" s="627">
        <v>350</v>
      </c>
      <c r="F161" s="610">
        <v>150</v>
      </c>
      <c r="G161" s="611"/>
      <c r="H161" s="602">
        <v>1</v>
      </c>
      <c r="I161" s="603">
        <f>E161+F161</f>
        <v>500</v>
      </c>
      <c r="J161" s="603">
        <f>I161*H161</f>
        <v>500</v>
      </c>
      <c r="K161" s="603"/>
      <c r="L161" s="604">
        <v>1</v>
      </c>
      <c r="M161" s="603">
        <v>500</v>
      </c>
      <c r="N161" s="603">
        <f t="shared" ref="N161:N162" si="49">M161*L161</f>
        <v>500</v>
      </c>
      <c r="O161" s="603"/>
      <c r="P161" s="565">
        <f t="shared" ref="P161:P162" si="50">L161</f>
        <v>1</v>
      </c>
      <c r="Q161" s="603">
        <v>500</v>
      </c>
      <c r="R161" s="603">
        <f t="shared" ref="R161:R162" si="51">Q161*P161</f>
        <v>500</v>
      </c>
      <c r="S161" s="603"/>
      <c r="T161" s="603">
        <f t="shared" si="25"/>
        <v>0</v>
      </c>
      <c r="U161" s="603">
        <v>500</v>
      </c>
      <c r="V161" s="603">
        <f t="shared" si="38"/>
        <v>0</v>
      </c>
      <c r="W161" s="605"/>
    </row>
    <row r="162" spans="1:23" s="606" customFormat="1">
      <c r="A162" s="624" t="s">
        <v>741</v>
      </c>
      <c r="B162" s="625" t="s">
        <v>742</v>
      </c>
      <c r="C162" s="626" t="s">
        <v>654</v>
      </c>
      <c r="D162" s="610" t="s">
        <v>590</v>
      </c>
      <c r="E162" s="627">
        <v>1750</v>
      </c>
      <c r="F162" s="610">
        <v>750</v>
      </c>
      <c r="G162" s="611"/>
      <c r="H162" s="602">
        <v>1</v>
      </c>
      <c r="I162" s="603">
        <f>E162+F162</f>
        <v>2500</v>
      </c>
      <c r="J162" s="603">
        <f>I162*H162</f>
        <v>2500</v>
      </c>
      <c r="K162" s="603"/>
      <c r="L162" s="604">
        <v>1</v>
      </c>
      <c r="M162" s="603">
        <v>2500</v>
      </c>
      <c r="N162" s="603">
        <f t="shared" si="49"/>
        <v>2500</v>
      </c>
      <c r="O162" s="603"/>
      <c r="P162" s="565">
        <f t="shared" si="50"/>
        <v>1</v>
      </c>
      <c r="Q162" s="603">
        <v>2500</v>
      </c>
      <c r="R162" s="603">
        <f t="shared" si="51"/>
        <v>2500</v>
      </c>
      <c r="S162" s="603"/>
      <c r="T162" s="603">
        <f t="shared" si="25"/>
        <v>0</v>
      </c>
      <c r="U162" s="603">
        <v>2500</v>
      </c>
      <c r="V162" s="603">
        <f t="shared" si="38"/>
        <v>0</v>
      </c>
      <c r="W162" s="605"/>
    </row>
    <row r="163" spans="1:23" ht="12" thickBot="1">
      <c r="A163" s="564"/>
      <c r="B163" s="567"/>
      <c r="C163" s="564"/>
      <c r="D163" s="552"/>
      <c r="E163" s="552"/>
      <c r="F163" s="552"/>
      <c r="G163" s="553"/>
      <c r="H163" s="595"/>
      <c r="I163" s="570"/>
      <c r="J163" s="570"/>
      <c r="K163" s="570"/>
      <c r="L163" s="570"/>
      <c r="M163" s="570"/>
      <c r="N163" s="570"/>
      <c r="O163" s="570"/>
      <c r="P163" s="570"/>
      <c r="Q163" s="570"/>
      <c r="R163" s="570"/>
      <c r="S163" s="570"/>
      <c r="T163" s="570"/>
      <c r="U163" s="570"/>
      <c r="V163" s="570"/>
      <c r="W163" s="571"/>
    </row>
    <row r="164" spans="1:23" ht="16" thickBot="1">
      <c r="A164" s="581"/>
      <c r="B164" s="580" t="s">
        <v>743</v>
      </c>
      <c r="C164" s="581"/>
      <c r="D164" s="582"/>
      <c r="E164" s="583"/>
      <c r="F164" s="583"/>
      <c r="G164" s="584">
        <f>SUM(G114:G162)</f>
        <v>456720</v>
      </c>
      <c r="H164" s="628"/>
      <c r="I164" s="587"/>
      <c r="J164" s="585">
        <f>SUM(J114:J163)</f>
        <v>485226</v>
      </c>
      <c r="K164" s="586"/>
      <c r="L164" s="587"/>
      <c r="M164" s="587"/>
      <c r="N164" s="585">
        <f t="shared" ref="N164" si="52">SUM(N114:N163)</f>
        <v>422426</v>
      </c>
      <c r="O164" s="585"/>
      <c r="P164" s="587"/>
      <c r="Q164" s="587"/>
      <c r="R164" s="585">
        <f t="shared" ref="R164" si="53">SUM(R114:R163)</f>
        <v>-34294</v>
      </c>
      <c r="S164" s="585"/>
      <c r="T164" s="585">
        <f t="shared" ref="T164:T222" si="54">L164-H164</f>
        <v>0</v>
      </c>
      <c r="U164" s="587"/>
      <c r="V164" s="585">
        <f t="shared" ref="V164" si="55">SUM(V114:V163)</f>
        <v>-62800</v>
      </c>
      <c r="W164" s="588"/>
    </row>
    <row r="165" spans="1:23">
      <c r="A165" s="541"/>
      <c r="B165" s="589"/>
      <c r="C165" s="541"/>
      <c r="D165" s="551"/>
      <c r="E165" s="568"/>
      <c r="F165" s="568"/>
      <c r="G165" s="569"/>
      <c r="H165" s="595"/>
      <c r="I165" s="570"/>
      <c r="J165" s="570"/>
      <c r="K165" s="570"/>
      <c r="L165" s="570"/>
      <c r="M165" s="570"/>
      <c r="N165" s="570"/>
      <c r="O165" s="570"/>
      <c r="P165" s="570"/>
      <c r="Q165" s="570"/>
      <c r="R165" s="570"/>
      <c r="S165" s="570"/>
      <c r="T165" s="570"/>
      <c r="U165" s="570"/>
      <c r="V165" s="570"/>
      <c r="W165" s="571"/>
    </row>
    <row r="166" spans="1:23">
      <c r="A166" s="629">
        <v>4</v>
      </c>
      <c r="B166" s="630" t="s">
        <v>744</v>
      </c>
      <c r="C166" s="631"/>
      <c r="D166" s="551"/>
      <c r="E166" s="552"/>
      <c r="F166" s="552"/>
      <c r="G166" s="553"/>
      <c r="H166" s="595"/>
      <c r="I166" s="570"/>
      <c r="J166" s="570"/>
      <c r="K166" s="570"/>
      <c r="L166" s="570"/>
      <c r="M166" s="570"/>
      <c r="N166" s="590"/>
      <c r="O166" s="570"/>
      <c r="P166" s="570"/>
      <c r="Q166" s="570"/>
      <c r="R166" s="570"/>
      <c r="S166" s="570"/>
      <c r="T166" s="570"/>
      <c r="U166" s="570"/>
      <c r="V166" s="570"/>
      <c r="W166" s="571"/>
    </row>
    <row r="167" spans="1:23">
      <c r="A167" s="629"/>
      <c r="B167" s="630"/>
      <c r="C167" s="631"/>
      <c r="D167" s="551"/>
      <c r="E167" s="552"/>
      <c r="F167" s="552"/>
      <c r="G167" s="553"/>
      <c r="H167" s="595"/>
      <c r="I167" s="570"/>
      <c r="J167" s="570"/>
      <c r="K167" s="570"/>
      <c r="L167" s="570"/>
      <c r="M167" s="570"/>
      <c r="N167" s="570"/>
      <c r="O167" s="570"/>
      <c r="P167" s="570"/>
      <c r="Q167" s="570"/>
      <c r="R167" s="570"/>
      <c r="S167" s="570"/>
      <c r="T167" s="570"/>
      <c r="U167" s="570"/>
      <c r="V167" s="570"/>
      <c r="W167" s="571"/>
    </row>
    <row r="168" spans="1:23" s="637" customFormat="1" ht="34.5">
      <c r="A168" s="632">
        <v>4.0999999999999996</v>
      </c>
      <c r="B168" s="633" t="s">
        <v>745</v>
      </c>
      <c r="C168" s="591" t="s">
        <v>746</v>
      </c>
      <c r="D168" s="593" t="s">
        <v>590</v>
      </c>
      <c r="E168" s="593"/>
      <c r="F168" s="593"/>
      <c r="G168" s="634"/>
      <c r="H168" s="635"/>
      <c r="I168" s="633"/>
      <c r="J168" s="633"/>
      <c r="K168" s="633"/>
      <c r="L168" s="633"/>
      <c r="M168" s="633"/>
      <c r="N168" s="633"/>
      <c r="O168" s="633"/>
      <c r="P168" s="633"/>
      <c r="Q168" s="633"/>
      <c r="R168" s="633"/>
      <c r="S168" s="633"/>
      <c r="T168" s="633"/>
      <c r="U168" s="633"/>
      <c r="V168" s="633"/>
      <c r="W168" s="636"/>
    </row>
    <row r="169" spans="1:23">
      <c r="A169" s="638"/>
      <c r="B169" s="570" t="s">
        <v>747</v>
      </c>
      <c r="C169" s="591"/>
      <c r="D169" s="593"/>
      <c r="E169" s="593"/>
      <c r="F169" s="593"/>
      <c r="G169" s="634"/>
      <c r="H169" s="595"/>
      <c r="I169" s="570"/>
      <c r="J169" s="570"/>
      <c r="K169" s="570"/>
      <c r="L169" s="570"/>
      <c r="M169" s="570"/>
      <c r="N169" s="570"/>
      <c r="O169" s="570"/>
      <c r="P169" s="570"/>
      <c r="Q169" s="570"/>
      <c r="R169" s="570"/>
      <c r="S169" s="570"/>
      <c r="T169" s="570"/>
      <c r="U169" s="570"/>
      <c r="V169" s="570"/>
      <c r="W169" s="571"/>
    </row>
    <row r="170" spans="1:23">
      <c r="A170" s="638"/>
      <c r="B170" s="561"/>
      <c r="C170" s="591"/>
      <c r="D170" s="593"/>
      <c r="E170" s="593"/>
      <c r="F170" s="593"/>
      <c r="G170" s="634"/>
      <c r="H170" s="595"/>
      <c r="I170" s="570"/>
      <c r="J170" s="570"/>
      <c r="K170" s="570"/>
      <c r="L170" s="570"/>
      <c r="M170" s="570"/>
      <c r="N170" s="570"/>
      <c r="O170" s="570"/>
      <c r="P170" s="570"/>
      <c r="Q170" s="570"/>
      <c r="R170" s="570"/>
      <c r="S170" s="570"/>
      <c r="T170" s="570"/>
      <c r="U170" s="570"/>
      <c r="V170" s="570"/>
      <c r="W170" s="571"/>
    </row>
    <row r="171" spans="1:23" s="637" customFormat="1" ht="23">
      <c r="A171" s="632">
        <v>4.2</v>
      </c>
      <c r="B171" s="633" t="s">
        <v>748</v>
      </c>
      <c r="C171" s="591" t="s">
        <v>746</v>
      </c>
      <c r="D171" s="593" t="s">
        <v>590</v>
      </c>
      <c r="E171" s="593"/>
      <c r="F171" s="593"/>
      <c r="G171" s="634"/>
      <c r="H171" s="635"/>
      <c r="I171" s="633"/>
      <c r="J171" s="633"/>
      <c r="K171" s="633"/>
      <c r="L171" s="633"/>
      <c r="M171" s="633"/>
      <c r="N171" s="633"/>
      <c r="O171" s="633"/>
      <c r="P171" s="633"/>
      <c r="Q171" s="633"/>
      <c r="R171" s="633"/>
      <c r="S171" s="633"/>
      <c r="T171" s="633"/>
      <c r="U171" s="633"/>
      <c r="V171" s="633"/>
      <c r="W171" s="636"/>
    </row>
    <row r="172" spans="1:23">
      <c r="A172" s="638"/>
      <c r="B172" s="561"/>
      <c r="C172" s="591"/>
      <c r="D172" s="593"/>
      <c r="E172" s="593"/>
      <c r="F172" s="593"/>
      <c r="G172" s="634"/>
      <c r="H172" s="595"/>
      <c r="I172" s="570"/>
      <c r="J172" s="570"/>
      <c r="K172" s="570"/>
      <c r="L172" s="570"/>
      <c r="M172" s="570"/>
      <c r="N172" s="570"/>
      <c r="O172" s="570"/>
      <c r="P172" s="570"/>
      <c r="Q172" s="570"/>
      <c r="R172" s="570"/>
      <c r="S172" s="570"/>
      <c r="T172" s="570"/>
      <c r="U172" s="570"/>
      <c r="V172" s="570"/>
      <c r="W172" s="571"/>
    </row>
    <row r="173" spans="1:23" s="637" customFormat="1" ht="23">
      <c r="A173" s="632">
        <v>4.2</v>
      </c>
      <c r="B173" s="633" t="s">
        <v>749</v>
      </c>
      <c r="C173" s="591" t="s">
        <v>746</v>
      </c>
      <c r="D173" s="593" t="s">
        <v>590</v>
      </c>
      <c r="E173" s="593"/>
      <c r="F173" s="593"/>
      <c r="G173" s="634"/>
      <c r="H173" s="635"/>
      <c r="I173" s="633"/>
      <c r="J173" s="633"/>
      <c r="K173" s="633"/>
      <c r="L173" s="633"/>
      <c r="M173" s="633"/>
      <c r="N173" s="633"/>
      <c r="O173" s="633"/>
      <c r="P173" s="633"/>
      <c r="Q173" s="633"/>
      <c r="R173" s="633"/>
      <c r="S173" s="633"/>
      <c r="T173" s="633"/>
      <c r="U173" s="633"/>
      <c r="V173" s="633"/>
      <c r="W173" s="636"/>
    </row>
    <row r="174" spans="1:23">
      <c r="A174" s="629"/>
      <c r="B174" s="570" t="s">
        <v>747</v>
      </c>
      <c r="C174" s="591"/>
      <c r="D174" s="593"/>
      <c r="E174" s="593"/>
      <c r="F174" s="593"/>
      <c r="G174" s="634"/>
      <c r="H174" s="595"/>
      <c r="I174" s="570"/>
      <c r="J174" s="570"/>
      <c r="K174" s="570"/>
      <c r="L174" s="570"/>
      <c r="M174" s="570"/>
      <c r="N174" s="570"/>
      <c r="O174" s="570"/>
      <c r="P174" s="570"/>
      <c r="Q174" s="570"/>
      <c r="R174" s="570"/>
      <c r="S174" s="570"/>
      <c r="T174" s="570"/>
      <c r="U174" s="570"/>
      <c r="V174" s="570"/>
      <c r="W174" s="571"/>
    </row>
    <row r="175" spans="1:23">
      <c r="A175" s="629"/>
      <c r="B175" s="563"/>
      <c r="C175" s="631"/>
      <c r="D175" s="551"/>
      <c r="E175" s="552"/>
      <c r="F175" s="552"/>
      <c r="G175" s="553"/>
      <c r="H175" s="595"/>
      <c r="I175" s="570"/>
      <c r="J175" s="570"/>
      <c r="K175" s="570"/>
      <c r="L175" s="570"/>
      <c r="M175" s="570"/>
      <c r="N175" s="570"/>
      <c r="O175" s="570"/>
      <c r="P175" s="570"/>
      <c r="Q175" s="570"/>
      <c r="R175" s="570"/>
      <c r="S175" s="570"/>
      <c r="T175" s="570"/>
      <c r="U175" s="570"/>
      <c r="V175" s="570"/>
      <c r="W175" s="571"/>
    </row>
    <row r="176" spans="1:23">
      <c r="A176" s="638">
        <v>4.3</v>
      </c>
      <c r="B176" s="563" t="s">
        <v>750</v>
      </c>
      <c r="C176" s="591" t="s">
        <v>746</v>
      </c>
      <c r="D176" s="593">
        <v>100</v>
      </c>
      <c r="E176" s="552">
        <v>140</v>
      </c>
      <c r="F176" s="552">
        <v>40</v>
      </c>
      <c r="G176" s="634">
        <f>$D176*(E176+F176)</f>
        <v>18000</v>
      </c>
      <c r="H176" s="595">
        <v>99</v>
      </c>
      <c r="I176" s="566">
        <f>E176+F176</f>
        <v>180</v>
      </c>
      <c r="J176" s="566">
        <f>I176*H176</f>
        <v>17820</v>
      </c>
      <c r="K176" s="566"/>
      <c r="L176" s="570">
        <v>99</v>
      </c>
      <c r="M176" s="566">
        <v>180</v>
      </c>
      <c r="N176" s="566">
        <f>M176*L176</f>
        <v>17820</v>
      </c>
      <c r="O176" s="566"/>
      <c r="P176" s="565">
        <f>L176-D176</f>
        <v>-1</v>
      </c>
      <c r="Q176" s="566">
        <v>180</v>
      </c>
      <c r="R176" s="594">
        <f>Q176*P176</f>
        <v>-180</v>
      </c>
      <c r="S176" s="566"/>
      <c r="T176" s="566">
        <f t="shared" si="54"/>
        <v>0</v>
      </c>
      <c r="U176" s="566">
        <v>180</v>
      </c>
      <c r="V176" s="566">
        <f t="shared" si="38"/>
        <v>0</v>
      </c>
      <c r="W176" s="571"/>
    </row>
    <row r="177" spans="1:23">
      <c r="A177" s="629"/>
      <c r="B177" s="630"/>
      <c r="C177" s="631"/>
      <c r="D177" s="551"/>
      <c r="E177" s="552"/>
      <c r="F177" s="552"/>
      <c r="G177" s="553"/>
      <c r="H177" s="595"/>
      <c r="I177" s="570"/>
      <c r="J177" s="570"/>
      <c r="K177" s="570"/>
      <c r="L177" s="570"/>
      <c r="M177" s="570"/>
      <c r="N177" s="570"/>
      <c r="O177" s="570"/>
      <c r="P177" s="570"/>
      <c r="Q177" s="570"/>
      <c r="R177" s="570"/>
      <c r="S177" s="570"/>
      <c r="T177" s="570"/>
      <c r="U177" s="570"/>
      <c r="V177" s="570"/>
      <c r="W177" s="571"/>
    </row>
    <row r="178" spans="1:23" ht="23">
      <c r="A178" s="609">
        <v>4.4000000000000004</v>
      </c>
      <c r="B178" s="639" t="s">
        <v>751</v>
      </c>
      <c r="C178" s="609" t="s">
        <v>752</v>
      </c>
      <c r="D178" s="610" t="s">
        <v>590</v>
      </c>
      <c r="E178" s="599">
        <v>800</v>
      </c>
      <c r="F178" s="599">
        <v>400</v>
      </c>
      <c r="G178" s="640"/>
      <c r="H178" s="595">
        <v>1</v>
      </c>
      <c r="I178" s="566">
        <f>E178+F178</f>
        <v>1200</v>
      </c>
      <c r="J178" s="566">
        <f>I178*H178</f>
        <v>1200</v>
      </c>
      <c r="K178" s="566"/>
      <c r="L178" s="570">
        <v>1</v>
      </c>
      <c r="M178" s="566">
        <v>1200</v>
      </c>
      <c r="N178" s="566">
        <f>M178*L178</f>
        <v>1200</v>
      </c>
      <c r="O178" s="566"/>
      <c r="P178" s="565">
        <f>L178</f>
        <v>1</v>
      </c>
      <c r="Q178" s="566">
        <v>1200</v>
      </c>
      <c r="R178" s="594">
        <f>Q178*P178</f>
        <v>1200</v>
      </c>
      <c r="S178" s="566"/>
      <c r="T178" s="566">
        <f t="shared" si="54"/>
        <v>0</v>
      </c>
      <c r="U178" s="566">
        <v>1200</v>
      </c>
      <c r="V178" s="566">
        <f t="shared" si="38"/>
        <v>0</v>
      </c>
      <c r="W178" s="571"/>
    </row>
    <row r="179" spans="1:23">
      <c r="A179" s="591"/>
      <c r="B179" s="567"/>
      <c r="C179" s="591"/>
      <c r="D179" s="593"/>
      <c r="E179" s="593"/>
      <c r="F179" s="593"/>
      <c r="G179" s="634"/>
      <c r="H179" s="595"/>
      <c r="I179" s="570"/>
      <c r="J179" s="570"/>
      <c r="K179" s="570"/>
      <c r="L179" s="570"/>
      <c r="M179" s="570"/>
      <c r="N179" s="570"/>
      <c r="O179" s="570"/>
      <c r="P179" s="570"/>
      <c r="Q179" s="570"/>
      <c r="R179" s="570"/>
      <c r="S179" s="570"/>
      <c r="T179" s="570"/>
      <c r="U179" s="570"/>
      <c r="V179" s="570"/>
      <c r="W179" s="571"/>
    </row>
    <row r="180" spans="1:23" ht="23">
      <c r="A180" s="591">
        <v>4.5</v>
      </c>
      <c r="B180" s="563" t="s">
        <v>753</v>
      </c>
      <c r="C180" s="591" t="s">
        <v>752</v>
      </c>
      <c r="D180" s="552" t="s">
        <v>590</v>
      </c>
      <c r="E180" s="593"/>
      <c r="F180" s="593"/>
      <c r="G180" s="634"/>
      <c r="H180" s="595"/>
      <c r="I180" s="570"/>
      <c r="J180" s="570"/>
      <c r="K180" s="570"/>
      <c r="L180" s="570"/>
      <c r="M180" s="570"/>
      <c r="N180" s="570"/>
      <c r="O180" s="570"/>
      <c r="P180" s="570"/>
      <c r="Q180" s="570"/>
      <c r="R180" s="570"/>
      <c r="S180" s="570"/>
      <c r="T180" s="570"/>
      <c r="U180" s="570"/>
      <c r="V180" s="570"/>
      <c r="W180" s="571"/>
    </row>
    <row r="181" spans="1:23">
      <c r="A181" s="591"/>
      <c r="B181" s="563"/>
      <c r="C181" s="591"/>
      <c r="D181" s="552"/>
      <c r="E181" s="593"/>
      <c r="F181" s="593"/>
      <c r="G181" s="634"/>
      <c r="H181" s="595"/>
      <c r="I181" s="570"/>
      <c r="J181" s="570"/>
      <c r="K181" s="570"/>
      <c r="L181" s="570"/>
      <c r="M181" s="570"/>
      <c r="N181" s="570"/>
      <c r="O181" s="570"/>
      <c r="P181" s="570"/>
      <c r="Q181" s="570"/>
      <c r="R181" s="570"/>
      <c r="S181" s="570"/>
      <c r="T181" s="570"/>
      <c r="U181" s="570"/>
      <c r="V181" s="570"/>
      <c r="W181" s="571"/>
    </row>
    <row r="182" spans="1:23" ht="23">
      <c r="A182" s="591">
        <v>4.5999999999999996</v>
      </c>
      <c r="B182" s="563" t="s">
        <v>754</v>
      </c>
      <c r="C182" s="591" t="s">
        <v>752</v>
      </c>
      <c r="D182" s="552">
        <v>12</v>
      </c>
      <c r="E182" s="593">
        <v>420</v>
      </c>
      <c r="F182" s="593">
        <v>120</v>
      </c>
      <c r="G182" s="634">
        <f>$D182*(E182+F182)</f>
        <v>6480</v>
      </c>
      <c r="H182" s="595">
        <v>12</v>
      </c>
      <c r="I182" s="566">
        <f>E182+F182</f>
        <v>540</v>
      </c>
      <c r="J182" s="566">
        <f>I182*H182</f>
        <v>6480</v>
      </c>
      <c r="K182" s="566"/>
      <c r="L182" s="570">
        <v>12</v>
      </c>
      <c r="M182" s="566">
        <v>540</v>
      </c>
      <c r="N182" s="566">
        <f>M182*L182</f>
        <v>6480</v>
      </c>
      <c r="O182" s="566"/>
      <c r="P182" s="565">
        <f>L182-D182</f>
        <v>0</v>
      </c>
      <c r="Q182" s="566">
        <v>540</v>
      </c>
      <c r="R182" s="594">
        <f>Q182*P182</f>
        <v>0</v>
      </c>
      <c r="S182" s="566"/>
      <c r="T182" s="566">
        <f t="shared" si="54"/>
        <v>0</v>
      </c>
      <c r="U182" s="566">
        <v>540</v>
      </c>
      <c r="V182" s="566">
        <f t="shared" si="38"/>
        <v>0</v>
      </c>
      <c r="W182" s="571"/>
    </row>
    <row r="183" spans="1:23">
      <c r="A183" s="564"/>
      <c r="B183" s="617"/>
      <c r="C183" s="564"/>
      <c r="D183" s="552"/>
      <c r="E183" s="568"/>
      <c r="F183" s="568"/>
      <c r="G183" s="569"/>
      <c r="H183" s="595"/>
      <c r="I183" s="570"/>
      <c r="J183" s="570"/>
      <c r="K183" s="570"/>
      <c r="L183" s="570"/>
      <c r="M183" s="570"/>
      <c r="N183" s="570"/>
      <c r="O183" s="570"/>
      <c r="P183" s="570"/>
      <c r="Q183" s="570"/>
      <c r="R183" s="570"/>
      <c r="S183" s="570"/>
      <c r="T183" s="570"/>
      <c r="U183" s="570"/>
      <c r="V183" s="570"/>
      <c r="W183" s="571"/>
    </row>
    <row r="184" spans="1:23" s="637" customFormat="1">
      <c r="A184" s="564">
        <v>4.7</v>
      </c>
      <c r="B184" s="617" t="s">
        <v>755</v>
      </c>
      <c r="C184" s="564"/>
      <c r="D184" s="552"/>
      <c r="E184" s="552"/>
      <c r="F184" s="552"/>
      <c r="G184" s="553"/>
      <c r="H184" s="635"/>
      <c r="I184" s="633"/>
      <c r="J184" s="633"/>
      <c r="K184" s="633"/>
      <c r="L184" s="633"/>
      <c r="M184" s="633"/>
      <c r="N184" s="633"/>
      <c r="O184" s="633"/>
      <c r="P184" s="633"/>
      <c r="Q184" s="633"/>
      <c r="R184" s="633"/>
      <c r="S184" s="633"/>
      <c r="T184" s="633"/>
      <c r="U184" s="633"/>
      <c r="V184" s="633"/>
      <c r="W184" s="636"/>
    </row>
    <row r="185" spans="1:23" s="637" customFormat="1">
      <c r="A185" s="564"/>
      <c r="B185" s="617" t="s">
        <v>756</v>
      </c>
      <c r="C185" s="564"/>
      <c r="D185" s="552"/>
      <c r="E185" s="552"/>
      <c r="F185" s="552"/>
      <c r="G185" s="553"/>
      <c r="H185" s="635"/>
      <c r="I185" s="633"/>
      <c r="J185" s="633"/>
      <c r="K185" s="633"/>
      <c r="L185" s="633"/>
      <c r="M185" s="633"/>
      <c r="N185" s="633"/>
      <c r="O185" s="633"/>
      <c r="P185" s="633"/>
      <c r="Q185" s="633"/>
      <c r="R185" s="633"/>
      <c r="S185" s="633"/>
      <c r="T185" s="633"/>
      <c r="U185" s="633"/>
      <c r="V185" s="633"/>
      <c r="W185" s="636"/>
    </row>
    <row r="186" spans="1:23" s="637" customFormat="1">
      <c r="A186" s="564"/>
      <c r="B186" s="617" t="s">
        <v>757</v>
      </c>
      <c r="C186" s="564"/>
      <c r="D186" s="552"/>
      <c r="E186" s="552"/>
      <c r="F186" s="552"/>
      <c r="G186" s="553"/>
      <c r="H186" s="635"/>
      <c r="I186" s="633"/>
      <c r="J186" s="633"/>
      <c r="K186" s="633"/>
      <c r="L186" s="633"/>
      <c r="M186" s="633"/>
      <c r="N186" s="633"/>
      <c r="O186" s="633"/>
      <c r="P186" s="633"/>
      <c r="Q186" s="633"/>
      <c r="R186" s="633"/>
      <c r="S186" s="633"/>
      <c r="T186" s="633"/>
      <c r="U186" s="633"/>
      <c r="V186" s="633"/>
      <c r="W186" s="636"/>
    </row>
    <row r="187" spans="1:23" s="637" customFormat="1">
      <c r="A187" s="564"/>
      <c r="B187" s="617" t="s">
        <v>758</v>
      </c>
      <c r="C187" s="564"/>
      <c r="D187" s="552"/>
      <c r="E187" s="552"/>
      <c r="F187" s="552"/>
      <c r="G187" s="553"/>
      <c r="H187" s="635"/>
      <c r="I187" s="633"/>
      <c r="J187" s="633"/>
      <c r="K187" s="633"/>
      <c r="L187" s="633"/>
      <c r="M187" s="633"/>
      <c r="N187" s="633"/>
      <c r="O187" s="633"/>
      <c r="P187" s="633"/>
      <c r="Q187" s="633"/>
      <c r="R187" s="633"/>
      <c r="S187" s="633"/>
      <c r="T187" s="633"/>
      <c r="U187" s="633"/>
      <c r="V187" s="633"/>
      <c r="W187" s="636"/>
    </row>
    <row r="188" spans="1:23" s="637" customFormat="1">
      <c r="A188" s="564"/>
      <c r="B188" s="617" t="s">
        <v>759</v>
      </c>
      <c r="C188" s="564"/>
      <c r="D188" s="552"/>
      <c r="E188" s="552"/>
      <c r="F188" s="552"/>
      <c r="G188" s="553"/>
      <c r="H188" s="635"/>
      <c r="I188" s="633"/>
      <c r="J188" s="633"/>
      <c r="K188" s="633"/>
      <c r="L188" s="633"/>
      <c r="M188" s="633"/>
      <c r="N188" s="633"/>
      <c r="O188" s="633"/>
      <c r="P188" s="633"/>
      <c r="Q188" s="633"/>
      <c r="R188" s="633"/>
      <c r="S188" s="633"/>
      <c r="T188" s="633"/>
      <c r="U188" s="633"/>
      <c r="V188" s="633"/>
      <c r="W188" s="636"/>
    </row>
    <row r="189" spans="1:23" s="637" customFormat="1">
      <c r="A189" s="564"/>
      <c r="B189" s="617" t="s">
        <v>760</v>
      </c>
      <c r="C189" s="564"/>
      <c r="D189" s="552"/>
      <c r="E189" s="552"/>
      <c r="F189" s="552"/>
      <c r="G189" s="553"/>
      <c r="H189" s="635"/>
      <c r="I189" s="633"/>
      <c r="J189" s="633"/>
      <c r="K189" s="633"/>
      <c r="L189" s="633"/>
      <c r="M189" s="633"/>
      <c r="N189" s="633"/>
      <c r="O189" s="633"/>
      <c r="P189" s="633"/>
      <c r="Q189" s="633"/>
      <c r="R189" s="633"/>
      <c r="S189" s="633"/>
      <c r="T189" s="633"/>
      <c r="U189" s="633"/>
      <c r="V189" s="633"/>
      <c r="W189" s="636"/>
    </row>
    <row r="190" spans="1:23" s="637" customFormat="1">
      <c r="A190" s="564"/>
      <c r="B190" s="617" t="s">
        <v>761</v>
      </c>
      <c r="C190" s="564"/>
      <c r="D190" s="552"/>
      <c r="E190" s="552"/>
      <c r="F190" s="552"/>
      <c r="G190" s="553"/>
      <c r="H190" s="635"/>
      <c r="I190" s="633"/>
      <c r="J190" s="633"/>
      <c r="K190" s="633"/>
      <c r="L190" s="633"/>
      <c r="M190" s="633"/>
      <c r="N190" s="633"/>
      <c r="O190" s="633"/>
      <c r="P190" s="633"/>
      <c r="Q190" s="633"/>
      <c r="R190" s="633"/>
      <c r="S190" s="633"/>
      <c r="T190" s="633"/>
      <c r="U190" s="633"/>
      <c r="V190" s="633"/>
      <c r="W190" s="636"/>
    </row>
    <row r="191" spans="1:23" s="637" customFormat="1">
      <c r="A191" s="564"/>
      <c r="B191" s="570" t="s">
        <v>762</v>
      </c>
      <c r="C191" s="564"/>
      <c r="D191" s="552"/>
      <c r="E191" s="552"/>
      <c r="F191" s="552"/>
      <c r="G191" s="553"/>
      <c r="H191" s="635"/>
      <c r="I191" s="633"/>
      <c r="J191" s="633"/>
      <c r="K191" s="633"/>
      <c r="L191" s="633"/>
      <c r="M191" s="633"/>
      <c r="N191" s="633"/>
      <c r="O191" s="633"/>
      <c r="P191" s="633"/>
      <c r="Q191" s="633"/>
      <c r="R191" s="633"/>
      <c r="S191" s="633"/>
      <c r="T191" s="633"/>
      <c r="U191" s="633"/>
      <c r="V191" s="633"/>
      <c r="W191" s="636"/>
    </row>
    <row r="192" spans="1:23" s="637" customFormat="1">
      <c r="A192" s="564"/>
      <c r="B192" s="567"/>
      <c r="C192" s="564"/>
      <c r="D192" s="552"/>
      <c r="E192" s="552"/>
      <c r="F192" s="552"/>
      <c r="G192" s="553"/>
      <c r="H192" s="635"/>
      <c r="I192" s="633"/>
      <c r="J192" s="633"/>
      <c r="K192" s="633"/>
      <c r="L192" s="633"/>
      <c r="M192" s="633"/>
      <c r="N192" s="633"/>
      <c r="O192" s="633"/>
      <c r="P192" s="633"/>
      <c r="Q192" s="633"/>
      <c r="R192" s="633"/>
      <c r="S192" s="633"/>
      <c r="T192" s="633"/>
      <c r="U192" s="633"/>
      <c r="V192" s="633"/>
      <c r="W192" s="636"/>
    </row>
    <row r="193" spans="1:23" s="637" customFormat="1">
      <c r="A193" s="564" t="s">
        <v>763</v>
      </c>
      <c r="B193" s="617" t="s">
        <v>764</v>
      </c>
      <c r="C193" s="564" t="s">
        <v>712</v>
      </c>
      <c r="D193" s="552">
        <v>50</v>
      </c>
      <c r="E193" s="568">
        <v>300</v>
      </c>
      <c r="F193" s="568">
        <v>120</v>
      </c>
      <c r="G193" s="569">
        <f>$D193*(E193+F193)</f>
        <v>21000</v>
      </c>
      <c r="H193" s="635">
        <v>38</v>
      </c>
      <c r="I193" s="566">
        <f>E193+F193</f>
        <v>420</v>
      </c>
      <c r="J193" s="566">
        <f>I193*H193</f>
        <v>15960</v>
      </c>
      <c r="K193" s="566"/>
      <c r="L193" s="633">
        <v>27</v>
      </c>
      <c r="M193" s="566">
        <v>420</v>
      </c>
      <c r="N193" s="566">
        <f t="shared" ref="N193:N196" si="56">M193*L193</f>
        <v>11340</v>
      </c>
      <c r="O193" s="566"/>
      <c r="P193" s="565">
        <f t="shared" ref="P193:P196" si="57">L193-D193</f>
        <v>-23</v>
      </c>
      <c r="Q193" s="566">
        <v>420</v>
      </c>
      <c r="R193" s="594">
        <f t="shared" ref="R193:R196" si="58">Q193*P193</f>
        <v>-9660</v>
      </c>
      <c r="S193" s="566"/>
      <c r="T193" s="566">
        <f t="shared" si="54"/>
        <v>-11</v>
      </c>
      <c r="U193" s="566">
        <v>420</v>
      </c>
      <c r="V193" s="566">
        <f t="shared" si="38"/>
        <v>-4620</v>
      </c>
      <c r="W193" s="636"/>
    </row>
    <row r="194" spans="1:23" s="637" customFormat="1">
      <c r="A194" s="564" t="s">
        <v>765</v>
      </c>
      <c r="B194" s="617" t="s">
        <v>766</v>
      </c>
      <c r="C194" s="564" t="s">
        <v>712</v>
      </c>
      <c r="D194" s="552">
        <v>10</v>
      </c>
      <c r="E194" s="568">
        <v>400</v>
      </c>
      <c r="F194" s="568">
        <v>140</v>
      </c>
      <c r="G194" s="569">
        <f>$D194*(E194+F194)</f>
        <v>5400</v>
      </c>
      <c r="H194" s="635">
        <v>4</v>
      </c>
      <c r="I194" s="566">
        <f>E194+F194</f>
        <v>540</v>
      </c>
      <c r="J194" s="566">
        <f>I194*H194</f>
        <v>2160</v>
      </c>
      <c r="K194" s="566"/>
      <c r="L194" s="633">
        <v>4</v>
      </c>
      <c r="M194" s="566">
        <v>540</v>
      </c>
      <c r="N194" s="566">
        <f t="shared" si="56"/>
        <v>2160</v>
      </c>
      <c r="O194" s="566"/>
      <c r="P194" s="565">
        <f t="shared" si="57"/>
        <v>-6</v>
      </c>
      <c r="Q194" s="566">
        <v>540</v>
      </c>
      <c r="R194" s="594">
        <f t="shared" si="58"/>
        <v>-3240</v>
      </c>
      <c r="S194" s="566"/>
      <c r="T194" s="566">
        <f t="shared" si="54"/>
        <v>0</v>
      </c>
      <c r="U194" s="566">
        <v>540</v>
      </c>
      <c r="V194" s="566">
        <f t="shared" si="38"/>
        <v>0</v>
      </c>
      <c r="W194" s="636"/>
    </row>
    <row r="195" spans="1:23" s="637" customFormat="1">
      <c r="A195" s="564" t="s">
        <v>767</v>
      </c>
      <c r="B195" s="617" t="s">
        <v>768</v>
      </c>
      <c r="C195" s="564" t="s">
        <v>712</v>
      </c>
      <c r="D195" s="552">
        <v>30</v>
      </c>
      <c r="E195" s="568">
        <v>750</v>
      </c>
      <c r="F195" s="568">
        <v>180</v>
      </c>
      <c r="G195" s="569">
        <f>$D195*(E195+F195)</f>
        <v>27900</v>
      </c>
      <c r="H195" s="635">
        <v>49</v>
      </c>
      <c r="I195" s="566">
        <f>E195+F195</f>
        <v>930</v>
      </c>
      <c r="J195" s="566">
        <f>I195*H195</f>
        <v>45570</v>
      </c>
      <c r="K195" s="566"/>
      <c r="L195" s="633">
        <v>32</v>
      </c>
      <c r="M195" s="566">
        <v>930</v>
      </c>
      <c r="N195" s="566">
        <f t="shared" si="56"/>
        <v>29760</v>
      </c>
      <c r="O195" s="566"/>
      <c r="P195" s="565">
        <f t="shared" si="57"/>
        <v>2</v>
      </c>
      <c r="Q195" s="566">
        <v>930</v>
      </c>
      <c r="R195" s="594">
        <f t="shared" si="58"/>
        <v>1860</v>
      </c>
      <c r="S195" s="566"/>
      <c r="T195" s="566">
        <f t="shared" si="54"/>
        <v>-17</v>
      </c>
      <c r="U195" s="566">
        <v>930</v>
      </c>
      <c r="V195" s="566">
        <f t="shared" ref="V195:V222" si="59">U195*T195</f>
        <v>-15810</v>
      </c>
      <c r="W195" s="636"/>
    </row>
    <row r="196" spans="1:23" s="637" customFormat="1" ht="12" thickBot="1">
      <c r="A196" s="564" t="s">
        <v>769</v>
      </c>
      <c r="B196" s="617" t="s">
        <v>770</v>
      </c>
      <c r="C196" s="564" t="s">
        <v>712</v>
      </c>
      <c r="D196" s="552">
        <v>45</v>
      </c>
      <c r="E196" s="568">
        <v>1050</v>
      </c>
      <c r="F196" s="568">
        <v>200</v>
      </c>
      <c r="G196" s="569">
        <f>$D196*(E196+F196)</f>
        <v>56250</v>
      </c>
      <c r="H196" s="635">
        <v>49</v>
      </c>
      <c r="I196" s="566">
        <f>E196+F196</f>
        <v>1250</v>
      </c>
      <c r="J196" s="566">
        <f>I196*H196</f>
        <v>61250</v>
      </c>
      <c r="K196" s="566"/>
      <c r="L196" s="633">
        <v>48</v>
      </c>
      <c r="M196" s="566">
        <v>1250</v>
      </c>
      <c r="N196" s="566">
        <f t="shared" si="56"/>
        <v>60000</v>
      </c>
      <c r="O196" s="566"/>
      <c r="P196" s="565">
        <f t="shared" si="57"/>
        <v>3</v>
      </c>
      <c r="Q196" s="566">
        <v>1250</v>
      </c>
      <c r="R196" s="594">
        <f t="shared" si="58"/>
        <v>3750</v>
      </c>
      <c r="S196" s="566"/>
      <c r="T196" s="566">
        <f t="shared" si="54"/>
        <v>-1</v>
      </c>
      <c r="U196" s="566">
        <v>1250</v>
      </c>
      <c r="V196" s="566">
        <f t="shared" si="59"/>
        <v>-1250</v>
      </c>
      <c r="W196" s="636"/>
    </row>
    <row r="197" spans="1:23" s="637" customFormat="1" ht="16" thickBot="1">
      <c r="A197" s="581"/>
      <c r="B197" s="580" t="s">
        <v>771</v>
      </c>
      <c r="C197" s="581"/>
      <c r="D197" s="582"/>
      <c r="E197" s="583"/>
      <c r="F197" s="583"/>
      <c r="G197" s="584">
        <f>SUM(G168:G196)</f>
        <v>135030</v>
      </c>
      <c r="H197" s="641"/>
      <c r="I197" s="642"/>
      <c r="J197" s="585">
        <f>SUM(J168:J196)</f>
        <v>150440</v>
      </c>
      <c r="K197" s="586"/>
      <c r="L197" s="642"/>
      <c r="M197" s="642"/>
      <c r="N197" s="585">
        <f t="shared" ref="N197" si="60">SUM(N168:N196)</f>
        <v>128760</v>
      </c>
      <c r="O197" s="585"/>
      <c r="P197" s="642"/>
      <c r="Q197" s="642"/>
      <c r="R197" s="585">
        <f t="shared" ref="R197" si="61">SUM(R168:R196)</f>
        <v>-6270</v>
      </c>
      <c r="S197" s="585"/>
      <c r="T197" s="585">
        <f t="shared" si="54"/>
        <v>0</v>
      </c>
      <c r="U197" s="642"/>
      <c r="V197" s="585">
        <f t="shared" ref="V197" si="62">SUM(V168:V196)</f>
        <v>-21680</v>
      </c>
      <c r="W197" s="643"/>
    </row>
    <row r="198" spans="1:23" s="637" customFormat="1">
      <c r="A198" s="541"/>
      <c r="B198" s="589"/>
      <c r="C198" s="541"/>
      <c r="D198" s="551"/>
      <c r="E198" s="568"/>
      <c r="F198" s="568"/>
      <c r="G198" s="569"/>
      <c r="H198" s="635"/>
      <c r="I198" s="633"/>
      <c r="J198" s="633"/>
      <c r="K198" s="633"/>
      <c r="L198" s="633"/>
      <c r="M198" s="633"/>
      <c r="N198" s="633"/>
      <c r="O198" s="633"/>
      <c r="P198" s="633"/>
      <c r="Q198" s="633"/>
      <c r="R198" s="633"/>
      <c r="S198" s="633"/>
      <c r="T198" s="633"/>
      <c r="U198" s="633"/>
      <c r="V198" s="633"/>
      <c r="W198" s="636"/>
    </row>
    <row r="199" spans="1:23" s="637" customFormat="1">
      <c r="A199" s="549">
        <v>5</v>
      </c>
      <c r="B199" s="550" t="s">
        <v>772</v>
      </c>
      <c r="C199" s="541"/>
      <c r="D199" s="551"/>
      <c r="E199" s="568"/>
      <c r="F199" s="568"/>
      <c r="G199" s="569"/>
      <c r="H199" s="635"/>
      <c r="I199" s="633"/>
      <c r="J199" s="633"/>
      <c r="K199" s="633"/>
      <c r="L199" s="633"/>
      <c r="M199" s="633"/>
      <c r="N199" s="633"/>
      <c r="O199" s="633"/>
      <c r="P199" s="633"/>
      <c r="Q199" s="633"/>
      <c r="R199" s="633"/>
      <c r="S199" s="633"/>
      <c r="T199" s="633"/>
      <c r="U199" s="633"/>
      <c r="V199" s="633"/>
      <c r="W199" s="636"/>
    </row>
    <row r="200" spans="1:23" s="637" customFormat="1" ht="69">
      <c r="A200" s="644">
        <v>5.0999999999999996</v>
      </c>
      <c r="B200" s="645" t="s">
        <v>773</v>
      </c>
      <c r="C200" s="644"/>
      <c r="D200" s="593"/>
      <c r="E200" s="593"/>
      <c r="F200" s="593"/>
      <c r="G200" s="634"/>
      <c r="H200" s="635"/>
      <c r="I200" s="633"/>
      <c r="J200" s="633"/>
      <c r="K200" s="633"/>
      <c r="L200" s="633"/>
      <c r="M200" s="633"/>
      <c r="N200" s="633"/>
      <c r="O200" s="633"/>
      <c r="P200" s="633"/>
      <c r="Q200" s="633"/>
      <c r="R200" s="633"/>
      <c r="S200" s="633"/>
      <c r="T200" s="633"/>
      <c r="U200" s="633"/>
      <c r="V200" s="633"/>
      <c r="W200" s="636"/>
    </row>
    <row r="201" spans="1:23" s="637" customFormat="1">
      <c r="A201" s="644"/>
      <c r="B201" s="645"/>
      <c r="C201" s="644"/>
      <c r="D201" s="593"/>
      <c r="E201" s="593"/>
      <c r="F201" s="593"/>
      <c r="G201" s="634"/>
      <c r="H201" s="635"/>
      <c r="I201" s="633"/>
      <c r="J201" s="633"/>
      <c r="K201" s="633"/>
      <c r="L201" s="633"/>
      <c r="M201" s="633"/>
      <c r="N201" s="633">
        <f t="shared" ref="N201:N214" si="63">M201*L201</f>
        <v>0</v>
      </c>
      <c r="O201" s="633"/>
      <c r="P201" s="633"/>
      <c r="Q201" s="633"/>
      <c r="R201" s="594">
        <f t="shared" ref="R201:R214" si="64">Q201*P201</f>
        <v>0</v>
      </c>
      <c r="S201" s="633"/>
      <c r="T201" s="633"/>
      <c r="U201" s="633"/>
      <c r="V201" s="633"/>
      <c r="W201" s="636"/>
    </row>
    <row r="202" spans="1:23" s="637" customFormat="1">
      <c r="A202" s="644" t="s">
        <v>774</v>
      </c>
      <c r="B202" s="633" t="s">
        <v>775</v>
      </c>
      <c r="C202" s="644" t="s">
        <v>752</v>
      </c>
      <c r="D202" s="593">
        <v>12</v>
      </c>
      <c r="E202" s="593">
        <v>0</v>
      </c>
      <c r="F202" s="593">
        <v>300</v>
      </c>
      <c r="G202" s="634">
        <f t="shared" ref="G202:G213" si="65">(F202+E202)*D202</f>
        <v>3600</v>
      </c>
      <c r="H202" s="635">
        <v>10</v>
      </c>
      <c r="I202" s="566">
        <f t="shared" ref="I202:I214" si="66">E202+F202</f>
        <v>300</v>
      </c>
      <c r="J202" s="566">
        <f t="shared" ref="J202:J214" si="67">I202*H202</f>
        <v>3000</v>
      </c>
      <c r="K202" s="566"/>
      <c r="L202" s="633">
        <v>10</v>
      </c>
      <c r="M202" s="566">
        <v>300</v>
      </c>
      <c r="N202" s="566">
        <f t="shared" si="63"/>
        <v>3000</v>
      </c>
      <c r="O202" s="566"/>
      <c r="P202" s="565">
        <f t="shared" ref="P202:P214" si="68">L202-D202</f>
        <v>-2</v>
      </c>
      <c r="Q202" s="566">
        <v>300</v>
      </c>
      <c r="R202" s="594">
        <f t="shared" si="64"/>
        <v>-600</v>
      </c>
      <c r="S202" s="566"/>
      <c r="T202" s="566">
        <f t="shared" si="54"/>
        <v>0</v>
      </c>
      <c r="U202" s="566">
        <v>300</v>
      </c>
      <c r="V202" s="566">
        <f t="shared" si="59"/>
        <v>0</v>
      </c>
      <c r="W202" s="636"/>
    </row>
    <row r="203" spans="1:23" s="637" customFormat="1">
      <c r="A203" s="644" t="s">
        <v>776</v>
      </c>
      <c r="B203" s="645" t="s">
        <v>777</v>
      </c>
      <c r="C203" s="644" t="s">
        <v>752</v>
      </c>
      <c r="D203" s="593">
        <v>10</v>
      </c>
      <c r="E203" s="593">
        <v>0</v>
      </c>
      <c r="F203" s="593">
        <v>300</v>
      </c>
      <c r="G203" s="634">
        <f t="shared" si="65"/>
        <v>3000</v>
      </c>
      <c r="H203" s="635">
        <v>9</v>
      </c>
      <c r="I203" s="566">
        <f t="shared" si="66"/>
        <v>300</v>
      </c>
      <c r="J203" s="566">
        <f t="shared" si="67"/>
        <v>2700</v>
      </c>
      <c r="K203" s="566"/>
      <c r="L203" s="633">
        <v>9</v>
      </c>
      <c r="M203" s="566">
        <v>300</v>
      </c>
      <c r="N203" s="566">
        <f t="shared" si="63"/>
        <v>2700</v>
      </c>
      <c r="O203" s="566"/>
      <c r="P203" s="565">
        <f t="shared" si="68"/>
        <v>-1</v>
      </c>
      <c r="Q203" s="566">
        <v>300</v>
      </c>
      <c r="R203" s="594">
        <f t="shared" si="64"/>
        <v>-300</v>
      </c>
      <c r="S203" s="566"/>
      <c r="T203" s="566">
        <f t="shared" si="54"/>
        <v>0</v>
      </c>
      <c r="U203" s="566">
        <v>300</v>
      </c>
      <c r="V203" s="566">
        <f t="shared" si="59"/>
        <v>0</v>
      </c>
      <c r="W203" s="636"/>
    </row>
    <row r="204" spans="1:23" s="637" customFormat="1">
      <c r="A204" s="644" t="s">
        <v>778</v>
      </c>
      <c r="B204" s="645" t="s">
        <v>779</v>
      </c>
      <c r="C204" s="644" t="s">
        <v>752</v>
      </c>
      <c r="D204" s="593">
        <v>17</v>
      </c>
      <c r="E204" s="593">
        <v>0</v>
      </c>
      <c r="F204" s="593">
        <v>300</v>
      </c>
      <c r="G204" s="634">
        <f t="shared" si="65"/>
        <v>5100</v>
      </c>
      <c r="H204" s="635">
        <v>16</v>
      </c>
      <c r="I204" s="646">
        <f t="shared" si="66"/>
        <v>300</v>
      </c>
      <c r="J204" s="646">
        <f t="shared" si="67"/>
        <v>4800</v>
      </c>
      <c r="K204" s="646"/>
      <c r="L204" s="633">
        <v>16</v>
      </c>
      <c r="M204" s="646">
        <v>300</v>
      </c>
      <c r="N204" s="566">
        <f t="shared" si="63"/>
        <v>4800</v>
      </c>
      <c r="O204" s="566"/>
      <c r="P204" s="565">
        <f t="shared" si="68"/>
        <v>-1</v>
      </c>
      <c r="Q204" s="646">
        <v>300</v>
      </c>
      <c r="R204" s="594">
        <f t="shared" si="64"/>
        <v>-300</v>
      </c>
      <c r="S204" s="566"/>
      <c r="T204" s="566">
        <f t="shared" si="54"/>
        <v>0</v>
      </c>
      <c r="U204" s="646">
        <v>300</v>
      </c>
      <c r="V204" s="566">
        <f t="shared" si="59"/>
        <v>0</v>
      </c>
      <c r="W204" s="636"/>
    </row>
    <row r="205" spans="1:23" s="637" customFormat="1">
      <c r="A205" s="644" t="s">
        <v>780</v>
      </c>
      <c r="B205" s="645" t="s">
        <v>781</v>
      </c>
      <c r="C205" s="644" t="s">
        <v>752</v>
      </c>
      <c r="D205" s="593">
        <v>17</v>
      </c>
      <c r="E205" s="593">
        <v>0</v>
      </c>
      <c r="F205" s="593">
        <v>200</v>
      </c>
      <c r="G205" s="634">
        <f t="shared" si="65"/>
        <v>3400</v>
      </c>
      <c r="H205" s="635">
        <v>16</v>
      </c>
      <c r="I205" s="566">
        <f t="shared" si="66"/>
        <v>200</v>
      </c>
      <c r="J205" s="566">
        <f t="shared" si="67"/>
        <v>3200</v>
      </c>
      <c r="K205" s="566"/>
      <c r="L205" s="633">
        <v>16</v>
      </c>
      <c r="M205" s="566">
        <v>200</v>
      </c>
      <c r="N205" s="566">
        <f t="shared" si="63"/>
        <v>3200</v>
      </c>
      <c r="O205" s="566"/>
      <c r="P205" s="565">
        <f t="shared" si="68"/>
        <v>-1</v>
      </c>
      <c r="Q205" s="566">
        <v>200</v>
      </c>
      <c r="R205" s="594">
        <f t="shared" si="64"/>
        <v>-200</v>
      </c>
      <c r="S205" s="566"/>
      <c r="T205" s="566">
        <f t="shared" si="54"/>
        <v>0</v>
      </c>
      <c r="U205" s="566">
        <v>200</v>
      </c>
      <c r="V205" s="566">
        <f t="shared" si="59"/>
        <v>0</v>
      </c>
      <c r="W205" s="636"/>
    </row>
    <row r="206" spans="1:23" s="637" customFormat="1">
      <c r="A206" s="644" t="s">
        <v>782</v>
      </c>
      <c r="B206" s="645" t="s">
        <v>783</v>
      </c>
      <c r="C206" s="644" t="s">
        <v>752</v>
      </c>
      <c r="D206" s="593">
        <v>6</v>
      </c>
      <c r="E206" s="593">
        <v>0</v>
      </c>
      <c r="F206" s="593">
        <v>200</v>
      </c>
      <c r="G206" s="634">
        <f t="shared" si="65"/>
        <v>1200</v>
      </c>
      <c r="H206" s="635">
        <v>5</v>
      </c>
      <c r="I206" s="566">
        <f t="shared" si="66"/>
        <v>200</v>
      </c>
      <c r="J206" s="566">
        <f t="shared" si="67"/>
        <v>1000</v>
      </c>
      <c r="K206" s="566"/>
      <c r="L206" s="633">
        <v>5</v>
      </c>
      <c r="M206" s="566">
        <v>200</v>
      </c>
      <c r="N206" s="566">
        <f t="shared" si="63"/>
        <v>1000</v>
      </c>
      <c r="O206" s="566"/>
      <c r="P206" s="565">
        <f t="shared" si="68"/>
        <v>-1</v>
      </c>
      <c r="Q206" s="566">
        <v>200</v>
      </c>
      <c r="R206" s="594">
        <f t="shared" si="64"/>
        <v>-200</v>
      </c>
      <c r="S206" s="566"/>
      <c r="T206" s="566">
        <f t="shared" si="54"/>
        <v>0</v>
      </c>
      <c r="U206" s="566">
        <v>200</v>
      </c>
      <c r="V206" s="566">
        <f t="shared" si="59"/>
        <v>0</v>
      </c>
      <c r="W206" s="636"/>
    </row>
    <row r="207" spans="1:23" s="637" customFormat="1">
      <c r="A207" s="644" t="s">
        <v>784</v>
      </c>
      <c r="B207" s="645" t="s">
        <v>785</v>
      </c>
      <c r="C207" s="644" t="s">
        <v>752</v>
      </c>
      <c r="D207" s="593">
        <v>4</v>
      </c>
      <c r="E207" s="593">
        <v>0</v>
      </c>
      <c r="F207" s="593">
        <v>200</v>
      </c>
      <c r="G207" s="634">
        <f t="shared" si="65"/>
        <v>800</v>
      </c>
      <c r="H207" s="635">
        <v>3</v>
      </c>
      <c r="I207" s="566">
        <f t="shared" si="66"/>
        <v>200</v>
      </c>
      <c r="J207" s="566">
        <f t="shared" si="67"/>
        <v>600</v>
      </c>
      <c r="K207" s="566"/>
      <c r="L207" s="633">
        <v>3</v>
      </c>
      <c r="M207" s="566">
        <v>200</v>
      </c>
      <c r="N207" s="566">
        <f t="shared" si="63"/>
        <v>600</v>
      </c>
      <c r="O207" s="566"/>
      <c r="P207" s="565">
        <f t="shared" si="68"/>
        <v>-1</v>
      </c>
      <c r="Q207" s="566">
        <v>200</v>
      </c>
      <c r="R207" s="594">
        <f t="shared" si="64"/>
        <v>-200</v>
      </c>
      <c r="S207" s="566"/>
      <c r="T207" s="566">
        <f t="shared" si="54"/>
        <v>0</v>
      </c>
      <c r="U207" s="566">
        <v>200</v>
      </c>
      <c r="V207" s="566">
        <f t="shared" si="59"/>
        <v>0</v>
      </c>
      <c r="W207" s="636"/>
    </row>
    <row r="208" spans="1:23" s="637" customFormat="1">
      <c r="A208" s="644" t="s">
        <v>786</v>
      </c>
      <c r="B208" s="645" t="s">
        <v>787</v>
      </c>
      <c r="C208" s="644" t="s">
        <v>752</v>
      </c>
      <c r="D208" s="593">
        <v>8</v>
      </c>
      <c r="E208" s="593">
        <v>0</v>
      </c>
      <c r="F208" s="593">
        <v>200</v>
      </c>
      <c r="G208" s="634">
        <f t="shared" si="65"/>
        <v>1600</v>
      </c>
      <c r="H208" s="635">
        <v>7</v>
      </c>
      <c r="I208" s="566">
        <f t="shared" si="66"/>
        <v>200</v>
      </c>
      <c r="J208" s="566">
        <f t="shared" si="67"/>
        <v>1400</v>
      </c>
      <c r="K208" s="566"/>
      <c r="L208" s="633">
        <v>7</v>
      </c>
      <c r="M208" s="566">
        <v>200</v>
      </c>
      <c r="N208" s="566">
        <f t="shared" si="63"/>
        <v>1400</v>
      </c>
      <c r="O208" s="566"/>
      <c r="P208" s="565">
        <f t="shared" si="68"/>
        <v>-1</v>
      </c>
      <c r="Q208" s="566">
        <v>200</v>
      </c>
      <c r="R208" s="594">
        <f t="shared" si="64"/>
        <v>-200</v>
      </c>
      <c r="S208" s="566"/>
      <c r="T208" s="566">
        <f t="shared" si="54"/>
        <v>0</v>
      </c>
      <c r="U208" s="566">
        <v>200</v>
      </c>
      <c r="V208" s="566">
        <f t="shared" si="59"/>
        <v>0</v>
      </c>
      <c r="W208" s="636"/>
    </row>
    <row r="209" spans="1:23" s="637" customFormat="1">
      <c r="A209" s="644" t="s">
        <v>788</v>
      </c>
      <c r="B209" s="645" t="s">
        <v>789</v>
      </c>
      <c r="C209" s="644" t="s">
        <v>752</v>
      </c>
      <c r="D209" s="593">
        <v>3</v>
      </c>
      <c r="E209" s="593">
        <v>0</v>
      </c>
      <c r="F209" s="593">
        <v>350</v>
      </c>
      <c r="G209" s="634">
        <f t="shared" si="65"/>
        <v>1050</v>
      </c>
      <c r="H209" s="635">
        <v>4</v>
      </c>
      <c r="I209" s="566">
        <f t="shared" si="66"/>
        <v>350</v>
      </c>
      <c r="J209" s="566">
        <f t="shared" si="67"/>
        <v>1400</v>
      </c>
      <c r="K209" s="566"/>
      <c r="L209" s="633">
        <v>2</v>
      </c>
      <c r="M209" s="566">
        <v>350</v>
      </c>
      <c r="N209" s="566">
        <f t="shared" si="63"/>
        <v>700</v>
      </c>
      <c r="O209" s="566"/>
      <c r="P209" s="565">
        <f t="shared" si="68"/>
        <v>-1</v>
      </c>
      <c r="Q209" s="566">
        <v>350</v>
      </c>
      <c r="R209" s="594">
        <f t="shared" si="64"/>
        <v>-350</v>
      </c>
      <c r="S209" s="566"/>
      <c r="T209" s="566">
        <f t="shared" si="54"/>
        <v>-2</v>
      </c>
      <c r="U209" s="566">
        <v>350</v>
      </c>
      <c r="V209" s="566">
        <f t="shared" si="59"/>
        <v>-700</v>
      </c>
      <c r="W209" s="636"/>
    </row>
    <row r="210" spans="1:23" s="637" customFormat="1">
      <c r="A210" s="644" t="s">
        <v>790</v>
      </c>
      <c r="B210" s="645" t="s">
        <v>791</v>
      </c>
      <c r="C210" s="644" t="s">
        <v>752</v>
      </c>
      <c r="D210" s="593">
        <v>14</v>
      </c>
      <c r="E210" s="593">
        <v>0</v>
      </c>
      <c r="F210" s="593">
        <v>350</v>
      </c>
      <c r="G210" s="634">
        <f t="shared" si="65"/>
        <v>4900</v>
      </c>
      <c r="H210" s="635">
        <v>13</v>
      </c>
      <c r="I210" s="566">
        <f t="shared" si="66"/>
        <v>350</v>
      </c>
      <c r="J210" s="566">
        <f t="shared" si="67"/>
        <v>4550</v>
      </c>
      <c r="K210" s="566"/>
      <c r="L210" s="633">
        <v>13</v>
      </c>
      <c r="M210" s="566">
        <v>350</v>
      </c>
      <c r="N210" s="566">
        <f t="shared" si="63"/>
        <v>4550</v>
      </c>
      <c r="O210" s="566"/>
      <c r="P210" s="565">
        <f t="shared" si="68"/>
        <v>-1</v>
      </c>
      <c r="Q210" s="566">
        <v>350</v>
      </c>
      <c r="R210" s="594">
        <f t="shared" si="64"/>
        <v>-350</v>
      </c>
      <c r="S210" s="566"/>
      <c r="T210" s="566">
        <f t="shared" si="54"/>
        <v>0</v>
      </c>
      <c r="U210" s="566">
        <v>350</v>
      </c>
      <c r="V210" s="566">
        <f t="shared" si="59"/>
        <v>0</v>
      </c>
      <c r="W210" s="636"/>
    </row>
    <row r="211" spans="1:23" s="637" customFormat="1">
      <c r="A211" s="644" t="s">
        <v>792</v>
      </c>
      <c r="B211" s="645" t="s">
        <v>793</v>
      </c>
      <c r="C211" s="644" t="s">
        <v>752</v>
      </c>
      <c r="D211" s="593">
        <v>70</v>
      </c>
      <c r="E211" s="593">
        <v>0</v>
      </c>
      <c r="F211" s="593">
        <v>350</v>
      </c>
      <c r="G211" s="634">
        <f t="shared" si="65"/>
        <v>24500</v>
      </c>
      <c r="H211" s="635">
        <v>81</v>
      </c>
      <c r="I211" s="566">
        <f t="shared" si="66"/>
        <v>350</v>
      </c>
      <c r="J211" s="566">
        <f t="shared" si="67"/>
        <v>28350</v>
      </c>
      <c r="K211" s="566"/>
      <c r="L211" s="633">
        <v>60</v>
      </c>
      <c r="M211" s="566">
        <v>350</v>
      </c>
      <c r="N211" s="566">
        <f t="shared" si="63"/>
        <v>21000</v>
      </c>
      <c r="O211" s="566"/>
      <c r="P211" s="565">
        <f t="shared" si="68"/>
        <v>-10</v>
      </c>
      <c r="Q211" s="566">
        <v>350</v>
      </c>
      <c r="R211" s="594">
        <f t="shared" si="64"/>
        <v>-3500</v>
      </c>
      <c r="S211" s="566"/>
      <c r="T211" s="566">
        <f t="shared" si="54"/>
        <v>-21</v>
      </c>
      <c r="U211" s="566">
        <v>350</v>
      </c>
      <c r="V211" s="566">
        <f t="shared" si="59"/>
        <v>-7350</v>
      </c>
      <c r="W211" s="636"/>
    </row>
    <row r="212" spans="1:23" s="637" customFormat="1">
      <c r="A212" s="644" t="s">
        <v>794</v>
      </c>
      <c r="B212" s="645" t="s">
        <v>795</v>
      </c>
      <c r="C212" s="644" t="s">
        <v>796</v>
      </c>
      <c r="D212" s="593">
        <v>10</v>
      </c>
      <c r="E212" s="593">
        <v>0</v>
      </c>
      <c r="F212" s="593">
        <v>100</v>
      </c>
      <c r="G212" s="634">
        <f t="shared" si="65"/>
        <v>1000</v>
      </c>
      <c r="H212" s="635">
        <v>15</v>
      </c>
      <c r="I212" s="566">
        <f t="shared" si="66"/>
        <v>100</v>
      </c>
      <c r="J212" s="566">
        <f t="shared" si="67"/>
        <v>1500</v>
      </c>
      <c r="K212" s="566"/>
      <c r="L212" s="633">
        <v>15</v>
      </c>
      <c r="M212" s="566">
        <v>100</v>
      </c>
      <c r="N212" s="566">
        <f t="shared" si="63"/>
        <v>1500</v>
      </c>
      <c r="O212" s="566"/>
      <c r="P212" s="565">
        <f t="shared" si="68"/>
        <v>5</v>
      </c>
      <c r="Q212" s="566">
        <v>100</v>
      </c>
      <c r="R212" s="594">
        <f t="shared" si="64"/>
        <v>500</v>
      </c>
      <c r="S212" s="566"/>
      <c r="T212" s="566">
        <f t="shared" si="54"/>
        <v>0</v>
      </c>
      <c r="U212" s="566">
        <v>100</v>
      </c>
      <c r="V212" s="566">
        <f t="shared" si="59"/>
        <v>0</v>
      </c>
      <c r="W212" s="636"/>
    </row>
    <row r="213" spans="1:23" s="637" customFormat="1">
      <c r="A213" s="644" t="s">
        <v>797</v>
      </c>
      <c r="B213" s="645" t="s">
        <v>798</v>
      </c>
      <c r="C213" s="644" t="s">
        <v>796</v>
      </c>
      <c r="D213" s="593">
        <v>6</v>
      </c>
      <c r="E213" s="593">
        <v>0</v>
      </c>
      <c r="F213" s="593">
        <v>200</v>
      </c>
      <c r="G213" s="634">
        <f t="shared" si="65"/>
        <v>1200</v>
      </c>
      <c r="H213" s="635">
        <v>4</v>
      </c>
      <c r="I213" s="566">
        <f t="shared" si="66"/>
        <v>200</v>
      </c>
      <c r="J213" s="566">
        <f t="shared" si="67"/>
        <v>800</v>
      </c>
      <c r="K213" s="566"/>
      <c r="L213" s="633">
        <v>4</v>
      </c>
      <c r="M213" s="566">
        <v>200</v>
      </c>
      <c r="N213" s="566">
        <f t="shared" si="63"/>
        <v>800</v>
      </c>
      <c r="O213" s="566"/>
      <c r="P213" s="565">
        <f t="shared" si="68"/>
        <v>-2</v>
      </c>
      <c r="Q213" s="566">
        <v>200</v>
      </c>
      <c r="R213" s="594">
        <f t="shared" si="64"/>
        <v>-400</v>
      </c>
      <c r="S213" s="566"/>
      <c r="T213" s="566">
        <f t="shared" si="54"/>
        <v>0</v>
      </c>
      <c r="U213" s="566">
        <v>200</v>
      </c>
      <c r="V213" s="566">
        <f t="shared" si="59"/>
        <v>0</v>
      </c>
      <c r="W213" s="636"/>
    </row>
    <row r="214" spans="1:23" s="637" customFormat="1">
      <c r="A214" s="644" t="s">
        <v>799</v>
      </c>
      <c r="B214" s="645" t="s">
        <v>800</v>
      </c>
      <c r="C214" s="644" t="s">
        <v>752</v>
      </c>
      <c r="D214" s="593">
        <v>7</v>
      </c>
      <c r="E214" s="593">
        <v>0</v>
      </c>
      <c r="F214" s="593">
        <v>400</v>
      </c>
      <c r="G214" s="634">
        <f>(F214+E214)*D214</f>
        <v>2800</v>
      </c>
      <c r="H214" s="635">
        <v>6</v>
      </c>
      <c r="I214" s="566">
        <f t="shared" si="66"/>
        <v>400</v>
      </c>
      <c r="J214" s="566">
        <f t="shared" si="67"/>
        <v>2400</v>
      </c>
      <c r="K214" s="566"/>
      <c r="L214" s="633">
        <v>6</v>
      </c>
      <c r="M214" s="566">
        <v>400</v>
      </c>
      <c r="N214" s="566">
        <f t="shared" si="63"/>
        <v>2400</v>
      </c>
      <c r="O214" s="566"/>
      <c r="P214" s="565">
        <f t="shared" si="68"/>
        <v>-1</v>
      </c>
      <c r="Q214" s="566">
        <v>400</v>
      </c>
      <c r="R214" s="594">
        <f t="shared" si="64"/>
        <v>-400</v>
      </c>
      <c r="S214" s="566"/>
      <c r="T214" s="566">
        <f t="shared" si="54"/>
        <v>0</v>
      </c>
      <c r="U214" s="566">
        <v>400</v>
      </c>
      <c r="V214" s="566">
        <f t="shared" si="59"/>
        <v>0</v>
      </c>
      <c r="W214" s="636"/>
    </row>
    <row r="215" spans="1:23" s="637" customFormat="1" ht="12" thickBot="1">
      <c r="A215" s="644"/>
      <c r="B215" s="645"/>
      <c r="C215" s="644"/>
      <c r="D215" s="593"/>
      <c r="E215" s="568"/>
      <c r="F215" s="568"/>
      <c r="G215" s="569"/>
      <c r="H215" s="635"/>
      <c r="I215" s="633"/>
      <c r="J215" s="633"/>
      <c r="K215" s="633"/>
      <c r="L215" s="633"/>
      <c r="M215" s="633"/>
      <c r="N215" s="633"/>
      <c r="O215" s="633"/>
      <c r="P215" s="633"/>
      <c r="Q215" s="633"/>
      <c r="R215" s="633"/>
      <c r="S215" s="633"/>
      <c r="T215" s="633"/>
      <c r="U215" s="633"/>
      <c r="V215" s="633"/>
      <c r="W215" s="636"/>
    </row>
    <row r="216" spans="1:23" ht="16" thickBot="1">
      <c r="A216" s="581"/>
      <c r="B216" s="580" t="s">
        <v>801</v>
      </c>
      <c r="C216" s="581"/>
      <c r="D216" s="582"/>
      <c r="E216" s="613"/>
      <c r="F216" s="613"/>
      <c r="G216" s="614">
        <f>SUM(G202:G214)</f>
        <v>54150</v>
      </c>
      <c r="H216" s="628"/>
      <c r="I216" s="587"/>
      <c r="J216" s="585">
        <f>SUM(J202:J215)</f>
        <v>55700</v>
      </c>
      <c r="K216" s="586"/>
      <c r="L216" s="587"/>
      <c r="M216" s="587"/>
      <c r="N216" s="585">
        <f t="shared" ref="N216" si="69">SUM(N202:N215)</f>
        <v>47650</v>
      </c>
      <c r="O216" s="585"/>
      <c r="P216" s="587"/>
      <c r="Q216" s="587"/>
      <c r="R216" s="585">
        <f>SUM(R202:R215)</f>
        <v>-6500</v>
      </c>
      <c r="S216" s="585"/>
      <c r="T216" s="585">
        <f t="shared" si="54"/>
        <v>0</v>
      </c>
      <c r="U216" s="587"/>
      <c r="V216" s="585">
        <f t="shared" ref="V216" si="70">SUM(V202:V215)</f>
        <v>-8050</v>
      </c>
      <c r="W216" s="588"/>
    </row>
    <row r="217" spans="1:23">
      <c r="A217" s="549">
        <v>6</v>
      </c>
      <c r="B217" s="550" t="s">
        <v>802</v>
      </c>
      <c r="C217" s="541"/>
      <c r="D217" s="551"/>
      <c r="E217" s="552"/>
      <c r="F217" s="552"/>
      <c r="G217" s="553"/>
      <c r="H217" s="595"/>
      <c r="I217" s="570"/>
      <c r="J217" s="570"/>
      <c r="K217" s="570"/>
      <c r="L217" s="570"/>
      <c r="M217" s="570"/>
      <c r="N217" s="570"/>
      <c r="O217" s="570"/>
      <c r="P217" s="570"/>
      <c r="Q217" s="570"/>
      <c r="R217" s="570"/>
      <c r="S217" s="570"/>
      <c r="T217" s="570"/>
      <c r="U217" s="570"/>
      <c r="V217" s="570"/>
      <c r="W217" s="571"/>
    </row>
    <row r="218" spans="1:23" ht="92">
      <c r="A218" s="644">
        <v>6.1</v>
      </c>
      <c r="B218" s="645" t="s">
        <v>803</v>
      </c>
      <c r="C218" s="644" t="s">
        <v>336</v>
      </c>
      <c r="D218" s="593">
        <v>2</v>
      </c>
      <c r="E218" s="593">
        <v>5500</v>
      </c>
      <c r="F218" s="593">
        <v>2000</v>
      </c>
      <c r="G218" s="634">
        <f>$D218*(E218+F218)</f>
        <v>15000</v>
      </c>
      <c r="H218" s="595"/>
      <c r="I218" s="570"/>
      <c r="J218" s="570"/>
      <c r="K218" s="570"/>
      <c r="L218" s="570"/>
      <c r="M218" s="570"/>
      <c r="N218" s="570"/>
      <c r="O218" s="570"/>
      <c r="P218" s="565">
        <f t="shared" ref="P218" si="71">L218-D218</f>
        <v>-2</v>
      </c>
      <c r="Q218" s="552">
        <f t="shared" ref="Q218" si="72">F218+E218</f>
        <v>7500</v>
      </c>
      <c r="R218" s="594">
        <f t="shared" ref="R218" si="73">Q218*P218</f>
        <v>-15000</v>
      </c>
      <c r="S218" s="570"/>
      <c r="T218" s="570"/>
      <c r="U218" s="570"/>
      <c r="V218" s="570"/>
      <c r="W218" s="571"/>
    </row>
    <row r="219" spans="1:23">
      <c r="A219" s="644"/>
      <c r="B219" s="645"/>
      <c r="C219" s="644"/>
      <c r="D219" s="593"/>
      <c r="E219" s="593"/>
      <c r="F219" s="593"/>
      <c r="G219" s="634"/>
      <c r="H219" s="595"/>
      <c r="I219" s="570"/>
      <c r="J219" s="570"/>
      <c r="K219" s="570"/>
      <c r="L219" s="570"/>
      <c r="M219" s="570"/>
      <c r="N219" s="570"/>
      <c r="O219" s="570"/>
      <c r="P219" s="570"/>
      <c r="Q219" s="570"/>
      <c r="R219" s="570"/>
      <c r="S219" s="570"/>
      <c r="T219" s="570"/>
      <c r="U219" s="570"/>
      <c r="V219" s="570"/>
      <c r="W219" s="571"/>
    </row>
    <row r="220" spans="1:23" ht="23">
      <c r="A220" s="644">
        <v>6.2</v>
      </c>
      <c r="B220" s="645" t="s">
        <v>804</v>
      </c>
      <c r="C220" s="644"/>
      <c r="D220" s="593"/>
      <c r="E220" s="593"/>
      <c r="F220" s="593"/>
      <c r="G220" s="634"/>
      <c r="H220" s="595"/>
      <c r="I220" s="570"/>
      <c r="J220" s="570"/>
      <c r="K220" s="570"/>
      <c r="L220" s="570"/>
      <c r="M220" s="570"/>
      <c r="N220" s="570"/>
      <c r="O220" s="570"/>
      <c r="P220" s="570"/>
      <c r="Q220" s="570"/>
      <c r="R220" s="570"/>
      <c r="S220" s="570"/>
      <c r="T220" s="570"/>
      <c r="U220" s="570"/>
      <c r="V220" s="570"/>
      <c r="W220" s="571"/>
    </row>
    <row r="221" spans="1:23">
      <c r="A221" s="644"/>
      <c r="B221" s="645"/>
      <c r="C221" s="644"/>
      <c r="D221" s="593"/>
      <c r="E221" s="593"/>
      <c r="F221" s="593"/>
      <c r="G221" s="634"/>
      <c r="H221" s="595"/>
      <c r="I221" s="570"/>
      <c r="J221" s="570"/>
      <c r="K221" s="570"/>
      <c r="L221" s="570"/>
      <c r="M221" s="570"/>
      <c r="N221" s="570"/>
      <c r="O221" s="570"/>
      <c r="P221" s="570"/>
      <c r="Q221" s="570"/>
      <c r="R221" s="570"/>
      <c r="S221" s="570"/>
      <c r="T221" s="570"/>
      <c r="U221" s="570"/>
      <c r="V221" s="570"/>
      <c r="W221" s="571"/>
    </row>
    <row r="222" spans="1:23">
      <c r="A222" s="644">
        <v>6.3</v>
      </c>
      <c r="B222" s="645" t="s">
        <v>805</v>
      </c>
      <c r="C222" s="644" t="s">
        <v>746</v>
      </c>
      <c r="D222" s="593">
        <f>SUM(D19:D23)*10*2</f>
        <v>100</v>
      </c>
      <c r="E222" s="593">
        <v>40</v>
      </c>
      <c r="F222" s="593">
        <v>10</v>
      </c>
      <c r="G222" s="634">
        <f>$D222*(E222+F222)</f>
        <v>5000</v>
      </c>
      <c r="H222" s="595">
        <v>210</v>
      </c>
      <c r="I222" s="566">
        <f>E222+F222</f>
        <v>50</v>
      </c>
      <c r="J222" s="566">
        <f>I222*H222</f>
        <v>10500</v>
      </c>
      <c r="K222" s="566"/>
      <c r="L222" s="570">
        <v>165</v>
      </c>
      <c r="M222" s="566">
        <v>50</v>
      </c>
      <c r="N222" s="566">
        <f>M222*L222</f>
        <v>8250</v>
      </c>
      <c r="O222" s="566"/>
      <c r="P222" s="565">
        <f>L222-D222</f>
        <v>65</v>
      </c>
      <c r="Q222" s="566">
        <v>50</v>
      </c>
      <c r="R222" s="594">
        <f>Q222*P222</f>
        <v>3250</v>
      </c>
      <c r="S222" s="566"/>
      <c r="T222" s="566">
        <f t="shared" si="54"/>
        <v>-45</v>
      </c>
      <c r="U222" s="566">
        <v>50</v>
      </c>
      <c r="V222" s="566">
        <f t="shared" si="59"/>
        <v>-2250</v>
      </c>
      <c r="W222" s="571"/>
    </row>
    <row r="223" spans="1:23">
      <c r="A223" s="644"/>
      <c r="B223" s="645"/>
      <c r="C223" s="644"/>
      <c r="D223" s="593"/>
      <c r="E223" s="593"/>
      <c r="F223" s="593"/>
      <c r="G223" s="634"/>
      <c r="H223" s="595"/>
      <c r="I223" s="570"/>
      <c r="J223" s="570"/>
      <c r="K223" s="570"/>
      <c r="L223" s="570"/>
      <c r="M223" s="570"/>
      <c r="N223" s="570"/>
      <c r="O223" s="570"/>
      <c r="P223" s="570"/>
      <c r="Q223" s="570"/>
      <c r="R223" s="570"/>
      <c r="S223" s="570"/>
      <c r="T223" s="570"/>
      <c r="U223" s="570"/>
      <c r="V223" s="570"/>
      <c r="W223" s="571"/>
    </row>
    <row r="224" spans="1:23">
      <c r="A224" s="644">
        <v>6.4</v>
      </c>
      <c r="B224" s="645" t="s">
        <v>806</v>
      </c>
      <c r="C224" s="644" t="s">
        <v>746</v>
      </c>
      <c r="D224" s="593">
        <v>150</v>
      </c>
      <c r="E224" s="593">
        <v>110</v>
      </c>
      <c r="F224" s="593">
        <v>20</v>
      </c>
      <c r="G224" s="634">
        <f>$D224*(E224+F224)</f>
        <v>19500</v>
      </c>
      <c r="H224" s="595"/>
      <c r="I224" s="570"/>
      <c r="J224" s="570"/>
      <c r="K224" s="570"/>
      <c r="L224" s="570"/>
      <c r="M224" s="570"/>
      <c r="N224" s="570"/>
      <c r="O224" s="570"/>
      <c r="P224" s="565">
        <f t="shared" ref="P224" si="74">L224-D224</f>
        <v>-150</v>
      </c>
      <c r="Q224" s="552">
        <f t="shared" ref="Q224" si="75">F224+E224</f>
        <v>130</v>
      </c>
      <c r="R224" s="594">
        <f t="shared" ref="R224" si="76">Q224*P224</f>
        <v>-19500</v>
      </c>
      <c r="S224" s="570"/>
      <c r="T224" s="570"/>
      <c r="U224" s="570"/>
      <c r="V224" s="570"/>
      <c r="W224" s="571"/>
    </row>
    <row r="225" spans="1:23">
      <c r="A225" s="644"/>
      <c r="B225" s="645"/>
      <c r="C225" s="644"/>
      <c r="D225" s="593"/>
      <c r="E225" s="593"/>
      <c r="F225" s="593"/>
      <c r="G225" s="634"/>
      <c r="H225" s="595"/>
      <c r="I225" s="570"/>
      <c r="J225" s="570"/>
      <c r="K225" s="570"/>
      <c r="L225" s="570"/>
      <c r="M225" s="570"/>
      <c r="N225" s="570"/>
      <c r="O225" s="570"/>
      <c r="P225" s="570"/>
      <c r="Q225" s="570"/>
      <c r="R225" s="570"/>
      <c r="S225" s="570"/>
      <c r="T225" s="570"/>
      <c r="U225" s="570"/>
      <c r="V225" s="570"/>
      <c r="W225" s="571"/>
    </row>
    <row r="226" spans="1:23" ht="23">
      <c r="A226" s="644">
        <v>6.5</v>
      </c>
      <c r="B226" s="645" t="s">
        <v>807</v>
      </c>
      <c r="C226" s="644" t="s">
        <v>746</v>
      </c>
      <c r="D226" s="593">
        <v>10</v>
      </c>
      <c r="E226" s="593">
        <v>950</v>
      </c>
      <c r="F226" s="593">
        <v>200</v>
      </c>
      <c r="G226" s="634">
        <f>$D226*(E226+F226)</f>
        <v>11500</v>
      </c>
      <c r="H226" s="595"/>
      <c r="I226" s="570"/>
      <c r="J226" s="570"/>
      <c r="K226" s="570"/>
      <c r="L226" s="570"/>
      <c r="M226" s="570"/>
      <c r="N226" s="570"/>
      <c r="O226" s="570"/>
      <c r="P226" s="565">
        <f t="shared" ref="P226" si="77">L226-D226</f>
        <v>-10</v>
      </c>
      <c r="Q226" s="552">
        <f t="shared" ref="Q226" si="78">F226+E226</f>
        <v>1150</v>
      </c>
      <c r="R226" s="594">
        <f t="shared" ref="R226" si="79">Q226*P226</f>
        <v>-11500</v>
      </c>
      <c r="S226" s="570"/>
      <c r="T226" s="570"/>
      <c r="U226" s="570"/>
      <c r="V226" s="570"/>
      <c r="W226" s="571"/>
    </row>
    <row r="227" spans="1:23">
      <c r="A227" s="644"/>
      <c r="B227" s="645"/>
      <c r="C227" s="644"/>
      <c r="D227" s="593"/>
      <c r="E227" s="593"/>
      <c r="F227" s="593"/>
      <c r="G227" s="634"/>
      <c r="H227" s="595"/>
      <c r="I227" s="570"/>
      <c r="J227" s="570"/>
      <c r="K227" s="570"/>
      <c r="L227" s="570"/>
      <c r="M227" s="570"/>
      <c r="N227" s="570"/>
      <c r="O227" s="570"/>
      <c r="P227" s="570"/>
      <c r="Q227" s="570"/>
      <c r="R227" s="570"/>
      <c r="S227" s="570"/>
      <c r="T227" s="570"/>
      <c r="U227" s="570"/>
      <c r="V227" s="570"/>
      <c r="W227" s="571"/>
    </row>
    <row r="228" spans="1:23" ht="69">
      <c r="A228" s="644">
        <v>6.6</v>
      </c>
      <c r="B228" s="647" t="s">
        <v>808</v>
      </c>
      <c r="C228" s="644"/>
      <c r="D228" s="593"/>
      <c r="E228" s="593"/>
      <c r="F228" s="593"/>
      <c r="G228" s="634"/>
      <c r="H228" s="595"/>
      <c r="I228" s="570"/>
      <c r="J228" s="570"/>
      <c r="K228" s="570"/>
      <c r="L228" s="570"/>
      <c r="M228" s="570"/>
      <c r="N228" s="570"/>
      <c r="O228" s="570"/>
      <c r="P228" s="570"/>
      <c r="Q228" s="570"/>
      <c r="R228" s="570"/>
      <c r="S228" s="570"/>
      <c r="T228" s="570"/>
      <c r="U228" s="570"/>
      <c r="V228" s="570"/>
      <c r="W228" s="571"/>
    </row>
    <row r="229" spans="1:23">
      <c r="A229" s="644"/>
      <c r="B229" s="645"/>
      <c r="C229" s="644"/>
      <c r="D229" s="593"/>
      <c r="E229" s="593"/>
      <c r="F229" s="593"/>
      <c r="G229" s="634"/>
      <c r="H229" s="595"/>
      <c r="I229" s="570"/>
      <c r="J229" s="570"/>
      <c r="K229" s="570"/>
      <c r="L229" s="570"/>
      <c r="M229" s="570"/>
      <c r="N229" s="570"/>
      <c r="O229" s="570"/>
      <c r="P229" s="570"/>
      <c r="Q229" s="570"/>
      <c r="R229" s="570"/>
      <c r="S229" s="570"/>
      <c r="T229" s="570"/>
      <c r="U229" s="570"/>
      <c r="V229" s="570"/>
      <c r="W229" s="571"/>
    </row>
    <row r="230" spans="1:23">
      <c r="A230" s="644" t="s">
        <v>809</v>
      </c>
      <c r="B230" s="645" t="s">
        <v>810</v>
      </c>
      <c r="C230" s="644" t="s">
        <v>746</v>
      </c>
      <c r="D230" s="593">
        <f>2*5*2</f>
        <v>20</v>
      </c>
      <c r="E230" s="593">
        <v>55</v>
      </c>
      <c r="F230" s="593">
        <v>15</v>
      </c>
      <c r="G230" s="634">
        <f>$D230*(E230+F230)</f>
        <v>1400</v>
      </c>
      <c r="H230" s="595"/>
      <c r="I230" s="570"/>
      <c r="J230" s="570"/>
      <c r="K230" s="570"/>
      <c r="L230" s="570"/>
      <c r="M230" s="570"/>
      <c r="N230" s="570"/>
      <c r="O230" s="570"/>
      <c r="P230" s="565">
        <f t="shared" ref="P230" si="80">L230-D230</f>
        <v>-20</v>
      </c>
      <c r="Q230" s="552">
        <f t="shared" ref="Q230" si="81">F230+E230</f>
        <v>70</v>
      </c>
      <c r="R230" s="594">
        <f t="shared" ref="R230" si="82">Q230*P230</f>
        <v>-1400</v>
      </c>
      <c r="S230" s="570"/>
      <c r="T230" s="570"/>
      <c r="U230" s="570"/>
      <c r="V230" s="570"/>
      <c r="W230" s="571"/>
    </row>
    <row r="231" spans="1:23">
      <c r="A231" s="644"/>
      <c r="B231" s="645"/>
      <c r="C231" s="644"/>
      <c r="D231" s="593"/>
      <c r="E231" s="593"/>
      <c r="F231" s="593"/>
      <c r="G231" s="634"/>
      <c r="H231" s="595"/>
      <c r="I231" s="570"/>
      <c r="J231" s="570"/>
      <c r="K231" s="570"/>
      <c r="L231" s="570"/>
      <c r="M231" s="570"/>
      <c r="N231" s="570"/>
      <c r="O231" s="570"/>
      <c r="P231" s="570"/>
      <c r="Q231" s="570"/>
      <c r="R231" s="570"/>
      <c r="S231" s="570"/>
      <c r="T231" s="570"/>
      <c r="U231" s="570"/>
      <c r="V231" s="570"/>
      <c r="W231" s="571"/>
    </row>
    <row r="232" spans="1:23" ht="80.5">
      <c r="A232" s="644">
        <v>6.7</v>
      </c>
      <c r="B232" s="645" t="s">
        <v>811</v>
      </c>
      <c r="C232" s="644" t="s">
        <v>336</v>
      </c>
      <c r="D232" s="593">
        <v>1</v>
      </c>
      <c r="E232" s="593">
        <v>2420</v>
      </c>
      <c r="F232" s="593">
        <v>300</v>
      </c>
      <c r="G232" s="634">
        <f>$D232*(E232+F232)</f>
        <v>2720</v>
      </c>
      <c r="H232" s="595"/>
      <c r="I232" s="570"/>
      <c r="J232" s="570"/>
      <c r="K232" s="570"/>
      <c r="L232" s="570"/>
      <c r="M232" s="570"/>
      <c r="N232" s="570"/>
      <c r="O232" s="570"/>
      <c r="P232" s="565">
        <f t="shared" ref="P232" si="83">L232-D232</f>
        <v>-1</v>
      </c>
      <c r="Q232" s="552">
        <f t="shared" ref="Q232" si="84">F232+E232</f>
        <v>2720</v>
      </c>
      <c r="R232" s="594">
        <f t="shared" ref="R232" si="85">Q232*P232</f>
        <v>-2720</v>
      </c>
      <c r="S232" s="570"/>
      <c r="T232" s="570"/>
      <c r="U232" s="570"/>
      <c r="V232" s="570"/>
      <c r="W232" s="571"/>
    </row>
    <row r="233" spans="1:23" ht="12" thickBot="1">
      <c r="A233" s="644"/>
      <c r="B233" s="574"/>
      <c r="C233" s="644"/>
      <c r="D233" s="593"/>
      <c r="E233" s="593"/>
      <c r="F233" s="593"/>
      <c r="G233" s="634"/>
      <c r="H233" s="595"/>
      <c r="I233" s="570"/>
      <c r="J233" s="570"/>
      <c r="K233" s="570"/>
      <c r="L233" s="570"/>
      <c r="M233" s="570"/>
      <c r="N233" s="570"/>
      <c r="O233" s="570"/>
      <c r="P233" s="570"/>
      <c r="Q233" s="570"/>
      <c r="R233" s="570"/>
      <c r="S233" s="570"/>
      <c r="T233" s="570"/>
      <c r="U233" s="570"/>
      <c r="V233" s="570"/>
      <c r="W233" s="571"/>
    </row>
    <row r="234" spans="1:23" ht="16" thickBot="1">
      <c r="A234" s="581"/>
      <c r="B234" s="580" t="s">
        <v>812</v>
      </c>
      <c r="C234" s="581"/>
      <c r="D234" s="582"/>
      <c r="E234" s="613"/>
      <c r="F234" s="613"/>
      <c r="G234" s="614">
        <f>SUM(G218:G232)</f>
        <v>55120</v>
      </c>
      <c r="H234" s="628"/>
      <c r="I234" s="587"/>
      <c r="J234" s="585">
        <f>SUM(J221:J233)</f>
        <v>10500</v>
      </c>
      <c r="K234" s="586"/>
      <c r="L234" s="587"/>
      <c r="M234" s="587"/>
      <c r="N234" s="585">
        <f t="shared" ref="N234" si="86">SUM(N221:N233)</f>
        <v>8250</v>
      </c>
      <c r="O234" s="585"/>
      <c r="P234" s="587"/>
      <c r="Q234" s="587"/>
      <c r="R234" s="585">
        <f>SUM(R218:R233)</f>
        <v>-46870</v>
      </c>
      <c r="S234" s="585"/>
      <c r="T234" s="585">
        <f t="shared" ref="T234:T289" si="87">L234-H234</f>
        <v>0</v>
      </c>
      <c r="U234" s="587"/>
      <c r="V234" s="585">
        <f t="shared" ref="V234" si="88">SUM(V221:V233)</f>
        <v>-2250</v>
      </c>
      <c r="W234" s="571"/>
    </row>
    <row r="235" spans="1:23">
      <c r="A235" s="541"/>
      <c r="B235" s="589"/>
      <c r="C235" s="541"/>
      <c r="D235" s="551"/>
      <c r="E235" s="552"/>
      <c r="F235" s="552"/>
      <c r="G235" s="553"/>
      <c r="H235" s="595"/>
      <c r="I235" s="570"/>
      <c r="J235" s="570"/>
      <c r="K235" s="570"/>
      <c r="L235" s="570"/>
      <c r="M235" s="570"/>
      <c r="N235" s="570"/>
      <c r="O235" s="570"/>
      <c r="P235" s="570"/>
      <c r="Q235" s="570"/>
      <c r="R235" s="570"/>
      <c r="S235" s="570"/>
      <c r="T235" s="570"/>
      <c r="U235" s="570"/>
      <c r="V235" s="570"/>
      <c r="W235" s="571"/>
    </row>
    <row r="236" spans="1:23">
      <c r="A236" s="541">
        <v>7</v>
      </c>
      <c r="B236" s="550" t="s">
        <v>813</v>
      </c>
      <c r="C236" s="541"/>
      <c r="D236" s="551"/>
      <c r="E236" s="552"/>
      <c r="F236" s="552"/>
      <c r="G236" s="553"/>
      <c r="H236" s="595"/>
      <c r="I236" s="570"/>
      <c r="J236" s="570"/>
      <c r="K236" s="570"/>
      <c r="L236" s="570"/>
      <c r="M236" s="570"/>
      <c r="N236" s="570"/>
      <c r="O236" s="570"/>
      <c r="P236" s="570"/>
      <c r="Q236" s="570"/>
      <c r="R236" s="570"/>
      <c r="S236" s="570"/>
      <c r="T236" s="570"/>
      <c r="U236" s="570"/>
      <c r="V236" s="570"/>
      <c r="W236" s="571"/>
    </row>
    <row r="237" spans="1:23">
      <c r="A237" s="541"/>
      <c r="B237" s="589"/>
      <c r="C237" s="541"/>
      <c r="D237" s="551"/>
      <c r="E237" s="552"/>
      <c r="F237" s="552"/>
      <c r="G237" s="553"/>
      <c r="H237" s="595"/>
      <c r="I237" s="570"/>
      <c r="J237" s="570"/>
      <c r="K237" s="570"/>
      <c r="L237" s="570"/>
      <c r="M237" s="570"/>
      <c r="N237" s="570"/>
      <c r="O237" s="570"/>
      <c r="P237" s="570"/>
      <c r="Q237" s="570"/>
      <c r="R237" s="570"/>
      <c r="S237" s="570"/>
      <c r="T237" s="570"/>
      <c r="U237" s="570"/>
      <c r="V237" s="570"/>
      <c r="W237" s="571"/>
    </row>
    <row r="238" spans="1:23" ht="23">
      <c r="A238" s="644">
        <v>7.1</v>
      </c>
      <c r="B238" s="645" t="s">
        <v>814</v>
      </c>
      <c r="C238" s="644" t="s">
        <v>646</v>
      </c>
      <c r="D238" s="593">
        <f>D240*20*1.5</f>
        <v>30</v>
      </c>
      <c r="E238" s="593">
        <v>150</v>
      </c>
      <c r="F238" s="593">
        <v>50</v>
      </c>
      <c r="G238" s="634">
        <f>$D238*(E238+F238)</f>
        <v>6000</v>
      </c>
      <c r="H238" s="595"/>
      <c r="I238" s="570"/>
      <c r="J238" s="570"/>
      <c r="K238" s="570"/>
      <c r="L238" s="570"/>
      <c r="M238" s="570"/>
      <c r="N238" s="570"/>
      <c r="O238" s="570"/>
      <c r="P238" s="565">
        <f t="shared" ref="P238:P241" si="89">L238-D238</f>
        <v>-30</v>
      </c>
      <c r="Q238" s="552">
        <f t="shared" ref="Q238:Q241" si="90">F238+E238</f>
        <v>200</v>
      </c>
      <c r="R238" s="594">
        <f t="shared" ref="R238:R241" si="91">Q238*P238</f>
        <v>-6000</v>
      </c>
      <c r="S238" s="570"/>
      <c r="T238" s="570"/>
      <c r="U238" s="570"/>
      <c r="V238" s="570"/>
      <c r="W238" s="571"/>
    </row>
    <row r="239" spans="1:23">
      <c r="A239" s="644">
        <v>7.2</v>
      </c>
      <c r="B239" s="645" t="s">
        <v>815</v>
      </c>
      <c r="C239" s="644" t="s">
        <v>646</v>
      </c>
      <c r="D239" s="593">
        <v>50</v>
      </c>
      <c r="E239" s="593">
        <v>50</v>
      </c>
      <c r="F239" s="593">
        <v>30</v>
      </c>
      <c r="G239" s="634">
        <f>$D239*(E239+F239)</f>
        <v>4000</v>
      </c>
      <c r="H239" s="595"/>
      <c r="I239" s="570"/>
      <c r="J239" s="570"/>
      <c r="K239" s="570"/>
      <c r="L239" s="570"/>
      <c r="M239" s="570"/>
      <c r="N239" s="570"/>
      <c r="O239" s="570"/>
      <c r="P239" s="565">
        <f t="shared" si="89"/>
        <v>-50</v>
      </c>
      <c r="Q239" s="552">
        <f t="shared" si="90"/>
        <v>80</v>
      </c>
      <c r="R239" s="594">
        <f t="shared" si="91"/>
        <v>-4000</v>
      </c>
      <c r="S239" s="570"/>
      <c r="T239" s="570"/>
      <c r="U239" s="570"/>
      <c r="V239" s="570"/>
      <c r="W239" s="571"/>
    </row>
    <row r="240" spans="1:23">
      <c r="A240" s="648">
        <v>7.3</v>
      </c>
      <c r="B240" s="645" t="s">
        <v>816</v>
      </c>
      <c r="C240" s="644" t="s">
        <v>654</v>
      </c>
      <c r="D240" s="593">
        <v>1</v>
      </c>
      <c r="E240" s="593">
        <v>0</v>
      </c>
      <c r="F240" s="593">
        <v>200</v>
      </c>
      <c r="G240" s="553">
        <f>(F240+E240)*D240</f>
        <v>200</v>
      </c>
      <c r="H240" s="595"/>
      <c r="I240" s="570"/>
      <c r="J240" s="570"/>
      <c r="K240" s="570"/>
      <c r="L240" s="570"/>
      <c r="M240" s="570"/>
      <c r="N240" s="570"/>
      <c r="O240" s="570"/>
      <c r="P240" s="565">
        <f t="shared" si="89"/>
        <v>-1</v>
      </c>
      <c r="Q240" s="552">
        <f t="shared" si="90"/>
        <v>200</v>
      </c>
      <c r="R240" s="594">
        <f t="shared" si="91"/>
        <v>-200</v>
      </c>
      <c r="S240" s="570"/>
      <c r="T240" s="570"/>
      <c r="U240" s="570"/>
      <c r="V240" s="570"/>
      <c r="W240" s="571"/>
    </row>
    <row r="241" spans="1:23" s="654" customFormat="1">
      <c r="A241" s="649">
        <v>7.4</v>
      </c>
      <c r="B241" s="650" t="s">
        <v>817</v>
      </c>
      <c r="C241" s="573" t="s">
        <v>654</v>
      </c>
      <c r="D241" s="552">
        <v>1</v>
      </c>
      <c r="E241" s="593">
        <v>315</v>
      </c>
      <c r="F241" s="593">
        <v>50</v>
      </c>
      <c r="G241" s="634">
        <f>$D241*(E241+F241)</f>
        <v>365</v>
      </c>
      <c r="H241" s="651"/>
      <c r="I241" s="652"/>
      <c r="J241" s="652"/>
      <c r="K241" s="652"/>
      <c r="L241" s="652"/>
      <c r="M241" s="652"/>
      <c r="N241" s="652"/>
      <c r="O241" s="652"/>
      <c r="P241" s="565">
        <f t="shared" si="89"/>
        <v>-1</v>
      </c>
      <c r="Q241" s="552">
        <f t="shared" si="90"/>
        <v>365</v>
      </c>
      <c r="R241" s="594">
        <f t="shared" si="91"/>
        <v>-365</v>
      </c>
      <c r="S241" s="652"/>
      <c r="T241" s="652"/>
      <c r="U241" s="652"/>
      <c r="V241" s="652"/>
      <c r="W241" s="653"/>
    </row>
    <row r="242" spans="1:23">
      <c r="A242" s="655"/>
      <c r="B242" s="645"/>
      <c r="C242" s="644"/>
      <c r="D242" s="593"/>
      <c r="E242" s="593"/>
      <c r="F242" s="593"/>
      <c r="G242" s="634"/>
      <c r="H242" s="595"/>
      <c r="I242" s="570"/>
      <c r="J242" s="570"/>
      <c r="K242" s="570"/>
      <c r="L242" s="570"/>
      <c r="M242" s="570"/>
      <c r="N242" s="570"/>
      <c r="O242" s="570"/>
      <c r="P242" s="570"/>
      <c r="Q242" s="570"/>
      <c r="R242" s="570"/>
      <c r="S242" s="570"/>
      <c r="T242" s="570"/>
      <c r="U242" s="570"/>
      <c r="V242" s="570"/>
      <c r="W242" s="571"/>
    </row>
    <row r="243" spans="1:23">
      <c r="A243" s="581"/>
      <c r="B243" s="580" t="s">
        <v>818</v>
      </c>
      <c r="C243" s="581"/>
      <c r="D243" s="582"/>
      <c r="E243" s="613"/>
      <c r="F243" s="613"/>
      <c r="G243" s="614">
        <f>SUM(G238:G242)</f>
        <v>10565</v>
      </c>
      <c r="H243" s="595"/>
      <c r="I243" s="570"/>
      <c r="J243" s="570"/>
      <c r="K243" s="570"/>
      <c r="L243" s="570"/>
      <c r="M243" s="570"/>
      <c r="N243" s="570"/>
      <c r="O243" s="570"/>
      <c r="P243" s="570"/>
      <c r="Q243" s="570"/>
      <c r="R243" s="570"/>
      <c r="S243" s="570"/>
      <c r="T243" s="570"/>
      <c r="U243" s="570"/>
      <c r="V243" s="570"/>
      <c r="W243" s="571"/>
    </row>
    <row r="244" spans="1:23">
      <c r="A244" s="564"/>
      <c r="B244" s="567"/>
      <c r="C244" s="564"/>
      <c r="D244" s="552"/>
      <c r="E244" s="552"/>
      <c r="F244" s="552"/>
      <c r="G244" s="553"/>
      <c r="H244" s="595"/>
      <c r="I244" s="570"/>
      <c r="J244" s="570"/>
      <c r="K244" s="570"/>
      <c r="L244" s="570"/>
      <c r="M244" s="570"/>
      <c r="N244" s="570"/>
      <c r="O244" s="570"/>
      <c r="P244" s="570"/>
      <c r="Q244" s="570"/>
      <c r="R244" s="570"/>
      <c r="S244" s="570"/>
      <c r="T244" s="570"/>
      <c r="U244" s="570"/>
      <c r="V244" s="570"/>
      <c r="W244" s="571"/>
    </row>
    <row r="245" spans="1:23">
      <c r="A245" s="656">
        <v>8</v>
      </c>
      <c r="B245" s="657" t="s">
        <v>819</v>
      </c>
      <c r="C245" s="658"/>
      <c r="D245" s="552"/>
      <c r="E245" s="552"/>
      <c r="F245" s="552"/>
      <c r="G245" s="553"/>
      <c r="H245" s="595"/>
      <c r="I245" s="570"/>
      <c r="J245" s="570"/>
      <c r="K245" s="570"/>
      <c r="L245" s="570"/>
      <c r="M245" s="570"/>
      <c r="N245" s="570"/>
      <c r="O245" s="570"/>
      <c r="P245" s="570"/>
      <c r="Q245" s="570"/>
      <c r="R245" s="570"/>
      <c r="S245" s="570"/>
      <c r="T245" s="570"/>
      <c r="U245" s="570"/>
      <c r="V245" s="570"/>
      <c r="W245" s="571"/>
    </row>
    <row r="246" spans="1:23">
      <c r="A246" s="658"/>
      <c r="B246" s="659" t="s">
        <v>820</v>
      </c>
      <c r="C246" s="658"/>
      <c r="D246" s="552"/>
      <c r="E246" s="552"/>
      <c r="F246" s="552"/>
      <c r="G246" s="553"/>
      <c r="H246" s="595"/>
      <c r="I246" s="570"/>
      <c r="J246" s="570"/>
      <c r="K246" s="570"/>
      <c r="L246" s="570"/>
      <c r="M246" s="570"/>
      <c r="N246" s="570"/>
      <c r="O246" s="570"/>
      <c r="P246" s="565"/>
      <c r="Q246" s="552"/>
      <c r="R246" s="594"/>
      <c r="S246" s="570"/>
      <c r="T246" s="570"/>
      <c r="U246" s="570"/>
      <c r="V246" s="570"/>
      <c r="W246" s="571"/>
    </row>
    <row r="247" spans="1:23">
      <c r="A247" s="660">
        <v>8.1</v>
      </c>
      <c r="B247" s="661" t="s">
        <v>821</v>
      </c>
      <c r="C247" s="658" t="s">
        <v>654</v>
      </c>
      <c r="D247" s="552">
        <v>1</v>
      </c>
      <c r="E247" s="552">
        <v>22500</v>
      </c>
      <c r="F247" s="552">
        <v>1500</v>
      </c>
      <c r="G247" s="553">
        <f t="shared" ref="G247:G251" si="92">(F247+E247)*D247</f>
        <v>24000</v>
      </c>
      <c r="H247" s="595"/>
      <c r="I247" s="570"/>
      <c r="J247" s="570"/>
      <c r="K247" s="570"/>
      <c r="L247" s="570"/>
      <c r="M247" s="570"/>
      <c r="N247" s="570"/>
      <c r="O247" s="570"/>
      <c r="P247" s="565">
        <f t="shared" ref="P247:P254" si="93">L247-D247</f>
        <v>-1</v>
      </c>
      <c r="Q247" s="552">
        <f t="shared" ref="Q247:Q254" si="94">F247+E247</f>
        <v>24000</v>
      </c>
      <c r="R247" s="594">
        <f t="shared" ref="R247:R254" si="95">Q247*P247</f>
        <v>-24000</v>
      </c>
      <c r="S247" s="570"/>
      <c r="T247" s="570"/>
      <c r="U247" s="570"/>
      <c r="V247" s="570"/>
      <c r="W247" s="571"/>
    </row>
    <row r="248" spans="1:23">
      <c r="A248" s="660">
        <v>8.1999999999999993</v>
      </c>
      <c r="B248" s="661" t="s">
        <v>822</v>
      </c>
      <c r="C248" s="658" t="s">
        <v>654</v>
      </c>
      <c r="D248" s="552">
        <v>1</v>
      </c>
      <c r="E248" s="552">
        <v>15000</v>
      </c>
      <c r="F248" s="552">
        <v>1200</v>
      </c>
      <c r="G248" s="553">
        <f t="shared" si="92"/>
        <v>16200</v>
      </c>
      <c r="H248" s="595"/>
      <c r="I248" s="570"/>
      <c r="J248" s="570"/>
      <c r="K248" s="570"/>
      <c r="L248" s="570"/>
      <c r="M248" s="570"/>
      <c r="N248" s="570"/>
      <c r="O248" s="570"/>
      <c r="P248" s="565">
        <f t="shared" si="93"/>
        <v>-1</v>
      </c>
      <c r="Q248" s="552">
        <f t="shared" si="94"/>
        <v>16200</v>
      </c>
      <c r="R248" s="594">
        <f t="shared" si="95"/>
        <v>-16200</v>
      </c>
      <c r="S248" s="570"/>
      <c r="T248" s="570"/>
      <c r="U248" s="570"/>
      <c r="V248" s="570"/>
      <c r="W248" s="571"/>
    </row>
    <row r="249" spans="1:23">
      <c r="A249" s="658">
        <v>8.3000000000000007</v>
      </c>
      <c r="B249" s="661" t="s">
        <v>823</v>
      </c>
      <c r="C249" s="658" t="s">
        <v>654</v>
      </c>
      <c r="D249" s="552">
        <v>1</v>
      </c>
      <c r="E249" s="552">
        <v>12500</v>
      </c>
      <c r="F249" s="552">
        <v>1200</v>
      </c>
      <c r="G249" s="553">
        <f t="shared" si="92"/>
        <v>13700</v>
      </c>
      <c r="H249" s="595"/>
      <c r="I249" s="570"/>
      <c r="J249" s="570"/>
      <c r="K249" s="570"/>
      <c r="L249" s="570"/>
      <c r="M249" s="570"/>
      <c r="N249" s="570"/>
      <c r="O249" s="570"/>
      <c r="P249" s="565">
        <f t="shared" si="93"/>
        <v>-1</v>
      </c>
      <c r="Q249" s="552">
        <f t="shared" si="94"/>
        <v>13700</v>
      </c>
      <c r="R249" s="594">
        <f t="shared" si="95"/>
        <v>-13700</v>
      </c>
      <c r="S249" s="570"/>
      <c r="T249" s="570"/>
      <c r="U249" s="570"/>
      <c r="V249" s="570"/>
      <c r="W249" s="571"/>
    </row>
    <row r="250" spans="1:23">
      <c r="A250" s="658">
        <v>8.4</v>
      </c>
      <c r="B250" s="662" t="s">
        <v>824</v>
      </c>
      <c r="C250" s="658" t="s">
        <v>654</v>
      </c>
      <c r="D250" s="622">
        <v>1</v>
      </c>
      <c r="E250" s="552">
        <v>5500</v>
      </c>
      <c r="F250" s="552">
        <v>1500</v>
      </c>
      <c r="G250" s="553">
        <f t="shared" si="92"/>
        <v>7000</v>
      </c>
      <c r="H250" s="595"/>
      <c r="I250" s="570"/>
      <c r="J250" s="570"/>
      <c r="K250" s="570"/>
      <c r="L250" s="570"/>
      <c r="M250" s="570"/>
      <c r="N250" s="570"/>
      <c r="O250" s="570"/>
      <c r="P250" s="565">
        <f t="shared" si="93"/>
        <v>-1</v>
      </c>
      <c r="Q250" s="552">
        <f t="shared" si="94"/>
        <v>7000</v>
      </c>
      <c r="R250" s="594">
        <f t="shared" si="95"/>
        <v>-7000</v>
      </c>
      <c r="S250" s="570"/>
      <c r="T250" s="570"/>
      <c r="U250" s="570"/>
      <c r="V250" s="570"/>
      <c r="W250" s="571"/>
    </row>
    <row r="251" spans="1:23" ht="23">
      <c r="A251" s="658">
        <v>8.5</v>
      </c>
      <c r="B251" s="662" t="s">
        <v>825</v>
      </c>
      <c r="C251" s="658" t="s">
        <v>463</v>
      </c>
      <c r="D251" s="622">
        <v>1</v>
      </c>
      <c r="E251" s="552">
        <v>9600</v>
      </c>
      <c r="F251" s="552">
        <v>1550</v>
      </c>
      <c r="G251" s="553">
        <f t="shared" si="92"/>
        <v>11150</v>
      </c>
      <c r="H251" s="595"/>
      <c r="I251" s="570"/>
      <c r="J251" s="570"/>
      <c r="K251" s="570"/>
      <c r="L251" s="570"/>
      <c r="M251" s="570"/>
      <c r="N251" s="570"/>
      <c r="O251" s="570"/>
      <c r="P251" s="565">
        <f t="shared" si="93"/>
        <v>-1</v>
      </c>
      <c r="Q251" s="552">
        <f t="shared" si="94"/>
        <v>11150</v>
      </c>
      <c r="R251" s="594">
        <f t="shared" si="95"/>
        <v>-11150</v>
      </c>
      <c r="S251" s="570"/>
      <c r="T251" s="570"/>
      <c r="U251" s="570"/>
      <c r="V251" s="570"/>
      <c r="W251" s="571"/>
    </row>
    <row r="252" spans="1:23">
      <c r="A252" s="658">
        <v>8.6</v>
      </c>
      <c r="B252" s="661" t="s">
        <v>826</v>
      </c>
      <c r="C252" s="658" t="s">
        <v>654</v>
      </c>
      <c r="D252" s="622">
        <f>D253+D160+D292</f>
        <v>19</v>
      </c>
      <c r="E252" s="552">
        <v>300</v>
      </c>
      <c r="F252" s="552">
        <v>100</v>
      </c>
      <c r="G252" s="553">
        <f>$D252*(E252+F252)</f>
        <v>7600</v>
      </c>
      <c r="H252" s="595"/>
      <c r="I252" s="570"/>
      <c r="J252" s="570"/>
      <c r="K252" s="570"/>
      <c r="L252" s="570"/>
      <c r="M252" s="570"/>
      <c r="N252" s="570"/>
      <c r="O252" s="570"/>
      <c r="P252" s="565">
        <f t="shared" si="93"/>
        <v>-19</v>
      </c>
      <c r="Q252" s="552">
        <f t="shared" si="94"/>
        <v>400</v>
      </c>
      <c r="R252" s="594">
        <f t="shared" si="95"/>
        <v>-7600</v>
      </c>
      <c r="S252" s="570"/>
      <c r="T252" s="570"/>
      <c r="U252" s="570"/>
      <c r="V252" s="570"/>
      <c r="W252" s="571"/>
    </row>
    <row r="253" spans="1:23" ht="23">
      <c r="A253" s="658">
        <v>8.6999999999999993</v>
      </c>
      <c r="B253" s="663" t="s">
        <v>827</v>
      </c>
      <c r="C253" s="658" t="s">
        <v>654</v>
      </c>
      <c r="D253" s="622">
        <v>3</v>
      </c>
      <c r="E253" s="552">
        <v>300</v>
      </c>
      <c r="F253" s="552">
        <v>120</v>
      </c>
      <c r="G253" s="553">
        <f t="shared" ref="G253:G254" si="96">(F253+E253)*D253</f>
        <v>1260</v>
      </c>
      <c r="H253" s="595"/>
      <c r="I253" s="570"/>
      <c r="J253" s="570"/>
      <c r="K253" s="570"/>
      <c r="L253" s="570"/>
      <c r="M253" s="570"/>
      <c r="N253" s="570"/>
      <c r="O253" s="570"/>
      <c r="P253" s="565">
        <f t="shared" si="93"/>
        <v>-3</v>
      </c>
      <c r="Q253" s="552">
        <f t="shared" si="94"/>
        <v>420</v>
      </c>
      <c r="R253" s="594">
        <f t="shared" si="95"/>
        <v>-1260</v>
      </c>
      <c r="S253" s="570"/>
      <c r="T253" s="570"/>
      <c r="U253" s="570"/>
      <c r="V253" s="570"/>
      <c r="W253" s="571"/>
    </row>
    <row r="254" spans="1:23" ht="46">
      <c r="A254" s="658">
        <v>8.8000000000000007</v>
      </c>
      <c r="B254" s="663" t="s">
        <v>828</v>
      </c>
      <c r="C254" s="658" t="s">
        <v>829</v>
      </c>
      <c r="D254" s="622">
        <v>1</v>
      </c>
      <c r="E254" s="552">
        <v>30000</v>
      </c>
      <c r="F254" s="552">
        <v>5000</v>
      </c>
      <c r="G254" s="553">
        <f t="shared" si="96"/>
        <v>35000</v>
      </c>
      <c r="H254" s="595"/>
      <c r="I254" s="570"/>
      <c r="J254" s="570"/>
      <c r="K254" s="570"/>
      <c r="L254" s="570"/>
      <c r="M254" s="570"/>
      <c r="N254" s="570"/>
      <c r="O254" s="570"/>
      <c r="P254" s="565">
        <f t="shared" si="93"/>
        <v>-1</v>
      </c>
      <c r="Q254" s="552">
        <f t="shared" si="94"/>
        <v>35000</v>
      </c>
      <c r="R254" s="594">
        <f t="shared" si="95"/>
        <v>-35000</v>
      </c>
      <c r="S254" s="570"/>
      <c r="T254" s="570"/>
      <c r="U254" s="570"/>
      <c r="V254" s="570"/>
      <c r="W254" s="571"/>
    </row>
    <row r="255" spans="1:23">
      <c r="A255" s="658"/>
      <c r="B255" s="663"/>
      <c r="C255" s="658"/>
      <c r="D255" s="622"/>
      <c r="E255" s="552"/>
      <c r="F255" s="552"/>
      <c r="G255" s="553"/>
      <c r="H255" s="595"/>
      <c r="I255" s="570"/>
      <c r="J255" s="570"/>
      <c r="K255" s="570"/>
      <c r="L255" s="570"/>
      <c r="M255" s="570"/>
      <c r="N255" s="570"/>
      <c r="O255" s="570"/>
      <c r="P255" s="570"/>
      <c r="Q255" s="570"/>
      <c r="R255" s="570"/>
      <c r="S255" s="570"/>
      <c r="T255" s="570"/>
      <c r="U255" s="570"/>
      <c r="V255" s="570"/>
      <c r="W255" s="571"/>
    </row>
    <row r="256" spans="1:23">
      <c r="A256" s="664">
        <v>8.9</v>
      </c>
      <c r="B256" s="665" t="s">
        <v>830</v>
      </c>
      <c r="C256" s="658"/>
      <c r="D256" s="622"/>
      <c r="E256" s="552"/>
      <c r="F256" s="552"/>
      <c r="G256" s="553"/>
      <c r="H256" s="595"/>
      <c r="I256" s="570"/>
      <c r="J256" s="570"/>
      <c r="K256" s="570"/>
      <c r="L256" s="570"/>
      <c r="M256" s="570"/>
      <c r="N256" s="570"/>
      <c r="O256" s="570"/>
      <c r="P256" s="570"/>
      <c r="Q256" s="570"/>
      <c r="R256" s="570"/>
      <c r="S256" s="570"/>
      <c r="T256" s="570"/>
      <c r="U256" s="570"/>
      <c r="V256" s="570"/>
      <c r="W256" s="571"/>
    </row>
    <row r="257" spans="1:23" ht="34.5">
      <c r="A257" s="658" t="s">
        <v>831</v>
      </c>
      <c r="B257" s="662" t="s">
        <v>832</v>
      </c>
      <c r="C257" s="591" t="s">
        <v>646</v>
      </c>
      <c r="D257" s="622" t="s">
        <v>590</v>
      </c>
      <c r="E257" s="552"/>
      <c r="F257" s="552"/>
      <c r="G257" s="553"/>
      <c r="H257" s="595"/>
      <c r="I257" s="570"/>
      <c r="J257" s="570"/>
      <c r="K257" s="570"/>
      <c r="L257" s="570"/>
      <c r="M257" s="570"/>
      <c r="N257" s="570"/>
      <c r="O257" s="570"/>
      <c r="P257" s="570"/>
      <c r="Q257" s="570"/>
      <c r="R257" s="570"/>
      <c r="S257" s="570"/>
      <c r="T257" s="570"/>
      <c r="U257" s="570"/>
      <c r="V257" s="570"/>
      <c r="W257" s="571"/>
    </row>
    <row r="258" spans="1:23" ht="34.5">
      <c r="A258" s="658" t="s">
        <v>833</v>
      </c>
      <c r="B258" s="662" t="s">
        <v>834</v>
      </c>
      <c r="C258" s="591" t="s">
        <v>646</v>
      </c>
      <c r="D258" s="622" t="s">
        <v>590</v>
      </c>
      <c r="E258" s="552"/>
      <c r="F258" s="552"/>
      <c r="G258" s="553"/>
      <c r="H258" s="595"/>
      <c r="I258" s="570"/>
      <c r="J258" s="570"/>
      <c r="K258" s="570"/>
      <c r="L258" s="570"/>
      <c r="M258" s="570"/>
      <c r="N258" s="570"/>
      <c r="O258" s="570"/>
      <c r="P258" s="570"/>
      <c r="Q258" s="570"/>
      <c r="R258" s="570"/>
      <c r="S258" s="570"/>
      <c r="T258" s="570"/>
      <c r="U258" s="570"/>
      <c r="V258" s="570"/>
      <c r="W258" s="571"/>
    </row>
    <row r="259" spans="1:23" ht="23">
      <c r="A259" s="658" t="s">
        <v>835</v>
      </c>
      <c r="B259" s="661" t="s">
        <v>836</v>
      </c>
      <c r="C259" s="658" t="s">
        <v>646</v>
      </c>
      <c r="D259" s="552">
        <f>(D252-D292)*20*1.1</f>
        <v>154</v>
      </c>
      <c r="E259" s="552">
        <v>50</v>
      </c>
      <c r="F259" s="552">
        <v>10</v>
      </c>
      <c r="G259" s="553">
        <f>$D259*(E259+F259)</f>
        <v>9240</v>
      </c>
      <c r="H259" s="595">
        <v>615</v>
      </c>
      <c r="I259" s="566">
        <f>E259+F259</f>
        <v>60</v>
      </c>
      <c r="J259" s="566">
        <f>I259*H259</f>
        <v>36900</v>
      </c>
      <c r="K259" s="566"/>
      <c r="L259" s="570">
        <v>504</v>
      </c>
      <c r="M259" s="566">
        <v>60</v>
      </c>
      <c r="N259" s="566">
        <f>M259*L259</f>
        <v>30240</v>
      </c>
      <c r="O259" s="566"/>
      <c r="P259" s="565">
        <f>L259-D259</f>
        <v>350</v>
      </c>
      <c r="Q259" s="566">
        <v>60</v>
      </c>
      <c r="R259" s="594">
        <f>Q259*P259</f>
        <v>21000</v>
      </c>
      <c r="S259" s="566"/>
      <c r="T259" s="566">
        <f t="shared" si="87"/>
        <v>-111</v>
      </c>
      <c r="U259" s="566">
        <v>60</v>
      </c>
      <c r="V259" s="566">
        <f t="shared" ref="V259:V318" si="97">U259*T259</f>
        <v>-6660</v>
      </c>
      <c r="W259" s="571"/>
    </row>
    <row r="260" spans="1:23">
      <c r="A260" s="658" t="s">
        <v>837</v>
      </c>
      <c r="B260" s="666" t="s">
        <v>838</v>
      </c>
      <c r="C260" s="591" t="s">
        <v>839</v>
      </c>
      <c r="D260" s="552">
        <f>D252</f>
        <v>19</v>
      </c>
      <c r="E260" s="552">
        <v>120</v>
      </c>
      <c r="F260" s="552">
        <v>20</v>
      </c>
      <c r="G260" s="553">
        <f>(F260+E260)*D260</f>
        <v>2660</v>
      </c>
      <c r="H260" s="595"/>
      <c r="I260" s="570"/>
      <c r="J260" s="570"/>
      <c r="K260" s="570"/>
      <c r="L260" s="570"/>
      <c r="M260" s="570"/>
      <c r="N260" s="570"/>
      <c r="O260" s="570"/>
      <c r="P260" s="565">
        <f t="shared" ref="P260" si="98">L260-D260</f>
        <v>-19</v>
      </c>
      <c r="Q260" s="552">
        <f t="shared" ref="Q260" si="99">F260+E260</f>
        <v>140</v>
      </c>
      <c r="R260" s="594">
        <f t="shared" ref="R260" si="100">Q260*P260</f>
        <v>-2660</v>
      </c>
      <c r="S260" s="570"/>
      <c r="T260" s="570"/>
      <c r="U260" s="570"/>
      <c r="V260" s="570"/>
      <c r="W260" s="571"/>
    </row>
    <row r="261" spans="1:23">
      <c r="A261" s="658"/>
      <c r="B261" s="661"/>
      <c r="C261" s="658"/>
      <c r="D261" s="552"/>
      <c r="E261" s="552"/>
      <c r="F261" s="552"/>
      <c r="G261" s="553"/>
      <c r="H261" s="595"/>
      <c r="I261" s="570"/>
      <c r="J261" s="570"/>
      <c r="K261" s="570"/>
      <c r="L261" s="570"/>
      <c r="M261" s="570"/>
      <c r="N261" s="570"/>
      <c r="O261" s="570"/>
      <c r="P261" s="570"/>
      <c r="Q261" s="570"/>
      <c r="R261" s="570"/>
      <c r="S261" s="570"/>
      <c r="T261" s="570"/>
      <c r="U261" s="570"/>
      <c r="V261" s="570"/>
      <c r="W261" s="571"/>
    </row>
    <row r="262" spans="1:23" ht="23">
      <c r="A262" s="667">
        <v>8.1</v>
      </c>
      <c r="B262" s="666" t="s">
        <v>840</v>
      </c>
      <c r="C262" s="591" t="s">
        <v>841</v>
      </c>
      <c r="D262" s="552">
        <v>1</v>
      </c>
      <c r="E262" s="552">
        <v>500</v>
      </c>
      <c r="F262" s="552">
        <v>100</v>
      </c>
      <c r="G262" s="553">
        <f t="shared" ref="G262:G266" si="101">(F262+E262)*D262</f>
        <v>600</v>
      </c>
      <c r="H262" s="595"/>
      <c r="I262" s="570"/>
      <c r="J262" s="570"/>
      <c r="K262" s="570"/>
      <c r="L262" s="570"/>
      <c r="M262" s="570"/>
      <c r="N262" s="570"/>
      <c r="O262" s="570"/>
      <c r="P262" s="565">
        <f t="shared" ref="P262:P266" si="102">L262-D262</f>
        <v>-1</v>
      </c>
      <c r="Q262" s="552">
        <f t="shared" ref="Q262:Q266" si="103">F262+E262</f>
        <v>600</v>
      </c>
      <c r="R262" s="594">
        <f t="shared" ref="R262:R266" si="104">Q262*P262</f>
        <v>-600</v>
      </c>
      <c r="S262" s="570"/>
      <c r="T262" s="570"/>
      <c r="U262" s="570"/>
      <c r="V262" s="570"/>
      <c r="W262" s="571"/>
    </row>
    <row r="263" spans="1:23" ht="23">
      <c r="A263" s="667">
        <v>8.11</v>
      </c>
      <c r="B263" s="661" t="s">
        <v>842</v>
      </c>
      <c r="C263" s="658" t="s">
        <v>523</v>
      </c>
      <c r="D263" s="552">
        <v>1</v>
      </c>
      <c r="E263" s="552">
        <v>150</v>
      </c>
      <c r="F263" s="552">
        <v>50</v>
      </c>
      <c r="G263" s="553">
        <f t="shared" si="101"/>
        <v>200</v>
      </c>
      <c r="H263" s="595"/>
      <c r="I263" s="570"/>
      <c r="J263" s="570"/>
      <c r="K263" s="570"/>
      <c r="L263" s="570"/>
      <c r="M263" s="570"/>
      <c r="N263" s="570"/>
      <c r="O263" s="570"/>
      <c r="P263" s="565">
        <f t="shared" si="102"/>
        <v>-1</v>
      </c>
      <c r="Q263" s="552">
        <f t="shared" si="103"/>
        <v>200</v>
      </c>
      <c r="R263" s="594">
        <f t="shared" si="104"/>
        <v>-200</v>
      </c>
      <c r="S263" s="570"/>
      <c r="T263" s="570"/>
      <c r="U263" s="570"/>
      <c r="V263" s="570"/>
      <c r="W263" s="571"/>
    </row>
    <row r="264" spans="1:23" ht="23">
      <c r="A264" s="667">
        <v>8.1199999999999992</v>
      </c>
      <c r="B264" s="666" t="s">
        <v>843</v>
      </c>
      <c r="C264" s="591" t="s">
        <v>844</v>
      </c>
      <c r="D264" s="552">
        <v>1</v>
      </c>
      <c r="E264" s="552">
        <v>75</v>
      </c>
      <c r="F264" s="552">
        <v>20</v>
      </c>
      <c r="G264" s="553">
        <f t="shared" si="101"/>
        <v>95</v>
      </c>
      <c r="H264" s="595"/>
      <c r="I264" s="570"/>
      <c r="J264" s="570"/>
      <c r="K264" s="570"/>
      <c r="L264" s="570"/>
      <c r="M264" s="570"/>
      <c r="N264" s="570"/>
      <c r="O264" s="570"/>
      <c r="P264" s="565">
        <f t="shared" si="102"/>
        <v>-1</v>
      </c>
      <c r="Q264" s="552">
        <f t="shared" si="103"/>
        <v>95</v>
      </c>
      <c r="R264" s="594">
        <f t="shared" si="104"/>
        <v>-95</v>
      </c>
      <c r="S264" s="570"/>
      <c r="T264" s="570"/>
      <c r="U264" s="570"/>
      <c r="V264" s="570"/>
      <c r="W264" s="571"/>
    </row>
    <row r="265" spans="1:23" ht="57.5">
      <c r="A265" s="667">
        <v>8.1300000000000008</v>
      </c>
      <c r="B265" s="661" t="s">
        <v>845</v>
      </c>
      <c r="C265" s="658" t="s">
        <v>463</v>
      </c>
      <c r="D265" s="552">
        <v>1</v>
      </c>
      <c r="E265" s="552">
        <v>35000</v>
      </c>
      <c r="F265" s="552">
        <v>5000</v>
      </c>
      <c r="G265" s="553">
        <f t="shared" si="101"/>
        <v>40000</v>
      </c>
      <c r="H265" s="595"/>
      <c r="I265" s="570"/>
      <c r="J265" s="570"/>
      <c r="K265" s="570"/>
      <c r="L265" s="570"/>
      <c r="M265" s="570"/>
      <c r="N265" s="570"/>
      <c r="O265" s="570"/>
      <c r="P265" s="565">
        <f t="shared" si="102"/>
        <v>-1</v>
      </c>
      <c r="Q265" s="552">
        <f t="shared" si="103"/>
        <v>40000</v>
      </c>
      <c r="R265" s="594">
        <f t="shared" si="104"/>
        <v>-40000</v>
      </c>
      <c r="S265" s="570"/>
      <c r="T265" s="570"/>
      <c r="U265" s="570"/>
      <c r="V265" s="570"/>
      <c r="W265" s="571"/>
    </row>
    <row r="266" spans="1:23" ht="80.5">
      <c r="A266" s="667">
        <v>8.14</v>
      </c>
      <c r="B266" s="661" t="s">
        <v>846</v>
      </c>
      <c r="C266" s="658" t="s">
        <v>654</v>
      </c>
      <c r="D266" s="552">
        <v>1</v>
      </c>
      <c r="E266" s="552">
        <v>15000</v>
      </c>
      <c r="F266" s="552">
        <v>3000</v>
      </c>
      <c r="G266" s="553">
        <f t="shared" si="101"/>
        <v>18000</v>
      </c>
      <c r="H266" s="595"/>
      <c r="I266" s="570"/>
      <c r="J266" s="570"/>
      <c r="K266" s="570"/>
      <c r="L266" s="570"/>
      <c r="M266" s="570"/>
      <c r="N266" s="570"/>
      <c r="O266" s="570"/>
      <c r="P266" s="565">
        <f t="shared" si="102"/>
        <v>-1</v>
      </c>
      <c r="Q266" s="552">
        <f t="shared" si="103"/>
        <v>18000</v>
      </c>
      <c r="R266" s="594">
        <f t="shared" si="104"/>
        <v>-18000</v>
      </c>
      <c r="S266" s="570"/>
      <c r="T266" s="570"/>
      <c r="U266" s="570"/>
      <c r="V266" s="570"/>
      <c r="W266" s="571"/>
    </row>
    <row r="267" spans="1:23">
      <c r="A267" s="658"/>
      <c r="B267" s="659"/>
      <c r="C267" s="658"/>
      <c r="D267" s="552"/>
      <c r="E267" s="552"/>
      <c r="F267" s="552"/>
      <c r="G267" s="553"/>
      <c r="H267" s="595"/>
      <c r="I267" s="570"/>
      <c r="J267" s="570"/>
      <c r="K267" s="570"/>
      <c r="L267" s="570"/>
      <c r="M267" s="570"/>
      <c r="N267" s="570"/>
      <c r="O267" s="570"/>
      <c r="P267" s="570"/>
      <c r="Q267" s="570"/>
      <c r="R267" s="570"/>
      <c r="S267" s="570"/>
      <c r="T267" s="570"/>
      <c r="U267" s="570"/>
      <c r="V267" s="570"/>
      <c r="W267" s="571"/>
    </row>
    <row r="268" spans="1:23" ht="34.5">
      <c r="A268" s="658">
        <v>8.15</v>
      </c>
      <c r="B268" s="661" t="s">
        <v>847</v>
      </c>
      <c r="C268" s="658"/>
      <c r="D268" s="552"/>
      <c r="E268" s="552"/>
      <c r="F268" s="552"/>
      <c r="G268" s="553"/>
      <c r="H268" s="595"/>
      <c r="I268" s="570"/>
      <c r="J268" s="570"/>
      <c r="K268" s="570"/>
      <c r="L268" s="570"/>
      <c r="M268" s="570"/>
      <c r="N268" s="570"/>
      <c r="O268" s="570"/>
      <c r="P268" s="570"/>
      <c r="Q268" s="570"/>
      <c r="R268" s="570"/>
      <c r="S268" s="570"/>
      <c r="T268" s="570"/>
      <c r="U268" s="570"/>
      <c r="V268" s="570"/>
      <c r="W268" s="571"/>
    </row>
    <row r="269" spans="1:23">
      <c r="A269" s="658"/>
      <c r="B269" s="668"/>
      <c r="C269" s="658"/>
      <c r="D269" s="552"/>
      <c r="E269" s="552"/>
      <c r="F269" s="552"/>
      <c r="G269" s="553"/>
      <c r="H269" s="595"/>
      <c r="I269" s="570"/>
      <c r="J269" s="570"/>
      <c r="K269" s="570"/>
      <c r="L269" s="570"/>
      <c r="M269" s="570"/>
      <c r="N269" s="570"/>
      <c r="O269" s="570"/>
      <c r="P269" s="570"/>
      <c r="Q269" s="570"/>
      <c r="R269" s="570"/>
      <c r="S269" s="570"/>
      <c r="T269" s="570"/>
      <c r="U269" s="570"/>
      <c r="V269" s="570"/>
      <c r="W269" s="571"/>
    </row>
    <row r="270" spans="1:23">
      <c r="A270" s="658" t="s">
        <v>848</v>
      </c>
      <c r="B270" s="659" t="s">
        <v>849</v>
      </c>
      <c r="C270" s="658" t="s">
        <v>646</v>
      </c>
      <c r="D270" s="552">
        <v>100</v>
      </c>
      <c r="E270" s="552">
        <v>140</v>
      </c>
      <c r="F270" s="552">
        <v>40</v>
      </c>
      <c r="G270" s="553">
        <f>$D270*(E270+F270)</f>
        <v>18000</v>
      </c>
      <c r="H270" s="595">
        <v>269</v>
      </c>
      <c r="I270" s="566">
        <f>E270+F270</f>
        <v>180</v>
      </c>
      <c r="J270" s="566">
        <f>I270*H270</f>
        <v>48420</v>
      </c>
      <c r="K270" s="566"/>
      <c r="L270" s="570">
        <v>193</v>
      </c>
      <c r="M270" s="566">
        <v>180</v>
      </c>
      <c r="N270" s="566">
        <f>M270*L270</f>
        <v>34740</v>
      </c>
      <c r="O270" s="566"/>
      <c r="P270" s="565">
        <f>L270-D270</f>
        <v>93</v>
      </c>
      <c r="Q270" s="566">
        <v>180</v>
      </c>
      <c r="R270" s="594">
        <f>Q270*P270</f>
        <v>16740</v>
      </c>
      <c r="S270" s="566"/>
      <c r="T270" s="566">
        <f t="shared" si="87"/>
        <v>-76</v>
      </c>
      <c r="U270" s="566">
        <v>180</v>
      </c>
      <c r="V270" s="566">
        <f t="shared" si="97"/>
        <v>-13680</v>
      </c>
      <c r="W270" s="571"/>
    </row>
    <row r="271" spans="1:23" ht="12" thickBot="1">
      <c r="A271" s="658"/>
      <c r="B271" s="661"/>
      <c r="C271" s="658"/>
      <c r="D271" s="552"/>
      <c r="E271" s="552"/>
      <c r="F271" s="552"/>
      <c r="G271" s="553"/>
      <c r="H271" s="595"/>
      <c r="I271" s="570"/>
      <c r="J271" s="570"/>
      <c r="K271" s="570"/>
      <c r="L271" s="570"/>
      <c r="M271" s="570"/>
      <c r="N271" s="570"/>
      <c r="O271" s="570"/>
      <c r="P271" s="570"/>
      <c r="Q271" s="570"/>
      <c r="R271" s="570"/>
      <c r="S271" s="570"/>
      <c r="T271" s="570"/>
      <c r="U271" s="570"/>
      <c r="V271" s="570"/>
      <c r="W271" s="571"/>
    </row>
    <row r="272" spans="1:23" ht="16" thickBot="1">
      <c r="A272" s="669"/>
      <c r="B272" s="580" t="s">
        <v>850</v>
      </c>
      <c r="C272" s="669"/>
      <c r="D272" s="613"/>
      <c r="E272" s="613"/>
      <c r="F272" s="613"/>
      <c r="G272" s="614">
        <f>SUM(G247:G270)</f>
        <v>204705</v>
      </c>
      <c r="H272" s="628"/>
      <c r="I272" s="587"/>
      <c r="J272" s="585">
        <f>SUM(J247:J271)</f>
        <v>85320</v>
      </c>
      <c r="K272" s="586"/>
      <c r="L272" s="587"/>
      <c r="M272" s="587"/>
      <c r="N272" s="585">
        <f t="shared" ref="N272" si="105">SUM(N247:N271)</f>
        <v>64980</v>
      </c>
      <c r="O272" s="585"/>
      <c r="P272" s="587"/>
      <c r="Q272" s="587"/>
      <c r="R272" s="585">
        <f>SUM(R236:R271)</f>
        <v>-150290</v>
      </c>
      <c r="S272" s="585"/>
      <c r="T272" s="585">
        <f t="shared" si="87"/>
        <v>0</v>
      </c>
      <c r="U272" s="587"/>
      <c r="V272" s="585">
        <f t="shared" ref="V272" si="106">SUM(V247:V271)</f>
        <v>-20340</v>
      </c>
      <c r="W272" s="588"/>
    </row>
    <row r="273" spans="1:23">
      <c r="A273" s="564"/>
      <c r="B273" s="567"/>
      <c r="C273" s="564"/>
      <c r="D273" s="552"/>
      <c r="E273" s="552"/>
      <c r="F273" s="552"/>
      <c r="G273" s="553"/>
      <c r="H273" s="595"/>
      <c r="I273" s="570"/>
      <c r="J273" s="570"/>
      <c r="K273" s="570"/>
      <c r="L273" s="570"/>
      <c r="M273" s="570"/>
      <c r="N273" s="570"/>
      <c r="O273" s="570"/>
      <c r="P273" s="570"/>
      <c r="Q273" s="570"/>
      <c r="R273" s="570"/>
      <c r="S273" s="570"/>
      <c r="T273" s="570"/>
      <c r="U273" s="570"/>
      <c r="V273" s="570"/>
      <c r="W273" s="571"/>
    </row>
    <row r="274" spans="1:23">
      <c r="A274" s="670">
        <v>9</v>
      </c>
      <c r="B274" s="671" t="s">
        <v>851</v>
      </c>
      <c r="C274" s="672"/>
      <c r="D274" s="552"/>
      <c r="E274" s="552"/>
      <c r="F274" s="552"/>
      <c r="G274" s="553"/>
      <c r="H274" s="595"/>
      <c r="I274" s="570"/>
      <c r="J274" s="570"/>
      <c r="K274" s="570"/>
      <c r="L274" s="570"/>
      <c r="M274" s="570"/>
      <c r="N274" s="570"/>
      <c r="O274" s="570"/>
      <c r="P274" s="570"/>
      <c r="Q274" s="570"/>
      <c r="R274" s="570"/>
      <c r="S274" s="570"/>
      <c r="T274" s="570"/>
      <c r="U274" s="570"/>
      <c r="V274" s="570"/>
      <c r="W274" s="571"/>
    </row>
    <row r="275" spans="1:23">
      <c r="A275" s="660"/>
      <c r="B275" s="673"/>
      <c r="C275" s="674"/>
      <c r="D275" s="552"/>
      <c r="E275" s="552"/>
      <c r="F275" s="552"/>
      <c r="G275" s="553"/>
      <c r="H275" s="595"/>
      <c r="I275" s="570"/>
      <c r="J275" s="570"/>
      <c r="K275" s="570"/>
      <c r="L275" s="570"/>
      <c r="M275" s="570"/>
      <c r="N275" s="570"/>
      <c r="O275" s="570"/>
      <c r="P275" s="570"/>
      <c r="Q275" s="570"/>
      <c r="R275" s="570"/>
      <c r="S275" s="570"/>
      <c r="T275" s="570"/>
      <c r="U275" s="570"/>
      <c r="V275" s="570"/>
      <c r="W275" s="571"/>
    </row>
    <row r="276" spans="1:23">
      <c r="A276" s="660">
        <v>9.1</v>
      </c>
      <c r="B276" s="675" t="s">
        <v>852</v>
      </c>
      <c r="C276" s="674" t="s">
        <v>728</v>
      </c>
      <c r="D276" s="552" t="s">
        <v>590</v>
      </c>
      <c r="E276" s="552"/>
      <c r="F276" s="552"/>
      <c r="G276" s="553"/>
      <c r="H276" s="595"/>
      <c r="I276" s="570"/>
      <c r="J276" s="570"/>
      <c r="K276" s="570"/>
      <c r="L276" s="570"/>
      <c r="M276" s="570"/>
      <c r="N276" s="570"/>
      <c r="O276" s="570"/>
      <c r="P276" s="570"/>
      <c r="Q276" s="570"/>
      <c r="R276" s="570"/>
      <c r="S276" s="570"/>
      <c r="T276" s="570"/>
      <c r="U276" s="570"/>
      <c r="V276" s="570"/>
      <c r="W276" s="571"/>
    </row>
    <row r="277" spans="1:23">
      <c r="A277" s="660">
        <v>9.1999999999999993</v>
      </c>
      <c r="B277" s="673" t="s">
        <v>853</v>
      </c>
      <c r="C277" s="674" t="s">
        <v>336</v>
      </c>
      <c r="D277" s="552" t="s">
        <v>590</v>
      </c>
      <c r="E277" s="552"/>
      <c r="F277" s="552"/>
      <c r="G277" s="553"/>
      <c r="H277" s="595"/>
      <c r="I277" s="570"/>
      <c r="J277" s="570"/>
      <c r="K277" s="570"/>
      <c r="L277" s="570"/>
      <c r="M277" s="570"/>
      <c r="N277" s="570"/>
      <c r="O277" s="570"/>
      <c r="P277" s="570"/>
      <c r="Q277" s="570"/>
      <c r="R277" s="570"/>
      <c r="S277" s="570"/>
      <c r="T277" s="570"/>
      <c r="U277" s="570"/>
      <c r="V277" s="570"/>
      <c r="W277" s="571"/>
    </row>
    <row r="278" spans="1:23">
      <c r="A278" s="660">
        <v>9.3000000000000007</v>
      </c>
      <c r="B278" s="673" t="s">
        <v>854</v>
      </c>
      <c r="C278" s="674" t="s">
        <v>336</v>
      </c>
      <c r="D278" s="552">
        <v>1</v>
      </c>
      <c r="E278" s="552">
        <v>1500</v>
      </c>
      <c r="F278" s="552">
        <v>400</v>
      </c>
      <c r="G278" s="553">
        <f>$D278*(E278+F278)</f>
        <v>1900</v>
      </c>
      <c r="H278" s="595"/>
      <c r="I278" s="570"/>
      <c r="J278" s="570"/>
      <c r="K278" s="570"/>
      <c r="L278" s="570"/>
      <c r="M278" s="570"/>
      <c r="N278" s="570"/>
      <c r="O278" s="570"/>
      <c r="P278" s="565">
        <f t="shared" ref="P278" si="107">L278-D278</f>
        <v>-1</v>
      </c>
      <c r="Q278" s="552">
        <f t="shared" ref="Q278" si="108">F278+E278</f>
        <v>1900</v>
      </c>
      <c r="R278" s="594">
        <f t="shared" ref="R278" si="109">Q278*P278</f>
        <v>-1900</v>
      </c>
      <c r="S278" s="570"/>
      <c r="T278" s="570"/>
      <c r="U278" s="570"/>
      <c r="V278" s="570"/>
      <c r="W278" s="571"/>
    </row>
    <row r="279" spans="1:23">
      <c r="A279" s="660">
        <v>9.4</v>
      </c>
      <c r="B279" s="675" t="s">
        <v>855</v>
      </c>
      <c r="C279" s="674" t="s">
        <v>856</v>
      </c>
      <c r="D279" s="552">
        <v>2</v>
      </c>
      <c r="E279" s="552">
        <v>2000</v>
      </c>
      <c r="F279" s="552">
        <v>200</v>
      </c>
      <c r="G279" s="553">
        <f>$D279*(E279+F279)</f>
        <v>4400</v>
      </c>
      <c r="H279" s="595">
        <v>2</v>
      </c>
      <c r="I279" s="566">
        <f>E279+F279</f>
        <v>2200</v>
      </c>
      <c r="J279" s="566">
        <f>I279*H279</f>
        <v>4400</v>
      </c>
      <c r="K279" s="566"/>
      <c r="L279" s="570">
        <v>2</v>
      </c>
      <c r="M279" s="566">
        <v>2200</v>
      </c>
      <c r="N279" s="566">
        <f>M279*L279</f>
        <v>4400</v>
      </c>
      <c r="O279" s="566"/>
      <c r="P279" s="565">
        <f>L279-D279</f>
        <v>0</v>
      </c>
      <c r="Q279" s="566">
        <v>2200</v>
      </c>
      <c r="R279" s="594">
        <f>Q279*P279</f>
        <v>0</v>
      </c>
      <c r="S279" s="566"/>
      <c r="T279" s="566">
        <f t="shared" si="87"/>
        <v>0</v>
      </c>
      <c r="U279" s="566">
        <v>2200</v>
      </c>
      <c r="V279" s="566">
        <f t="shared" si="97"/>
        <v>0</v>
      </c>
      <c r="W279" s="571"/>
    </row>
    <row r="280" spans="1:23">
      <c r="A280" s="660">
        <v>9.5</v>
      </c>
      <c r="B280" s="673" t="s">
        <v>857</v>
      </c>
      <c r="C280" s="674" t="s">
        <v>336</v>
      </c>
      <c r="D280" s="552">
        <v>1</v>
      </c>
      <c r="E280" s="552">
        <v>1500</v>
      </c>
      <c r="F280" s="552">
        <v>100</v>
      </c>
      <c r="G280" s="553">
        <f>$D280*(E280+F280)</f>
        <v>1600</v>
      </c>
      <c r="H280" s="595"/>
      <c r="I280" s="570"/>
      <c r="J280" s="570"/>
      <c r="K280" s="570"/>
      <c r="L280" s="570"/>
      <c r="M280" s="570"/>
      <c r="N280" s="570"/>
      <c r="O280" s="570"/>
      <c r="P280" s="565">
        <f t="shared" ref="P280" si="110">L280-D280</f>
        <v>-1</v>
      </c>
      <c r="Q280" s="552">
        <f t="shared" ref="Q280" si="111">F280+E280</f>
        <v>1600</v>
      </c>
      <c r="R280" s="594">
        <f t="shared" ref="R280" si="112">Q280*P280</f>
        <v>-1600</v>
      </c>
      <c r="S280" s="570"/>
      <c r="T280" s="570"/>
      <c r="U280" s="570"/>
      <c r="V280" s="570"/>
      <c r="W280" s="571"/>
    </row>
    <row r="281" spans="1:23">
      <c r="A281" s="660">
        <v>9.6</v>
      </c>
      <c r="B281" s="673" t="s">
        <v>858</v>
      </c>
      <c r="C281" s="674" t="s">
        <v>336</v>
      </c>
      <c r="D281" s="552" t="s">
        <v>590</v>
      </c>
      <c r="E281" s="552"/>
      <c r="F281" s="552"/>
      <c r="G281" s="553"/>
      <c r="H281" s="595"/>
      <c r="I281" s="570"/>
      <c r="J281" s="570"/>
      <c r="K281" s="570"/>
      <c r="L281" s="570"/>
      <c r="M281" s="570"/>
      <c r="N281" s="570"/>
      <c r="O281" s="570"/>
      <c r="P281" s="570"/>
      <c r="Q281" s="570"/>
      <c r="R281" s="570"/>
      <c r="S281" s="570"/>
      <c r="T281" s="570"/>
      <c r="U281" s="570"/>
      <c r="V281" s="570"/>
      <c r="W281" s="571"/>
    </row>
    <row r="282" spans="1:23">
      <c r="A282" s="660">
        <v>9.6999999999999993</v>
      </c>
      <c r="B282" s="673" t="s">
        <v>859</v>
      </c>
      <c r="C282" s="674" t="s">
        <v>728</v>
      </c>
      <c r="D282" s="552">
        <v>2</v>
      </c>
      <c r="E282" s="552">
        <v>750</v>
      </c>
      <c r="F282" s="552">
        <v>50</v>
      </c>
      <c r="G282" s="553">
        <f>$D282*(E282+F282)</f>
        <v>1600</v>
      </c>
      <c r="H282" s="595"/>
      <c r="I282" s="570"/>
      <c r="J282" s="570"/>
      <c r="K282" s="570"/>
      <c r="L282" s="570"/>
      <c r="M282" s="570"/>
      <c r="N282" s="570"/>
      <c r="O282" s="570"/>
      <c r="P282" s="565">
        <f t="shared" ref="P282" si="113">L282-D282</f>
        <v>-2</v>
      </c>
      <c r="Q282" s="552">
        <f t="shared" ref="Q282" si="114">F282+E282</f>
        <v>800</v>
      </c>
      <c r="R282" s="594">
        <f t="shared" ref="R282" si="115">Q282*P282</f>
        <v>-1600</v>
      </c>
      <c r="S282" s="570"/>
      <c r="T282" s="570"/>
      <c r="U282" s="570"/>
      <c r="V282" s="570"/>
      <c r="W282" s="571"/>
    </row>
    <row r="283" spans="1:23" ht="34.5">
      <c r="A283" s="660">
        <v>9.8000000000000007</v>
      </c>
      <c r="B283" s="673" t="s">
        <v>860</v>
      </c>
      <c r="C283" s="676" t="s">
        <v>861</v>
      </c>
      <c r="D283" s="552"/>
      <c r="E283" s="552"/>
      <c r="F283" s="552"/>
      <c r="G283" s="553"/>
      <c r="H283" s="595"/>
      <c r="I283" s="570"/>
      <c r="J283" s="570"/>
      <c r="K283" s="570"/>
      <c r="L283" s="570"/>
      <c r="M283" s="570"/>
      <c r="N283" s="570"/>
      <c r="O283" s="570"/>
      <c r="P283" s="570"/>
      <c r="Q283" s="570"/>
      <c r="R283" s="570"/>
      <c r="S283" s="570"/>
      <c r="T283" s="570"/>
      <c r="U283" s="570"/>
      <c r="V283" s="570"/>
      <c r="W283" s="571"/>
    </row>
    <row r="284" spans="1:23" ht="12" thickBot="1">
      <c r="A284" s="564"/>
      <c r="B284" s="567"/>
      <c r="C284" s="564"/>
      <c r="D284" s="552"/>
      <c r="E284" s="552"/>
      <c r="F284" s="552"/>
      <c r="G284" s="553"/>
      <c r="H284" s="595"/>
      <c r="I284" s="570"/>
      <c r="J284" s="570"/>
      <c r="K284" s="570"/>
      <c r="L284" s="570"/>
      <c r="M284" s="570"/>
      <c r="N284" s="570"/>
      <c r="O284" s="570"/>
      <c r="P284" s="570"/>
      <c r="Q284" s="570"/>
      <c r="R284" s="570"/>
      <c r="S284" s="570"/>
      <c r="T284" s="570"/>
      <c r="U284" s="570"/>
      <c r="V284" s="570"/>
      <c r="W284" s="571"/>
    </row>
    <row r="285" spans="1:23" ht="16" thickBot="1">
      <c r="A285" s="579"/>
      <c r="B285" s="580" t="s">
        <v>862</v>
      </c>
      <c r="C285" s="579"/>
      <c r="D285" s="613"/>
      <c r="E285" s="613"/>
      <c r="F285" s="613"/>
      <c r="G285" s="614">
        <f>SUM(G276:G282)</f>
        <v>9500</v>
      </c>
      <c r="H285" s="595"/>
      <c r="I285" s="570"/>
      <c r="J285" s="677">
        <f>SUM(J277:J284)</f>
        <v>4400</v>
      </c>
      <c r="K285" s="678"/>
      <c r="L285" s="570"/>
      <c r="M285" s="570"/>
      <c r="N285" s="677">
        <f t="shared" ref="N285" si="116">SUM(N277:N284)</f>
        <v>4400</v>
      </c>
      <c r="O285" s="677"/>
      <c r="P285" s="570"/>
      <c r="Q285" s="570"/>
      <c r="R285" s="677">
        <f t="shared" ref="R285" si="117">SUM(R277:R284)</f>
        <v>-5100</v>
      </c>
      <c r="S285" s="677"/>
      <c r="T285" s="677">
        <f t="shared" si="87"/>
        <v>0</v>
      </c>
      <c r="U285" s="570"/>
      <c r="V285" s="677">
        <f t="shared" ref="V285" si="118">SUM(V277:V284)</f>
        <v>0</v>
      </c>
      <c r="W285" s="571"/>
    </row>
    <row r="286" spans="1:23">
      <c r="A286" s="564"/>
      <c r="B286" s="589"/>
      <c r="C286" s="564"/>
      <c r="D286" s="552"/>
      <c r="E286" s="552"/>
      <c r="F286" s="552"/>
      <c r="G286" s="553"/>
      <c r="H286" s="595"/>
      <c r="I286" s="570"/>
      <c r="J286" s="570"/>
      <c r="K286" s="570"/>
      <c r="L286" s="570"/>
      <c r="M286" s="570"/>
      <c r="N286" s="570"/>
      <c r="O286" s="570"/>
      <c r="P286" s="570"/>
      <c r="Q286" s="570"/>
      <c r="R286" s="570"/>
      <c r="S286" s="570"/>
      <c r="T286" s="570"/>
      <c r="U286" s="570"/>
      <c r="V286" s="570"/>
      <c r="W286" s="571"/>
    </row>
    <row r="287" spans="1:23" s="683" customFormat="1">
      <c r="A287" s="670">
        <v>10</v>
      </c>
      <c r="B287" s="679" t="s">
        <v>863</v>
      </c>
      <c r="C287" s="674"/>
      <c r="D287" s="568"/>
      <c r="E287" s="552"/>
      <c r="F287" s="552"/>
      <c r="G287" s="553"/>
      <c r="H287" s="680"/>
      <c r="I287" s="681"/>
      <c r="J287" s="681"/>
      <c r="K287" s="681"/>
      <c r="L287" s="681"/>
      <c r="M287" s="681"/>
      <c r="N287" s="681"/>
      <c r="O287" s="681"/>
      <c r="P287" s="681"/>
      <c r="Q287" s="681"/>
      <c r="R287" s="681"/>
      <c r="S287" s="681"/>
      <c r="T287" s="681"/>
      <c r="U287" s="681"/>
      <c r="V287" s="681"/>
      <c r="W287" s="682"/>
    </row>
    <row r="288" spans="1:23" s="683" customFormat="1" ht="46.5" thickBot="1">
      <c r="A288" s="591">
        <v>10.1</v>
      </c>
      <c r="B288" s="592" t="s">
        <v>864</v>
      </c>
      <c r="C288" s="674" t="s">
        <v>865</v>
      </c>
      <c r="D288" s="568">
        <v>1</v>
      </c>
      <c r="E288" s="552">
        <v>80000</v>
      </c>
      <c r="F288" s="552">
        <v>5000</v>
      </c>
      <c r="G288" s="553">
        <f>$D288*(E288+F288)</f>
        <v>85000</v>
      </c>
      <c r="H288" s="680">
        <v>1</v>
      </c>
      <c r="I288" s="566">
        <f>E288+F288</f>
        <v>85000</v>
      </c>
      <c r="J288" s="566">
        <f>I288*H288</f>
        <v>85000</v>
      </c>
      <c r="K288" s="566"/>
      <c r="L288" s="681">
        <v>1</v>
      </c>
      <c r="M288" s="566">
        <v>85000</v>
      </c>
      <c r="N288" s="566">
        <f>M288*L288</f>
        <v>85000</v>
      </c>
      <c r="O288" s="566"/>
      <c r="P288" s="565">
        <f>L288-D288</f>
        <v>0</v>
      </c>
      <c r="Q288" s="566">
        <v>85000</v>
      </c>
      <c r="R288" s="594">
        <f>Q288*P288</f>
        <v>0</v>
      </c>
      <c r="S288" s="566"/>
      <c r="T288" s="566">
        <f t="shared" si="87"/>
        <v>0</v>
      </c>
      <c r="U288" s="566">
        <v>85000</v>
      </c>
      <c r="V288" s="566">
        <f t="shared" si="97"/>
        <v>0</v>
      </c>
      <c r="W288" s="682"/>
    </row>
    <row r="289" spans="1:23" s="683" customFormat="1" ht="16" thickBot="1">
      <c r="A289" s="684"/>
      <c r="B289" s="580" t="s">
        <v>866</v>
      </c>
      <c r="C289" s="685"/>
      <c r="D289" s="583"/>
      <c r="E289" s="613"/>
      <c r="F289" s="613"/>
      <c r="G289" s="614">
        <f>SUM(G288)</f>
        <v>85000</v>
      </c>
      <c r="H289" s="686"/>
      <c r="I289" s="687"/>
      <c r="J289" s="585">
        <f>SUM(J288)</f>
        <v>85000</v>
      </c>
      <c r="K289" s="586"/>
      <c r="L289" s="687"/>
      <c r="M289" s="687"/>
      <c r="N289" s="585">
        <f>SUM(N288)</f>
        <v>85000</v>
      </c>
      <c r="O289" s="585"/>
      <c r="P289" s="687"/>
      <c r="Q289" s="687"/>
      <c r="R289" s="585">
        <f>SUM(R288)</f>
        <v>0</v>
      </c>
      <c r="S289" s="585"/>
      <c r="T289" s="585">
        <f t="shared" si="87"/>
        <v>0</v>
      </c>
      <c r="U289" s="687"/>
      <c r="V289" s="585">
        <f>SUM(V288)</f>
        <v>0</v>
      </c>
      <c r="W289" s="688"/>
    </row>
    <row r="290" spans="1:23" s="683" customFormat="1">
      <c r="A290" s="689"/>
      <c r="B290" s="589"/>
      <c r="C290" s="674"/>
      <c r="D290" s="568"/>
      <c r="E290" s="552"/>
      <c r="F290" s="552"/>
      <c r="G290" s="553"/>
      <c r="H290" s="680"/>
      <c r="I290" s="681"/>
      <c r="J290" s="681"/>
      <c r="K290" s="681"/>
      <c r="L290" s="681"/>
      <c r="M290" s="681"/>
      <c r="N290" s="681"/>
      <c r="O290" s="681"/>
      <c r="P290" s="681"/>
      <c r="Q290" s="681"/>
      <c r="R290" s="681"/>
      <c r="S290" s="681"/>
      <c r="T290" s="681"/>
      <c r="U290" s="681"/>
      <c r="V290" s="681"/>
      <c r="W290" s="682"/>
    </row>
    <row r="291" spans="1:23" s="683" customFormat="1">
      <c r="A291" s="690">
        <v>11</v>
      </c>
      <c r="B291" s="679" t="s">
        <v>867</v>
      </c>
      <c r="C291" s="674"/>
      <c r="D291" s="568"/>
      <c r="E291" s="552"/>
      <c r="F291" s="552"/>
      <c r="G291" s="553"/>
      <c r="H291" s="680"/>
      <c r="I291" s="681"/>
      <c r="J291" s="681"/>
      <c r="K291" s="681"/>
      <c r="L291" s="681"/>
      <c r="M291" s="681"/>
      <c r="N291" s="681"/>
      <c r="O291" s="681"/>
      <c r="P291" s="681"/>
      <c r="Q291" s="681"/>
      <c r="R291" s="681"/>
      <c r="S291" s="681"/>
      <c r="T291" s="681"/>
      <c r="U291" s="681"/>
      <c r="V291" s="681"/>
      <c r="W291" s="682"/>
    </row>
    <row r="292" spans="1:23" s="683" customFormat="1" ht="34.5">
      <c r="A292" s="689">
        <v>11.1</v>
      </c>
      <c r="B292" s="691" t="s">
        <v>868</v>
      </c>
      <c r="C292" s="674" t="s">
        <v>654</v>
      </c>
      <c r="D292" s="568">
        <v>12</v>
      </c>
      <c r="E292" s="552">
        <v>3350</v>
      </c>
      <c r="F292" s="552">
        <v>450</v>
      </c>
      <c r="G292" s="553"/>
      <c r="H292" s="680"/>
      <c r="I292" s="681"/>
      <c r="J292" s="681"/>
      <c r="K292" s="681"/>
      <c r="L292" s="681"/>
      <c r="M292" s="681"/>
      <c r="N292" s="681"/>
      <c r="O292" s="681"/>
      <c r="P292" s="565">
        <f t="shared" ref="P292" si="119">L292-D292</f>
        <v>-12</v>
      </c>
      <c r="Q292" s="552">
        <f t="shared" ref="Q292" si="120">F292+E292</f>
        <v>3800</v>
      </c>
      <c r="R292" s="594">
        <f t="shared" ref="R292" si="121">Q292*P292</f>
        <v>-45600</v>
      </c>
      <c r="S292" s="681"/>
      <c r="T292" s="681"/>
      <c r="U292" s="681"/>
      <c r="V292" s="681"/>
      <c r="W292" s="682"/>
    </row>
    <row r="293" spans="1:23" s="683" customFormat="1" ht="34.5">
      <c r="A293" s="689">
        <v>11.2</v>
      </c>
      <c r="B293" s="691" t="s">
        <v>869</v>
      </c>
      <c r="C293" s="674" t="s">
        <v>654</v>
      </c>
      <c r="D293" s="568" t="s">
        <v>590</v>
      </c>
      <c r="E293" s="552"/>
      <c r="F293" s="552"/>
      <c r="G293" s="553"/>
      <c r="H293" s="680"/>
      <c r="I293" s="681"/>
      <c r="J293" s="681"/>
      <c r="K293" s="681"/>
      <c r="L293" s="681"/>
      <c r="M293" s="681"/>
      <c r="N293" s="681"/>
      <c r="O293" s="681"/>
      <c r="P293" s="681"/>
      <c r="Q293" s="681"/>
      <c r="R293" s="681"/>
      <c r="S293" s="681"/>
      <c r="T293" s="681"/>
      <c r="U293" s="681"/>
      <c r="V293" s="681"/>
      <c r="W293" s="682"/>
    </row>
    <row r="294" spans="1:23" s="683" customFormat="1" ht="34.5">
      <c r="A294" s="689">
        <v>11.3</v>
      </c>
      <c r="B294" s="691" t="s">
        <v>870</v>
      </c>
      <c r="C294" s="674" t="s">
        <v>654</v>
      </c>
      <c r="D294" s="568" t="s">
        <v>590</v>
      </c>
      <c r="E294" s="552"/>
      <c r="F294" s="552"/>
      <c r="G294" s="553"/>
      <c r="H294" s="680"/>
      <c r="I294" s="681"/>
      <c r="J294" s="681"/>
      <c r="K294" s="681"/>
      <c r="L294" s="681"/>
      <c r="M294" s="681"/>
      <c r="N294" s="681"/>
      <c r="O294" s="681"/>
      <c r="P294" s="681"/>
      <c r="Q294" s="681"/>
      <c r="R294" s="681"/>
      <c r="S294" s="681"/>
      <c r="T294" s="681"/>
      <c r="U294" s="681"/>
      <c r="V294" s="681"/>
      <c r="W294" s="682"/>
    </row>
    <row r="295" spans="1:23" s="683" customFormat="1" ht="23">
      <c r="A295" s="689">
        <v>11.4</v>
      </c>
      <c r="B295" s="691" t="s">
        <v>871</v>
      </c>
      <c r="C295" s="674" t="s">
        <v>654</v>
      </c>
      <c r="D295" s="568">
        <v>1</v>
      </c>
      <c r="E295" s="552">
        <v>13000</v>
      </c>
      <c r="F295" s="552">
        <v>1500</v>
      </c>
      <c r="G295" s="553"/>
      <c r="H295" s="680"/>
      <c r="I295" s="681"/>
      <c r="J295" s="681"/>
      <c r="K295" s="681"/>
      <c r="L295" s="681"/>
      <c r="M295" s="681"/>
      <c r="N295" s="681"/>
      <c r="O295" s="681"/>
      <c r="P295" s="565">
        <f t="shared" ref="P295" si="122">L295-D295</f>
        <v>-1</v>
      </c>
      <c r="Q295" s="552">
        <f t="shared" ref="Q295" si="123">F295+E295</f>
        <v>14500</v>
      </c>
      <c r="R295" s="594">
        <f t="shared" ref="R295" si="124">Q295*P295</f>
        <v>-14500</v>
      </c>
      <c r="S295" s="681"/>
      <c r="T295" s="681"/>
      <c r="U295" s="681"/>
      <c r="V295" s="681"/>
      <c r="W295" s="682"/>
    </row>
    <row r="296" spans="1:23" s="683" customFormat="1" ht="23">
      <c r="A296" s="689">
        <v>11.5</v>
      </c>
      <c r="B296" s="691" t="s">
        <v>872</v>
      </c>
      <c r="C296" s="674" t="s">
        <v>654</v>
      </c>
      <c r="D296" s="568" t="s">
        <v>590</v>
      </c>
      <c r="E296" s="552"/>
      <c r="F296" s="552"/>
      <c r="G296" s="553"/>
      <c r="H296" s="680"/>
      <c r="I296" s="681"/>
      <c r="J296" s="681"/>
      <c r="K296" s="681"/>
      <c r="L296" s="681"/>
      <c r="M296" s="681"/>
      <c r="N296" s="681"/>
      <c r="O296" s="681"/>
      <c r="P296" s="681"/>
      <c r="Q296" s="681"/>
      <c r="R296" s="681"/>
      <c r="S296" s="681"/>
      <c r="T296" s="681"/>
      <c r="U296" s="681"/>
      <c r="V296" s="681"/>
      <c r="W296" s="682"/>
    </row>
    <row r="297" spans="1:23" s="683" customFormat="1" ht="23">
      <c r="A297" s="689">
        <v>11.6</v>
      </c>
      <c r="B297" s="691" t="s">
        <v>873</v>
      </c>
      <c r="C297" s="674" t="s">
        <v>654</v>
      </c>
      <c r="D297" s="568" t="s">
        <v>590</v>
      </c>
      <c r="E297" s="552"/>
      <c r="F297" s="552"/>
      <c r="G297" s="553"/>
      <c r="H297" s="680"/>
      <c r="I297" s="681"/>
      <c r="J297" s="681"/>
      <c r="K297" s="681"/>
      <c r="L297" s="681"/>
      <c r="M297" s="681"/>
      <c r="N297" s="681"/>
      <c r="O297" s="681"/>
      <c r="P297" s="681"/>
      <c r="Q297" s="681"/>
      <c r="R297" s="681"/>
      <c r="S297" s="681"/>
      <c r="T297" s="681"/>
      <c r="U297" s="681"/>
      <c r="V297" s="681"/>
      <c r="W297" s="682"/>
    </row>
    <row r="298" spans="1:23" s="683" customFormat="1" ht="23">
      <c r="A298" s="689">
        <v>11.7</v>
      </c>
      <c r="B298" s="691" t="s">
        <v>874</v>
      </c>
      <c r="C298" s="674" t="s">
        <v>654</v>
      </c>
      <c r="D298" s="568">
        <v>1</v>
      </c>
      <c r="E298" s="552">
        <v>22500</v>
      </c>
      <c r="F298" s="552">
        <v>2000</v>
      </c>
      <c r="G298" s="553"/>
      <c r="H298" s="680"/>
      <c r="I298" s="681"/>
      <c r="J298" s="681"/>
      <c r="K298" s="681"/>
      <c r="L298" s="681"/>
      <c r="M298" s="681"/>
      <c r="N298" s="681"/>
      <c r="O298" s="681"/>
      <c r="P298" s="565">
        <f t="shared" ref="P298:P300" si="125">L298-D298</f>
        <v>-1</v>
      </c>
      <c r="Q298" s="552">
        <f t="shared" ref="Q298:Q300" si="126">F298+E298</f>
        <v>24500</v>
      </c>
      <c r="R298" s="594">
        <f t="shared" ref="R298:R300" si="127">Q298*P298</f>
        <v>-24500</v>
      </c>
      <c r="S298" s="681"/>
      <c r="T298" s="681"/>
      <c r="U298" s="681"/>
      <c r="V298" s="681"/>
      <c r="W298" s="682"/>
    </row>
    <row r="299" spans="1:23" s="683" customFormat="1">
      <c r="A299" s="689">
        <v>11.8</v>
      </c>
      <c r="B299" s="691" t="s">
        <v>875</v>
      </c>
      <c r="C299" s="674" t="s">
        <v>654</v>
      </c>
      <c r="D299" s="568">
        <v>4</v>
      </c>
      <c r="E299" s="552">
        <v>6250</v>
      </c>
      <c r="F299" s="552">
        <v>650</v>
      </c>
      <c r="G299" s="553"/>
      <c r="H299" s="680"/>
      <c r="I299" s="681"/>
      <c r="J299" s="681"/>
      <c r="K299" s="681"/>
      <c r="L299" s="681"/>
      <c r="M299" s="681"/>
      <c r="N299" s="681"/>
      <c r="O299" s="681"/>
      <c r="P299" s="565">
        <f t="shared" si="125"/>
        <v>-4</v>
      </c>
      <c r="Q299" s="552">
        <f t="shared" si="126"/>
        <v>6900</v>
      </c>
      <c r="R299" s="594">
        <f t="shared" si="127"/>
        <v>-27600</v>
      </c>
      <c r="S299" s="681"/>
      <c r="T299" s="681"/>
      <c r="U299" s="681"/>
      <c r="V299" s="681"/>
      <c r="W299" s="682"/>
    </row>
    <row r="300" spans="1:23" s="683" customFormat="1">
      <c r="A300" s="689">
        <v>11.9</v>
      </c>
      <c r="B300" s="691" t="s">
        <v>876</v>
      </c>
      <c r="C300" s="674" t="s">
        <v>654</v>
      </c>
      <c r="D300" s="568">
        <v>2</v>
      </c>
      <c r="E300" s="552">
        <v>30000</v>
      </c>
      <c r="F300" s="552">
        <v>1500</v>
      </c>
      <c r="G300" s="553"/>
      <c r="H300" s="680"/>
      <c r="I300" s="681"/>
      <c r="J300" s="681"/>
      <c r="K300" s="681"/>
      <c r="L300" s="681"/>
      <c r="M300" s="681"/>
      <c r="N300" s="681"/>
      <c r="O300" s="681"/>
      <c r="P300" s="565">
        <f t="shared" si="125"/>
        <v>-2</v>
      </c>
      <c r="Q300" s="552">
        <f t="shared" si="126"/>
        <v>31500</v>
      </c>
      <c r="R300" s="594">
        <f t="shared" si="127"/>
        <v>-63000</v>
      </c>
      <c r="S300" s="681"/>
      <c r="T300" s="681"/>
      <c r="U300" s="681"/>
      <c r="V300" s="681"/>
      <c r="W300" s="682"/>
    </row>
    <row r="301" spans="1:23" s="683" customFormat="1" ht="23">
      <c r="A301" s="692">
        <v>11.1</v>
      </c>
      <c r="B301" s="691" t="s">
        <v>877</v>
      </c>
      <c r="C301" s="674" t="s">
        <v>646</v>
      </c>
      <c r="D301" s="568">
        <f>(D292*18)*1.25</f>
        <v>270</v>
      </c>
      <c r="E301" s="552">
        <v>50</v>
      </c>
      <c r="F301" s="552">
        <v>10</v>
      </c>
      <c r="G301" s="553">
        <f>$D301*(E301+F301)</f>
        <v>16200</v>
      </c>
      <c r="H301" s="680">
        <v>254</v>
      </c>
      <c r="I301" s="566">
        <f>E301+F301</f>
        <v>60</v>
      </c>
      <c r="J301" s="566">
        <f>I301*H301</f>
        <v>15240</v>
      </c>
      <c r="K301" s="566"/>
      <c r="L301" s="681">
        <v>235</v>
      </c>
      <c r="M301" s="566">
        <v>60</v>
      </c>
      <c r="N301" s="566">
        <f>M301*L301</f>
        <v>14100</v>
      </c>
      <c r="O301" s="566"/>
      <c r="P301" s="565">
        <f>L301-D301</f>
        <v>-35</v>
      </c>
      <c r="Q301" s="566">
        <v>60</v>
      </c>
      <c r="R301" s="594">
        <f>Q301*P301</f>
        <v>-2100</v>
      </c>
      <c r="S301" s="566"/>
      <c r="T301" s="566">
        <f t="shared" ref="T301:T345" si="128">L301-H301</f>
        <v>-19</v>
      </c>
      <c r="U301" s="566">
        <v>60</v>
      </c>
      <c r="V301" s="566">
        <f t="shared" si="97"/>
        <v>-1140</v>
      </c>
      <c r="W301" s="682"/>
    </row>
    <row r="302" spans="1:23" s="683" customFormat="1" ht="12" thickBot="1">
      <c r="A302" s="689"/>
      <c r="B302" s="691"/>
      <c r="C302" s="674"/>
      <c r="D302" s="552"/>
      <c r="E302" s="552"/>
      <c r="F302" s="552"/>
      <c r="G302" s="553"/>
      <c r="H302" s="680"/>
      <c r="I302" s="681"/>
      <c r="J302" s="681"/>
      <c r="K302" s="681"/>
      <c r="L302" s="681"/>
      <c r="M302" s="681"/>
      <c r="N302" s="681"/>
      <c r="O302" s="681"/>
      <c r="P302" s="681"/>
      <c r="Q302" s="681"/>
      <c r="R302" s="681"/>
      <c r="S302" s="681"/>
      <c r="T302" s="681"/>
      <c r="U302" s="681"/>
      <c r="V302" s="681"/>
      <c r="W302" s="682"/>
    </row>
    <row r="303" spans="1:23" s="683" customFormat="1" ht="16" thickBot="1">
      <c r="A303" s="684"/>
      <c r="B303" s="580" t="s">
        <v>878</v>
      </c>
      <c r="C303" s="685"/>
      <c r="D303" s="583"/>
      <c r="E303" s="613"/>
      <c r="F303" s="613"/>
      <c r="G303" s="614">
        <f>SUM(G292:G301)</f>
        <v>16200</v>
      </c>
      <c r="H303" s="686"/>
      <c r="I303" s="687"/>
      <c r="J303" s="585">
        <f>SUM(J301:J302)</f>
        <v>15240</v>
      </c>
      <c r="K303" s="586"/>
      <c r="L303" s="687"/>
      <c r="M303" s="687"/>
      <c r="N303" s="585">
        <f t="shared" ref="N303" si="129">SUM(N301:N302)</f>
        <v>14100</v>
      </c>
      <c r="O303" s="585"/>
      <c r="P303" s="687"/>
      <c r="Q303" s="687"/>
      <c r="R303" s="585">
        <f t="shared" ref="R303" si="130">SUM(R301:R302)</f>
        <v>-2100</v>
      </c>
      <c r="S303" s="585"/>
      <c r="T303" s="585">
        <f t="shared" si="128"/>
        <v>0</v>
      </c>
      <c r="U303" s="687"/>
      <c r="V303" s="585">
        <f t="shared" ref="V303" si="131">SUM(V301:V302)</f>
        <v>-1140</v>
      </c>
      <c r="W303" s="688"/>
    </row>
    <row r="304" spans="1:23" s="683" customFormat="1">
      <c r="A304" s="689"/>
      <c r="B304" s="589"/>
      <c r="C304" s="674"/>
      <c r="D304" s="568"/>
      <c r="E304" s="552"/>
      <c r="F304" s="552"/>
      <c r="G304" s="553"/>
      <c r="H304" s="680"/>
      <c r="I304" s="681"/>
      <c r="J304" s="681"/>
      <c r="K304" s="681"/>
      <c r="L304" s="681"/>
      <c r="M304" s="681"/>
      <c r="N304" s="681"/>
      <c r="O304" s="681"/>
      <c r="P304" s="681"/>
      <c r="Q304" s="681"/>
      <c r="R304" s="681"/>
      <c r="S304" s="681"/>
      <c r="T304" s="681"/>
      <c r="U304" s="681"/>
      <c r="V304" s="681"/>
      <c r="W304" s="682"/>
    </row>
    <row r="305" spans="1:23" s="683" customFormat="1">
      <c r="A305" s="690">
        <v>12</v>
      </c>
      <c r="B305" s="543" t="s">
        <v>879</v>
      </c>
      <c r="C305" s="674"/>
      <c r="D305" s="568"/>
      <c r="E305" s="552"/>
      <c r="F305" s="552"/>
      <c r="G305" s="553"/>
      <c r="H305" s="680"/>
      <c r="I305" s="681"/>
      <c r="J305" s="681"/>
      <c r="K305" s="681"/>
      <c r="L305" s="681"/>
      <c r="M305" s="681"/>
      <c r="N305" s="681"/>
      <c r="O305" s="681"/>
      <c r="P305" s="681"/>
      <c r="Q305" s="681"/>
      <c r="R305" s="681"/>
      <c r="S305" s="681"/>
      <c r="T305" s="681"/>
      <c r="U305" s="681"/>
      <c r="V305" s="681"/>
      <c r="W305" s="682"/>
    </row>
    <row r="306" spans="1:23" s="683" customFormat="1">
      <c r="A306" s="689"/>
      <c r="B306" s="570"/>
      <c r="C306" s="674"/>
      <c r="D306" s="568"/>
      <c r="E306" s="552"/>
      <c r="F306" s="552"/>
      <c r="G306" s="553"/>
      <c r="H306" s="680"/>
      <c r="I306" s="681"/>
      <c r="J306" s="681"/>
      <c r="K306" s="681"/>
      <c r="L306" s="681"/>
      <c r="M306" s="681"/>
      <c r="N306" s="681"/>
      <c r="O306" s="681"/>
      <c r="P306" s="681"/>
      <c r="Q306" s="681"/>
      <c r="R306" s="681"/>
      <c r="S306" s="681"/>
      <c r="T306" s="681"/>
      <c r="U306" s="681"/>
      <c r="V306" s="681"/>
      <c r="W306" s="682"/>
    </row>
    <row r="307" spans="1:23" s="683" customFormat="1" ht="34.5">
      <c r="A307" s="689">
        <v>12.1</v>
      </c>
      <c r="B307" s="647" t="s">
        <v>880</v>
      </c>
      <c r="C307" s="674" t="s">
        <v>881</v>
      </c>
      <c r="D307" s="568">
        <f>D309*7</f>
        <v>42</v>
      </c>
      <c r="E307" s="552">
        <v>125</v>
      </c>
      <c r="F307" s="552">
        <v>60</v>
      </c>
      <c r="G307" s="553">
        <f>$D307*(E307+F307)</f>
        <v>7770</v>
      </c>
      <c r="H307" s="680">
        <v>82</v>
      </c>
      <c r="I307" s="566">
        <f>E307+F307</f>
        <v>185</v>
      </c>
      <c r="J307" s="566">
        <f>I307*H307</f>
        <v>15170</v>
      </c>
      <c r="K307" s="566"/>
      <c r="L307" s="681">
        <v>74</v>
      </c>
      <c r="M307" s="566">
        <v>185</v>
      </c>
      <c r="N307" s="566">
        <f>M307*L307</f>
        <v>13690</v>
      </c>
      <c r="O307" s="566"/>
      <c r="P307" s="565">
        <f>L307-D307</f>
        <v>32</v>
      </c>
      <c r="Q307" s="566">
        <v>185</v>
      </c>
      <c r="R307" s="594">
        <f>Q307*P307</f>
        <v>5920</v>
      </c>
      <c r="S307" s="566"/>
      <c r="T307" s="566">
        <f t="shared" si="128"/>
        <v>-8</v>
      </c>
      <c r="U307" s="566">
        <v>185</v>
      </c>
      <c r="V307" s="566">
        <f t="shared" si="97"/>
        <v>-1480</v>
      </c>
      <c r="W307" s="682"/>
    </row>
    <row r="308" spans="1:23" s="683" customFormat="1" ht="46">
      <c r="A308" s="689">
        <v>12.2</v>
      </c>
      <c r="B308" s="693" t="s">
        <v>882</v>
      </c>
      <c r="C308" s="674" t="s">
        <v>654</v>
      </c>
      <c r="D308" s="568">
        <v>1</v>
      </c>
      <c r="E308" s="552">
        <v>29000</v>
      </c>
      <c r="F308" s="552">
        <v>5000</v>
      </c>
      <c r="G308" s="553">
        <f>$D308*(E308+F308)</f>
        <v>34000</v>
      </c>
      <c r="H308" s="680"/>
      <c r="I308" s="681"/>
      <c r="J308" s="681"/>
      <c r="K308" s="681"/>
      <c r="L308" s="681"/>
      <c r="M308" s="681"/>
      <c r="N308" s="681"/>
      <c r="O308" s="681"/>
      <c r="P308" s="565">
        <f t="shared" ref="P308:P310" si="132">L308-D308</f>
        <v>-1</v>
      </c>
      <c r="Q308" s="552">
        <f>F308+E308</f>
        <v>34000</v>
      </c>
      <c r="R308" s="594">
        <f t="shared" ref="R308:R310" si="133">Q308*P308</f>
        <v>-34000</v>
      </c>
      <c r="S308" s="681"/>
      <c r="T308" s="681"/>
      <c r="U308" s="681"/>
      <c r="V308" s="681"/>
      <c r="W308" s="682"/>
    </row>
    <row r="309" spans="1:23" s="683" customFormat="1">
      <c r="A309" s="689">
        <v>12.3</v>
      </c>
      <c r="B309" s="694" t="s">
        <v>883</v>
      </c>
      <c r="C309" s="674" t="s">
        <v>654</v>
      </c>
      <c r="D309" s="568">
        <v>6</v>
      </c>
      <c r="E309" s="552">
        <v>3500</v>
      </c>
      <c r="F309" s="552">
        <v>500</v>
      </c>
      <c r="G309" s="553">
        <f>$D309*(E309+F309)</f>
        <v>24000</v>
      </c>
      <c r="H309" s="680"/>
      <c r="I309" s="681"/>
      <c r="J309" s="681"/>
      <c r="K309" s="681"/>
      <c r="L309" s="681"/>
      <c r="M309" s="681"/>
      <c r="N309" s="681"/>
      <c r="O309" s="681"/>
      <c r="P309" s="565">
        <f t="shared" si="132"/>
        <v>-6</v>
      </c>
      <c r="Q309" s="552">
        <f t="shared" ref="Q309:Q310" si="134">F309+E309</f>
        <v>4000</v>
      </c>
      <c r="R309" s="594">
        <f t="shared" si="133"/>
        <v>-24000</v>
      </c>
      <c r="S309" s="681"/>
      <c r="T309" s="681"/>
      <c r="U309" s="681"/>
      <c r="V309" s="681"/>
      <c r="W309" s="682"/>
    </row>
    <row r="310" spans="1:23" s="683" customFormat="1" ht="23">
      <c r="A310" s="689">
        <v>12.4</v>
      </c>
      <c r="B310" s="693" t="s">
        <v>884</v>
      </c>
      <c r="C310" s="674"/>
      <c r="D310" s="568">
        <v>1</v>
      </c>
      <c r="E310" s="552">
        <v>24150</v>
      </c>
      <c r="F310" s="552">
        <v>1200</v>
      </c>
      <c r="G310" s="553">
        <f>$D310*(E310+F310)</f>
        <v>25350</v>
      </c>
      <c r="H310" s="680"/>
      <c r="I310" s="681"/>
      <c r="J310" s="681"/>
      <c r="K310" s="681"/>
      <c r="L310" s="681"/>
      <c r="M310" s="681"/>
      <c r="N310" s="681"/>
      <c r="O310" s="681"/>
      <c r="P310" s="565">
        <f t="shared" si="132"/>
        <v>-1</v>
      </c>
      <c r="Q310" s="552">
        <f t="shared" si="134"/>
        <v>25350</v>
      </c>
      <c r="R310" s="594">
        <f t="shared" si="133"/>
        <v>-25350</v>
      </c>
      <c r="S310" s="681"/>
      <c r="T310" s="681"/>
      <c r="U310" s="681"/>
      <c r="V310" s="681"/>
      <c r="W310" s="682"/>
    </row>
    <row r="311" spans="1:23" s="683" customFormat="1" ht="46">
      <c r="A311" s="689">
        <v>12.5</v>
      </c>
      <c r="B311" s="693" t="s">
        <v>885</v>
      </c>
      <c r="C311" s="674" t="s">
        <v>886</v>
      </c>
      <c r="D311" s="568" t="s">
        <v>590</v>
      </c>
      <c r="E311" s="552"/>
      <c r="F311" s="552"/>
      <c r="G311" s="553"/>
      <c r="H311" s="680"/>
      <c r="I311" s="681"/>
      <c r="J311" s="681"/>
      <c r="K311" s="681"/>
      <c r="L311" s="681"/>
      <c r="M311" s="681"/>
      <c r="N311" s="681"/>
      <c r="O311" s="681"/>
      <c r="P311" s="681"/>
      <c r="Q311" s="681"/>
      <c r="R311" s="681"/>
      <c r="S311" s="681"/>
      <c r="T311" s="681"/>
      <c r="U311" s="681"/>
      <c r="V311" s="681"/>
      <c r="W311" s="682"/>
    </row>
    <row r="312" spans="1:23" s="683" customFormat="1">
      <c r="A312" s="689">
        <v>12.6</v>
      </c>
      <c r="B312" s="694" t="s">
        <v>887</v>
      </c>
      <c r="C312" s="674" t="s">
        <v>881</v>
      </c>
      <c r="D312" s="568">
        <v>50</v>
      </c>
      <c r="E312" s="552">
        <v>140</v>
      </c>
      <c r="F312" s="552">
        <v>40</v>
      </c>
      <c r="G312" s="553">
        <f>$D312*(E312+F312)</f>
        <v>9000</v>
      </c>
      <c r="H312" s="680">
        <v>46</v>
      </c>
      <c r="I312" s="566">
        <f>E312+F312</f>
        <v>180</v>
      </c>
      <c r="J312" s="566">
        <f>I312*H312</f>
        <v>8280</v>
      </c>
      <c r="K312" s="566"/>
      <c r="L312" s="681">
        <v>41</v>
      </c>
      <c r="M312" s="566">
        <v>180</v>
      </c>
      <c r="N312" s="566">
        <f>M312*L312</f>
        <v>7380</v>
      </c>
      <c r="O312" s="566"/>
      <c r="P312" s="565">
        <f>L312-D312</f>
        <v>-9</v>
      </c>
      <c r="Q312" s="566">
        <v>180</v>
      </c>
      <c r="R312" s="594">
        <f>Q312*P312</f>
        <v>-1620</v>
      </c>
      <c r="S312" s="566"/>
      <c r="T312" s="566">
        <f t="shared" si="128"/>
        <v>-5</v>
      </c>
      <c r="U312" s="566">
        <v>180</v>
      </c>
      <c r="V312" s="566">
        <f t="shared" si="97"/>
        <v>-900</v>
      </c>
      <c r="W312" s="682"/>
    </row>
    <row r="313" spans="1:23" s="683" customFormat="1" ht="12" thickBot="1">
      <c r="A313" s="689"/>
      <c r="B313" s="570"/>
      <c r="C313" s="674"/>
      <c r="D313" s="568"/>
      <c r="E313" s="552"/>
      <c r="F313" s="552"/>
      <c r="G313" s="553"/>
      <c r="H313" s="680"/>
      <c r="I313" s="681"/>
      <c r="J313" s="681"/>
      <c r="K313" s="681"/>
      <c r="L313" s="681"/>
      <c r="M313" s="681"/>
      <c r="N313" s="681"/>
      <c r="O313" s="681"/>
      <c r="P313" s="681"/>
      <c r="Q313" s="681"/>
      <c r="R313" s="681"/>
      <c r="S313" s="681"/>
      <c r="T313" s="681"/>
      <c r="U313" s="681"/>
      <c r="V313" s="681"/>
      <c r="W313" s="682"/>
    </row>
    <row r="314" spans="1:23" s="683" customFormat="1" ht="16" thickBot="1">
      <c r="A314" s="684"/>
      <c r="B314" s="580" t="s">
        <v>888</v>
      </c>
      <c r="C314" s="685"/>
      <c r="D314" s="583"/>
      <c r="E314" s="613"/>
      <c r="F314" s="613"/>
      <c r="G314" s="614">
        <f>SUM(G307:G312)</f>
        <v>100120</v>
      </c>
      <c r="H314" s="686"/>
      <c r="I314" s="687"/>
      <c r="J314" s="585">
        <f>SUM(J307:J313)</f>
        <v>23450</v>
      </c>
      <c r="K314" s="586"/>
      <c r="L314" s="687"/>
      <c r="M314" s="687"/>
      <c r="N314" s="585">
        <f t="shared" ref="N314" si="135">SUM(N307:N313)</f>
        <v>21070</v>
      </c>
      <c r="O314" s="585"/>
      <c r="P314" s="687"/>
      <c r="Q314" s="687"/>
      <c r="R314" s="585">
        <f t="shared" ref="R314" si="136">SUM(R307:R313)</f>
        <v>-79050</v>
      </c>
      <c r="S314" s="585"/>
      <c r="T314" s="585">
        <f t="shared" si="128"/>
        <v>0</v>
      </c>
      <c r="U314" s="687"/>
      <c r="V314" s="585">
        <f t="shared" ref="V314" si="137">SUM(V307:V313)</f>
        <v>-2380</v>
      </c>
      <c r="W314" s="688"/>
    </row>
    <row r="315" spans="1:23" s="683" customFormat="1">
      <c r="A315" s="689"/>
      <c r="B315" s="589"/>
      <c r="C315" s="674"/>
      <c r="D315" s="568"/>
      <c r="E315" s="552"/>
      <c r="F315" s="552"/>
      <c r="G315" s="553"/>
      <c r="H315" s="680"/>
      <c r="I315" s="681"/>
      <c r="J315" s="681"/>
      <c r="K315" s="681"/>
      <c r="L315" s="681"/>
      <c r="M315" s="681"/>
      <c r="N315" s="681"/>
      <c r="O315" s="681"/>
      <c r="P315" s="681"/>
      <c r="Q315" s="681"/>
      <c r="R315" s="681"/>
      <c r="S315" s="681"/>
      <c r="T315" s="681"/>
      <c r="U315" s="681"/>
      <c r="V315" s="681"/>
      <c r="W315" s="682"/>
    </row>
    <row r="316" spans="1:23" s="654" customFormat="1" ht="23">
      <c r="A316" s="631">
        <v>13</v>
      </c>
      <c r="B316" s="695" t="s">
        <v>889</v>
      </c>
      <c r="C316" s="674"/>
      <c r="D316" s="568"/>
      <c r="E316" s="552"/>
      <c r="F316" s="552"/>
      <c r="G316" s="553"/>
      <c r="H316" s="651"/>
      <c r="I316" s="652"/>
      <c r="J316" s="652"/>
      <c r="K316" s="652"/>
      <c r="L316" s="652"/>
      <c r="M316" s="652"/>
      <c r="N316" s="652"/>
      <c r="O316" s="652"/>
      <c r="P316" s="652"/>
      <c r="Q316" s="652"/>
      <c r="R316" s="652"/>
      <c r="S316" s="652"/>
      <c r="T316" s="652"/>
      <c r="U316" s="652"/>
      <c r="V316" s="652"/>
      <c r="W316" s="653"/>
    </row>
    <row r="317" spans="1:23" s="654" customFormat="1">
      <c r="A317" s="696"/>
      <c r="B317" s="697"/>
      <c r="C317" s="674"/>
      <c r="D317" s="568"/>
      <c r="E317" s="552"/>
      <c r="F317" s="552"/>
      <c r="G317" s="553"/>
      <c r="H317" s="651"/>
      <c r="I317" s="652"/>
      <c r="J317" s="652"/>
      <c r="K317" s="652"/>
      <c r="L317" s="652"/>
      <c r="M317" s="652"/>
      <c r="N317" s="652"/>
      <c r="O317" s="652"/>
      <c r="P317" s="652"/>
      <c r="Q317" s="652"/>
      <c r="R317" s="652"/>
      <c r="S317" s="652"/>
      <c r="T317" s="652"/>
      <c r="U317" s="652"/>
      <c r="V317" s="652"/>
      <c r="W317" s="653"/>
    </row>
    <row r="318" spans="1:23" s="654" customFormat="1" ht="38.25" customHeight="1">
      <c r="A318" s="573">
        <v>13.1</v>
      </c>
      <c r="B318" s="563" t="s">
        <v>890</v>
      </c>
      <c r="C318" s="674" t="s">
        <v>336</v>
      </c>
      <c r="D318" s="568">
        <v>1</v>
      </c>
      <c r="E318" s="552">
        <v>48000</v>
      </c>
      <c r="F318" s="552">
        <v>10000</v>
      </c>
      <c r="G318" s="553">
        <f>$D318*(E318+F318)</f>
        <v>58000</v>
      </c>
      <c r="H318" s="651">
        <v>1</v>
      </c>
      <c r="I318" s="594">
        <f>E318+F318</f>
        <v>58000</v>
      </c>
      <c r="J318" s="566">
        <f>I318*H318</f>
        <v>58000</v>
      </c>
      <c r="K318" s="566"/>
      <c r="L318" s="652">
        <v>1</v>
      </c>
      <c r="M318" s="594">
        <v>58000</v>
      </c>
      <c r="N318" s="566">
        <f>M318*L318</f>
        <v>58000</v>
      </c>
      <c r="O318" s="566"/>
      <c r="P318" s="565">
        <f>L318-D318</f>
        <v>0</v>
      </c>
      <c r="Q318" s="594">
        <v>58000</v>
      </c>
      <c r="R318" s="594">
        <f>Q318*P318</f>
        <v>0</v>
      </c>
      <c r="S318" s="566"/>
      <c r="T318" s="566">
        <f t="shared" si="128"/>
        <v>0</v>
      </c>
      <c r="U318" s="594">
        <v>58000</v>
      </c>
      <c r="V318" s="566">
        <f t="shared" si="97"/>
        <v>0</v>
      </c>
      <c r="W318" s="653"/>
    </row>
    <row r="319" spans="1:23" s="654" customFormat="1" ht="34.5">
      <c r="A319" s="698"/>
      <c r="B319" s="563" t="s">
        <v>891</v>
      </c>
      <c r="C319" s="674"/>
      <c r="D319" s="568"/>
      <c r="E319" s="552"/>
      <c r="F319" s="552"/>
      <c r="G319" s="553"/>
      <c r="H319" s="651"/>
      <c r="I319" s="652"/>
      <c r="J319" s="652"/>
      <c r="K319" s="652"/>
      <c r="L319" s="652"/>
      <c r="M319" s="652"/>
      <c r="N319" s="652"/>
      <c r="O319" s="652"/>
      <c r="P319" s="652"/>
      <c r="Q319" s="652"/>
      <c r="R319" s="652"/>
      <c r="S319" s="652"/>
      <c r="T319" s="652"/>
      <c r="U319" s="652"/>
      <c r="V319" s="652"/>
      <c r="W319" s="653"/>
    </row>
    <row r="320" spans="1:23" s="654" customFormat="1">
      <c r="A320" s="698"/>
      <c r="B320" s="563" t="s">
        <v>892</v>
      </c>
      <c r="C320" s="674"/>
      <c r="D320" s="568"/>
      <c r="E320" s="552"/>
      <c r="F320" s="552"/>
      <c r="G320" s="553"/>
      <c r="H320" s="651"/>
      <c r="I320" s="652"/>
      <c r="J320" s="652"/>
      <c r="K320" s="652"/>
      <c r="L320" s="652"/>
      <c r="M320" s="652"/>
      <c r="N320" s="652"/>
      <c r="O320" s="652"/>
      <c r="P320" s="652"/>
      <c r="Q320" s="652"/>
      <c r="R320" s="652"/>
      <c r="S320" s="652"/>
      <c r="T320" s="652"/>
      <c r="U320" s="652"/>
      <c r="V320" s="652"/>
      <c r="W320" s="653"/>
    </row>
    <row r="321" spans="1:23" s="654" customFormat="1" ht="34.5">
      <c r="A321" s="698"/>
      <c r="B321" s="563" t="s">
        <v>893</v>
      </c>
      <c r="C321" s="674"/>
      <c r="D321" s="568"/>
      <c r="E321" s="552"/>
      <c r="F321" s="552"/>
      <c r="G321" s="553"/>
      <c r="H321" s="651"/>
      <c r="I321" s="652"/>
      <c r="J321" s="652"/>
      <c r="K321" s="652"/>
      <c r="L321" s="652"/>
      <c r="M321" s="652"/>
      <c r="N321" s="652"/>
      <c r="O321" s="652"/>
      <c r="P321" s="652"/>
      <c r="Q321" s="652"/>
      <c r="R321" s="652"/>
      <c r="S321" s="652"/>
      <c r="T321" s="652"/>
      <c r="U321" s="652"/>
      <c r="V321" s="652"/>
      <c r="W321" s="653"/>
    </row>
    <row r="322" spans="1:23" s="654" customFormat="1">
      <c r="A322" s="573"/>
      <c r="B322" s="563" t="s">
        <v>894</v>
      </c>
      <c r="C322" s="674"/>
      <c r="D322" s="568"/>
      <c r="E322" s="552"/>
      <c r="F322" s="552"/>
      <c r="G322" s="553"/>
      <c r="H322" s="651"/>
      <c r="I322" s="652"/>
      <c r="J322" s="652"/>
      <c r="K322" s="652"/>
      <c r="L322" s="652"/>
      <c r="M322" s="652"/>
      <c r="N322" s="652"/>
      <c r="O322" s="652"/>
      <c r="P322" s="652"/>
      <c r="Q322" s="652"/>
      <c r="R322" s="652"/>
      <c r="S322" s="652"/>
      <c r="T322" s="652"/>
      <c r="U322" s="652"/>
      <c r="V322" s="652"/>
      <c r="W322" s="653"/>
    </row>
    <row r="323" spans="1:23" s="654" customFormat="1" ht="46">
      <c r="A323" s="573"/>
      <c r="B323" s="563" t="s">
        <v>895</v>
      </c>
      <c r="C323" s="674"/>
      <c r="D323" s="568"/>
      <c r="E323" s="552"/>
      <c r="F323" s="552"/>
      <c r="G323" s="553"/>
      <c r="H323" s="651"/>
      <c r="I323" s="652"/>
      <c r="J323" s="652"/>
      <c r="K323" s="652"/>
      <c r="L323" s="652"/>
      <c r="M323" s="652"/>
      <c r="N323" s="652"/>
      <c r="O323" s="652"/>
      <c r="P323" s="652"/>
      <c r="Q323" s="652"/>
      <c r="R323" s="652"/>
      <c r="S323" s="652"/>
      <c r="T323" s="652"/>
      <c r="U323" s="652"/>
      <c r="V323" s="652"/>
      <c r="W323" s="653"/>
    </row>
    <row r="324" spans="1:23" s="654" customFormat="1" ht="23">
      <c r="A324" s="573"/>
      <c r="B324" s="563" t="s">
        <v>896</v>
      </c>
      <c r="C324" s="674"/>
      <c r="D324" s="568"/>
      <c r="E324" s="552"/>
      <c r="F324" s="552"/>
      <c r="G324" s="553"/>
      <c r="H324" s="651"/>
      <c r="I324" s="652"/>
      <c r="J324" s="652"/>
      <c r="K324" s="652"/>
      <c r="L324" s="652"/>
      <c r="M324" s="652"/>
      <c r="N324" s="652"/>
      <c r="O324" s="652"/>
      <c r="P324" s="652"/>
      <c r="Q324" s="652"/>
      <c r="R324" s="652"/>
      <c r="S324" s="652"/>
      <c r="T324" s="652"/>
      <c r="U324" s="652"/>
      <c r="V324" s="652"/>
      <c r="W324" s="653"/>
    </row>
    <row r="325" spans="1:23" s="654" customFormat="1" ht="23">
      <c r="A325" s="573"/>
      <c r="B325" s="561" t="s">
        <v>897</v>
      </c>
      <c r="C325" s="674"/>
      <c r="D325" s="568"/>
      <c r="E325" s="552"/>
      <c r="F325" s="552"/>
      <c r="G325" s="553"/>
      <c r="H325" s="651"/>
      <c r="I325" s="652"/>
      <c r="J325" s="652"/>
      <c r="K325" s="652"/>
      <c r="L325" s="652"/>
      <c r="M325" s="652"/>
      <c r="N325" s="652"/>
      <c r="O325" s="652"/>
      <c r="P325" s="652"/>
      <c r="Q325" s="652"/>
      <c r="R325" s="652"/>
      <c r="S325" s="652"/>
      <c r="T325" s="652"/>
      <c r="U325" s="652"/>
      <c r="V325" s="652"/>
      <c r="W325" s="653"/>
    </row>
    <row r="326" spans="1:23" s="654" customFormat="1" ht="23">
      <c r="A326" s="573"/>
      <c r="B326" s="563" t="s">
        <v>898</v>
      </c>
      <c r="C326" s="674"/>
      <c r="D326" s="568"/>
      <c r="E326" s="552"/>
      <c r="F326" s="552"/>
      <c r="G326" s="553"/>
      <c r="H326" s="651"/>
      <c r="I326" s="652"/>
      <c r="J326" s="652"/>
      <c r="K326" s="652"/>
      <c r="L326" s="652"/>
      <c r="M326" s="652"/>
      <c r="N326" s="652"/>
      <c r="O326" s="652"/>
      <c r="P326" s="652"/>
      <c r="Q326" s="652"/>
      <c r="R326" s="652"/>
      <c r="S326" s="652"/>
      <c r="T326" s="652"/>
      <c r="U326" s="652"/>
      <c r="V326" s="652"/>
      <c r="W326" s="653"/>
    </row>
    <row r="327" spans="1:23" s="654" customFormat="1">
      <c r="A327" s="573"/>
      <c r="B327" s="563" t="s">
        <v>899</v>
      </c>
      <c r="C327" s="674"/>
      <c r="D327" s="568"/>
      <c r="E327" s="552"/>
      <c r="F327" s="552"/>
      <c r="G327" s="553"/>
      <c r="H327" s="651"/>
      <c r="I327" s="652"/>
      <c r="J327" s="652"/>
      <c r="K327" s="652"/>
      <c r="L327" s="652"/>
      <c r="M327" s="652"/>
      <c r="N327" s="652"/>
      <c r="O327" s="652"/>
      <c r="P327" s="652"/>
      <c r="Q327" s="652"/>
      <c r="R327" s="652"/>
      <c r="S327" s="652"/>
      <c r="T327" s="652"/>
      <c r="U327" s="652"/>
      <c r="V327" s="652"/>
      <c r="W327" s="653"/>
    </row>
    <row r="328" spans="1:23" s="654" customFormat="1">
      <c r="A328" s="573" t="s">
        <v>900</v>
      </c>
      <c r="B328" s="563" t="s">
        <v>901</v>
      </c>
      <c r="C328" s="674"/>
      <c r="D328" s="568"/>
      <c r="E328" s="552"/>
      <c r="F328" s="552"/>
      <c r="G328" s="553"/>
      <c r="H328" s="651"/>
      <c r="I328" s="652"/>
      <c r="J328" s="652"/>
      <c r="K328" s="652"/>
      <c r="L328" s="652"/>
      <c r="M328" s="652"/>
      <c r="N328" s="652"/>
      <c r="O328" s="652"/>
      <c r="P328" s="652"/>
      <c r="Q328" s="652"/>
      <c r="R328" s="652"/>
      <c r="S328" s="652"/>
      <c r="T328" s="652"/>
      <c r="U328" s="652"/>
      <c r="V328" s="652"/>
      <c r="W328" s="653"/>
    </row>
    <row r="329" spans="1:23" s="654" customFormat="1">
      <c r="A329" s="573"/>
      <c r="B329" s="563"/>
      <c r="C329" s="674"/>
      <c r="D329" s="568"/>
      <c r="E329" s="552"/>
      <c r="F329" s="552"/>
      <c r="G329" s="553"/>
      <c r="H329" s="651"/>
      <c r="I329" s="652"/>
      <c r="J329" s="652"/>
      <c r="K329" s="652"/>
      <c r="L329" s="652"/>
      <c r="M329" s="652"/>
      <c r="N329" s="652"/>
      <c r="O329" s="652"/>
      <c r="P329" s="652"/>
      <c r="Q329" s="652"/>
      <c r="R329" s="652"/>
      <c r="S329" s="652"/>
      <c r="T329" s="652"/>
      <c r="U329" s="652"/>
      <c r="V329" s="652"/>
      <c r="W329" s="653"/>
    </row>
    <row r="330" spans="1:23" s="654" customFormat="1" ht="64.5" customHeight="1">
      <c r="A330" s="573">
        <v>13.2</v>
      </c>
      <c r="B330" s="563" t="s">
        <v>902</v>
      </c>
      <c r="C330" s="674" t="s">
        <v>336</v>
      </c>
      <c r="D330" s="568" t="s">
        <v>590</v>
      </c>
      <c r="E330" s="552"/>
      <c r="F330" s="552"/>
      <c r="G330" s="553"/>
      <c r="H330" s="651"/>
      <c r="I330" s="652"/>
      <c r="J330" s="652"/>
      <c r="K330" s="652"/>
      <c r="L330" s="652"/>
      <c r="M330" s="652"/>
      <c r="N330" s="652"/>
      <c r="O330" s="652"/>
      <c r="P330" s="652"/>
      <c r="Q330" s="652"/>
      <c r="R330" s="652"/>
      <c r="S330" s="652"/>
      <c r="T330" s="652"/>
      <c r="U330" s="652"/>
      <c r="V330" s="652"/>
      <c r="W330" s="653"/>
    </row>
    <row r="331" spans="1:23" s="654" customFormat="1" ht="34.5">
      <c r="A331" s="573" t="s">
        <v>903</v>
      </c>
      <c r="B331" s="563" t="s">
        <v>904</v>
      </c>
      <c r="C331" s="674"/>
      <c r="D331" s="568"/>
      <c r="E331" s="552"/>
      <c r="F331" s="552"/>
      <c r="G331" s="553"/>
      <c r="H331" s="651"/>
      <c r="I331" s="652"/>
      <c r="J331" s="652"/>
      <c r="K331" s="652"/>
      <c r="L331" s="652"/>
      <c r="M331" s="652"/>
      <c r="N331" s="652"/>
      <c r="O331" s="652"/>
      <c r="P331" s="652"/>
      <c r="Q331" s="652"/>
      <c r="R331" s="652"/>
      <c r="S331" s="652"/>
      <c r="T331" s="652"/>
      <c r="U331" s="652"/>
      <c r="V331" s="652"/>
      <c r="W331" s="653"/>
    </row>
    <row r="332" spans="1:23" s="654" customFormat="1">
      <c r="A332" s="573"/>
      <c r="B332" s="563"/>
      <c r="C332" s="674"/>
      <c r="D332" s="568"/>
      <c r="E332" s="552"/>
      <c r="F332" s="552"/>
      <c r="G332" s="553"/>
      <c r="H332" s="651"/>
      <c r="I332" s="652"/>
      <c r="J332" s="652"/>
      <c r="K332" s="652"/>
      <c r="L332" s="652"/>
      <c r="M332" s="652"/>
      <c r="N332" s="652"/>
      <c r="O332" s="652"/>
      <c r="P332" s="652"/>
      <c r="Q332" s="652"/>
      <c r="R332" s="652"/>
      <c r="S332" s="652"/>
      <c r="T332" s="652"/>
      <c r="U332" s="652"/>
      <c r="V332" s="652"/>
      <c r="W332" s="653"/>
    </row>
    <row r="333" spans="1:23" s="654" customFormat="1">
      <c r="A333" s="573">
        <v>13.3</v>
      </c>
      <c r="B333" s="563" t="s">
        <v>905</v>
      </c>
      <c r="C333" s="674"/>
      <c r="D333" s="568"/>
      <c r="E333" s="552"/>
      <c r="F333" s="552"/>
      <c r="G333" s="553"/>
      <c r="H333" s="651"/>
      <c r="I333" s="652"/>
      <c r="J333" s="652"/>
      <c r="K333" s="652"/>
      <c r="L333" s="652"/>
      <c r="M333" s="652"/>
      <c r="N333" s="652"/>
      <c r="O333" s="652"/>
      <c r="P333" s="652"/>
      <c r="Q333" s="652"/>
      <c r="R333" s="652"/>
      <c r="S333" s="652"/>
      <c r="T333" s="652"/>
      <c r="U333" s="652"/>
      <c r="V333" s="652"/>
      <c r="W333" s="653"/>
    </row>
    <row r="334" spans="1:23" s="654" customFormat="1" ht="57.5">
      <c r="A334" s="573" t="s">
        <v>906</v>
      </c>
      <c r="B334" s="563" t="s">
        <v>907</v>
      </c>
      <c r="C334" s="674" t="s">
        <v>336</v>
      </c>
      <c r="D334" s="568" t="s">
        <v>590</v>
      </c>
      <c r="E334" s="552"/>
      <c r="F334" s="552"/>
      <c r="G334" s="553"/>
      <c r="H334" s="651"/>
      <c r="I334" s="652"/>
      <c r="J334" s="652"/>
      <c r="K334" s="652"/>
      <c r="L334" s="652"/>
      <c r="M334" s="652"/>
      <c r="N334" s="652"/>
      <c r="O334" s="652"/>
      <c r="P334" s="652"/>
      <c r="Q334" s="652"/>
      <c r="R334" s="652"/>
      <c r="S334" s="652"/>
      <c r="T334" s="652"/>
      <c r="U334" s="652"/>
      <c r="V334" s="652"/>
      <c r="W334" s="653"/>
    </row>
    <row r="335" spans="1:23" s="654" customFormat="1" ht="57.5">
      <c r="A335" s="573" t="s">
        <v>908</v>
      </c>
      <c r="B335" s="563" t="s">
        <v>909</v>
      </c>
      <c r="C335" s="674" t="s">
        <v>336</v>
      </c>
      <c r="D335" s="568">
        <v>1</v>
      </c>
      <c r="E335" s="552">
        <v>4000</v>
      </c>
      <c r="F335" s="552">
        <v>550</v>
      </c>
      <c r="G335" s="553">
        <f>$D335*(E335+F335)</f>
        <v>4550</v>
      </c>
      <c r="H335" s="651">
        <v>1</v>
      </c>
      <c r="I335" s="594">
        <f>E335+F335</f>
        <v>4550</v>
      </c>
      <c r="J335" s="594">
        <f>I335*H335</f>
        <v>4550</v>
      </c>
      <c r="K335" s="594"/>
      <c r="L335" s="652">
        <v>1</v>
      </c>
      <c r="M335" s="594">
        <v>4550</v>
      </c>
      <c r="N335" s="594">
        <f>M335*L335</f>
        <v>4550</v>
      </c>
      <c r="O335" s="594"/>
      <c r="P335" s="565">
        <f>L335-D335</f>
        <v>0</v>
      </c>
      <c r="Q335" s="594">
        <v>4550</v>
      </c>
      <c r="R335" s="594">
        <f>Q335*P335</f>
        <v>0</v>
      </c>
      <c r="S335" s="594"/>
      <c r="T335" s="594">
        <f t="shared" si="128"/>
        <v>0</v>
      </c>
      <c r="U335" s="594">
        <v>4550</v>
      </c>
      <c r="V335" s="594">
        <f t="shared" ref="V335:V345" si="138">U335*T335</f>
        <v>0</v>
      </c>
      <c r="W335" s="653"/>
    </row>
    <row r="336" spans="1:23" s="654" customFormat="1">
      <c r="A336" s="573"/>
      <c r="B336" s="563" t="s">
        <v>910</v>
      </c>
      <c r="C336" s="674"/>
      <c r="D336" s="568"/>
      <c r="E336" s="552"/>
      <c r="F336" s="552"/>
      <c r="G336" s="553"/>
      <c r="H336" s="651"/>
      <c r="I336" s="652"/>
      <c r="J336" s="652"/>
      <c r="K336" s="652"/>
      <c r="L336" s="652"/>
      <c r="M336" s="652"/>
      <c r="N336" s="652"/>
      <c r="O336" s="652"/>
      <c r="P336" s="652"/>
      <c r="Q336" s="652"/>
      <c r="R336" s="652"/>
      <c r="S336" s="652"/>
      <c r="T336" s="652"/>
      <c r="U336" s="652"/>
      <c r="V336" s="652"/>
      <c r="W336" s="653"/>
    </row>
    <row r="337" spans="1:23" s="654" customFormat="1" ht="57.5">
      <c r="A337" s="573" t="s">
        <v>911</v>
      </c>
      <c r="B337" s="563" t="s">
        <v>912</v>
      </c>
      <c r="C337" s="674" t="s">
        <v>336</v>
      </c>
      <c r="D337" s="568">
        <v>3</v>
      </c>
      <c r="E337" s="552">
        <v>4200</v>
      </c>
      <c r="F337" s="552">
        <v>400</v>
      </c>
      <c r="G337" s="553">
        <f>$D337*(E337+F337)</f>
        <v>13800</v>
      </c>
      <c r="H337" s="651">
        <v>3</v>
      </c>
      <c r="I337" s="594">
        <f>E337+F337</f>
        <v>4600</v>
      </c>
      <c r="J337" s="594">
        <f>I337*H337</f>
        <v>13800</v>
      </c>
      <c r="K337" s="594"/>
      <c r="L337" s="652">
        <v>3</v>
      </c>
      <c r="M337" s="594">
        <v>4600</v>
      </c>
      <c r="N337" s="594">
        <f>M337*L337</f>
        <v>13800</v>
      </c>
      <c r="O337" s="594"/>
      <c r="P337" s="565">
        <f t="shared" ref="P337:P338" si="139">L337-D337</f>
        <v>0</v>
      </c>
      <c r="Q337" s="594">
        <v>4600</v>
      </c>
      <c r="R337" s="594">
        <f>Q337*P337</f>
        <v>0</v>
      </c>
      <c r="S337" s="594"/>
      <c r="T337" s="594">
        <f t="shared" si="128"/>
        <v>0</v>
      </c>
      <c r="U337" s="594">
        <v>4600</v>
      </c>
      <c r="V337" s="594">
        <f t="shared" si="138"/>
        <v>0</v>
      </c>
      <c r="W337" s="653"/>
    </row>
    <row r="338" spans="1:23" s="654" customFormat="1" ht="72" customHeight="1">
      <c r="A338" s="573" t="s">
        <v>913</v>
      </c>
      <c r="B338" s="563" t="s">
        <v>914</v>
      </c>
      <c r="C338" s="674" t="s">
        <v>336</v>
      </c>
      <c r="D338" s="568">
        <v>4</v>
      </c>
      <c r="E338" s="552">
        <v>3400</v>
      </c>
      <c r="F338" s="552">
        <v>350</v>
      </c>
      <c r="G338" s="553">
        <f>$D338*(E338+F338)</f>
        <v>15000</v>
      </c>
      <c r="H338" s="651">
        <v>8</v>
      </c>
      <c r="I338" s="594">
        <f>E338+F338</f>
        <v>3750</v>
      </c>
      <c r="J338" s="594">
        <f>I338*H338</f>
        <v>30000</v>
      </c>
      <c r="K338" s="594"/>
      <c r="L338" s="652">
        <v>8</v>
      </c>
      <c r="M338" s="594">
        <v>3750</v>
      </c>
      <c r="N338" s="594">
        <f>M338*L338</f>
        <v>30000</v>
      </c>
      <c r="O338" s="594"/>
      <c r="P338" s="565">
        <f t="shared" si="139"/>
        <v>4</v>
      </c>
      <c r="Q338" s="594">
        <v>3750</v>
      </c>
      <c r="R338" s="594">
        <f>Q338*P338</f>
        <v>15000</v>
      </c>
      <c r="S338" s="594"/>
      <c r="T338" s="594">
        <f t="shared" si="128"/>
        <v>0</v>
      </c>
      <c r="U338" s="594">
        <v>3750</v>
      </c>
      <c r="V338" s="594">
        <f t="shared" si="138"/>
        <v>0</v>
      </c>
      <c r="W338" s="653"/>
    </row>
    <row r="339" spans="1:23" s="654" customFormat="1" ht="42" customHeight="1" thickBot="1">
      <c r="A339" s="573" t="s">
        <v>915</v>
      </c>
      <c r="B339" s="563" t="s">
        <v>916</v>
      </c>
      <c r="C339" s="674" t="s">
        <v>336</v>
      </c>
      <c r="D339" s="568">
        <v>4</v>
      </c>
      <c r="E339" s="552">
        <v>3400</v>
      </c>
      <c r="F339" s="552">
        <v>350</v>
      </c>
      <c r="G339" s="553">
        <f>$D339*(E339+F339)</f>
        <v>15000</v>
      </c>
      <c r="H339" s="651"/>
      <c r="I339" s="652"/>
      <c r="J339" s="652"/>
      <c r="K339" s="652"/>
      <c r="L339" s="652"/>
      <c r="M339" s="652"/>
      <c r="N339" s="652"/>
      <c r="O339" s="652"/>
      <c r="P339" s="565">
        <f>L339-D339</f>
        <v>-4</v>
      </c>
      <c r="Q339" s="699">
        <f>F339+E339</f>
        <v>3750</v>
      </c>
      <c r="R339" s="594">
        <f>Q339*P339</f>
        <v>-15000</v>
      </c>
      <c r="S339" s="652"/>
      <c r="T339" s="652"/>
      <c r="U339" s="652"/>
      <c r="V339" s="652"/>
      <c r="W339" s="653"/>
    </row>
    <row r="340" spans="1:23" s="654" customFormat="1" ht="30.75" customHeight="1">
      <c r="A340" s="573" t="s">
        <v>917</v>
      </c>
      <c r="B340" s="563" t="s">
        <v>918</v>
      </c>
      <c r="C340" s="674" t="s">
        <v>336</v>
      </c>
      <c r="D340" s="568">
        <v>3</v>
      </c>
      <c r="E340" s="552">
        <v>2700</v>
      </c>
      <c r="F340" s="552">
        <v>265</v>
      </c>
      <c r="G340" s="553">
        <f>$D340*(E340+F340)</f>
        <v>8895</v>
      </c>
      <c r="H340" s="651">
        <v>3</v>
      </c>
      <c r="I340" s="594">
        <f>E340+F340</f>
        <v>2965</v>
      </c>
      <c r="J340" s="594">
        <f>I340*H340</f>
        <v>8895</v>
      </c>
      <c r="K340" s="594"/>
      <c r="L340" s="652">
        <v>3</v>
      </c>
      <c r="M340" s="594">
        <v>2965</v>
      </c>
      <c r="N340" s="594">
        <f>M340*L340</f>
        <v>8895</v>
      </c>
      <c r="O340" s="594"/>
      <c r="P340" s="565">
        <f>L340-D340</f>
        <v>0</v>
      </c>
      <c r="Q340" s="594">
        <v>2965</v>
      </c>
      <c r="R340" s="594">
        <f>Q340*P340</f>
        <v>0</v>
      </c>
      <c r="S340" s="594"/>
      <c r="T340" s="594">
        <f t="shared" si="128"/>
        <v>0</v>
      </c>
      <c r="U340" s="594">
        <v>2965</v>
      </c>
      <c r="V340" s="594">
        <f t="shared" si="138"/>
        <v>0</v>
      </c>
      <c r="W340" s="653"/>
    </row>
    <row r="341" spans="1:23" s="654" customFormat="1" ht="39.75" customHeight="1">
      <c r="A341" s="573" t="s">
        <v>919</v>
      </c>
      <c r="B341" s="563" t="s">
        <v>920</v>
      </c>
      <c r="C341" s="674" t="s">
        <v>336</v>
      </c>
      <c r="D341" s="568">
        <v>3</v>
      </c>
      <c r="E341" s="552">
        <v>3250</v>
      </c>
      <c r="F341" s="552">
        <v>350</v>
      </c>
      <c r="G341" s="553">
        <f>$D341*(E341+F341)</f>
        <v>10800</v>
      </c>
      <c r="H341" s="651">
        <v>3</v>
      </c>
      <c r="I341" s="594">
        <f>E341+F341</f>
        <v>3600</v>
      </c>
      <c r="J341" s="594">
        <f>I341*H341</f>
        <v>10800</v>
      </c>
      <c r="K341" s="594"/>
      <c r="L341" s="652">
        <v>3</v>
      </c>
      <c r="M341" s="594">
        <v>3600</v>
      </c>
      <c r="N341" s="594">
        <f>M341*L341</f>
        <v>10800</v>
      </c>
      <c r="O341" s="594"/>
      <c r="P341" s="565">
        <f>L341-D341</f>
        <v>0</v>
      </c>
      <c r="Q341" s="594">
        <v>3600</v>
      </c>
      <c r="R341" s="594">
        <f>Q341*P341</f>
        <v>0</v>
      </c>
      <c r="S341" s="594"/>
      <c r="T341" s="594">
        <f t="shared" si="128"/>
        <v>0</v>
      </c>
      <c r="U341" s="594">
        <v>3600</v>
      </c>
      <c r="V341" s="594">
        <f t="shared" si="138"/>
        <v>0</v>
      </c>
      <c r="W341" s="653"/>
    </row>
    <row r="342" spans="1:23" s="654" customFormat="1">
      <c r="A342" s="573"/>
      <c r="B342" s="563"/>
      <c r="C342" s="674"/>
      <c r="D342" s="568"/>
      <c r="E342" s="552"/>
      <c r="F342" s="552"/>
      <c r="G342" s="553"/>
      <c r="H342" s="651"/>
      <c r="I342" s="652"/>
      <c r="J342" s="652"/>
      <c r="K342" s="652"/>
      <c r="L342" s="652"/>
      <c r="M342" s="652"/>
      <c r="N342" s="652"/>
      <c r="O342" s="652"/>
      <c r="P342" s="652"/>
      <c r="Q342" s="652"/>
      <c r="R342" s="652"/>
      <c r="S342" s="652"/>
      <c r="T342" s="652"/>
      <c r="U342" s="652"/>
      <c r="V342" s="652"/>
      <c r="W342" s="653"/>
    </row>
    <row r="343" spans="1:23" s="654" customFormat="1">
      <c r="A343" s="573">
        <v>13.4</v>
      </c>
      <c r="B343" s="563" t="s">
        <v>921</v>
      </c>
      <c r="C343" s="674" t="s">
        <v>336</v>
      </c>
      <c r="D343" s="568">
        <v>2</v>
      </c>
      <c r="E343" s="552">
        <v>3750</v>
      </c>
      <c r="F343" s="552">
        <v>320</v>
      </c>
      <c r="G343" s="553">
        <f>$D343*(E343+F343)</f>
        <v>8140</v>
      </c>
      <c r="H343" s="651">
        <v>2</v>
      </c>
      <c r="I343" s="594">
        <f>E343+F343</f>
        <v>4070</v>
      </c>
      <c r="J343" s="594">
        <f>I343*H343</f>
        <v>8140</v>
      </c>
      <c r="K343" s="594"/>
      <c r="L343" s="652">
        <v>2</v>
      </c>
      <c r="M343" s="594">
        <v>4070</v>
      </c>
      <c r="N343" s="594">
        <f>M343*L343</f>
        <v>8140</v>
      </c>
      <c r="O343" s="594"/>
      <c r="P343" s="565">
        <f>L343-D343</f>
        <v>0</v>
      </c>
      <c r="Q343" s="594">
        <v>4070</v>
      </c>
      <c r="R343" s="594">
        <f>Q343*P343</f>
        <v>0</v>
      </c>
      <c r="S343" s="594"/>
      <c r="T343" s="594">
        <f t="shared" si="128"/>
        <v>0</v>
      </c>
      <c r="U343" s="594">
        <v>4070</v>
      </c>
      <c r="V343" s="594">
        <f t="shared" si="138"/>
        <v>0</v>
      </c>
      <c r="W343" s="653"/>
    </row>
    <row r="344" spans="1:23" s="654" customFormat="1">
      <c r="A344" s="573"/>
      <c r="B344" s="563"/>
      <c r="C344" s="674"/>
      <c r="D344" s="568"/>
      <c r="E344" s="552"/>
      <c r="F344" s="552"/>
      <c r="G344" s="553"/>
      <c r="H344" s="651"/>
      <c r="I344" s="652"/>
      <c r="J344" s="652"/>
      <c r="K344" s="652"/>
      <c r="L344" s="652"/>
      <c r="M344" s="652"/>
      <c r="N344" s="652"/>
      <c r="O344" s="652"/>
      <c r="P344" s="652"/>
      <c r="Q344" s="652"/>
      <c r="R344" s="652"/>
      <c r="S344" s="652"/>
      <c r="T344" s="652"/>
      <c r="U344" s="652"/>
      <c r="V344" s="652"/>
      <c r="W344" s="653"/>
    </row>
    <row r="345" spans="1:23" s="654" customFormat="1" ht="34.5">
      <c r="A345" s="573">
        <v>13.5</v>
      </c>
      <c r="B345" s="563" t="s">
        <v>922</v>
      </c>
      <c r="C345" s="674" t="s">
        <v>856</v>
      </c>
      <c r="D345" s="568">
        <v>75</v>
      </c>
      <c r="E345" s="552">
        <v>90</v>
      </c>
      <c r="F345" s="552">
        <v>20</v>
      </c>
      <c r="G345" s="553">
        <f>$D345*(E345+F345)</f>
        <v>8250</v>
      </c>
      <c r="H345" s="651">
        <v>430</v>
      </c>
      <c r="I345" s="594">
        <f>E345+F345</f>
        <v>110</v>
      </c>
      <c r="J345" s="594">
        <f>I345*H345</f>
        <v>47300</v>
      </c>
      <c r="K345" s="594"/>
      <c r="L345" s="652">
        <v>430</v>
      </c>
      <c r="M345" s="594">
        <v>110</v>
      </c>
      <c r="N345" s="594">
        <f>M345*L345</f>
        <v>47300</v>
      </c>
      <c r="O345" s="594"/>
      <c r="P345" s="565">
        <f>L345-D345</f>
        <v>355</v>
      </c>
      <c r="Q345" s="700">
        <v>110</v>
      </c>
      <c r="R345" s="594">
        <f>Q345*P345</f>
        <v>39050</v>
      </c>
      <c r="S345" s="594"/>
      <c r="T345" s="594">
        <f t="shared" si="128"/>
        <v>0</v>
      </c>
      <c r="U345" s="700">
        <v>110</v>
      </c>
      <c r="V345" s="594">
        <f t="shared" si="138"/>
        <v>0</v>
      </c>
      <c r="W345" s="653"/>
    </row>
    <row r="346" spans="1:23" s="654" customFormat="1">
      <c r="A346" s="701"/>
      <c r="B346" s="563"/>
      <c r="C346" s="674"/>
      <c r="D346" s="568"/>
      <c r="E346" s="552"/>
      <c r="F346" s="552"/>
      <c r="G346" s="553"/>
      <c r="H346" s="651"/>
      <c r="I346" s="652"/>
      <c r="J346" s="652"/>
      <c r="K346" s="652"/>
      <c r="L346" s="652"/>
      <c r="M346" s="652"/>
      <c r="N346" s="652"/>
      <c r="O346" s="652"/>
      <c r="P346" s="652"/>
      <c r="Q346" s="652"/>
      <c r="R346" s="652"/>
      <c r="S346" s="652"/>
      <c r="T346" s="652"/>
      <c r="U346" s="652"/>
      <c r="V346" s="652"/>
      <c r="W346" s="653"/>
    </row>
    <row r="347" spans="1:23" s="654" customFormat="1" ht="12" thickBot="1">
      <c r="A347" s="638">
        <v>13.6</v>
      </c>
      <c r="B347" s="563" t="s">
        <v>923</v>
      </c>
      <c r="C347" s="674" t="s">
        <v>336</v>
      </c>
      <c r="D347" s="568">
        <v>4</v>
      </c>
      <c r="E347" s="552">
        <v>105</v>
      </c>
      <c r="F347" s="552">
        <v>20</v>
      </c>
      <c r="G347" s="553">
        <f>$D347*(E347+F347)</f>
        <v>500</v>
      </c>
      <c r="H347" s="702"/>
      <c r="I347" s="703"/>
      <c r="J347" s="703"/>
      <c r="K347" s="703"/>
      <c r="L347" s="703"/>
      <c r="M347" s="703"/>
      <c r="N347" s="703"/>
      <c r="O347" s="703"/>
      <c r="P347" s="565">
        <f>L347-D347</f>
        <v>-4</v>
      </c>
      <c r="Q347" s="699">
        <f>F347+E347</f>
        <v>125</v>
      </c>
      <c r="R347" s="594">
        <f>Q347*P347</f>
        <v>-500</v>
      </c>
      <c r="S347" s="703"/>
      <c r="T347" s="703"/>
      <c r="U347" s="703"/>
      <c r="V347" s="703"/>
      <c r="W347" s="704"/>
    </row>
    <row r="348" spans="1:23" s="654" customFormat="1" ht="16" thickBot="1">
      <c r="A348" s="705"/>
      <c r="B348" s="580" t="s">
        <v>924</v>
      </c>
      <c r="C348" s="685"/>
      <c r="D348" s="583"/>
      <c r="E348" s="613"/>
      <c r="F348" s="613"/>
      <c r="G348" s="614">
        <f>SUM(G318:G347)</f>
        <v>142935</v>
      </c>
      <c r="H348" s="706"/>
      <c r="I348" s="707"/>
      <c r="J348" s="585">
        <f>SUM(J317:J347)</f>
        <v>181485</v>
      </c>
      <c r="K348" s="708"/>
      <c r="L348" s="707"/>
      <c r="M348" s="707"/>
      <c r="N348" s="585">
        <f t="shared" ref="N348" si="140">SUM(N317:N347)</f>
        <v>181485</v>
      </c>
      <c r="O348" s="585"/>
      <c r="P348" s="707"/>
      <c r="Q348" s="707"/>
      <c r="R348" s="585">
        <f t="shared" ref="R348" si="141">SUM(R317:R347)</f>
        <v>38550</v>
      </c>
      <c r="S348" s="585"/>
      <c r="T348" s="585"/>
      <c r="U348" s="707"/>
      <c r="V348" s="585">
        <f t="shared" ref="V348" si="142">SUM(V317:V347)</f>
        <v>0</v>
      </c>
      <c r="W348" s="709"/>
    </row>
    <row r="349" spans="1:23" s="654" customFormat="1" ht="16" thickBot="1">
      <c r="A349" s="705"/>
      <c r="B349" s="580" t="s">
        <v>925</v>
      </c>
      <c r="C349" s="685"/>
      <c r="D349" s="583"/>
      <c r="E349" s="613"/>
      <c r="F349" s="613"/>
      <c r="G349" s="614">
        <f>G348+G314+G303+G289+G285+G272+G243+G234+G216+G197+G164+G106+G49</f>
        <v>1774979</v>
      </c>
      <c r="H349" s="706"/>
      <c r="I349" s="707"/>
      <c r="J349" s="585">
        <f>J348+J314+J303+J289+J285+J272+J234+J216+J197+J164+J106+J49</f>
        <v>1642391</v>
      </c>
      <c r="K349" s="708"/>
      <c r="L349" s="707"/>
      <c r="M349" s="707"/>
      <c r="N349" s="585">
        <f t="shared" ref="N349" si="143">N348+N314+N303+N289+N285+N272+N234+N216+N197+N164+N106+N49</f>
        <v>1476951</v>
      </c>
      <c r="O349" s="585"/>
      <c r="P349" s="707"/>
      <c r="Q349" s="707"/>
      <c r="R349" s="585">
        <f t="shared" ref="R349" si="144">R348+R314+R303+R289+R285+R272+R234+R216+R197+R164+R106+R49</f>
        <v>-298028</v>
      </c>
      <c r="S349" s="585"/>
      <c r="T349" s="585"/>
      <c r="U349" s="707"/>
      <c r="V349" s="585">
        <f t="shared" ref="V349" si="145">V348+V314+V303+V289+V285+V272+V234+V216+V197+V164+V106+V49</f>
        <v>-165440</v>
      </c>
      <c r="W349" s="709"/>
    </row>
    <row r="350" spans="1:23">
      <c r="A350" s="710" t="s">
        <v>926</v>
      </c>
      <c r="R350" s="714"/>
      <c r="V350" s="714">
        <f>J349-N349</f>
        <v>165440</v>
      </c>
    </row>
    <row r="351" spans="1:23">
      <c r="R351" s="714"/>
    </row>
    <row r="359" spans="14:14">
      <c r="N359" s="714"/>
    </row>
  </sheetData>
  <mergeCells count="6">
    <mergeCell ref="T3:W3"/>
    <mergeCell ref="E2:G2"/>
    <mergeCell ref="C3:G3"/>
    <mergeCell ref="H3:J3"/>
    <mergeCell ref="L3:N3"/>
    <mergeCell ref="P3:R3"/>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3:M93"/>
  <sheetViews>
    <sheetView showGridLines="0" topLeftCell="B1" workbookViewId="0">
      <pane xSplit="1" ySplit="4" topLeftCell="D5" activePane="bottomRight" state="frozen"/>
      <selection activeCell="B1" sqref="B1"/>
      <selection pane="topRight" activeCell="C1" sqref="C1"/>
      <selection pane="bottomLeft" activeCell="B5" sqref="B5"/>
      <selection pane="bottomRight" activeCell="M50" sqref="M50"/>
    </sheetView>
  </sheetViews>
  <sheetFormatPr defaultColWidth="8.75" defaultRowHeight="11.5"/>
  <cols>
    <col min="1" max="1" width="13" style="1085" customWidth="1"/>
    <col min="2" max="2" width="36.1640625" style="1090" customWidth="1"/>
    <col min="3" max="8" width="13" style="1085" customWidth="1"/>
    <col min="9" max="10" width="13" style="1086" customWidth="1"/>
    <col min="11" max="11" width="13" style="1087" customWidth="1"/>
    <col min="12" max="12" width="13" style="1088" customWidth="1"/>
    <col min="13" max="13" width="22.4140625" style="1117" customWidth="1"/>
    <col min="14" max="16384" width="8.75" style="1089"/>
  </cols>
  <sheetData>
    <row r="3" spans="1:13">
      <c r="A3" s="1092"/>
      <c r="B3" s="1093"/>
      <c r="C3" s="1092"/>
      <c r="D3" s="1094"/>
      <c r="E3" s="1094"/>
      <c r="F3" s="1094"/>
      <c r="G3" s="1094"/>
      <c r="H3" s="1094"/>
      <c r="I3" s="1095"/>
      <c r="J3" s="1095"/>
      <c r="K3" s="1096"/>
      <c r="L3" s="1097"/>
      <c r="M3" s="1118"/>
    </row>
    <row r="4" spans="1:13" ht="31">
      <c r="A4" s="1098" t="s">
        <v>927</v>
      </c>
      <c r="B4" s="1098" t="s">
        <v>542</v>
      </c>
      <c r="C4" s="1098" t="s">
        <v>35</v>
      </c>
      <c r="D4" s="1098" t="s">
        <v>187</v>
      </c>
      <c r="E4" s="1098" t="s">
        <v>189</v>
      </c>
      <c r="F4" s="1098" t="s">
        <v>45</v>
      </c>
      <c r="G4" s="1098" t="s">
        <v>188</v>
      </c>
      <c r="H4" s="1098" t="s">
        <v>449</v>
      </c>
      <c r="I4" s="1098" t="s">
        <v>46</v>
      </c>
      <c r="J4" s="1098" t="s">
        <v>47</v>
      </c>
      <c r="K4" s="1217" t="s">
        <v>550</v>
      </c>
      <c r="L4" s="1217"/>
      <c r="M4" s="1118" t="s">
        <v>1436</v>
      </c>
    </row>
    <row r="5" spans="1:13">
      <c r="A5" s="1094"/>
      <c r="B5" s="1099"/>
      <c r="C5" s="1094"/>
      <c r="D5" s="1094"/>
      <c r="E5" s="1094"/>
      <c r="F5" s="1094"/>
      <c r="G5" s="1094"/>
      <c r="H5" s="1094"/>
      <c r="I5" s="1095"/>
      <c r="J5" s="1095"/>
      <c r="K5" s="1096"/>
      <c r="L5" s="1097"/>
      <c r="M5" s="1118"/>
    </row>
    <row r="6" spans="1:13" ht="23">
      <c r="A6" s="1094">
        <v>1</v>
      </c>
      <c r="B6" s="1100" t="s">
        <v>928</v>
      </c>
      <c r="C6" s="1094" t="s">
        <v>929</v>
      </c>
      <c r="D6" s="1101">
        <v>45</v>
      </c>
      <c r="E6" s="1101">
        <v>300</v>
      </c>
      <c r="F6" s="1101">
        <v>13500</v>
      </c>
      <c r="G6" s="1101">
        <v>45</v>
      </c>
      <c r="H6" s="1101">
        <v>200</v>
      </c>
      <c r="I6" s="1102">
        <f t="shared" ref="I6:I69" si="0">H6*G6</f>
        <v>9000</v>
      </c>
      <c r="J6" s="1102">
        <f t="shared" ref="J6:J69" si="1">F6-I6</f>
        <v>4500</v>
      </c>
      <c r="K6" s="1096"/>
      <c r="L6" s="1097"/>
      <c r="M6" s="1118"/>
    </row>
    <row r="7" spans="1:13">
      <c r="A7" s="1094"/>
      <c r="B7" s="1099"/>
      <c r="C7" s="1094"/>
      <c r="D7" s="1101"/>
      <c r="E7" s="1101"/>
      <c r="F7" s="1101"/>
      <c r="G7" s="1101"/>
      <c r="H7" s="1101"/>
      <c r="I7" s="1102">
        <f t="shared" si="0"/>
        <v>0</v>
      </c>
      <c r="J7" s="1102">
        <f t="shared" si="1"/>
        <v>0</v>
      </c>
      <c r="K7" s="1096"/>
      <c r="L7" s="1097"/>
      <c r="M7" s="1118"/>
    </row>
    <row r="8" spans="1:13" ht="23">
      <c r="A8" s="1094">
        <v>2</v>
      </c>
      <c r="B8" s="1100" t="s">
        <v>930</v>
      </c>
      <c r="C8" s="1094" t="s">
        <v>929</v>
      </c>
      <c r="D8" s="1101">
        <v>45</v>
      </c>
      <c r="E8" s="1101">
        <v>1050</v>
      </c>
      <c r="F8" s="1101">
        <v>47250</v>
      </c>
      <c r="G8" s="1101">
        <v>45</v>
      </c>
      <c r="H8" s="1101">
        <v>800</v>
      </c>
      <c r="I8" s="1102">
        <f t="shared" si="0"/>
        <v>36000</v>
      </c>
      <c r="J8" s="1102">
        <f t="shared" si="1"/>
        <v>11250</v>
      </c>
      <c r="K8" s="1096" t="s">
        <v>931</v>
      </c>
      <c r="L8" s="1097"/>
      <c r="M8" s="1118"/>
    </row>
    <row r="9" spans="1:13">
      <c r="A9" s="1094"/>
      <c r="B9" s="1100"/>
      <c r="C9" s="1094"/>
      <c r="D9" s="1101"/>
      <c r="E9" s="1101"/>
      <c r="F9" s="1101"/>
      <c r="G9" s="1101"/>
      <c r="H9" s="1101"/>
      <c r="I9" s="1102">
        <f t="shared" si="0"/>
        <v>0</v>
      </c>
      <c r="J9" s="1102">
        <f t="shared" si="1"/>
        <v>0</v>
      </c>
      <c r="K9" s="1096"/>
      <c r="L9" s="1097"/>
      <c r="M9" s="1118"/>
    </row>
    <row r="10" spans="1:13" ht="23">
      <c r="A10" s="1094">
        <v>3</v>
      </c>
      <c r="B10" s="1100" t="s">
        <v>932</v>
      </c>
      <c r="C10" s="1094" t="s">
        <v>384</v>
      </c>
      <c r="D10" s="1101">
        <v>2</v>
      </c>
      <c r="E10" s="1101">
        <v>700</v>
      </c>
      <c r="F10" s="1101">
        <v>1400</v>
      </c>
      <c r="G10" s="1101">
        <v>2</v>
      </c>
      <c r="H10" s="1101">
        <v>700</v>
      </c>
      <c r="I10" s="1102">
        <f t="shared" si="0"/>
        <v>1400</v>
      </c>
      <c r="J10" s="1102">
        <f t="shared" si="1"/>
        <v>0</v>
      </c>
      <c r="K10" s="1096"/>
      <c r="L10" s="1097"/>
      <c r="M10" s="1118"/>
    </row>
    <row r="11" spans="1:13">
      <c r="A11" s="1094"/>
      <c r="B11" s="1099"/>
      <c r="C11" s="1094"/>
      <c r="D11" s="1101"/>
      <c r="E11" s="1101"/>
      <c r="F11" s="1101"/>
      <c r="G11" s="1101"/>
      <c r="H11" s="1101"/>
      <c r="I11" s="1102">
        <f t="shared" si="0"/>
        <v>0</v>
      </c>
      <c r="J11" s="1102">
        <f t="shared" si="1"/>
        <v>0</v>
      </c>
      <c r="K11" s="1096"/>
      <c r="L11" s="1097"/>
      <c r="M11" s="1118"/>
    </row>
    <row r="12" spans="1:13" ht="23">
      <c r="A12" s="1094">
        <v>4</v>
      </c>
      <c r="B12" s="1100" t="s">
        <v>933</v>
      </c>
      <c r="C12" s="1094" t="s">
        <v>929</v>
      </c>
      <c r="D12" s="1101">
        <v>12</v>
      </c>
      <c r="E12" s="1101">
        <v>24</v>
      </c>
      <c r="F12" s="1101">
        <v>288</v>
      </c>
      <c r="G12" s="1101">
        <v>12</v>
      </c>
      <c r="H12" s="1101">
        <v>24</v>
      </c>
      <c r="I12" s="1102">
        <f t="shared" si="0"/>
        <v>288</v>
      </c>
      <c r="J12" s="1102">
        <f t="shared" si="1"/>
        <v>0</v>
      </c>
      <c r="K12" s="1103" t="s">
        <v>934</v>
      </c>
      <c r="L12" s="1097"/>
      <c r="M12" s="1118"/>
    </row>
    <row r="13" spans="1:13">
      <c r="A13" s="1094"/>
      <c r="B13" s="1099"/>
      <c r="C13" s="1094"/>
      <c r="D13" s="1101"/>
      <c r="E13" s="1101"/>
      <c r="F13" s="1101"/>
      <c r="G13" s="1101"/>
      <c r="H13" s="1101"/>
      <c r="I13" s="1102">
        <f t="shared" si="0"/>
        <v>0</v>
      </c>
      <c r="J13" s="1102">
        <f t="shared" si="1"/>
        <v>0</v>
      </c>
      <c r="K13" s="1096"/>
      <c r="L13" s="1097"/>
      <c r="M13" s="1118"/>
    </row>
    <row r="14" spans="1:13" ht="23">
      <c r="A14" s="1094">
        <v>5</v>
      </c>
      <c r="B14" s="1100" t="s">
        <v>1429</v>
      </c>
      <c r="C14" s="1094" t="s">
        <v>384</v>
      </c>
      <c r="D14" s="1101">
        <v>18</v>
      </c>
      <c r="E14" s="1101">
        <v>900</v>
      </c>
      <c r="F14" s="1101">
        <v>16200</v>
      </c>
      <c r="G14" s="1101">
        <v>18</v>
      </c>
      <c r="H14" s="1101">
        <v>750</v>
      </c>
      <c r="I14" s="1102">
        <f t="shared" si="0"/>
        <v>13500</v>
      </c>
      <c r="J14" s="1102">
        <f t="shared" si="1"/>
        <v>2700</v>
      </c>
      <c r="K14" s="1096"/>
      <c r="L14" s="1097"/>
      <c r="M14" s="1118"/>
    </row>
    <row r="15" spans="1:13">
      <c r="A15" s="1094"/>
      <c r="B15" s="1099"/>
      <c r="C15" s="1094"/>
      <c r="D15" s="1101"/>
      <c r="E15" s="1101"/>
      <c r="F15" s="1101"/>
      <c r="G15" s="1101"/>
      <c r="H15" s="1101"/>
      <c r="I15" s="1102">
        <f t="shared" si="0"/>
        <v>0</v>
      </c>
      <c r="J15" s="1102">
        <f t="shared" si="1"/>
        <v>0</v>
      </c>
      <c r="K15" s="1096"/>
      <c r="L15" s="1097"/>
      <c r="M15" s="1118"/>
    </row>
    <row r="16" spans="1:13" ht="23">
      <c r="A16" s="1094">
        <v>6</v>
      </c>
      <c r="B16" s="1100" t="s">
        <v>1430</v>
      </c>
      <c r="C16" s="1094" t="s">
        <v>384</v>
      </c>
      <c r="D16" s="1101">
        <v>12</v>
      </c>
      <c r="E16" s="1101">
        <v>0</v>
      </c>
      <c r="F16" s="1101">
        <v>0</v>
      </c>
      <c r="G16" s="1101">
        <v>12</v>
      </c>
      <c r="H16" s="1101"/>
      <c r="I16" s="1102">
        <f t="shared" si="0"/>
        <v>0</v>
      </c>
      <c r="J16" s="1102">
        <f t="shared" si="1"/>
        <v>0</v>
      </c>
      <c r="K16" s="1096"/>
      <c r="L16" s="1097"/>
      <c r="M16" s="1118"/>
    </row>
    <row r="17" spans="1:13">
      <c r="A17" s="1094"/>
      <c r="B17" s="1099"/>
      <c r="C17" s="1094"/>
      <c r="D17" s="1101"/>
      <c r="E17" s="1101"/>
      <c r="F17" s="1101"/>
      <c r="G17" s="1101"/>
      <c r="H17" s="1101"/>
      <c r="I17" s="1102">
        <f t="shared" si="0"/>
        <v>0</v>
      </c>
      <c r="J17" s="1102">
        <f t="shared" si="1"/>
        <v>0</v>
      </c>
      <c r="K17" s="1096"/>
      <c r="L17" s="1097"/>
      <c r="M17" s="1118"/>
    </row>
    <row r="18" spans="1:13" ht="34.5">
      <c r="A18" s="1094">
        <v>7</v>
      </c>
      <c r="B18" s="1100" t="s">
        <v>1431</v>
      </c>
      <c r="C18" s="1094" t="s">
        <v>384</v>
      </c>
      <c r="D18" s="1101">
        <v>6</v>
      </c>
      <c r="E18" s="1101">
        <v>700</v>
      </c>
      <c r="F18" s="1101">
        <v>4200</v>
      </c>
      <c r="G18" s="1101">
        <v>6</v>
      </c>
      <c r="H18" s="1101"/>
      <c r="I18" s="1102">
        <f t="shared" si="0"/>
        <v>0</v>
      </c>
      <c r="J18" s="1102">
        <f t="shared" si="1"/>
        <v>4200</v>
      </c>
      <c r="K18" s="1096"/>
      <c r="L18" s="1097"/>
      <c r="M18" s="1118"/>
    </row>
    <row r="19" spans="1:13">
      <c r="A19" s="1094"/>
      <c r="B19" s="1099"/>
      <c r="C19" s="1094"/>
      <c r="D19" s="1101"/>
      <c r="E19" s="1101"/>
      <c r="F19" s="1101"/>
      <c r="G19" s="1101"/>
      <c r="H19" s="1101"/>
      <c r="I19" s="1102">
        <f t="shared" si="0"/>
        <v>0</v>
      </c>
      <c r="J19" s="1102">
        <f t="shared" si="1"/>
        <v>0</v>
      </c>
      <c r="K19" s="1096"/>
      <c r="L19" s="1097"/>
      <c r="M19" s="1118"/>
    </row>
    <row r="20" spans="1:13" ht="34.5">
      <c r="A20" s="1094">
        <v>8</v>
      </c>
      <c r="B20" s="1100" t="s">
        <v>1432</v>
      </c>
      <c r="C20" s="1094" t="s">
        <v>384</v>
      </c>
      <c r="D20" s="1101">
        <v>1</v>
      </c>
      <c r="E20" s="1101">
        <v>1450</v>
      </c>
      <c r="F20" s="1101">
        <v>1450</v>
      </c>
      <c r="G20" s="1101">
        <v>1</v>
      </c>
      <c r="H20" s="1101"/>
      <c r="I20" s="1102">
        <f t="shared" si="0"/>
        <v>0</v>
      </c>
      <c r="J20" s="1102">
        <f t="shared" si="1"/>
        <v>1450</v>
      </c>
      <c r="K20" s="1096"/>
      <c r="L20" s="1097"/>
      <c r="M20" s="1118"/>
    </row>
    <row r="21" spans="1:13">
      <c r="A21" s="1094"/>
      <c r="B21" s="1099"/>
      <c r="C21" s="1094"/>
      <c r="D21" s="1101"/>
      <c r="E21" s="1101"/>
      <c r="F21" s="1101"/>
      <c r="G21" s="1101"/>
      <c r="H21" s="1101"/>
      <c r="I21" s="1102">
        <f t="shared" si="0"/>
        <v>0</v>
      </c>
      <c r="J21" s="1102">
        <f t="shared" si="1"/>
        <v>0</v>
      </c>
      <c r="K21" s="1096"/>
      <c r="L21" s="1097"/>
      <c r="M21" s="1118"/>
    </row>
    <row r="22" spans="1:13" ht="34.5">
      <c r="A22" s="1094">
        <v>9</v>
      </c>
      <c r="B22" s="1104" t="s">
        <v>935</v>
      </c>
      <c r="C22" s="1094" t="s">
        <v>384</v>
      </c>
      <c r="D22" s="1101">
        <v>1</v>
      </c>
      <c r="E22" s="1101">
        <v>5300</v>
      </c>
      <c r="F22" s="1101">
        <v>5300</v>
      </c>
      <c r="G22" s="1101">
        <v>1</v>
      </c>
      <c r="H22" s="1101"/>
      <c r="I22" s="1102">
        <f t="shared" si="0"/>
        <v>0</v>
      </c>
      <c r="J22" s="1102">
        <f t="shared" si="1"/>
        <v>5300</v>
      </c>
      <c r="K22" s="1096"/>
      <c r="L22" s="1097" t="s">
        <v>936</v>
      </c>
      <c r="M22" s="1118"/>
    </row>
    <row r="23" spans="1:13">
      <c r="A23" s="1094"/>
      <c r="B23" s="1099"/>
      <c r="C23" s="1094"/>
      <c r="D23" s="1101"/>
      <c r="E23" s="1101"/>
      <c r="F23" s="1101"/>
      <c r="G23" s="1101"/>
      <c r="H23" s="1101"/>
      <c r="I23" s="1102">
        <f t="shared" si="0"/>
        <v>0</v>
      </c>
      <c r="J23" s="1102">
        <f t="shared" si="1"/>
        <v>0</v>
      </c>
      <c r="K23" s="1096"/>
      <c r="L23" s="1097"/>
      <c r="M23" s="1118"/>
    </row>
    <row r="24" spans="1:13" ht="34.5">
      <c r="A24" s="1094">
        <v>10</v>
      </c>
      <c r="B24" s="1104" t="s">
        <v>937</v>
      </c>
      <c r="C24" s="1094" t="s">
        <v>384</v>
      </c>
      <c r="D24" s="1101">
        <v>1</v>
      </c>
      <c r="E24" s="1101">
        <v>5650</v>
      </c>
      <c r="F24" s="1101">
        <v>5650</v>
      </c>
      <c r="G24" s="1101">
        <v>1</v>
      </c>
      <c r="H24" s="1101"/>
      <c r="I24" s="1102">
        <f t="shared" si="0"/>
        <v>0</v>
      </c>
      <c r="J24" s="1102">
        <f t="shared" si="1"/>
        <v>5650</v>
      </c>
      <c r="K24" s="1096"/>
      <c r="L24" s="1097"/>
      <c r="M24" s="1118"/>
    </row>
    <row r="25" spans="1:13">
      <c r="A25" s="1094"/>
      <c r="B25" s="1099"/>
      <c r="C25" s="1094"/>
      <c r="D25" s="1101"/>
      <c r="E25" s="1101"/>
      <c r="F25" s="1101"/>
      <c r="G25" s="1101"/>
      <c r="H25" s="1101"/>
      <c r="I25" s="1102">
        <f t="shared" si="0"/>
        <v>0</v>
      </c>
      <c r="J25" s="1102">
        <f t="shared" si="1"/>
        <v>0</v>
      </c>
      <c r="K25" s="1096"/>
      <c r="L25" s="1097"/>
      <c r="M25" s="1118"/>
    </row>
    <row r="26" spans="1:13" ht="23">
      <c r="A26" s="1094">
        <v>11</v>
      </c>
      <c r="B26" s="1100" t="s">
        <v>938</v>
      </c>
      <c r="C26" s="1094" t="s">
        <v>939</v>
      </c>
      <c r="D26" s="1101">
        <v>1</v>
      </c>
      <c r="E26" s="1101">
        <v>8000</v>
      </c>
      <c r="F26" s="1101">
        <v>8000</v>
      </c>
      <c r="G26" s="1101">
        <v>1</v>
      </c>
      <c r="H26" s="1101">
        <v>3500</v>
      </c>
      <c r="I26" s="1102">
        <f t="shared" si="0"/>
        <v>3500</v>
      </c>
      <c r="J26" s="1102">
        <f t="shared" si="1"/>
        <v>4500</v>
      </c>
      <c r="K26" s="1096"/>
      <c r="L26" s="1097"/>
      <c r="M26" s="1118"/>
    </row>
    <row r="27" spans="1:13">
      <c r="A27" s="1094"/>
      <c r="B27" s="1099"/>
      <c r="C27" s="1094"/>
      <c r="D27" s="1101"/>
      <c r="E27" s="1101"/>
      <c r="F27" s="1101"/>
      <c r="G27" s="1101"/>
      <c r="H27" s="1101"/>
      <c r="I27" s="1102">
        <f t="shared" si="0"/>
        <v>0</v>
      </c>
      <c r="J27" s="1102">
        <f t="shared" si="1"/>
        <v>0</v>
      </c>
      <c r="K27" s="1096"/>
      <c r="L27" s="1097"/>
      <c r="M27" s="1118"/>
    </row>
    <row r="28" spans="1:13" ht="23">
      <c r="A28" s="1094">
        <v>12</v>
      </c>
      <c r="B28" s="1100" t="s">
        <v>940</v>
      </c>
      <c r="C28" s="1094" t="s">
        <v>939</v>
      </c>
      <c r="D28" s="1101">
        <v>1</v>
      </c>
      <c r="E28" s="1101">
        <v>1200</v>
      </c>
      <c r="F28" s="1101">
        <v>1200</v>
      </c>
      <c r="G28" s="1101">
        <v>1</v>
      </c>
      <c r="H28" s="1101"/>
      <c r="I28" s="1102">
        <f t="shared" si="0"/>
        <v>0</v>
      </c>
      <c r="J28" s="1102">
        <f t="shared" si="1"/>
        <v>1200</v>
      </c>
      <c r="K28" s="1096"/>
      <c r="L28" s="1097"/>
      <c r="M28" s="1118"/>
    </row>
    <row r="29" spans="1:13">
      <c r="A29" s="1094"/>
      <c r="B29" s="1099"/>
      <c r="C29" s="1094"/>
      <c r="D29" s="1101"/>
      <c r="E29" s="1101"/>
      <c r="F29" s="1101"/>
      <c r="G29" s="1101"/>
      <c r="H29" s="1101"/>
      <c r="I29" s="1102">
        <f t="shared" si="0"/>
        <v>0</v>
      </c>
      <c r="J29" s="1102">
        <f t="shared" si="1"/>
        <v>0</v>
      </c>
      <c r="K29" s="1096"/>
      <c r="L29" s="1097"/>
      <c r="M29" s="1118"/>
    </row>
    <row r="30" spans="1:13" ht="23">
      <c r="A30" s="1094">
        <v>13</v>
      </c>
      <c r="B30" s="1100" t="s">
        <v>1433</v>
      </c>
      <c r="C30" s="1094" t="s">
        <v>939</v>
      </c>
      <c r="D30" s="1101">
        <v>1</v>
      </c>
      <c r="E30" s="1101">
        <v>5500</v>
      </c>
      <c r="F30" s="1101">
        <v>5500</v>
      </c>
      <c r="G30" s="1101">
        <v>1</v>
      </c>
      <c r="H30" s="1101">
        <v>0</v>
      </c>
      <c r="I30" s="1102">
        <f t="shared" si="0"/>
        <v>0</v>
      </c>
      <c r="J30" s="1102">
        <f t="shared" si="1"/>
        <v>5500</v>
      </c>
      <c r="K30" s="1096"/>
      <c r="L30" s="1097" t="s">
        <v>941</v>
      </c>
      <c r="M30" s="1118"/>
    </row>
    <row r="31" spans="1:13">
      <c r="A31" s="1094"/>
      <c r="B31" s="1099"/>
      <c r="C31" s="1094"/>
      <c r="D31" s="1101"/>
      <c r="E31" s="1101"/>
      <c r="F31" s="1101"/>
      <c r="G31" s="1101"/>
      <c r="H31" s="1101"/>
      <c r="I31" s="1102">
        <f t="shared" si="0"/>
        <v>0</v>
      </c>
      <c r="J31" s="1102">
        <f t="shared" si="1"/>
        <v>0</v>
      </c>
      <c r="K31" s="1096"/>
      <c r="L31" s="1097"/>
      <c r="M31" s="1118"/>
    </row>
    <row r="32" spans="1:13" ht="23">
      <c r="A32" s="1094">
        <v>14</v>
      </c>
      <c r="B32" s="1100" t="s">
        <v>1434</v>
      </c>
      <c r="C32" s="1094" t="s">
        <v>384</v>
      </c>
      <c r="D32" s="1101">
        <v>6</v>
      </c>
      <c r="E32" s="1101">
        <v>750</v>
      </c>
      <c r="F32" s="1101">
        <v>4500</v>
      </c>
      <c r="G32" s="1101">
        <v>6</v>
      </c>
      <c r="H32" s="1101">
        <v>550</v>
      </c>
      <c r="I32" s="1102">
        <f t="shared" si="0"/>
        <v>3300</v>
      </c>
      <c r="J32" s="1102">
        <f t="shared" si="1"/>
        <v>1200</v>
      </c>
      <c r="K32" s="1096"/>
      <c r="L32" s="1097"/>
      <c r="M32" s="1118"/>
    </row>
    <row r="33" spans="1:13">
      <c r="A33" s="1094"/>
      <c r="B33" s="1099"/>
      <c r="C33" s="1094"/>
      <c r="D33" s="1101"/>
      <c r="E33" s="1101"/>
      <c r="F33" s="1101"/>
      <c r="G33" s="1101"/>
      <c r="H33" s="1101"/>
      <c r="I33" s="1102">
        <f t="shared" si="0"/>
        <v>0</v>
      </c>
      <c r="J33" s="1102">
        <f t="shared" si="1"/>
        <v>0</v>
      </c>
      <c r="K33" s="1096"/>
      <c r="L33" s="1097"/>
      <c r="M33" s="1118"/>
    </row>
    <row r="34" spans="1:13">
      <c r="A34" s="1094">
        <v>15</v>
      </c>
      <c r="B34" s="1100" t="s">
        <v>1435</v>
      </c>
      <c r="C34" s="1094" t="s">
        <v>929</v>
      </c>
      <c r="D34" s="1101">
        <v>25</v>
      </c>
      <c r="E34" s="1101">
        <v>650</v>
      </c>
      <c r="F34" s="1101">
        <v>16250</v>
      </c>
      <c r="G34" s="1101">
        <v>13.75</v>
      </c>
      <c r="H34" s="1101">
        <v>300</v>
      </c>
      <c r="I34" s="1102">
        <f t="shared" si="0"/>
        <v>4125</v>
      </c>
      <c r="J34" s="1102">
        <f t="shared" si="1"/>
        <v>12125</v>
      </c>
      <c r="K34" s="1096"/>
      <c r="L34" s="1097"/>
      <c r="M34" s="1118"/>
    </row>
    <row r="35" spans="1:13">
      <c r="A35" s="1094"/>
      <c r="B35" s="1099"/>
      <c r="C35" s="1094"/>
      <c r="D35" s="1101"/>
      <c r="E35" s="1101"/>
      <c r="F35" s="1101"/>
      <c r="G35" s="1101"/>
      <c r="H35" s="1101"/>
      <c r="I35" s="1102">
        <f t="shared" si="0"/>
        <v>0</v>
      </c>
      <c r="J35" s="1102">
        <f t="shared" si="1"/>
        <v>0</v>
      </c>
      <c r="K35" s="1096"/>
      <c r="L35" s="1097"/>
      <c r="M35" s="1118"/>
    </row>
    <row r="36" spans="1:13">
      <c r="A36" s="1094">
        <v>16</v>
      </c>
      <c r="B36" s="1100" t="s">
        <v>942</v>
      </c>
      <c r="C36" s="1094" t="s">
        <v>384</v>
      </c>
      <c r="D36" s="1101">
        <v>1</v>
      </c>
      <c r="E36" s="1101">
        <v>500</v>
      </c>
      <c r="F36" s="1101">
        <v>500</v>
      </c>
      <c r="G36" s="1101">
        <v>1</v>
      </c>
      <c r="H36" s="1101"/>
      <c r="I36" s="1102">
        <f t="shared" si="0"/>
        <v>0</v>
      </c>
      <c r="J36" s="1102">
        <f t="shared" si="1"/>
        <v>500</v>
      </c>
      <c r="K36" s="1096"/>
      <c r="L36" s="1097"/>
      <c r="M36" s="1118"/>
    </row>
    <row r="37" spans="1:13">
      <c r="A37" s="1094"/>
      <c r="B37" s="1099"/>
      <c r="C37" s="1094"/>
      <c r="D37" s="1101"/>
      <c r="E37" s="1101"/>
      <c r="F37" s="1101"/>
      <c r="G37" s="1101"/>
      <c r="H37" s="1101"/>
      <c r="I37" s="1102">
        <f t="shared" si="0"/>
        <v>0</v>
      </c>
      <c r="J37" s="1102">
        <f t="shared" si="1"/>
        <v>0</v>
      </c>
      <c r="K37" s="1096"/>
      <c r="L37" s="1097"/>
      <c r="M37" s="1118"/>
    </row>
    <row r="38" spans="1:13">
      <c r="A38" s="1094">
        <v>17</v>
      </c>
      <c r="B38" s="1100" t="s">
        <v>943</v>
      </c>
      <c r="C38" s="1094" t="s">
        <v>384</v>
      </c>
      <c r="D38" s="1101">
        <v>3</v>
      </c>
      <c r="E38" s="1101">
        <v>500</v>
      </c>
      <c r="F38" s="1101">
        <v>1500</v>
      </c>
      <c r="G38" s="1101">
        <v>3</v>
      </c>
      <c r="H38" s="1101"/>
      <c r="I38" s="1102">
        <f t="shared" si="0"/>
        <v>0</v>
      </c>
      <c r="J38" s="1102">
        <f t="shared" si="1"/>
        <v>1500</v>
      </c>
      <c r="K38" s="1096"/>
      <c r="L38" s="1097"/>
      <c r="M38" s="1118"/>
    </row>
    <row r="39" spans="1:13">
      <c r="A39" s="1094"/>
      <c r="B39" s="1100"/>
      <c r="C39" s="1094"/>
      <c r="D39" s="1101"/>
      <c r="E39" s="1101"/>
      <c r="F39" s="1101"/>
      <c r="G39" s="1101"/>
      <c r="H39" s="1101"/>
      <c r="I39" s="1102">
        <f t="shared" si="0"/>
        <v>0</v>
      </c>
      <c r="J39" s="1102">
        <f t="shared" si="1"/>
        <v>0</v>
      </c>
      <c r="K39" s="1096"/>
      <c r="L39" s="1097"/>
      <c r="M39" s="1118"/>
    </row>
    <row r="40" spans="1:13">
      <c r="A40" s="1094">
        <v>18</v>
      </c>
      <c r="B40" s="1100" t="s">
        <v>944</v>
      </c>
      <c r="C40" s="1094" t="s">
        <v>384</v>
      </c>
      <c r="D40" s="1101">
        <v>8</v>
      </c>
      <c r="E40" s="1101">
        <v>500</v>
      </c>
      <c r="F40" s="1101">
        <v>4000</v>
      </c>
      <c r="G40" s="1101">
        <v>8</v>
      </c>
      <c r="H40" s="1101"/>
      <c r="I40" s="1102">
        <f t="shared" si="0"/>
        <v>0</v>
      </c>
      <c r="J40" s="1102">
        <f t="shared" si="1"/>
        <v>4000</v>
      </c>
      <c r="K40" s="1096"/>
      <c r="L40" s="1097"/>
      <c r="M40" s="1118"/>
    </row>
    <row r="41" spans="1:13">
      <c r="A41" s="1094"/>
      <c r="B41" s="1100"/>
      <c r="C41" s="1094"/>
      <c r="D41" s="1101"/>
      <c r="E41" s="1101"/>
      <c r="F41" s="1101"/>
      <c r="G41" s="1101"/>
      <c r="H41" s="1101"/>
      <c r="I41" s="1102">
        <f t="shared" si="0"/>
        <v>0</v>
      </c>
      <c r="J41" s="1102">
        <f t="shared" si="1"/>
        <v>0</v>
      </c>
      <c r="K41" s="1096"/>
      <c r="L41" s="1097"/>
      <c r="M41" s="1118"/>
    </row>
    <row r="42" spans="1:13">
      <c r="A42" s="1094">
        <v>19</v>
      </c>
      <c r="B42" s="1100" t="s">
        <v>945</v>
      </c>
      <c r="C42" s="1094" t="s">
        <v>384</v>
      </c>
      <c r="D42" s="1101">
        <v>3</v>
      </c>
      <c r="E42" s="1101">
        <v>500</v>
      </c>
      <c r="F42" s="1101">
        <v>1500</v>
      </c>
      <c r="G42" s="1101">
        <v>3</v>
      </c>
      <c r="H42" s="1101"/>
      <c r="I42" s="1102">
        <f t="shared" si="0"/>
        <v>0</v>
      </c>
      <c r="J42" s="1102">
        <f t="shared" si="1"/>
        <v>1500</v>
      </c>
      <c r="K42" s="1096"/>
      <c r="L42" s="1097"/>
      <c r="M42" s="1118"/>
    </row>
    <row r="43" spans="1:13">
      <c r="A43" s="1094"/>
      <c r="B43" s="1100"/>
      <c r="C43" s="1094"/>
      <c r="D43" s="1101"/>
      <c r="E43" s="1101"/>
      <c r="F43" s="1101"/>
      <c r="G43" s="1101"/>
      <c r="H43" s="1101"/>
      <c r="I43" s="1102">
        <f t="shared" si="0"/>
        <v>0</v>
      </c>
      <c r="J43" s="1102">
        <f t="shared" si="1"/>
        <v>0</v>
      </c>
      <c r="K43" s="1096"/>
      <c r="L43" s="1097"/>
      <c r="M43" s="1118"/>
    </row>
    <row r="44" spans="1:13">
      <c r="A44" s="1094">
        <v>20</v>
      </c>
      <c r="B44" s="1100" t="s">
        <v>946</v>
      </c>
      <c r="C44" s="1094" t="s">
        <v>384</v>
      </c>
      <c r="D44" s="1101">
        <v>3</v>
      </c>
      <c r="E44" s="1101">
        <v>500</v>
      </c>
      <c r="F44" s="1101">
        <v>1500</v>
      </c>
      <c r="G44" s="1101">
        <v>3</v>
      </c>
      <c r="H44" s="1101"/>
      <c r="I44" s="1102">
        <f t="shared" si="0"/>
        <v>0</v>
      </c>
      <c r="J44" s="1102">
        <f t="shared" si="1"/>
        <v>1500</v>
      </c>
      <c r="K44" s="1096"/>
      <c r="L44" s="1097"/>
      <c r="M44" s="1118"/>
    </row>
    <row r="45" spans="1:13">
      <c r="A45" s="1094"/>
      <c r="B45" s="1100"/>
      <c r="C45" s="1094"/>
      <c r="D45" s="1101"/>
      <c r="E45" s="1101"/>
      <c r="F45" s="1101"/>
      <c r="G45" s="1101"/>
      <c r="H45" s="1101"/>
      <c r="I45" s="1102">
        <f t="shared" si="0"/>
        <v>0</v>
      </c>
      <c r="J45" s="1102">
        <f t="shared" si="1"/>
        <v>0</v>
      </c>
      <c r="K45" s="1096"/>
      <c r="L45" s="1097"/>
      <c r="M45" s="1118"/>
    </row>
    <row r="46" spans="1:13">
      <c r="A46" s="1094">
        <v>21</v>
      </c>
      <c r="B46" s="1100" t="s">
        <v>947</v>
      </c>
      <c r="C46" s="1094" t="s">
        <v>384</v>
      </c>
      <c r="D46" s="1101">
        <v>2</v>
      </c>
      <c r="E46" s="1101">
        <v>500</v>
      </c>
      <c r="F46" s="1101">
        <v>1000</v>
      </c>
      <c r="G46" s="1101">
        <v>2</v>
      </c>
      <c r="H46" s="1101"/>
      <c r="I46" s="1102">
        <f t="shared" si="0"/>
        <v>0</v>
      </c>
      <c r="J46" s="1102">
        <f t="shared" si="1"/>
        <v>1000</v>
      </c>
      <c r="K46" s="1096"/>
      <c r="L46" s="1097"/>
      <c r="M46" s="1118"/>
    </row>
    <row r="47" spans="1:13">
      <c r="A47" s="1094"/>
      <c r="B47" s="1100"/>
      <c r="C47" s="1094"/>
      <c r="D47" s="1101"/>
      <c r="E47" s="1101"/>
      <c r="F47" s="1101"/>
      <c r="G47" s="1101"/>
      <c r="H47" s="1101"/>
      <c r="I47" s="1102">
        <f t="shared" si="0"/>
        <v>0</v>
      </c>
      <c r="J47" s="1102">
        <f t="shared" si="1"/>
        <v>0</v>
      </c>
      <c r="K47" s="1096"/>
      <c r="L47" s="1097"/>
      <c r="M47" s="1118"/>
    </row>
    <row r="48" spans="1:13" s="1091" customFormat="1" ht="23">
      <c r="A48" s="1107">
        <v>22</v>
      </c>
      <c r="B48" s="1108" t="s">
        <v>948</v>
      </c>
      <c r="C48" s="1107" t="s">
        <v>384</v>
      </c>
      <c r="D48" s="1109">
        <v>1</v>
      </c>
      <c r="E48" s="1109">
        <v>268500</v>
      </c>
      <c r="F48" s="1109">
        <v>268500</v>
      </c>
      <c r="G48" s="1109">
        <v>1</v>
      </c>
      <c r="H48" s="1109">
        <v>216000</v>
      </c>
      <c r="I48" s="1110">
        <f t="shared" si="0"/>
        <v>216000</v>
      </c>
      <c r="J48" s="1110">
        <f t="shared" si="1"/>
        <v>52500</v>
      </c>
      <c r="K48" s="1111" t="s">
        <v>934</v>
      </c>
      <c r="L48" s="1112" t="s">
        <v>949</v>
      </c>
      <c r="M48" s="1118" t="s">
        <v>1441</v>
      </c>
    </row>
    <row r="49" spans="1:13" s="1091" customFormat="1">
      <c r="A49" s="1107"/>
      <c r="B49" s="1108"/>
      <c r="C49" s="1107"/>
      <c r="D49" s="1109"/>
      <c r="E49" s="1109"/>
      <c r="F49" s="1109"/>
      <c r="G49" s="1109"/>
      <c r="H49" s="1109"/>
      <c r="I49" s="1110">
        <f t="shared" si="0"/>
        <v>0</v>
      </c>
      <c r="J49" s="1110">
        <f t="shared" si="1"/>
        <v>0</v>
      </c>
      <c r="K49" s="1116"/>
      <c r="L49" s="1112"/>
      <c r="M49" s="1119"/>
    </row>
    <row r="50" spans="1:13" s="1091" customFormat="1" ht="34.5">
      <c r="A50" s="1107">
        <v>23</v>
      </c>
      <c r="B50" s="1108" t="s">
        <v>950</v>
      </c>
      <c r="C50" s="1107" t="s">
        <v>384</v>
      </c>
      <c r="D50" s="1109">
        <v>1</v>
      </c>
      <c r="E50" s="1109">
        <v>75000</v>
      </c>
      <c r="F50" s="1109">
        <v>75000</v>
      </c>
      <c r="G50" s="1109">
        <v>1</v>
      </c>
      <c r="H50" s="1109">
        <v>15000</v>
      </c>
      <c r="I50" s="1110">
        <f t="shared" si="0"/>
        <v>15000</v>
      </c>
      <c r="J50" s="1110">
        <f t="shared" si="1"/>
        <v>60000</v>
      </c>
      <c r="K50" s="1111" t="s">
        <v>934</v>
      </c>
      <c r="L50" s="1112" t="s">
        <v>951</v>
      </c>
      <c r="M50" s="1118" t="s">
        <v>1441</v>
      </c>
    </row>
    <row r="51" spans="1:13">
      <c r="A51" s="1094"/>
      <c r="B51" s="1100"/>
      <c r="C51" s="1094"/>
      <c r="D51" s="1101"/>
      <c r="E51" s="1101"/>
      <c r="F51" s="1101"/>
      <c r="G51" s="1101"/>
      <c r="H51" s="1101"/>
      <c r="I51" s="1102">
        <f t="shared" si="0"/>
        <v>0</v>
      </c>
      <c r="J51" s="1102">
        <f t="shared" si="1"/>
        <v>0</v>
      </c>
      <c r="K51" s="1096"/>
      <c r="L51" s="1097"/>
      <c r="M51" s="1118"/>
    </row>
    <row r="52" spans="1:13" s="1091" customFormat="1" ht="34.5">
      <c r="A52" s="1107">
        <v>24</v>
      </c>
      <c r="B52" s="1108" t="s">
        <v>952</v>
      </c>
      <c r="C52" s="1107" t="s">
        <v>384</v>
      </c>
      <c r="D52" s="1109">
        <v>11</v>
      </c>
      <c r="E52" s="1109">
        <v>6950</v>
      </c>
      <c r="F52" s="1109">
        <v>76450</v>
      </c>
      <c r="G52" s="1109">
        <v>11</v>
      </c>
      <c r="H52" s="1109">
        <v>4800</v>
      </c>
      <c r="I52" s="1110">
        <f t="shared" si="0"/>
        <v>52800</v>
      </c>
      <c r="J52" s="1110">
        <f t="shared" si="1"/>
        <v>23650</v>
      </c>
      <c r="K52" s="1111"/>
      <c r="L52" s="1112" t="s">
        <v>953</v>
      </c>
      <c r="M52" s="1118" t="s">
        <v>1441</v>
      </c>
    </row>
    <row r="53" spans="1:13">
      <c r="A53" s="1094"/>
      <c r="B53" s="1100"/>
      <c r="C53" s="1094"/>
      <c r="D53" s="1101"/>
      <c r="E53" s="1101"/>
      <c r="F53" s="1101"/>
      <c r="G53" s="1101"/>
      <c r="H53" s="1101"/>
      <c r="I53" s="1102">
        <f t="shared" si="0"/>
        <v>0</v>
      </c>
      <c r="J53" s="1102">
        <f t="shared" si="1"/>
        <v>0</v>
      </c>
      <c r="K53" s="1096"/>
      <c r="L53" s="1097"/>
      <c r="M53" s="1118"/>
    </row>
    <row r="54" spans="1:13" ht="23">
      <c r="A54" s="1094">
        <v>25</v>
      </c>
      <c r="B54" s="1100" t="s">
        <v>954</v>
      </c>
      <c r="C54" s="1094" t="s">
        <v>384</v>
      </c>
      <c r="D54" s="1101">
        <v>3</v>
      </c>
      <c r="E54" s="1101">
        <v>11360</v>
      </c>
      <c r="F54" s="1101">
        <v>34080</v>
      </c>
      <c r="G54" s="1101">
        <v>3</v>
      </c>
      <c r="H54" s="1101">
        <v>5900</v>
      </c>
      <c r="I54" s="1102">
        <f t="shared" si="0"/>
        <v>17700</v>
      </c>
      <c r="J54" s="1102">
        <f t="shared" si="1"/>
        <v>16380</v>
      </c>
      <c r="K54" s="1103"/>
      <c r="L54" s="1105"/>
      <c r="M54" s="1118"/>
    </row>
    <row r="55" spans="1:13">
      <c r="A55" s="1094"/>
      <c r="B55" s="1100"/>
      <c r="C55" s="1094"/>
      <c r="D55" s="1101"/>
      <c r="E55" s="1101"/>
      <c r="F55" s="1101"/>
      <c r="G55" s="1101"/>
      <c r="H55" s="1101"/>
      <c r="I55" s="1102">
        <f t="shared" si="0"/>
        <v>0</v>
      </c>
      <c r="J55" s="1102">
        <f t="shared" si="1"/>
        <v>0</v>
      </c>
      <c r="K55" s="1103"/>
      <c r="L55" s="1105"/>
      <c r="M55" s="1118"/>
    </row>
    <row r="56" spans="1:13" ht="34.5">
      <c r="A56" s="1094">
        <v>26</v>
      </c>
      <c r="B56" s="1100" t="s">
        <v>955</v>
      </c>
      <c r="C56" s="1094" t="s">
        <v>384</v>
      </c>
      <c r="D56" s="1101">
        <v>8</v>
      </c>
      <c r="E56" s="1101">
        <v>5520</v>
      </c>
      <c r="F56" s="1101">
        <v>44160</v>
      </c>
      <c r="G56" s="1101">
        <v>8</v>
      </c>
      <c r="H56" s="1101">
        <v>5520</v>
      </c>
      <c r="I56" s="1102">
        <f t="shared" si="0"/>
        <v>44160</v>
      </c>
      <c r="J56" s="1102">
        <f t="shared" si="1"/>
        <v>0</v>
      </c>
      <c r="K56" s="1103"/>
      <c r="L56" s="1105"/>
      <c r="M56" s="1118"/>
    </row>
    <row r="57" spans="1:13">
      <c r="A57" s="1094"/>
      <c r="B57" s="1100"/>
      <c r="C57" s="1094"/>
      <c r="D57" s="1101"/>
      <c r="E57" s="1101"/>
      <c r="F57" s="1101"/>
      <c r="G57" s="1101"/>
      <c r="H57" s="1101"/>
      <c r="I57" s="1102">
        <f t="shared" si="0"/>
        <v>0</v>
      </c>
      <c r="J57" s="1102">
        <f t="shared" si="1"/>
        <v>0</v>
      </c>
      <c r="K57" s="1103"/>
      <c r="L57" s="1105"/>
      <c r="M57" s="1118"/>
    </row>
    <row r="58" spans="1:13" ht="23">
      <c r="A58" s="1094">
        <v>27</v>
      </c>
      <c r="B58" s="1100" t="s">
        <v>956</v>
      </c>
      <c r="C58" s="1094" t="s">
        <v>384</v>
      </c>
      <c r="D58" s="1101">
        <v>3</v>
      </c>
      <c r="E58" s="1101">
        <v>5135</v>
      </c>
      <c r="F58" s="1101">
        <v>15405</v>
      </c>
      <c r="G58" s="1101">
        <v>3</v>
      </c>
      <c r="H58" s="1101">
        <v>5135</v>
      </c>
      <c r="I58" s="1102">
        <f t="shared" si="0"/>
        <v>15405</v>
      </c>
      <c r="J58" s="1102">
        <f t="shared" si="1"/>
        <v>0</v>
      </c>
      <c r="K58" s="1103"/>
      <c r="L58" s="1105"/>
      <c r="M58" s="1118"/>
    </row>
    <row r="59" spans="1:13">
      <c r="A59" s="1094"/>
      <c r="B59" s="1100"/>
      <c r="C59" s="1094"/>
      <c r="D59" s="1101"/>
      <c r="E59" s="1101"/>
      <c r="F59" s="1101"/>
      <c r="G59" s="1101"/>
      <c r="H59" s="1101"/>
      <c r="I59" s="1102">
        <f t="shared" si="0"/>
        <v>0</v>
      </c>
      <c r="J59" s="1102">
        <f t="shared" si="1"/>
        <v>0</v>
      </c>
      <c r="K59" s="1103"/>
      <c r="L59" s="1105"/>
      <c r="M59" s="1118"/>
    </row>
    <row r="60" spans="1:13" ht="34.5">
      <c r="A60" s="1094">
        <v>28</v>
      </c>
      <c r="B60" s="1100" t="s">
        <v>957</v>
      </c>
      <c r="C60" s="1094" t="s">
        <v>384</v>
      </c>
      <c r="D60" s="1101">
        <v>3</v>
      </c>
      <c r="E60" s="1101">
        <v>5620</v>
      </c>
      <c r="F60" s="1101">
        <v>16860</v>
      </c>
      <c r="G60" s="1101">
        <v>3</v>
      </c>
      <c r="H60" s="1101">
        <v>4550</v>
      </c>
      <c r="I60" s="1102">
        <f t="shared" si="0"/>
        <v>13650</v>
      </c>
      <c r="J60" s="1102">
        <f t="shared" si="1"/>
        <v>3210</v>
      </c>
      <c r="K60" s="1103"/>
      <c r="L60" s="1105" t="s">
        <v>958</v>
      </c>
      <c r="M60" s="1118"/>
    </row>
    <row r="61" spans="1:13">
      <c r="A61" s="1094"/>
      <c r="B61" s="1100"/>
      <c r="C61" s="1094"/>
      <c r="D61" s="1101"/>
      <c r="E61" s="1101"/>
      <c r="F61" s="1101"/>
      <c r="G61" s="1101"/>
      <c r="H61" s="1101"/>
      <c r="I61" s="1102">
        <f t="shared" si="0"/>
        <v>0</v>
      </c>
      <c r="J61" s="1102">
        <f t="shared" si="1"/>
        <v>0</v>
      </c>
      <c r="K61" s="1096"/>
      <c r="L61" s="1097"/>
      <c r="M61" s="1118"/>
    </row>
    <row r="62" spans="1:13" ht="23">
      <c r="A62" s="1094">
        <v>29</v>
      </c>
      <c r="B62" s="1100" t="s">
        <v>959</v>
      </c>
      <c r="C62" s="1094" t="s">
        <v>384</v>
      </c>
      <c r="D62" s="1101">
        <v>2</v>
      </c>
      <c r="E62" s="1101">
        <v>5910</v>
      </c>
      <c r="F62" s="1101">
        <v>11820</v>
      </c>
      <c r="G62" s="1101">
        <v>2</v>
      </c>
      <c r="H62" s="1101">
        <v>0</v>
      </c>
      <c r="I62" s="1106">
        <f t="shared" si="0"/>
        <v>0</v>
      </c>
      <c r="J62" s="1102">
        <f t="shared" si="1"/>
        <v>11820</v>
      </c>
      <c r="K62" s="1103" t="s">
        <v>934</v>
      </c>
      <c r="L62" s="1097" t="s">
        <v>960</v>
      </c>
      <c r="M62" s="1118"/>
    </row>
    <row r="63" spans="1:13">
      <c r="A63" s="1094"/>
      <c r="B63" s="1100"/>
      <c r="C63" s="1094"/>
      <c r="D63" s="1101"/>
      <c r="E63" s="1101"/>
      <c r="F63" s="1101"/>
      <c r="G63" s="1101"/>
      <c r="H63" s="1101"/>
      <c r="I63" s="1102">
        <f t="shared" si="0"/>
        <v>0</v>
      </c>
      <c r="J63" s="1102">
        <f t="shared" si="1"/>
        <v>0</v>
      </c>
      <c r="K63" s="1096"/>
      <c r="L63" s="1097"/>
      <c r="M63" s="1118"/>
    </row>
    <row r="64" spans="1:13" ht="34.5">
      <c r="A64" s="1094">
        <v>30</v>
      </c>
      <c r="B64" s="1100" t="s">
        <v>961</v>
      </c>
      <c r="C64" s="1094" t="s">
        <v>384</v>
      </c>
      <c r="D64" s="1101">
        <v>1</v>
      </c>
      <c r="E64" s="1101">
        <v>6230</v>
      </c>
      <c r="F64" s="1101">
        <v>6230</v>
      </c>
      <c r="G64" s="1101">
        <v>1</v>
      </c>
      <c r="H64" s="1101">
        <v>5880</v>
      </c>
      <c r="I64" s="1102">
        <f t="shared" si="0"/>
        <v>5880</v>
      </c>
      <c r="J64" s="1102">
        <f t="shared" si="1"/>
        <v>350</v>
      </c>
      <c r="K64" s="1103" t="s">
        <v>934</v>
      </c>
      <c r="L64" s="1097" t="s">
        <v>962</v>
      </c>
      <c r="M64" s="1118"/>
    </row>
    <row r="65" spans="1:13">
      <c r="A65" s="1094"/>
      <c r="B65" s="1100"/>
      <c r="C65" s="1094"/>
      <c r="D65" s="1101"/>
      <c r="E65" s="1101"/>
      <c r="F65" s="1101"/>
      <c r="G65" s="1101"/>
      <c r="H65" s="1101"/>
      <c r="I65" s="1102">
        <f t="shared" si="0"/>
        <v>0</v>
      </c>
      <c r="J65" s="1102">
        <f t="shared" si="1"/>
        <v>0</v>
      </c>
      <c r="K65" s="1096"/>
      <c r="L65" s="1097"/>
      <c r="M65" s="1118"/>
    </row>
    <row r="66" spans="1:13" s="1091" customFormat="1" ht="80.5">
      <c r="A66" s="1107">
        <v>31</v>
      </c>
      <c r="B66" s="1108" t="s">
        <v>963</v>
      </c>
      <c r="C66" s="1107" t="s">
        <v>384</v>
      </c>
      <c r="D66" s="1109">
        <v>1</v>
      </c>
      <c r="E66" s="1109">
        <v>207500</v>
      </c>
      <c r="F66" s="1109">
        <v>207500</v>
      </c>
      <c r="G66" s="1109">
        <v>1</v>
      </c>
      <c r="H66" s="1109">
        <v>60000</v>
      </c>
      <c r="I66" s="1110">
        <f t="shared" si="0"/>
        <v>60000</v>
      </c>
      <c r="J66" s="1110">
        <f t="shared" si="1"/>
        <v>147500</v>
      </c>
      <c r="K66" s="1111" t="s">
        <v>934</v>
      </c>
      <c r="L66" s="1112" t="s">
        <v>964</v>
      </c>
      <c r="M66" s="1118" t="s">
        <v>1440</v>
      </c>
    </row>
    <row r="67" spans="1:13">
      <c r="A67" s="1094"/>
      <c r="B67" s="1100"/>
      <c r="C67" s="1094"/>
      <c r="D67" s="1101"/>
      <c r="E67" s="1101"/>
      <c r="F67" s="1101"/>
      <c r="G67" s="1101"/>
      <c r="H67" s="1101"/>
      <c r="I67" s="1102">
        <f t="shared" si="0"/>
        <v>0</v>
      </c>
      <c r="J67" s="1102">
        <f t="shared" si="1"/>
        <v>0</v>
      </c>
      <c r="K67" s="1096"/>
      <c r="L67" s="1097"/>
      <c r="M67" s="1118"/>
    </row>
    <row r="68" spans="1:13" ht="23">
      <c r="A68" s="1094">
        <v>32</v>
      </c>
      <c r="B68" s="1100" t="s">
        <v>965</v>
      </c>
      <c r="C68" s="1094" t="s">
        <v>384</v>
      </c>
      <c r="D68" s="1101">
        <v>3</v>
      </c>
      <c r="E68" s="1101">
        <v>6600</v>
      </c>
      <c r="F68" s="1101">
        <v>19800</v>
      </c>
      <c r="G68" s="1101">
        <v>3</v>
      </c>
      <c r="H68" s="1101">
        <v>5800</v>
      </c>
      <c r="I68" s="1102">
        <f t="shared" si="0"/>
        <v>17400</v>
      </c>
      <c r="J68" s="1102">
        <f t="shared" si="1"/>
        <v>2400</v>
      </c>
      <c r="K68" s="1103" t="s">
        <v>934</v>
      </c>
      <c r="L68" s="1097" t="s">
        <v>966</v>
      </c>
      <c r="M68" s="1118"/>
    </row>
    <row r="69" spans="1:13">
      <c r="A69" s="1094"/>
      <c r="B69" s="1100"/>
      <c r="C69" s="1094"/>
      <c r="D69" s="1101"/>
      <c r="E69" s="1101"/>
      <c r="F69" s="1101"/>
      <c r="G69" s="1101"/>
      <c r="H69" s="1101"/>
      <c r="I69" s="1102">
        <f t="shared" si="0"/>
        <v>0</v>
      </c>
      <c r="J69" s="1102">
        <f t="shared" si="1"/>
        <v>0</v>
      </c>
      <c r="K69" s="1096"/>
      <c r="L69" s="1097"/>
      <c r="M69" s="1118"/>
    </row>
    <row r="70" spans="1:13" ht="23">
      <c r="A70" s="1094">
        <v>33</v>
      </c>
      <c r="B70" s="1100" t="s">
        <v>967</v>
      </c>
      <c r="C70" s="1094" t="s">
        <v>384</v>
      </c>
      <c r="D70" s="1101">
        <v>8</v>
      </c>
      <c r="E70" s="1101">
        <v>300</v>
      </c>
      <c r="F70" s="1101">
        <v>2400</v>
      </c>
      <c r="G70" s="1101">
        <v>8</v>
      </c>
      <c r="H70" s="1101">
        <v>300</v>
      </c>
      <c r="I70" s="1102">
        <f t="shared" ref="I70:I75" si="2">H70*G70</f>
        <v>2400</v>
      </c>
      <c r="J70" s="1102">
        <f t="shared" ref="J70:J90" si="3">F70-I70</f>
        <v>0</v>
      </c>
      <c r="K70" s="1096"/>
      <c r="L70" s="1097"/>
      <c r="M70" s="1118"/>
    </row>
    <row r="71" spans="1:13">
      <c r="A71" s="1094"/>
      <c r="B71" s="1100"/>
      <c r="C71" s="1094"/>
      <c r="D71" s="1101"/>
      <c r="E71" s="1101"/>
      <c r="F71" s="1101"/>
      <c r="G71" s="1101"/>
      <c r="H71" s="1101"/>
      <c r="I71" s="1102">
        <f t="shared" si="2"/>
        <v>0</v>
      </c>
      <c r="J71" s="1102">
        <f t="shared" si="3"/>
        <v>0</v>
      </c>
      <c r="K71" s="1096"/>
      <c r="L71" s="1097"/>
      <c r="M71" s="1118"/>
    </row>
    <row r="72" spans="1:13" ht="57.5">
      <c r="A72" s="1094">
        <v>34</v>
      </c>
      <c r="B72" s="1100" t="s">
        <v>968</v>
      </c>
      <c r="C72" s="1094" t="s">
        <v>384</v>
      </c>
      <c r="D72" s="1101">
        <v>4</v>
      </c>
      <c r="E72" s="1101">
        <v>850</v>
      </c>
      <c r="F72" s="1101">
        <v>3400</v>
      </c>
      <c r="G72" s="1101">
        <v>4</v>
      </c>
      <c r="H72" s="1101">
        <v>700</v>
      </c>
      <c r="I72" s="1102">
        <f t="shared" si="2"/>
        <v>2800</v>
      </c>
      <c r="J72" s="1102">
        <f t="shared" si="3"/>
        <v>600</v>
      </c>
      <c r="K72" s="1096"/>
      <c r="L72" s="1097" t="s">
        <v>969</v>
      </c>
      <c r="M72" s="1118"/>
    </row>
    <row r="73" spans="1:13">
      <c r="A73" s="1094"/>
      <c r="B73" s="1100"/>
      <c r="C73" s="1094"/>
      <c r="D73" s="1101"/>
      <c r="E73" s="1101"/>
      <c r="F73" s="1101"/>
      <c r="G73" s="1101"/>
      <c r="H73" s="1101"/>
      <c r="I73" s="1102">
        <f t="shared" si="2"/>
        <v>0</v>
      </c>
      <c r="J73" s="1102">
        <f t="shared" si="3"/>
        <v>0</v>
      </c>
      <c r="K73" s="1096"/>
      <c r="L73" s="1097"/>
      <c r="M73" s="1118"/>
    </row>
    <row r="74" spans="1:13" ht="23">
      <c r="A74" s="1094">
        <v>35</v>
      </c>
      <c r="B74" s="1100" t="s">
        <v>970</v>
      </c>
      <c r="C74" s="1094" t="s">
        <v>384</v>
      </c>
      <c r="D74" s="1101">
        <v>4</v>
      </c>
      <c r="E74" s="1101">
        <v>650</v>
      </c>
      <c r="F74" s="1101">
        <v>2600</v>
      </c>
      <c r="G74" s="1101">
        <v>4</v>
      </c>
      <c r="H74" s="1101">
        <v>550</v>
      </c>
      <c r="I74" s="1102">
        <f t="shared" si="2"/>
        <v>2200</v>
      </c>
      <c r="J74" s="1102">
        <f t="shared" si="3"/>
        <v>400</v>
      </c>
      <c r="K74" s="1096"/>
      <c r="L74" s="1097"/>
      <c r="M74" s="1118"/>
    </row>
    <row r="75" spans="1:13">
      <c r="A75" s="1094"/>
      <c r="B75" s="1100"/>
      <c r="C75" s="1094"/>
      <c r="D75" s="1101"/>
      <c r="E75" s="1101"/>
      <c r="F75" s="1101"/>
      <c r="G75" s="1101"/>
      <c r="H75" s="1101"/>
      <c r="I75" s="1102">
        <f t="shared" si="2"/>
        <v>0</v>
      </c>
      <c r="J75" s="1102">
        <f t="shared" si="3"/>
        <v>0</v>
      </c>
      <c r="K75" s="1096"/>
      <c r="L75" s="1097"/>
      <c r="M75" s="1118"/>
    </row>
    <row r="76" spans="1:13" ht="80.5">
      <c r="A76" s="1094">
        <v>36</v>
      </c>
      <c r="B76" s="1100" t="s">
        <v>971</v>
      </c>
      <c r="C76" s="1094" t="s">
        <v>939</v>
      </c>
      <c r="D76" s="1101">
        <v>1</v>
      </c>
      <c r="E76" s="1101">
        <v>48000</v>
      </c>
      <c r="F76" s="1101">
        <v>48000</v>
      </c>
      <c r="G76" s="1101">
        <v>1</v>
      </c>
      <c r="H76" s="1101">
        <v>24000</v>
      </c>
      <c r="I76" s="1102">
        <v>48000</v>
      </c>
      <c r="J76" s="1102">
        <f t="shared" si="3"/>
        <v>0</v>
      </c>
      <c r="K76" s="1103" t="s">
        <v>934</v>
      </c>
      <c r="L76" s="1097" t="s">
        <v>972</v>
      </c>
      <c r="M76" s="1118"/>
    </row>
    <row r="77" spans="1:13">
      <c r="A77" s="1094"/>
      <c r="B77" s="1100"/>
      <c r="C77" s="1094"/>
      <c r="D77" s="1101"/>
      <c r="E77" s="1101"/>
      <c r="F77" s="1101"/>
      <c r="G77" s="1101"/>
      <c r="H77" s="1101"/>
      <c r="I77" s="1102">
        <f t="shared" ref="I77:I90" si="4">H77*G77</f>
        <v>0</v>
      </c>
      <c r="J77" s="1102">
        <f t="shared" si="3"/>
        <v>0</v>
      </c>
      <c r="K77" s="1096"/>
      <c r="L77" s="1097"/>
      <c r="M77" s="1118"/>
    </row>
    <row r="78" spans="1:13" s="1091" customFormat="1" ht="23">
      <c r="A78" s="1107">
        <v>37</v>
      </c>
      <c r="B78" s="1108" t="s">
        <v>973</v>
      </c>
      <c r="C78" s="1107" t="s">
        <v>384</v>
      </c>
      <c r="D78" s="1109">
        <v>4</v>
      </c>
      <c r="E78" s="1109">
        <v>5400</v>
      </c>
      <c r="F78" s="1109">
        <v>21600</v>
      </c>
      <c r="G78" s="1109">
        <v>4</v>
      </c>
      <c r="H78" s="1109"/>
      <c r="I78" s="1110">
        <f t="shared" si="4"/>
        <v>0</v>
      </c>
      <c r="J78" s="1110">
        <f t="shared" si="3"/>
        <v>21600</v>
      </c>
      <c r="K78" s="1111" t="s">
        <v>934</v>
      </c>
      <c r="L78" s="1112"/>
      <c r="M78" s="1118" t="s">
        <v>1439</v>
      </c>
    </row>
    <row r="79" spans="1:13">
      <c r="A79" s="1094"/>
      <c r="B79" s="1100"/>
      <c r="C79" s="1094"/>
      <c r="D79" s="1101"/>
      <c r="E79" s="1101"/>
      <c r="F79" s="1101"/>
      <c r="G79" s="1101"/>
      <c r="H79" s="1101"/>
      <c r="I79" s="1102">
        <f t="shared" si="4"/>
        <v>0</v>
      </c>
      <c r="J79" s="1102">
        <f t="shared" si="3"/>
        <v>0</v>
      </c>
      <c r="K79" s="1096"/>
      <c r="L79" s="1097"/>
      <c r="M79" s="1118"/>
    </row>
    <row r="80" spans="1:13" ht="34.5">
      <c r="A80" s="1094">
        <v>38</v>
      </c>
      <c r="B80" s="1100" t="s">
        <v>974</v>
      </c>
      <c r="C80" s="1094" t="s">
        <v>336</v>
      </c>
      <c r="D80" s="1101">
        <v>4</v>
      </c>
      <c r="E80" s="1101">
        <v>2700</v>
      </c>
      <c r="F80" s="1101">
        <v>10800</v>
      </c>
      <c r="G80" s="1101">
        <v>4</v>
      </c>
      <c r="H80" s="1101">
        <v>2350</v>
      </c>
      <c r="I80" s="1102">
        <f t="shared" si="4"/>
        <v>9400</v>
      </c>
      <c r="J80" s="1102">
        <f t="shared" si="3"/>
        <v>1400</v>
      </c>
      <c r="K80" s="1113" t="s">
        <v>975</v>
      </c>
      <c r="L80" s="1097"/>
      <c r="M80" s="1118"/>
    </row>
    <row r="81" spans="1:13">
      <c r="A81" s="1094"/>
      <c r="B81" s="1100"/>
      <c r="C81" s="1094"/>
      <c r="D81" s="1101"/>
      <c r="E81" s="1101"/>
      <c r="F81" s="1101"/>
      <c r="G81" s="1101"/>
      <c r="H81" s="1101"/>
      <c r="I81" s="1102">
        <f t="shared" si="4"/>
        <v>0</v>
      </c>
      <c r="J81" s="1102">
        <f t="shared" si="3"/>
        <v>0</v>
      </c>
      <c r="K81" s="1096"/>
      <c r="L81" s="1097"/>
      <c r="M81" s="1118"/>
    </row>
    <row r="82" spans="1:13" ht="23">
      <c r="A82" s="1094">
        <v>39</v>
      </c>
      <c r="B82" s="1100" t="s">
        <v>976</v>
      </c>
      <c r="C82" s="1094" t="s">
        <v>939</v>
      </c>
      <c r="D82" s="1101">
        <v>1</v>
      </c>
      <c r="E82" s="1101">
        <v>3800</v>
      </c>
      <c r="F82" s="1101">
        <v>3800</v>
      </c>
      <c r="G82" s="1101">
        <v>1</v>
      </c>
      <c r="H82" s="1101">
        <v>3800</v>
      </c>
      <c r="I82" s="1102">
        <f t="shared" si="4"/>
        <v>3800</v>
      </c>
      <c r="J82" s="1102">
        <f t="shared" si="3"/>
        <v>0</v>
      </c>
      <c r="K82" s="1103" t="s">
        <v>977</v>
      </c>
      <c r="L82" s="1097"/>
      <c r="M82" s="1118"/>
    </row>
    <row r="83" spans="1:13">
      <c r="A83" s="1094"/>
      <c r="B83" s="1100"/>
      <c r="C83" s="1094"/>
      <c r="D83" s="1101"/>
      <c r="E83" s="1101"/>
      <c r="F83" s="1101"/>
      <c r="G83" s="1101"/>
      <c r="H83" s="1101"/>
      <c r="I83" s="1102">
        <f t="shared" si="4"/>
        <v>0</v>
      </c>
      <c r="J83" s="1102">
        <f t="shared" si="3"/>
        <v>0</v>
      </c>
      <c r="K83" s="1096"/>
      <c r="L83" s="1097"/>
      <c r="M83" s="1118"/>
    </row>
    <row r="84" spans="1:13" s="1091" customFormat="1" ht="46">
      <c r="A84" s="1107">
        <v>40</v>
      </c>
      <c r="B84" s="1108" t="s">
        <v>978</v>
      </c>
      <c r="C84" s="1107" t="s">
        <v>939</v>
      </c>
      <c r="D84" s="1109">
        <v>1</v>
      </c>
      <c r="E84" s="1109">
        <v>30000</v>
      </c>
      <c r="F84" s="1109">
        <v>30000</v>
      </c>
      <c r="G84" s="1109">
        <v>1</v>
      </c>
      <c r="H84" s="1109">
        <v>0</v>
      </c>
      <c r="I84" s="1110">
        <f t="shared" si="4"/>
        <v>0</v>
      </c>
      <c r="J84" s="1110">
        <f t="shared" si="3"/>
        <v>30000</v>
      </c>
      <c r="K84" s="1115" t="s">
        <v>979</v>
      </c>
      <c r="L84" s="1112" t="s">
        <v>980</v>
      </c>
      <c r="M84" s="1118" t="s">
        <v>1438</v>
      </c>
    </row>
    <row r="85" spans="1:13">
      <c r="A85" s="1094"/>
      <c r="B85" s="1100"/>
      <c r="C85" s="1094"/>
      <c r="D85" s="1101"/>
      <c r="E85" s="1101"/>
      <c r="F85" s="1101"/>
      <c r="G85" s="1101"/>
      <c r="H85" s="1101"/>
      <c r="I85" s="1102">
        <f t="shared" si="4"/>
        <v>0</v>
      </c>
      <c r="J85" s="1102">
        <f t="shared" si="3"/>
        <v>0</v>
      </c>
      <c r="K85" s="1096"/>
      <c r="L85" s="1097"/>
      <c r="M85" s="1118"/>
    </row>
    <row r="86" spans="1:13">
      <c r="A86" s="1094">
        <v>41</v>
      </c>
      <c r="B86" s="1100" t="s">
        <v>981</v>
      </c>
      <c r="C86" s="1094" t="s">
        <v>336</v>
      </c>
      <c r="D86" s="1101">
        <v>8</v>
      </c>
      <c r="E86" s="1101">
        <v>1400</v>
      </c>
      <c r="F86" s="1101">
        <v>11200</v>
      </c>
      <c r="G86" s="1101">
        <v>8</v>
      </c>
      <c r="H86" s="1101">
        <v>1400</v>
      </c>
      <c r="I86" s="1102">
        <f t="shared" si="4"/>
        <v>11200</v>
      </c>
      <c r="J86" s="1102">
        <f t="shared" si="3"/>
        <v>0</v>
      </c>
      <c r="K86" s="1103" t="s">
        <v>982</v>
      </c>
      <c r="L86" s="1097"/>
      <c r="M86" s="1118"/>
    </row>
    <row r="87" spans="1:13">
      <c r="A87" s="1094"/>
      <c r="B87" s="1100"/>
      <c r="C87" s="1094"/>
      <c r="D87" s="1101"/>
      <c r="E87" s="1101"/>
      <c r="F87" s="1101"/>
      <c r="G87" s="1101"/>
      <c r="H87" s="1101"/>
      <c r="I87" s="1102">
        <f t="shared" si="4"/>
        <v>0</v>
      </c>
      <c r="J87" s="1102">
        <f t="shared" si="3"/>
        <v>0</v>
      </c>
      <c r="K87" s="1096"/>
      <c r="L87" s="1097"/>
      <c r="M87" s="1118"/>
    </row>
    <row r="88" spans="1:13" s="1091" customFormat="1" ht="23">
      <c r="A88" s="1107">
        <v>42</v>
      </c>
      <c r="B88" s="1108" t="s">
        <v>983</v>
      </c>
      <c r="C88" s="1107" t="s">
        <v>336</v>
      </c>
      <c r="D88" s="1109">
        <v>1</v>
      </c>
      <c r="E88" s="1109">
        <v>3500</v>
      </c>
      <c r="F88" s="1109">
        <v>3500</v>
      </c>
      <c r="G88" s="1109">
        <v>1</v>
      </c>
      <c r="H88" s="1109">
        <v>3500</v>
      </c>
      <c r="I88" s="1110">
        <f t="shared" si="4"/>
        <v>3500</v>
      </c>
      <c r="J88" s="1110">
        <f t="shared" si="3"/>
        <v>0</v>
      </c>
      <c r="K88" s="1116"/>
      <c r="L88" s="1112"/>
      <c r="M88" s="1118" t="s">
        <v>1437</v>
      </c>
    </row>
    <row r="89" spans="1:13">
      <c r="A89" s="1094"/>
      <c r="B89" s="1100"/>
      <c r="C89" s="1094"/>
      <c r="D89" s="1101"/>
      <c r="E89" s="1101"/>
      <c r="F89" s="1101"/>
      <c r="G89" s="1101"/>
      <c r="H89" s="1101"/>
      <c r="I89" s="1102">
        <f t="shared" si="4"/>
        <v>0</v>
      </c>
      <c r="J89" s="1102">
        <f t="shared" si="3"/>
        <v>0</v>
      </c>
      <c r="K89" s="1096"/>
      <c r="L89" s="1097"/>
      <c r="M89" s="1118"/>
    </row>
    <row r="90" spans="1:13" s="1091" customFormat="1" ht="23">
      <c r="A90" s="1107">
        <v>43</v>
      </c>
      <c r="B90" s="1108" t="s">
        <v>984</v>
      </c>
      <c r="C90" s="1107" t="s">
        <v>463</v>
      </c>
      <c r="D90" s="1109">
        <v>1</v>
      </c>
      <c r="E90" s="1109">
        <v>10000</v>
      </c>
      <c r="F90" s="1109">
        <v>10000</v>
      </c>
      <c r="G90" s="1109">
        <v>1</v>
      </c>
      <c r="H90" s="1109">
        <v>6000</v>
      </c>
      <c r="I90" s="1110">
        <f t="shared" si="4"/>
        <v>6000</v>
      </c>
      <c r="J90" s="1110">
        <f t="shared" si="3"/>
        <v>4000</v>
      </c>
      <c r="K90" s="1115" t="s">
        <v>985</v>
      </c>
      <c r="L90" s="1112"/>
      <c r="M90" s="1118" t="s">
        <v>1437</v>
      </c>
    </row>
    <row r="91" spans="1:13">
      <c r="A91" s="1094"/>
      <c r="B91" s="1100"/>
      <c r="C91" s="1094"/>
      <c r="D91" s="1101"/>
      <c r="E91" s="1101"/>
      <c r="F91" s="1101"/>
      <c r="G91" s="1101"/>
      <c r="H91" s="1101"/>
      <c r="I91" s="1102"/>
      <c r="J91" s="1102"/>
      <c r="K91" s="1096"/>
      <c r="L91" s="1097"/>
      <c r="M91" s="1118"/>
    </row>
    <row r="92" spans="1:13" ht="15.5">
      <c r="A92" s="1218" t="s">
        <v>986</v>
      </c>
      <c r="B92" s="1218"/>
      <c r="C92" s="1218"/>
      <c r="D92" s="1101"/>
      <c r="E92" s="1101"/>
      <c r="F92" s="1114">
        <v>1063793</v>
      </c>
      <c r="G92" s="1101"/>
      <c r="H92" s="1101"/>
      <c r="I92" s="1114">
        <f t="shared" ref="I92:J92" si="5">SUM(I6:I91)</f>
        <v>618408</v>
      </c>
      <c r="J92" s="1114">
        <f t="shared" si="5"/>
        <v>445385</v>
      </c>
      <c r="K92" s="1096"/>
      <c r="L92" s="1097"/>
      <c r="M92" s="1118"/>
    </row>
    <row r="93" spans="1:13">
      <c r="A93" s="1094"/>
      <c r="B93" s="1099"/>
      <c r="C93" s="1094"/>
      <c r="D93" s="1094"/>
      <c r="E93" s="1094"/>
      <c r="F93" s="1094"/>
      <c r="G93" s="1094"/>
      <c r="H93" s="1094"/>
      <c r="I93" s="1095"/>
      <c r="J93" s="1095"/>
      <c r="K93" s="1096"/>
      <c r="L93" s="1097"/>
      <c r="M93" s="1118"/>
    </row>
  </sheetData>
  <mergeCells count="2">
    <mergeCell ref="K4:L4"/>
    <mergeCell ref="A92:C9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M187"/>
  <sheetViews>
    <sheetView topLeftCell="A63" workbookViewId="0">
      <selection activeCell="I187" sqref="I187"/>
    </sheetView>
  </sheetViews>
  <sheetFormatPr defaultRowHeight="11.5"/>
  <cols>
    <col min="1" max="1" width="3.25" style="849" customWidth="1"/>
    <col min="2" max="2" width="45.83203125" style="721" customWidth="1"/>
    <col min="3" max="3" width="11.1640625" style="849" customWidth="1"/>
    <col min="4" max="4" width="11.1640625" style="721" customWidth="1"/>
    <col min="5" max="5" width="11.1640625" style="850" customWidth="1"/>
    <col min="6" max="6" width="16" style="850" customWidth="1"/>
    <col min="7" max="7" width="11.1640625" style="838" customWidth="1"/>
    <col min="8" max="8" width="1.75" style="721" customWidth="1"/>
    <col min="9" max="10" width="11.83203125" style="721" customWidth="1"/>
    <col min="11" max="11" width="12.4140625" style="721" bestFit="1" customWidth="1"/>
    <col min="12" max="12" width="11.83203125" style="721" customWidth="1"/>
    <col min="13" max="13" width="7.75" style="721" bestFit="1" customWidth="1"/>
    <col min="14" max="14" width="12.4140625" style="721" bestFit="1" customWidth="1"/>
    <col min="15" max="20" width="12.58203125" style="721" customWidth="1"/>
    <col min="21" max="256" width="8.75" style="721"/>
    <col min="257" max="257" width="3.25" style="721" customWidth="1"/>
    <col min="258" max="258" width="45.83203125" style="721" customWidth="1"/>
    <col min="259" max="261" width="11.1640625" style="721" customWidth="1"/>
    <col min="262" max="262" width="16" style="721" customWidth="1"/>
    <col min="263" max="263" width="11.1640625" style="721" customWidth="1"/>
    <col min="264" max="264" width="1.75" style="721" customWidth="1"/>
    <col min="265" max="270" width="11.83203125" style="721" customWidth="1"/>
    <col min="271" max="276" width="12.58203125" style="721" customWidth="1"/>
    <col min="277" max="512" width="8.75" style="721"/>
    <col min="513" max="513" width="3.25" style="721" customWidth="1"/>
    <col min="514" max="514" width="45.83203125" style="721" customWidth="1"/>
    <col min="515" max="517" width="11.1640625" style="721" customWidth="1"/>
    <col min="518" max="518" width="16" style="721" customWidth="1"/>
    <col min="519" max="519" width="11.1640625" style="721" customWidth="1"/>
    <col min="520" max="520" width="1.75" style="721" customWidth="1"/>
    <col min="521" max="526" width="11.83203125" style="721" customWidth="1"/>
    <col min="527" max="532" width="12.58203125" style="721" customWidth="1"/>
    <col min="533" max="768" width="8.75" style="721"/>
    <col min="769" max="769" width="3.25" style="721" customWidth="1"/>
    <col min="770" max="770" width="45.83203125" style="721" customWidth="1"/>
    <col min="771" max="773" width="11.1640625" style="721" customWidth="1"/>
    <col min="774" max="774" width="16" style="721" customWidth="1"/>
    <col min="775" max="775" width="11.1640625" style="721" customWidth="1"/>
    <col min="776" max="776" width="1.75" style="721" customWidth="1"/>
    <col min="777" max="782" width="11.83203125" style="721" customWidth="1"/>
    <col min="783" max="788" width="12.58203125" style="721" customWidth="1"/>
    <col min="789" max="1024" width="8.75" style="721"/>
    <col min="1025" max="1025" width="3.25" style="721" customWidth="1"/>
    <col min="1026" max="1026" width="45.83203125" style="721" customWidth="1"/>
    <col min="1027" max="1029" width="11.1640625" style="721" customWidth="1"/>
    <col min="1030" max="1030" width="16" style="721" customWidth="1"/>
    <col min="1031" max="1031" width="11.1640625" style="721" customWidth="1"/>
    <col min="1032" max="1032" width="1.75" style="721" customWidth="1"/>
    <col min="1033" max="1038" width="11.83203125" style="721" customWidth="1"/>
    <col min="1039" max="1044" width="12.58203125" style="721" customWidth="1"/>
    <col min="1045" max="1280" width="8.75" style="721"/>
    <col min="1281" max="1281" width="3.25" style="721" customWidth="1"/>
    <col min="1282" max="1282" width="45.83203125" style="721" customWidth="1"/>
    <col min="1283" max="1285" width="11.1640625" style="721" customWidth="1"/>
    <col min="1286" max="1286" width="16" style="721" customWidth="1"/>
    <col min="1287" max="1287" width="11.1640625" style="721" customWidth="1"/>
    <col min="1288" max="1288" width="1.75" style="721" customWidth="1"/>
    <col min="1289" max="1294" width="11.83203125" style="721" customWidth="1"/>
    <col min="1295" max="1300" width="12.58203125" style="721" customWidth="1"/>
    <col min="1301" max="1536" width="8.75" style="721"/>
    <col min="1537" max="1537" width="3.25" style="721" customWidth="1"/>
    <col min="1538" max="1538" width="45.83203125" style="721" customWidth="1"/>
    <col min="1539" max="1541" width="11.1640625" style="721" customWidth="1"/>
    <col min="1542" max="1542" width="16" style="721" customWidth="1"/>
    <col min="1543" max="1543" width="11.1640625" style="721" customWidth="1"/>
    <col min="1544" max="1544" width="1.75" style="721" customWidth="1"/>
    <col min="1545" max="1550" width="11.83203125" style="721" customWidth="1"/>
    <col min="1551" max="1556" width="12.58203125" style="721" customWidth="1"/>
    <col min="1557" max="1792" width="8.75" style="721"/>
    <col min="1793" max="1793" width="3.25" style="721" customWidth="1"/>
    <col min="1794" max="1794" width="45.83203125" style="721" customWidth="1"/>
    <col min="1795" max="1797" width="11.1640625" style="721" customWidth="1"/>
    <col min="1798" max="1798" width="16" style="721" customWidth="1"/>
    <col min="1799" max="1799" width="11.1640625" style="721" customWidth="1"/>
    <col min="1800" max="1800" width="1.75" style="721" customWidth="1"/>
    <col min="1801" max="1806" width="11.83203125" style="721" customWidth="1"/>
    <col min="1807" max="1812" width="12.58203125" style="721" customWidth="1"/>
    <col min="1813" max="2048" width="8.75" style="721"/>
    <col min="2049" max="2049" width="3.25" style="721" customWidth="1"/>
    <col min="2050" max="2050" width="45.83203125" style="721" customWidth="1"/>
    <col min="2051" max="2053" width="11.1640625" style="721" customWidth="1"/>
    <col min="2054" max="2054" width="16" style="721" customWidth="1"/>
    <col min="2055" max="2055" width="11.1640625" style="721" customWidth="1"/>
    <col min="2056" max="2056" width="1.75" style="721" customWidth="1"/>
    <col min="2057" max="2062" width="11.83203125" style="721" customWidth="1"/>
    <col min="2063" max="2068" width="12.58203125" style="721" customWidth="1"/>
    <col min="2069" max="2304" width="8.75" style="721"/>
    <col min="2305" max="2305" width="3.25" style="721" customWidth="1"/>
    <col min="2306" max="2306" width="45.83203125" style="721" customWidth="1"/>
    <col min="2307" max="2309" width="11.1640625" style="721" customWidth="1"/>
    <col min="2310" max="2310" width="16" style="721" customWidth="1"/>
    <col min="2311" max="2311" width="11.1640625" style="721" customWidth="1"/>
    <col min="2312" max="2312" width="1.75" style="721" customWidth="1"/>
    <col min="2313" max="2318" width="11.83203125" style="721" customWidth="1"/>
    <col min="2319" max="2324" width="12.58203125" style="721" customWidth="1"/>
    <col min="2325" max="2560" width="8.75" style="721"/>
    <col min="2561" max="2561" width="3.25" style="721" customWidth="1"/>
    <col min="2562" max="2562" width="45.83203125" style="721" customWidth="1"/>
    <col min="2563" max="2565" width="11.1640625" style="721" customWidth="1"/>
    <col min="2566" max="2566" width="16" style="721" customWidth="1"/>
    <col min="2567" max="2567" width="11.1640625" style="721" customWidth="1"/>
    <col min="2568" max="2568" width="1.75" style="721" customWidth="1"/>
    <col min="2569" max="2574" width="11.83203125" style="721" customWidth="1"/>
    <col min="2575" max="2580" width="12.58203125" style="721" customWidth="1"/>
    <col min="2581" max="2816" width="8.75" style="721"/>
    <col min="2817" max="2817" width="3.25" style="721" customWidth="1"/>
    <col min="2818" max="2818" width="45.83203125" style="721" customWidth="1"/>
    <col min="2819" max="2821" width="11.1640625" style="721" customWidth="1"/>
    <col min="2822" max="2822" width="16" style="721" customWidth="1"/>
    <col min="2823" max="2823" width="11.1640625" style="721" customWidth="1"/>
    <col min="2824" max="2824" width="1.75" style="721" customWidth="1"/>
    <col min="2825" max="2830" width="11.83203125" style="721" customWidth="1"/>
    <col min="2831" max="2836" width="12.58203125" style="721" customWidth="1"/>
    <col min="2837" max="3072" width="8.75" style="721"/>
    <col min="3073" max="3073" width="3.25" style="721" customWidth="1"/>
    <col min="3074" max="3074" width="45.83203125" style="721" customWidth="1"/>
    <col min="3075" max="3077" width="11.1640625" style="721" customWidth="1"/>
    <col min="3078" max="3078" width="16" style="721" customWidth="1"/>
    <col min="3079" max="3079" width="11.1640625" style="721" customWidth="1"/>
    <col min="3080" max="3080" width="1.75" style="721" customWidth="1"/>
    <col min="3081" max="3086" width="11.83203125" style="721" customWidth="1"/>
    <col min="3087" max="3092" width="12.58203125" style="721" customWidth="1"/>
    <col min="3093" max="3328" width="8.75" style="721"/>
    <col min="3329" max="3329" width="3.25" style="721" customWidth="1"/>
    <col min="3330" max="3330" width="45.83203125" style="721" customWidth="1"/>
    <col min="3331" max="3333" width="11.1640625" style="721" customWidth="1"/>
    <col min="3334" max="3334" width="16" style="721" customWidth="1"/>
    <col min="3335" max="3335" width="11.1640625" style="721" customWidth="1"/>
    <col min="3336" max="3336" width="1.75" style="721" customWidth="1"/>
    <col min="3337" max="3342" width="11.83203125" style="721" customWidth="1"/>
    <col min="3343" max="3348" width="12.58203125" style="721" customWidth="1"/>
    <col min="3349" max="3584" width="8.75" style="721"/>
    <col min="3585" max="3585" width="3.25" style="721" customWidth="1"/>
    <col min="3586" max="3586" width="45.83203125" style="721" customWidth="1"/>
    <col min="3587" max="3589" width="11.1640625" style="721" customWidth="1"/>
    <col min="3590" max="3590" width="16" style="721" customWidth="1"/>
    <col min="3591" max="3591" width="11.1640625" style="721" customWidth="1"/>
    <col min="3592" max="3592" width="1.75" style="721" customWidth="1"/>
    <col min="3593" max="3598" width="11.83203125" style="721" customWidth="1"/>
    <col min="3599" max="3604" width="12.58203125" style="721" customWidth="1"/>
    <col min="3605" max="3840" width="8.75" style="721"/>
    <col min="3841" max="3841" width="3.25" style="721" customWidth="1"/>
    <col min="3842" max="3842" width="45.83203125" style="721" customWidth="1"/>
    <col min="3843" max="3845" width="11.1640625" style="721" customWidth="1"/>
    <col min="3846" max="3846" width="16" style="721" customWidth="1"/>
    <col min="3847" max="3847" width="11.1640625" style="721" customWidth="1"/>
    <col min="3848" max="3848" width="1.75" style="721" customWidth="1"/>
    <col min="3849" max="3854" width="11.83203125" style="721" customWidth="1"/>
    <col min="3855" max="3860" width="12.58203125" style="721" customWidth="1"/>
    <col min="3861" max="4096" width="8.75" style="721"/>
    <col min="4097" max="4097" width="3.25" style="721" customWidth="1"/>
    <col min="4098" max="4098" width="45.83203125" style="721" customWidth="1"/>
    <col min="4099" max="4101" width="11.1640625" style="721" customWidth="1"/>
    <col min="4102" max="4102" width="16" style="721" customWidth="1"/>
    <col min="4103" max="4103" width="11.1640625" style="721" customWidth="1"/>
    <col min="4104" max="4104" width="1.75" style="721" customWidth="1"/>
    <col min="4105" max="4110" width="11.83203125" style="721" customWidth="1"/>
    <col min="4111" max="4116" width="12.58203125" style="721" customWidth="1"/>
    <col min="4117" max="4352" width="8.75" style="721"/>
    <col min="4353" max="4353" width="3.25" style="721" customWidth="1"/>
    <col min="4354" max="4354" width="45.83203125" style="721" customWidth="1"/>
    <col min="4355" max="4357" width="11.1640625" style="721" customWidth="1"/>
    <col min="4358" max="4358" width="16" style="721" customWidth="1"/>
    <col min="4359" max="4359" width="11.1640625" style="721" customWidth="1"/>
    <col min="4360" max="4360" width="1.75" style="721" customWidth="1"/>
    <col min="4361" max="4366" width="11.83203125" style="721" customWidth="1"/>
    <col min="4367" max="4372" width="12.58203125" style="721" customWidth="1"/>
    <col min="4373" max="4608" width="8.75" style="721"/>
    <col min="4609" max="4609" width="3.25" style="721" customWidth="1"/>
    <col min="4610" max="4610" width="45.83203125" style="721" customWidth="1"/>
    <col min="4611" max="4613" width="11.1640625" style="721" customWidth="1"/>
    <col min="4614" max="4614" width="16" style="721" customWidth="1"/>
    <col min="4615" max="4615" width="11.1640625" style="721" customWidth="1"/>
    <col min="4616" max="4616" width="1.75" style="721" customWidth="1"/>
    <col min="4617" max="4622" width="11.83203125" style="721" customWidth="1"/>
    <col min="4623" max="4628" width="12.58203125" style="721" customWidth="1"/>
    <col min="4629" max="4864" width="8.75" style="721"/>
    <col min="4865" max="4865" width="3.25" style="721" customWidth="1"/>
    <col min="4866" max="4866" width="45.83203125" style="721" customWidth="1"/>
    <col min="4867" max="4869" width="11.1640625" style="721" customWidth="1"/>
    <col min="4870" max="4870" width="16" style="721" customWidth="1"/>
    <col min="4871" max="4871" width="11.1640625" style="721" customWidth="1"/>
    <col min="4872" max="4872" width="1.75" style="721" customWidth="1"/>
    <col min="4873" max="4878" width="11.83203125" style="721" customWidth="1"/>
    <col min="4879" max="4884" width="12.58203125" style="721" customWidth="1"/>
    <col min="4885" max="5120" width="8.75" style="721"/>
    <col min="5121" max="5121" width="3.25" style="721" customWidth="1"/>
    <col min="5122" max="5122" width="45.83203125" style="721" customWidth="1"/>
    <col min="5123" max="5125" width="11.1640625" style="721" customWidth="1"/>
    <col min="5126" max="5126" width="16" style="721" customWidth="1"/>
    <col min="5127" max="5127" width="11.1640625" style="721" customWidth="1"/>
    <col min="5128" max="5128" width="1.75" style="721" customWidth="1"/>
    <col min="5129" max="5134" width="11.83203125" style="721" customWidth="1"/>
    <col min="5135" max="5140" width="12.58203125" style="721" customWidth="1"/>
    <col min="5141" max="5376" width="8.75" style="721"/>
    <col min="5377" max="5377" width="3.25" style="721" customWidth="1"/>
    <col min="5378" max="5378" width="45.83203125" style="721" customWidth="1"/>
    <col min="5379" max="5381" width="11.1640625" style="721" customWidth="1"/>
    <col min="5382" max="5382" width="16" style="721" customWidth="1"/>
    <col min="5383" max="5383" width="11.1640625" style="721" customWidth="1"/>
    <col min="5384" max="5384" width="1.75" style="721" customWidth="1"/>
    <col min="5385" max="5390" width="11.83203125" style="721" customWidth="1"/>
    <col min="5391" max="5396" width="12.58203125" style="721" customWidth="1"/>
    <col min="5397" max="5632" width="8.75" style="721"/>
    <col min="5633" max="5633" width="3.25" style="721" customWidth="1"/>
    <col min="5634" max="5634" width="45.83203125" style="721" customWidth="1"/>
    <col min="5635" max="5637" width="11.1640625" style="721" customWidth="1"/>
    <col min="5638" max="5638" width="16" style="721" customWidth="1"/>
    <col min="5639" max="5639" width="11.1640625" style="721" customWidth="1"/>
    <col min="5640" max="5640" width="1.75" style="721" customWidth="1"/>
    <col min="5641" max="5646" width="11.83203125" style="721" customWidth="1"/>
    <col min="5647" max="5652" width="12.58203125" style="721" customWidth="1"/>
    <col min="5653" max="5888" width="8.75" style="721"/>
    <col min="5889" max="5889" width="3.25" style="721" customWidth="1"/>
    <col min="5890" max="5890" width="45.83203125" style="721" customWidth="1"/>
    <col min="5891" max="5893" width="11.1640625" style="721" customWidth="1"/>
    <col min="5894" max="5894" width="16" style="721" customWidth="1"/>
    <col min="5895" max="5895" width="11.1640625" style="721" customWidth="1"/>
    <col min="5896" max="5896" width="1.75" style="721" customWidth="1"/>
    <col min="5897" max="5902" width="11.83203125" style="721" customWidth="1"/>
    <col min="5903" max="5908" width="12.58203125" style="721" customWidth="1"/>
    <col min="5909" max="6144" width="8.75" style="721"/>
    <col min="6145" max="6145" width="3.25" style="721" customWidth="1"/>
    <col min="6146" max="6146" width="45.83203125" style="721" customWidth="1"/>
    <col min="6147" max="6149" width="11.1640625" style="721" customWidth="1"/>
    <col min="6150" max="6150" width="16" style="721" customWidth="1"/>
    <col min="6151" max="6151" width="11.1640625" style="721" customWidth="1"/>
    <col min="6152" max="6152" width="1.75" style="721" customWidth="1"/>
    <col min="6153" max="6158" width="11.83203125" style="721" customWidth="1"/>
    <col min="6159" max="6164" width="12.58203125" style="721" customWidth="1"/>
    <col min="6165" max="6400" width="8.75" style="721"/>
    <col min="6401" max="6401" width="3.25" style="721" customWidth="1"/>
    <col min="6402" max="6402" width="45.83203125" style="721" customWidth="1"/>
    <col min="6403" max="6405" width="11.1640625" style="721" customWidth="1"/>
    <col min="6406" max="6406" width="16" style="721" customWidth="1"/>
    <col min="6407" max="6407" width="11.1640625" style="721" customWidth="1"/>
    <col min="6408" max="6408" width="1.75" style="721" customWidth="1"/>
    <col min="6409" max="6414" width="11.83203125" style="721" customWidth="1"/>
    <col min="6415" max="6420" width="12.58203125" style="721" customWidth="1"/>
    <col min="6421" max="6656" width="8.75" style="721"/>
    <col min="6657" max="6657" width="3.25" style="721" customWidth="1"/>
    <col min="6658" max="6658" width="45.83203125" style="721" customWidth="1"/>
    <col min="6659" max="6661" width="11.1640625" style="721" customWidth="1"/>
    <col min="6662" max="6662" width="16" style="721" customWidth="1"/>
    <col min="6663" max="6663" width="11.1640625" style="721" customWidth="1"/>
    <col min="6664" max="6664" width="1.75" style="721" customWidth="1"/>
    <col min="6665" max="6670" width="11.83203125" style="721" customWidth="1"/>
    <col min="6671" max="6676" width="12.58203125" style="721" customWidth="1"/>
    <col min="6677" max="6912" width="8.75" style="721"/>
    <col min="6913" max="6913" width="3.25" style="721" customWidth="1"/>
    <col min="6914" max="6914" width="45.83203125" style="721" customWidth="1"/>
    <col min="6915" max="6917" width="11.1640625" style="721" customWidth="1"/>
    <col min="6918" max="6918" width="16" style="721" customWidth="1"/>
    <col min="6919" max="6919" width="11.1640625" style="721" customWidth="1"/>
    <col min="6920" max="6920" width="1.75" style="721" customWidth="1"/>
    <col min="6921" max="6926" width="11.83203125" style="721" customWidth="1"/>
    <col min="6927" max="6932" width="12.58203125" style="721" customWidth="1"/>
    <col min="6933" max="7168" width="8.75" style="721"/>
    <col min="7169" max="7169" width="3.25" style="721" customWidth="1"/>
    <col min="7170" max="7170" width="45.83203125" style="721" customWidth="1"/>
    <col min="7171" max="7173" width="11.1640625" style="721" customWidth="1"/>
    <col min="7174" max="7174" width="16" style="721" customWidth="1"/>
    <col min="7175" max="7175" width="11.1640625" style="721" customWidth="1"/>
    <col min="7176" max="7176" width="1.75" style="721" customWidth="1"/>
    <col min="7177" max="7182" width="11.83203125" style="721" customWidth="1"/>
    <col min="7183" max="7188" width="12.58203125" style="721" customWidth="1"/>
    <col min="7189" max="7424" width="8.75" style="721"/>
    <col min="7425" max="7425" width="3.25" style="721" customWidth="1"/>
    <col min="7426" max="7426" width="45.83203125" style="721" customWidth="1"/>
    <col min="7427" max="7429" width="11.1640625" style="721" customWidth="1"/>
    <col min="7430" max="7430" width="16" style="721" customWidth="1"/>
    <col min="7431" max="7431" width="11.1640625" style="721" customWidth="1"/>
    <col min="7432" max="7432" width="1.75" style="721" customWidth="1"/>
    <col min="7433" max="7438" width="11.83203125" style="721" customWidth="1"/>
    <col min="7439" max="7444" width="12.58203125" style="721" customWidth="1"/>
    <col min="7445" max="7680" width="8.75" style="721"/>
    <col min="7681" max="7681" width="3.25" style="721" customWidth="1"/>
    <col min="7682" max="7682" width="45.83203125" style="721" customWidth="1"/>
    <col min="7683" max="7685" width="11.1640625" style="721" customWidth="1"/>
    <col min="7686" max="7686" width="16" style="721" customWidth="1"/>
    <col min="7687" max="7687" width="11.1640625" style="721" customWidth="1"/>
    <col min="7688" max="7688" width="1.75" style="721" customWidth="1"/>
    <col min="7689" max="7694" width="11.83203125" style="721" customWidth="1"/>
    <col min="7695" max="7700" width="12.58203125" style="721" customWidth="1"/>
    <col min="7701" max="7936" width="8.75" style="721"/>
    <col min="7937" max="7937" width="3.25" style="721" customWidth="1"/>
    <col min="7938" max="7938" width="45.83203125" style="721" customWidth="1"/>
    <col min="7939" max="7941" width="11.1640625" style="721" customWidth="1"/>
    <col min="7942" max="7942" width="16" style="721" customWidth="1"/>
    <col min="7943" max="7943" width="11.1640625" style="721" customWidth="1"/>
    <col min="7944" max="7944" width="1.75" style="721" customWidth="1"/>
    <col min="7945" max="7950" width="11.83203125" style="721" customWidth="1"/>
    <col min="7951" max="7956" width="12.58203125" style="721" customWidth="1"/>
    <col min="7957" max="8192" width="8.75" style="721"/>
    <col min="8193" max="8193" width="3.25" style="721" customWidth="1"/>
    <col min="8194" max="8194" width="45.83203125" style="721" customWidth="1"/>
    <col min="8195" max="8197" width="11.1640625" style="721" customWidth="1"/>
    <col min="8198" max="8198" width="16" style="721" customWidth="1"/>
    <col min="8199" max="8199" width="11.1640625" style="721" customWidth="1"/>
    <col min="8200" max="8200" width="1.75" style="721" customWidth="1"/>
    <col min="8201" max="8206" width="11.83203125" style="721" customWidth="1"/>
    <col min="8207" max="8212" width="12.58203125" style="721" customWidth="1"/>
    <col min="8213" max="8448" width="8.75" style="721"/>
    <col min="8449" max="8449" width="3.25" style="721" customWidth="1"/>
    <col min="8450" max="8450" width="45.83203125" style="721" customWidth="1"/>
    <col min="8451" max="8453" width="11.1640625" style="721" customWidth="1"/>
    <col min="8454" max="8454" width="16" style="721" customWidth="1"/>
    <col min="8455" max="8455" width="11.1640625" style="721" customWidth="1"/>
    <col min="8456" max="8456" width="1.75" style="721" customWidth="1"/>
    <col min="8457" max="8462" width="11.83203125" style="721" customWidth="1"/>
    <col min="8463" max="8468" width="12.58203125" style="721" customWidth="1"/>
    <col min="8469" max="8704" width="8.75" style="721"/>
    <col min="8705" max="8705" width="3.25" style="721" customWidth="1"/>
    <col min="8706" max="8706" width="45.83203125" style="721" customWidth="1"/>
    <col min="8707" max="8709" width="11.1640625" style="721" customWidth="1"/>
    <col min="8710" max="8710" width="16" style="721" customWidth="1"/>
    <col min="8711" max="8711" width="11.1640625" style="721" customWidth="1"/>
    <col min="8712" max="8712" width="1.75" style="721" customWidth="1"/>
    <col min="8713" max="8718" width="11.83203125" style="721" customWidth="1"/>
    <col min="8719" max="8724" width="12.58203125" style="721" customWidth="1"/>
    <col min="8725" max="8960" width="8.75" style="721"/>
    <col min="8961" max="8961" width="3.25" style="721" customWidth="1"/>
    <col min="8962" max="8962" width="45.83203125" style="721" customWidth="1"/>
    <col min="8963" max="8965" width="11.1640625" style="721" customWidth="1"/>
    <col min="8966" max="8966" width="16" style="721" customWidth="1"/>
    <col min="8967" max="8967" width="11.1640625" style="721" customWidth="1"/>
    <col min="8968" max="8968" width="1.75" style="721" customWidth="1"/>
    <col min="8969" max="8974" width="11.83203125" style="721" customWidth="1"/>
    <col min="8975" max="8980" width="12.58203125" style="721" customWidth="1"/>
    <col min="8981" max="9216" width="8.75" style="721"/>
    <col min="9217" max="9217" width="3.25" style="721" customWidth="1"/>
    <col min="9218" max="9218" width="45.83203125" style="721" customWidth="1"/>
    <col min="9219" max="9221" width="11.1640625" style="721" customWidth="1"/>
    <col min="9222" max="9222" width="16" style="721" customWidth="1"/>
    <col min="9223" max="9223" width="11.1640625" style="721" customWidth="1"/>
    <col min="9224" max="9224" width="1.75" style="721" customWidth="1"/>
    <col min="9225" max="9230" width="11.83203125" style="721" customWidth="1"/>
    <col min="9231" max="9236" width="12.58203125" style="721" customWidth="1"/>
    <col min="9237" max="9472" width="8.75" style="721"/>
    <col min="9473" max="9473" width="3.25" style="721" customWidth="1"/>
    <col min="9474" max="9474" width="45.83203125" style="721" customWidth="1"/>
    <col min="9475" max="9477" width="11.1640625" style="721" customWidth="1"/>
    <col min="9478" max="9478" width="16" style="721" customWidth="1"/>
    <col min="9479" max="9479" width="11.1640625" style="721" customWidth="1"/>
    <col min="9480" max="9480" width="1.75" style="721" customWidth="1"/>
    <col min="9481" max="9486" width="11.83203125" style="721" customWidth="1"/>
    <col min="9487" max="9492" width="12.58203125" style="721" customWidth="1"/>
    <col min="9493" max="9728" width="8.75" style="721"/>
    <col min="9729" max="9729" width="3.25" style="721" customWidth="1"/>
    <col min="9730" max="9730" width="45.83203125" style="721" customWidth="1"/>
    <col min="9731" max="9733" width="11.1640625" style="721" customWidth="1"/>
    <col min="9734" max="9734" width="16" style="721" customWidth="1"/>
    <col min="9735" max="9735" width="11.1640625" style="721" customWidth="1"/>
    <col min="9736" max="9736" width="1.75" style="721" customWidth="1"/>
    <col min="9737" max="9742" width="11.83203125" style="721" customWidth="1"/>
    <col min="9743" max="9748" width="12.58203125" style="721" customWidth="1"/>
    <col min="9749" max="9984" width="8.75" style="721"/>
    <col min="9985" max="9985" width="3.25" style="721" customWidth="1"/>
    <col min="9986" max="9986" width="45.83203125" style="721" customWidth="1"/>
    <col min="9987" max="9989" width="11.1640625" style="721" customWidth="1"/>
    <col min="9990" max="9990" width="16" style="721" customWidth="1"/>
    <col min="9991" max="9991" width="11.1640625" style="721" customWidth="1"/>
    <col min="9992" max="9992" width="1.75" style="721" customWidth="1"/>
    <col min="9993" max="9998" width="11.83203125" style="721" customWidth="1"/>
    <col min="9999" max="10004" width="12.58203125" style="721" customWidth="1"/>
    <col min="10005" max="10240" width="8.75" style="721"/>
    <col min="10241" max="10241" width="3.25" style="721" customWidth="1"/>
    <col min="10242" max="10242" width="45.83203125" style="721" customWidth="1"/>
    <col min="10243" max="10245" width="11.1640625" style="721" customWidth="1"/>
    <col min="10246" max="10246" width="16" style="721" customWidth="1"/>
    <col min="10247" max="10247" width="11.1640625" style="721" customWidth="1"/>
    <col min="10248" max="10248" width="1.75" style="721" customWidth="1"/>
    <col min="10249" max="10254" width="11.83203125" style="721" customWidth="1"/>
    <col min="10255" max="10260" width="12.58203125" style="721" customWidth="1"/>
    <col min="10261" max="10496" width="8.75" style="721"/>
    <col min="10497" max="10497" width="3.25" style="721" customWidth="1"/>
    <col min="10498" max="10498" width="45.83203125" style="721" customWidth="1"/>
    <col min="10499" max="10501" width="11.1640625" style="721" customWidth="1"/>
    <col min="10502" max="10502" width="16" style="721" customWidth="1"/>
    <col min="10503" max="10503" width="11.1640625" style="721" customWidth="1"/>
    <col min="10504" max="10504" width="1.75" style="721" customWidth="1"/>
    <col min="10505" max="10510" width="11.83203125" style="721" customWidth="1"/>
    <col min="10511" max="10516" width="12.58203125" style="721" customWidth="1"/>
    <col min="10517" max="10752" width="8.75" style="721"/>
    <col min="10753" max="10753" width="3.25" style="721" customWidth="1"/>
    <col min="10754" max="10754" width="45.83203125" style="721" customWidth="1"/>
    <col min="10755" max="10757" width="11.1640625" style="721" customWidth="1"/>
    <col min="10758" max="10758" width="16" style="721" customWidth="1"/>
    <col min="10759" max="10759" width="11.1640625" style="721" customWidth="1"/>
    <col min="10760" max="10760" width="1.75" style="721" customWidth="1"/>
    <col min="10761" max="10766" width="11.83203125" style="721" customWidth="1"/>
    <col min="10767" max="10772" width="12.58203125" style="721" customWidth="1"/>
    <col min="10773" max="11008" width="8.75" style="721"/>
    <col min="11009" max="11009" width="3.25" style="721" customWidth="1"/>
    <col min="11010" max="11010" width="45.83203125" style="721" customWidth="1"/>
    <col min="11011" max="11013" width="11.1640625" style="721" customWidth="1"/>
    <col min="11014" max="11014" width="16" style="721" customWidth="1"/>
    <col min="11015" max="11015" width="11.1640625" style="721" customWidth="1"/>
    <col min="11016" max="11016" width="1.75" style="721" customWidth="1"/>
    <col min="11017" max="11022" width="11.83203125" style="721" customWidth="1"/>
    <col min="11023" max="11028" width="12.58203125" style="721" customWidth="1"/>
    <col min="11029" max="11264" width="8.75" style="721"/>
    <col min="11265" max="11265" width="3.25" style="721" customWidth="1"/>
    <col min="11266" max="11266" width="45.83203125" style="721" customWidth="1"/>
    <col min="11267" max="11269" width="11.1640625" style="721" customWidth="1"/>
    <col min="11270" max="11270" width="16" style="721" customWidth="1"/>
    <col min="11271" max="11271" width="11.1640625" style="721" customWidth="1"/>
    <col min="11272" max="11272" width="1.75" style="721" customWidth="1"/>
    <col min="11273" max="11278" width="11.83203125" style="721" customWidth="1"/>
    <col min="11279" max="11284" width="12.58203125" style="721" customWidth="1"/>
    <col min="11285" max="11520" width="8.75" style="721"/>
    <col min="11521" max="11521" width="3.25" style="721" customWidth="1"/>
    <col min="11522" max="11522" width="45.83203125" style="721" customWidth="1"/>
    <col min="11523" max="11525" width="11.1640625" style="721" customWidth="1"/>
    <col min="11526" max="11526" width="16" style="721" customWidth="1"/>
    <col min="11527" max="11527" width="11.1640625" style="721" customWidth="1"/>
    <col min="11528" max="11528" width="1.75" style="721" customWidth="1"/>
    <col min="11529" max="11534" width="11.83203125" style="721" customWidth="1"/>
    <col min="11535" max="11540" width="12.58203125" style="721" customWidth="1"/>
    <col min="11541" max="11776" width="8.75" style="721"/>
    <col min="11777" max="11777" width="3.25" style="721" customWidth="1"/>
    <col min="11778" max="11778" width="45.83203125" style="721" customWidth="1"/>
    <col min="11779" max="11781" width="11.1640625" style="721" customWidth="1"/>
    <col min="11782" max="11782" width="16" style="721" customWidth="1"/>
    <col min="11783" max="11783" width="11.1640625" style="721" customWidth="1"/>
    <col min="11784" max="11784" width="1.75" style="721" customWidth="1"/>
    <col min="11785" max="11790" width="11.83203125" style="721" customWidth="1"/>
    <col min="11791" max="11796" width="12.58203125" style="721" customWidth="1"/>
    <col min="11797" max="12032" width="8.75" style="721"/>
    <col min="12033" max="12033" width="3.25" style="721" customWidth="1"/>
    <col min="12034" max="12034" width="45.83203125" style="721" customWidth="1"/>
    <col min="12035" max="12037" width="11.1640625" style="721" customWidth="1"/>
    <col min="12038" max="12038" width="16" style="721" customWidth="1"/>
    <col min="12039" max="12039" width="11.1640625" style="721" customWidth="1"/>
    <col min="12040" max="12040" width="1.75" style="721" customWidth="1"/>
    <col min="12041" max="12046" width="11.83203125" style="721" customWidth="1"/>
    <col min="12047" max="12052" width="12.58203125" style="721" customWidth="1"/>
    <col min="12053" max="12288" width="8.75" style="721"/>
    <col min="12289" max="12289" width="3.25" style="721" customWidth="1"/>
    <col min="12290" max="12290" width="45.83203125" style="721" customWidth="1"/>
    <col min="12291" max="12293" width="11.1640625" style="721" customWidth="1"/>
    <col min="12294" max="12294" width="16" style="721" customWidth="1"/>
    <col min="12295" max="12295" width="11.1640625" style="721" customWidth="1"/>
    <col min="12296" max="12296" width="1.75" style="721" customWidth="1"/>
    <col min="12297" max="12302" width="11.83203125" style="721" customWidth="1"/>
    <col min="12303" max="12308" width="12.58203125" style="721" customWidth="1"/>
    <col min="12309" max="12544" width="8.75" style="721"/>
    <col min="12545" max="12545" width="3.25" style="721" customWidth="1"/>
    <col min="12546" max="12546" width="45.83203125" style="721" customWidth="1"/>
    <col min="12547" max="12549" width="11.1640625" style="721" customWidth="1"/>
    <col min="12550" max="12550" width="16" style="721" customWidth="1"/>
    <col min="12551" max="12551" width="11.1640625" style="721" customWidth="1"/>
    <col min="12552" max="12552" width="1.75" style="721" customWidth="1"/>
    <col min="12553" max="12558" width="11.83203125" style="721" customWidth="1"/>
    <col min="12559" max="12564" width="12.58203125" style="721" customWidth="1"/>
    <col min="12565" max="12800" width="8.75" style="721"/>
    <col min="12801" max="12801" width="3.25" style="721" customWidth="1"/>
    <col min="12802" max="12802" width="45.83203125" style="721" customWidth="1"/>
    <col min="12803" max="12805" width="11.1640625" style="721" customWidth="1"/>
    <col min="12806" max="12806" width="16" style="721" customWidth="1"/>
    <col min="12807" max="12807" width="11.1640625" style="721" customWidth="1"/>
    <col min="12808" max="12808" width="1.75" style="721" customWidth="1"/>
    <col min="12809" max="12814" width="11.83203125" style="721" customWidth="1"/>
    <col min="12815" max="12820" width="12.58203125" style="721" customWidth="1"/>
    <col min="12821" max="13056" width="8.75" style="721"/>
    <col min="13057" max="13057" width="3.25" style="721" customWidth="1"/>
    <col min="13058" max="13058" width="45.83203125" style="721" customWidth="1"/>
    <col min="13059" max="13061" width="11.1640625" style="721" customWidth="1"/>
    <col min="13062" max="13062" width="16" style="721" customWidth="1"/>
    <col min="13063" max="13063" width="11.1640625" style="721" customWidth="1"/>
    <col min="13064" max="13064" width="1.75" style="721" customWidth="1"/>
    <col min="13065" max="13070" width="11.83203125" style="721" customWidth="1"/>
    <col min="13071" max="13076" width="12.58203125" style="721" customWidth="1"/>
    <col min="13077" max="13312" width="8.75" style="721"/>
    <col min="13313" max="13313" width="3.25" style="721" customWidth="1"/>
    <col min="13314" max="13314" width="45.83203125" style="721" customWidth="1"/>
    <col min="13315" max="13317" width="11.1640625" style="721" customWidth="1"/>
    <col min="13318" max="13318" width="16" style="721" customWidth="1"/>
    <col min="13319" max="13319" width="11.1640625" style="721" customWidth="1"/>
    <col min="13320" max="13320" width="1.75" style="721" customWidth="1"/>
    <col min="13321" max="13326" width="11.83203125" style="721" customWidth="1"/>
    <col min="13327" max="13332" width="12.58203125" style="721" customWidth="1"/>
    <col min="13333" max="13568" width="8.75" style="721"/>
    <col min="13569" max="13569" width="3.25" style="721" customWidth="1"/>
    <col min="13570" max="13570" width="45.83203125" style="721" customWidth="1"/>
    <col min="13571" max="13573" width="11.1640625" style="721" customWidth="1"/>
    <col min="13574" max="13574" width="16" style="721" customWidth="1"/>
    <col min="13575" max="13575" width="11.1640625" style="721" customWidth="1"/>
    <col min="13576" max="13576" width="1.75" style="721" customWidth="1"/>
    <col min="13577" max="13582" width="11.83203125" style="721" customWidth="1"/>
    <col min="13583" max="13588" width="12.58203125" style="721" customWidth="1"/>
    <col min="13589" max="13824" width="8.75" style="721"/>
    <col min="13825" max="13825" width="3.25" style="721" customWidth="1"/>
    <col min="13826" max="13826" width="45.83203125" style="721" customWidth="1"/>
    <col min="13827" max="13829" width="11.1640625" style="721" customWidth="1"/>
    <col min="13830" max="13830" width="16" style="721" customWidth="1"/>
    <col min="13831" max="13831" width="11.1640625" style="721" customWidth="1"/>
    <col min="13832" max="13832" width="1.75" style="721" customWidth="1"/>
    <col min="13833" max="13838" width="11.83203125" style="721" customWidth="1"/>
    <col min="13839" max="13844" width="12.58203125" style="721" customWidth="1"/>
    <col min="13845" max="14080" width="8.75" style="721"/>
    <col min="14081" max="14081" width="3.25" style="721" customWidth="1"/>
    <col min="14082" max="14082" width="45.83203125" style="721" customWidth="1"/>
    <col min="14083" max="14085" width="11.1640625" style="721" customWidth="1"/>
    <col min="14086" max="14086" width="16" style="721" customWidth="1"/>
    <col min="14087" max="14087" width="11.1640625" style="721" customWidth="1"/>
    <col min="14088" max="14088" width="1.75" style="721" customWidth="1"/>
    <col min="14089" max="14094" width="11.83203125" style="721" customWidth="1"/>
    <col min="14095" max="14100" width="12.58203125" style="721" customWidth="1"/>
    <col min="14101" max="14336" width="8.75" style="721"/>
    <col min="14337" max="14337" width="3.25" style="721" customWidth="1"/>
    <col min="14338" max="14338" width="45.83203125" style="721" customWidth="1"/>
    <col min="14339" max="14341" width="11.1640625" style="721" customWidth="1"/>
    <col min="14342" max="14342" width="16" style="721" customWidth="1"/>
    <col min="14343" max="14343" width="11.1640625" style="721" customWidth="1"/>
    <col min="14344" max="14344" width="1.75" style="721" customWidth="1"/>
    <col min="14345" max="14350" width="11.83203125" style="721" customWidth="1"/>
    <col min="14351" max="14356" width="12.58203125" style="721" customWidth="1"/>
    <col min="14357" max="14592" width="8.75" style="721"/>
    <col min="14593" max="14593" width="3.25" style="721" customWidth="1"/>
    <col min="14594" max="14594" width="45.83203125" style="721" customWidth="1"/>
    <col min="14595" max="14597" width="11.1640625" style="721" customWidth="1"/>
    <col min="14598" max="14598" width="16" style="721" customWidth="1"/>
    <col min="14599" max="14599" width="11.1640625" style="721" customWidth="1"/>
    <col min="14600" max="14600" width="1.75" style="721" customWidth="1"/>
    <col min="14601" max="14606" width="11.83203125" style="721" customWidth="1"/>
    <col min="14607" max="14612" width="12.58203125" style="721" customWidth="1"/>
    <col min="14613" max="14848" width="8.75" style="721"/>
    <col min="14849" max="14849" width="3.25" style="721" customWidth="1"/>
    <col min="14850" max="14850" width="45.83203125" style="721" customWidth="1"/>
    <col min="14851" max="14853" width="11.1640625" style="721" customWidth="1"/>
    <col min="14854" max="14854" width="16" style="721" customWidth="1"/>
    <col min="14855" max="14855" width="11.1640625" style="721" customWidth="1"/>
    <col min="14856" max="14856" width="1.75" style="721" customWidth="1"/>
    <col min="14857" max="14862" width="11.83203125" style="721" customWidth="1"/>
    <col min="14863" max="14868" width="12.58203125" style="721" customWidth="1"/>
    <col min="14869" max="15104" width="8.75" style="721"/>
    <col min="15105" max="15105" width="3.25" style="721" customWidth="1"/>
    <col min="15106" max="15106" width="45.83203125" style="721" customWidth="1"/>
    <col min="15107" max="15109" width="11.1640625" style="721" customWidth="1"/>
    <col min="15110" max="15110" width="16" style="721" customWidth="1"/>
    <col min="15111" max="15111" width="11.1640625" style="721" customWidth="1"/>
    <col min="15112" max="15112" width="1.75" style="721" customWidth="1"/>
    <col min="15113" max="15118" width="11.83203125" style="721" customWidth="1"/>
    <col min="15119" max="15124" width="12.58203125" style="721" customWidth="1"/>
    <col min="15125" max="15360" width="8.75" style="721"/>
    <col min="15361" max="15361" width="3.25" style="721" customWidth="1"/>
    <col min="15362" max="15362" width="45.83203125" style="721" customWidth="1"/>
    <col min="15363" max="15365" width="11.1640625" style="721" customWidth="1"/>
    <col min="15366" max="15366" width="16" style="721" customWidth="1"/>
    <col min="15367" max="15367" width="11.1640625" style="721" customWidth="1"/>
    <col min="15368" max="15368" width="1.75" style="721" customWidth="1"/>
    <col min="15369" max="15374" width="11.83203125" style="721" customWidth="1"/>
    <col min="15375" max="15380" width="12.58203125" style="721" customWidth="1"/>
    <col min="15381" max="15616" width="8.75" style="721"/>
    <col min="15617" max="15617" width="3.25" style="721" customWidth="1"/>
    <col min="15618" max="15618" width="45.83203125" style="721" customWidth="1"/>
    <col min="15619" max="15621" width="11.1640625" style="721" customWidth="1"/>
    <col min="15622" max="15622" width="16" style="721" customWidth="1"/>
    <col min="15623" max="15623" width="11.1640625" style="721" customWidth="1"/>
    <col min="15624" max="15624" width="1.75" style="721" customWidth="1"/>
    <col min="15625" max="15630" width="11.83203125" style="721" customWidth="1"/>
    <col min="15631" max="15636" width="12.58203125" style="721" customWidth="1"/>
    <col min="15637" max="15872" width="8.75" style="721"/>
    <col min="15873" max="15873" width="3.25" style="721" customWidth="1"/>
    <col min="15874" max="15874" width="45.83203125" style="721" customWidth="1"/>
    <col min="15875" max="15877" width="11.1640625" style="721" customWidth="1"/>
    <col min="15878" max="15878" width="16" style="721" customWidth="1"/>
    <col min="15879" max="15879" width="11.1640625" style="721" customWidth="1"/>
    <col min="15880" max="15880" width="1.75" style="721" customWidth="1"/>
    <col min="15881" max="15886" width="11.83203125" style="721" customWidth="1"/>
    <col min="15887" max="15892" width="12.58203125" style="721" customWidth="1"/>
    <col min="15893" max="16128" width="8.75" style="721"/>
    <col min="16129" max="16129" width="3.25" style="721" customWidth="1"/>
    <col min="16130" max="16130" width="45.83203125" style="721" customWidth="1"/>
    <col min="16131" max="16133" width="11.1640625" style="721" customWidth="1"/>
    <col min="16134" max="16134" width="16" style="721" customWidth="1"/>
    <col min="16135" max="16135" width="11.1640625" style="721" customWidth="1"/>
    <col min="16136" max="16136" width="1.75" style="721" customWidth="1"/>
    <col min="16137" max="16142" width="11.83203125" style="721" customWidth="1"/>
    <col min="16143" max="16148" width="12.58203125" style="721" customWidth="1"/>
    <col min="16149" max="16384" width="8.75" style="721"/>
  </cols>
  <sheetData>
    <row r="1" spans="1:20">
      <c r="A1" s="1225" t="str">
        <f>+[4]SUMMARY!A1</f>
        <v>COPPER CHIMNEY @ MOM, WAKAD</v>
      </c>
      <c r="B1" s="1226"/>
      <c r="C1" s="1226"/>
      <c r="D1" s="1226"/>
      <c r="E1" s="1226" t="s">
        <v>27</v>
      </c>
      <c r="F1" s="1226"/>
      <c r="G1" s="1226"/>
      <c r="H1" s="720"/>
      <c r="I1" s="1227" t="s">
        <v>538</v>
      </c>
      <c r="J1" s="1226"/>
      <c r="K1" s="1226"/>
      <c r="L1" s="1226" t="s">
        <v>987</v>
      </c>
      <c r="M1" s="1226"/>
      <c r="N1" s="1226"/>
      <c r="O1" s="1219" t="s">
        <v>988</v>
      </c>
      <c r="P1" s="1219"/>
      <c r="Q1" s="1219"/>
      <c r="R1" s="1219" t="s">
        <v>989</v>
      </c>
      <c r="S1" s="1219"/>
      <c r="T1" s="1220"/>
    </row>
    <row r="2" spans="1:20" ht="12" thickBot="1">
      <c r="A2" s="1223" t="s">
        <v>990</v>
      </c>
      <c r="B2" s="1224"/>
      <c r="C2" s="1224"/>
      <c r="D2" s="1224"/>
      <c r="E2" s="1224"/>
      <c r="F2" s="1224"/>
      <c r="G2" s="1224"/>
      <c r="H2" s="722"/>
      <c r="I2" s="1228"/>
      <c r="J2" s="1229"/>
      <c r="K2" s="1229"/>
      <c r="L2" s="1229"/>
      <c r="M2" s="1229"/>
      <c r="N2" s="1229"/>
      <c r="O2" s="1221"/>
      <c r="P2" s="1221"/>
      <c r="Q2" s="1221"/>
      <c r="R2" s="1221"/>
      <c r="S2" s="1221"/>
      <c r="T2" s="1222"/>
    </row>
    <row r="3" spans="1:20" s="732" customFormat="1" ht="62.5" thickBot="1">
      <c r="A3" s="724" t="s">
        <v>991</v>
      </c>
      <c r="B3" s="725" t="s">
        <v>992</v>
      </c>
      <c r="C3" s="725" t="s">
        <v>448</v>
      </c>
      <c r="D3" s="725" t="s">
        <v>993</v>
      </c>
      <c r="E3" s="726" t="s">
        <v>544</v>
      </c>
      <c r="F3" s="726" t="s">
        <v>994</v>
      </c>
      <c r="G3" s="727" t="s">
        <v>995</v>
      </c>
      <c r="H3" s="728"/>
      <c r="I3" s="729" t="s">
        <v>187</v>
      </c>
      <c r="J3" s="730" t="s">
        <v>189</v>
      </c>
      <c r="K3" s="730" t="s">
        <v>45</v>
      </c>
      <c r="L3" s="730" t="s">
        <v>188</v>
      </c>
      <c r="M3" s="730" t="s">
        <v>189</v>
      </c>
      <c r="N3" s="730" t="s">
        <v>46</v>
      </c>
      <c r="O3" s="730" t="s">
        <v>996</v>
      </c>
      <c r="P3" s="730" t="s">
        <v>189</v>
      </c>
      <c r="Q3" s="730" t="s">
        <v>549</v>
      </c>
      <c r="R3" s="730" t="s">
        <v>996</v>
      </c>
      <c r="S3" s="730" t="s">
        <v>189</v>
      </c>
      <c r="T3" s="731" t="s">
        <v>549</v>
      </c>
    </row>
    <row r="4" spans="1:20" ht="34.5">
      <c r="A4" s="733" t="s">
        <v>997</v>
      </c>
      <c r="B4" s="734" t="s">
        <v>998</v>
      </c>
      <c r="C4" s="735"/>
      <c r="D4" s="735"/>
      <c r="E4" s="736"/>
      <c r="F4" s="736"/>
      <c r="G4" s="737"/>
      <c r="H4" s="722"/>
      <c r="I4" s="738"/>
      <c r="J4" s="739"/>
      <c r="K4" s="739"/>
      <c r="L4" s="739"/>
      <c r="M4" s="739"/>
      <c r="N4" s="739"/>
      <c r="O4" s="739"/>
      <c r="P4" s="739"/>
      <c r="Q4" s="739"/>
      <c r="R4" s="739"/>
      <c r="S4" s="739"/>
      <c r="T4" s="740"/>
    </row>
    <row r="5" spans="1:20">
      <c r="A5" s="741"/>
      <c r="B5" s="742"/>
      <c r="C5" s="743"/>
      <c r="D5" s="743"/>
      <c r="E5" s="744"/>
      <c r="F5" s="744"/>
      <c r="G5" s="745"/>
      <c r="H5" s="722"/>
      <c r="I5" s="746"/>
      <c r="J5" s="722"/>
      <c r="K5" s="722"/>
      <c r="L5" s="722"/>
      <c r="M5" s="722"/>
      <c r="N5" s="722"/>
      <c r="O5" s="722"/>
      <c r="P5" s="722"/>
      <c r="Q5" s="722"/>
      <c r="R5" s="722"/>
      <c r="S5" s="722"/>
      <c r="T5" s="747"/>
    </row>
    <row r="6" spans="1:20" s="732" customFormat="1" ht="23">
      <c r="A6" s="748">
        <v>1</v>
      </c>
      <c r="B6" s="749" t="s">
        <v>999</v>
      </c>
      <c r="C6" s="750"/>
      <c r="D6" s="750"/>
      <c r="E6" s="751"/>
      <c r="F6" s="752"/>
      <c r="G6" s="753"/>
      <c r="H6" s="754"/>
      <c r="I6" s="755"/>
      <c r="J6" s="754"/>
      <c r="K6" s="754"/>
      <c r="L6" s="754"/>
      <c r="M6" s="754"/>
      <c r="N6" s="754"/>
      <c r="O6" s="754"/>
      <c r="P6" s="754"/>
      <c r="Q6" s="754"/>
      <c r="R6" s="754"/>
      <c r="S6" s="754"/>
      <c r="T6" s="756"/>
    </row>
    <row r="7" spans="1:20" s="732" customFormat="1">
      <c r="A7" s="748"/>
      <c r="B7" s="749"/>
      <c r="C7" s="750"/>
      <c r="D7" s="750"/>
      <c r="E7" s="751"/>
      <c r="F7" s="752"/>
      <c r="G7" s="753"/>
      <c r="H7" s="754"/>
      <c r="I7" s="755"/>
      <c r="J7" s="754"/>
      <c r="K7" s="754"/>
      <c r="L7" s="754"/>
      <c r="M7" s="754"/>
      <c r="N7" s="754"/>
      <c r="O7" s="754"/>
      <c r="P7" s="754"/>
      <c r="Q7" s="754"/>
      <c r="R7" s="754"/>
      <c r="S7" s="754"/>
      <c r="T7" s="756"/>
    </row>
    <row r="8" spans="1:20" s="732" customFormat="1">
      <c r="A8" s="748">
        <v>1.1000000000000001</v>
      </c>
      <c r="B8" s="749" t="s">
        <v>1000</v>
      </c>
      <c r="C8" s="750"/>
      <c r="D8" s="750"/>
      <c r="E8" s="751"/>
      <c r="F8" s="752"/>
      <c r="G8" s="753"/>
      <c r="H8" s="754"/>
      <c r="I8" s="755"/>
      <c r="J8" s="754"/>
      <c r="K8" s="754"/>
      <c r="L8" s="754"/>
      <c r="M8" s="754"/>
      <c r="N8" s="754"/>
      <c r="O8" s="754"/>
      <c r="P8" s="754"/>
      <c r="Q8" s="754"/>
      <c r="R8" s="754"/>
      <c r="S8" s="754"/>
      <c r="T8" s="756"/>
    </row>
    <row r="9" spans="1:20" s="732" customFormat="1" ht="23">
      <c r="A9" s="748"/>
      <c r="B9" s="757" t="s">
        <v>1001</v>
      </c>
      <c r="C9" s="750"/>
      <c r="D9" s="750"/>
      <c r="E9" s="751"/>
      <c r="F9" s="752"/>
      <c r="G9" s="753"/>
      <c r="H9" s="754"/>
      <c r="I9" s="755"/>
      <c r="J9" s="754"/>
      <c r="K9" s="754"/>
      <c r="L9" s="754"/>
      <c r="M9" s="754"/>
      <c r="N9" s="754"/>
      <c r="O9" s="754"/>
      <c r="P9" s="754"/>
      <c r="Q9" s="754"/>
      <c r="R9" s="754"/>
      <c r="S9" s="754"/>
      <c r="T9" s="756"/>
    </row>
    <row r="10" spans="1:20" s="732" customFormat="1" ht="24">
      <c r="A10" s="748"/>
      <c r="B10" s="757" t="s">
        <v>1002</v>
      </c>
      <c r="C10" s="758"/>
      <c r="D10" s="758"/>
      <c r="E10" s="752"/>
      <c r="F10" s="752"/>
      <c r="G10" s="753"/>
      <c r="H10" s="754"/>
      <c r="I10" s="755"/>
      <c r="J10" s="754"/>
      <c r="K10" s="754"/>
      <c r="L10" s="754"/>
      <c r="M10" s="754"/>
      <c r="N10" s="754"/>
      <c r="O10" s="754"/>
      <c r="P10" s="754"/>
      <c r="Q10" s="754"/>
      <c r="R10" s="754"/>
      <c r="S10" s="754"/>
      <c r="T10" s="756"/>
    </row>
    <row r="11" spans="1:20" s="732" customFormat="1" ht="48">
      <c r="A11" s="748"/>
      <c r="B11" s="757" t="s">
        <v>1003</v>
      </c>
      <c r="C11" s="758"/>
      <c r="D11" s="758"/>
      <c r="E11" s="752"/>
      <c r="F11" s="752"/>
      <c r="G11" s="753"/>
      <c r="H11" s="754"/>
      <c r="I11" s="755"/>
      <c r="J11" s="754"/>
      <c r="K11" s="754"/>
      <c r="L11" s="754"/>
      <c r="M11" s="754"/>
      <c r="N11" s="754"/>
      <c r="O11" s="754"/>
      <c r="P11" s="754"/>
      <c r="Q11" s="754"/>
      <c r="R11" s="754"/>
      <c r="S11" s="754"/>
      <c r="T11" s="756"/>
    </row>
    <row r="12" spans="1:20" s="732" customFormat="1" ht="24">
      <c r="A12" s="748"/>
      <c r="B12" s="757" t="s">
        <v>1004</v>
      </c>
      <c r="C12" s="758"/>
      <c r="D12" s="758"/>
      <c r="E12" s="752"/>
      <c r="F12" s="752"/>
      <c r="G12" s="753"/>
      <c r="H12" s="754"/>
      <c r="I12" s="755"/>
      <c r="J12" s="754"/>
      <c r="K12" s="754"/>
      <c r="L12" s="754"/>
      <c r="M12" s="754"/>
      <c r="N12" s="754"/>
      <c r="O12" s="754"/>
      <c r="P12" s="754"/>
      <c r="Q12" s="754"/>
      <c r="R12" s="754"/>
      <c r="S12" s="754"/>
      <c r="T12" s="756"/>
    </row>
    <row r="13" spans="1:20" s="732" customFormat="1" ht="60">
      <c r="A13" s="748"/>
      <c r="B13" s="757" t="s">
        <v>1005</v>
      </c>
      <c r="C13" s="758"/>
      <c r="D13" s="758"/>
      <c r="E13" s="752"/>
      <c r="F13" s="752"/>
      <c r="G13" s="753"/>
      <c r="H13" s="754"/>
      <c r="I13" s="755"/>
      <c r="J13" s="754"/>
      <c r="K13" s="754"/>
      <c r="L13" s="754"/>
      <c r="M13" s="754"/>
      <c r="N13" s="754"/>
      <c r="O13" s="754"/>
      <c r="P13" s="754"/>
      <c r="Q13" s="754"/>
      <c r="R13" s="754"/>
      <c r="S13" s="754"/>
      <c r="T13" s="756"/>
    </row>
    <row r="14" spans="1:20" s="732" customFormat="1" ht="36">
      <c r="A14" s="748"/>
      <c r="B14" s="757" t="s">
        <v>1006</v>
      </c>
      <c r="C14" s="758"/>
      <c r="D14" s="758"/>
      <c r="E14" s="752"/>
      <c r="F14" s="752"/>
      <c r="G14" s="753"/>
      <c r="H14" s="754"/>
      <c r="I14" s="755"/>
      <c r="J14" s="754"/>
      <c r="K14" s="754"/>
      <c r="L14" s="754"/>
      <c r="M14" s="754"/>
      <c r="N14" s="754"/>
      <c r="O14" s="754"/>
      <c r="P14" s="754"/>
      <c r="Q14" s="754"/>
      <c r="R14" s="754"/>
      <c r="S14" s="754"/>
      <c r="T14" s="756"/>
    </row>
    <row r="15" spans="1:20" s="732" customFormat="1" ht="84">
      <c r="A15" s="748"/>
      <c r="B15" s="757" t="s">
        <v>1007</v>
      </c>
      <c r="C15" s="758"/>
      <c r="D15" s="758"/>
      <c r="E15" s="752"/>
      <c r="F15" s="752"/>
      <c r="G15" s="753"/>
      <c r="H15" s="754"/>
      <c r="I15" s="755"/>
      <c r="J15" s="754"/>
      <c r="K15" s="754"/>
      <c r="L15" s="754"/>
      <c r="M15" s="754"/>
      <c r="N15" s="754"/>
      <c r="O15" s="754"/>
      <c r="P15" s="754"/>
      <c r="Q15" s="754"/>
      <c r="R15" s="754"/>
      <c r="S15" s="754"/>
      <c r="T15" s="756"/>
    </row>
    <row r="16" spans="1:20" s="732" customFormat="1" ht="108">
      <c r="A16" s="748"/>
      <c r="B16" s="757" t="s">
        <v>1008</v>
      </c>
      <c r="C16" s="758"/>
      <c r="D16" s="758"/>
      <c r="E16" s="752"/>
      <c r="F16" s="752"/>
      <c r="G16" s="753"/>
      <c r="H16" s="754"/>
      <c r="I16" s="755"/>
      <c r="J16" s="754"/>
      <c r="K16" s="754"/>
      <c r="L16" s="754"/>
      <c r="M16" s="754"/>
      <c r="N16" s="754"/>
      <c r="O16" s="754"/>
      <c r="P16" s="754"/>
      <c r="Q16" s="754"/>
      <c r="R16" s="754"/>
      <c r="S16" s="754"/>
      <c r="T16" s="756"/>
    </row>
    <row r="17" spans="1:20" s="732" customFormat="1" ht="23">
      <c r="A17" s="748"/>
      <c r="B17" s="757" t="s">
        <v>1009</v>
      </c>
      <c r="C17" s="758"/>
      <c r="D17" s="758"/>
      <c r="E17" s="752"/>
      <c r="F17" s="752"/>
      <c r="G17" s="753"/>
      <c r="H17" s="754"/>
      <c r="I17" s="755"/>
      <c r="J17" s="754"/>
      <c r="K17" s="754"/>
      <c r="L17" s="754"/>
      <c r="M17" s="754"/>
      <c r="N17" s="754"/>
      <c r="O17" s="754"/>
      <c r="P17" s="754"/>
      <c r="Q17" s="754"/>
      <c r="R17" s="754"/>
      <c r="S17" s="754"/>
      <c r="T17" s="756"/>
    </row>
    <row r="18" spans="1:20" s="732" customFormat="1">
      <c r="A18" s="748"/>
      <c r="B18" s="757" t="s">
        <v>1010</v>
      </c>
      <c r="C18" s="758"/>
      <c r="D18" s="758"/>
      <c r="E18" s="752"/>
      <c r="F18" s="752"/>
      <c r="G18" s="753"/>
      <c r="H18" s="754"/>
      <c r="I18" s="755"/>
      <c r="J18" s="754"/>
      <c r="K18" s="754"/>
      <c r="L18" s="754"/>
      <c r="M18" s="754"/>
      <c r="N18" s="754"/>
      <c r="O18" s="754"/>
      <c r="P18" s="754"/>
      <c r="Q18" s="754"/>
      <c r="R18" s="754"/>
      <c r="S18" s="754"/>
      <c r="T18" s="756"/>
    </row>
    <row r="19" spans="1:20" s="732" customFormat="1">
      <c r="A19" s="748"/>
      <c r="B19" s="757" t="s">
        <v>1011</v>
      </c>
      <c r="C19" s="758"/>
      <c r="D19" s="758"/>
      <c r="E19" s="752"/>
      <c r="F19" s="752"/>
      <c r="G19" s="753"/>
      <c r="H19" s="754"/>
      <c r="I19" s="755"/>
      <c r="J19" s="754"/>
      <c r="K19" s="754"/>
      <c r="L19" s="754"/>
      <c r="M19" s="754"/>
      <c r="N19" s="754"/>
      <c r="O19" s="754"/>
      <c r="P19" s="754"/>
      <c r="Q19" s="754"/>
      <c r="R19" s="754"/>
      <c r="S19" s="754"/>
      <c r="T19" s="756"/>
    </row>
    <row r="20" spans="1:20" s="732" customFormat="1">
      <c r="A20" s="748"/>
      <c r="B20" s="757" t="s">
        <v>1012</v>
      </c>
      <c r="C20" s="758"/>
      <c r="D20" s="758"/>
      <c r="E20" s="752"/>
      <c r="F20" s="752"/>
      <c r="G20" s="753"/>
      <c r="H20" s="754"/>
      <c r="I20" s="755"/>
      <c r="J20" s="754"/>
      <c r="K20" s="754"/>
      <c r="L20" s="754"/>
      <c r="M20" s="754"/>
      <c r="N20" s="754"/>
      <c r="O20" s="754"/>
      <c r="P20" s="754"/>
      <c r="Q20" s="754"/>
      <c r="R20" s="754"/>
      <c r="S20" s="754"/>
      <c r="T20" s="756"/>
    </row>
    <row r="21" spans="1:20" s="732" customFormat="1">
      <c r="A21" s="748"/>
      <c r="B21" s="757" t="s">
        <v>1013</v>
      </c>
      <c r="C21" s="758"/>
      <c r="D21" s="758"/>
      <c r="E21" s="752"/>
      <c r="F21" s="752"/>
      <c r="G21" s="753"/>
      <c r="H21" s="754"/>
      <c r="I21" s="755"/>
      <c r="J21" s="754"/>
      <c r="K21" s="754"/>
      <c r="L21" s="754"/>
      <c r="M21" s="754"/>
      <c r="N21" s="754"/>
      <c r="O21" s="754"/>
      <c r="P21" s="754"/>
      <c r="Q21" s="754"/>
      <c r="R21" s="754"/>
      <c r="S21" s="754"/>
      <c r="T21" s="756"/>
    </row>
    <row r="22" spans="1:20" s="732" customFormat="1">
      <c r="A22" s="748"/>
      <c r="B22" s="757" t="s">
        <v>1014</v>
      </c>
      <c r="C22" s="758"/>
      <c r="D22" s="758"/>
      <c r="E22" s="752"/>
      <c r="F22" s="752"/>
      <c r="G22" s="753"/>
      <c r="H22" s="754"/>
      <c r="I22" s="755"/>
      <c r="J22" s="754"/>
      <c r="K22" s="754"/>
      <c r="L22" s="754"/>
      <c r="M22" s="754"/>
      <c r="N22" s="754"/>
      <c r="O22" s="754"/>
      <c r="P22" s="754"/>
      <c r="Q22" s="754"/>
      <c r="R22" s="754"/>
      <c r="S22" s="754"/>
      <c r="T22" s="756"/>
    </row>
    <row r="23" spans="1:20" s="732" customFormat="1">
      <c r="A23" s="759"/>
      <c r="B23" s="760" t="s">
        <v>1015</v>
      </c>
      <c r="C23" s="758"/>
      <c r="D23" s="758"/>
      <c r="E23" s="752"/>
      <c r="F23" s="752"/>
      <c r="G23" s="753"/>
      <c r="H23" s="754"/>
      <c r="I23" s="755"/>
      <c r="J23" s="754"/>
      <c r="K23" s="754"/>
      <c r="L23" s="754"/>
      <c r="M23" s="754"/>
      <c r="N23" s="754"/>
      <c r="O23" s="754"/>
      <c r="P23" s="754"/>
      <c r="Q23" s="754"/>
      <c r="R23" s="754"/>
      <c r="S23" s="754"/>
      <c r="T23" s="756"/>
    </row>
    <row r="24" spans="1:20" s="732" customFormat="1">
      <c r="A24" s="759"/>
      <c r="B24" s="760"/>
      <c r="C24" s="758"/>
      <c r="D24" s="758"/>
      <c r="E24" s="752"/>
      <c r="F24" s="752"/>
      <c r="G24" s="753"/>
      <c r="H24" s="754"/>
      <c r="I24" s="755"/>
      <c r="J24" s="754"/>
      <c r="K24" s="754"/>
      <c r="L24" s="754"/>
      <c r="M24" s="754"/>
      <c r="N24" s="754"/>
      <c r="O24" s="754"/>
      <c r="P24" s="754"/>
      <c r="Q24" s="754"/>
      <c r="R24" s="754"/>
      <c r="S24" s="754"/>
      <c r="T24" s="756"/>
    </row>
    <row r="25" spans="1:20" s="732" customFormat="1">
      <c r="A25" s="761"/>
      <c r="B25" s="760" t="s">
        <v>1016</v>
      </c>
      <c r="C25" s="758"/>
      <c r="D25" s="758"/>
      <c r="E25" s="752"/>
      <c r="F25" s="752"/>
      <c r="G25" s="753"/>
      <c r="H25" s="754"/>
      <c r="I25" s="755"/>
      <c r="J25" s="754"/>
      <c r="K25" s="754"/>
      <c r="L25" s="754"/>
      <c r="M25" s="754"/>
      <c r="N25" s="754"/>
      <c r="O25" s="754"/>
      <c r="P25" s="754"/>
      <c r="Q25" s="754"/>
      <c r="R25" s="754"/>
      <c r="S25" s="754"/>
      <c r="T25" s="756"/>
    </row>
    <row r="26" spans="1:20" s="732" customFormat="1">
      <c r="A26" s="761"/>
      <c r="B26" s="760" t="s">
        <v>1017</v>
      </c>
      <c r="C26" s="758"/>
      <c r="D26" s="758"/>
      <c r="E26" s="752"/>
      <c r="F26" s="752"/>
      <c r="G26" s="753"/>
      <c r="H26" s="754"/>
      <c r="I26" s="755"/>
      <c r="J26" s="754"/>
      <c r="K26" s="754"/>
      <c r="L26" s="754"/>
      <c r="M26" s="754"/>
      <c r="N26" s="754"/>
      <c r="O26" s="754"/>
      <c r="P26" s="754"/>
      <c r="Q26" s="754"/>
      <c r="R26" s="754"/>
      <c r="S26" s="754"/>
      <c r="T26" s="756"/>
    </row>
    <row r="27" spans="1:20" s="732" customFormat="1" ht="12">
      <c r="A27" s="761"/>
      <c r="B27" s="762" t="s">
        <v>1018</v>
      </c>
      <c r="C27" s="758" t="s">
        <v>1019</v>
      </c>
      <c r="D27" s="758">
        <v>1</v>
      </c>
      <c r="E27" s="752">
        <v>329000</v>
      </c>
      <c r="F27" s="752">
        <v>25000</v>
      </c>
      <c r="G27" s="753">
        <f>$D27*(E27+F27)</f>
        <v>354000</v>
      </c>
      <c r="H27" s="754"/>
      <c r="I27" s="755">
        <v>1</v>
      </c>
      <c r="J27" s="763">
        <v>354000</v>
      </c>
      <c r="K27" s="764">
        <v>354000</v>
      </c>
      <c r="L27" s="754">
        <v>1</v>
      </c>
      <c r="M27" s="763">
        <v>354000</v>
      </c>
      <c r="N27" s="763">
        <v>354000</v>
      </c>
      <c r="O27" s="764">
        <f>L27-D27</f>
        <v>0</v>
      </c>
      <c r="P27" s="763">
        <v>354000</v>
      </c>
      <c r="Q27" s="764">
        <f>P27*O27</f>
        <v>0</v>
      </c>
      <c r="R27" s="764">
        <f>L27-I27</f>
        <v>0</v>
      </c>
      <c r="S27" s="763">
        <v>354000</v>
      </c>
      <c r="T27" s="765">
        <f>S27*R27</f>
        <v>0</v>
      </c>
    </row>
    <row r="28" spans="1:20" s="732" customFormat="1">
      <c r="A28" s="761"/>
      <c r="B28" s="760"/>
      <c r="C28" s="758"/>
      <c r="D28" s="758"/>
      <c r="E28" s="752"/>
      <c r="F28" s="752"/>
      <c r="G28" s="753"/>
      <c r="H28" s="754"/>
      <c r="I28" s="755"/>
      <c r="J28" s="754"/>
      <c r="K28" s="754"/>
      <c r="L28" s="754"/>
      <c r="M28" s="754"/>
      <c r="N28" s="754"/>
      <c r="O28" s="754"/>
      <c r="P28" s="754"/>
      <c r="Q28" s="754"/>
      <c r="R28" s="754"/>
      <c r="S28" s="754"/>
      <c r="T28" s="756"/>
    </row>
    <row r="29" spans="1:20" s="732" customFormat="1">
      <c r="A29" s="766"/>
      <c r="B29" s="767" t="s">
        <v>1020</v>
      </c>
      <c r="C29" s="758"/>
      <c r="D29" s="758"/>
      <c r="E29" s="758"/>
      <c r="F29" s="758"/>
      <c r="G29" s="758"/>
      <c r="H29" s="754"/>
      <c r="I29" s="755"/>
      <c r="J29" s="754"/>
      <c r="K29" s="754"/>
      <c r="L29" s="754"/>
      <c r="M29" s="754"/>
      <c r="N29" s="754"/>
      <c r="O29" s="754"/>
      <c r="P29" s="754"/>
      <c r="Q29" s="754"/>
      <c r="R29" s="754"/>
      <c r="S29" s="754"/>
      <c r="T29" s="756"/>
    </row>
    <row r="30" spans="1:20" s="773" customFormat="1">
      <c r="A30" s="768" t="s">
        <v>1021</v>
      </c>
      <c r="B30" s="767" t="s">
        <v>1022</v>
      </c>
      <c r="C30" s="769"/>
      <c r="D30" s="769"/>
      <c r="E30" s="769"/>
      <c r="F30" s="769"/>
      <c r="G30" s="769"/>
      <c r="H30" s="770"/>
      <c r="I30" s="771"/>
      <c r="J30" s="770"/>
      <c r="K30" s="770"/>
      <c r="L30" s="770"/>
      <c r="M30" s="770"/>
      <c r="N30" s="770"/>
      <c r="O30" s="770"/>
      <c r="P30" s="770"/>
      <c r="Q30" s="770"/>
      <c r="R30" s="770"/>
      <c r="S30" s="770"/>
      <c r="T30" s="772"/>
    </row>
    <row r="31" spans="1:20" s="773" customFormat="1">
      <c r="A31" s="768" t="s">
        <v>1023</v>
      </c>
      <c r="B31" s="767" t="s">
        <v>1024</v>
      </c>
      <c r="C31" s="769"/>
      <c r="D31" s="769"/>
      <c r="E31" s="769"/>
      <c r="F31" s="769"/>
      <c r="G31" s="769"/>
      <c r="H31" s="770"/>
      <c r="I31" s="771"/>
      <c r="J31" s="770"/>
      <c r="K31" s="770"/>
      <c r="L31" s="770"/>
      <c r="M31" s="770"/>
      <c r="N31" s="770"/>
      <c r="O31" s="770"/>
      <c r="P31" s="770"/>
      <c r="Q31" s="770"/>
      <c r="R31" s="770"/>
      <c r="S31" s="770"/>
      <c r="T31" s="772"/>
    </row>
    <row r="32" spans="1:20" s="773" customFormat="1" ht="23">
      <c r="A32" s="768" t="s">
        <v>1025</v>
      </c>
      <c r="B32" s="767" t="s">
        <v>1026</v>
      </c>
      <c r="C32" s="769"/>
      <c r="D32" s="769"/>
      <c r="E32" s="769"/>
      <c r="F32" s="769"/>
      <c r="G32" s="769"/>
      <c r="H32" s="770"/>
      <c r="I32" s="771"/>
      <c r="J32" s="770"/>
      <c r="K32" s="770"/>
      <c r="L32" s="770"/>
      <c r="M32" s="770"/>
      <c r="N32" s="770"/>
      <c r="O32" s="770"/>
      <c r="P32" s="770"/>
      <c r="Q32" s="770"/>
      <c r="R32" s="770"/>
      <c r="S32" s="770"/>
      <c r="T32" s="772"/>
    </row>
    <row r="33" spans="1:23" s="773" customFormat="1" ht="23">
      <c r="A33" s="768" t="s">
        <v>1027</v>
      </c>
      <c r="B33" s="767" t="s">
        <v>1028</v>
      </c>
      <c r="C33" s="769"/>
      <c r="D33" s="769"/>
      <c r="E33" s="769"/>
      <c r="F33" s="769"/>
      <c r="G33" s="769"/>
      <c r="H33" s="770"/>
      <c r="I33" s="771"/>
      <c r="J33" s="770"/>
      <c r="K33" s="770"/>
      <c r="L33" s="770"/>
      <c r="M33" s="770"/>
      <c r="N33" s="770"/>
      <c r="O33" s="770"/>
      <c r="P33" s="770"/>
      <c r="Q33" s="770"/>
      <c r="R33" s="770"/>
      <c r="S33" s="770"/>
      <c r="T33" s="772"/>
    </row>
    <row r="34" spans="1:23" s="773" customFormat="1">
      <c r="A34" s="768" t="s">
        <v>1029</v>
      </c>
      <c r="B34" s="767" t="s">
        <v>1030</v>
      </c>
      <c r="C34" s="769"/>
      <c r="D34" s="769"/>
      <c r="E34" s="769"/>
      <c r="F34" s="769"/>
      <c r="G34" s="769"/>
      <c r="H34" s="770"/>
      <c r="I34" s="771"/>
      <c r="J34" s="770"/>
      <c r="K34" s="770"/>
      <c r="L34" s="770"/>
      <c r="M34" s="770"/>
      <c r="N34" s="770"/>
      <c r="O34" s="770"/>
      <c r="P34" s="770"/>
      <c r="Q34" s="770"/>
      <c r="R34" s="770"/>
      <c r="S34" s="770"/>
      <c r="T34" s="772"/>
    </row>
    <row r="35" spans="1:23" s="773" customFormat="1" ht="46">
      <c r="A35" s="768" t="s">
        <v>1031</v>
      </c>
      <c r="B35" s="767" t="s">
        <v>1032</v>
      </c>
      <c r="C35" s="769"/>
      <c r="D35" s="769"/>
      <c r="E35" s="769"/>
      <c r="F35" s="769"/>
      <c r="G35" s="769"/>
      <c r="H35" s="770"/>
      <c r="I35" s="771"/>
      <c r="J35" s="770"/>
      <c r="K35" s="770"/>
      <c r="L35" s="770"/>
      <c r="M35" s="770"/>
      <c r="N35" s="770"/>
      <c r="O35" s="770"/>
      <c r="P35" s="770"/>
      <c r="Q35" s="770"/>
      <c r="R35" s="770"/>
      <c r="S35" s="770"/>
      <c r="T35" s="772"/>
    </row>
    <row r="36" spans="1:23" s="732" customFormat="1" ht="12" thickBot="1">
      <c r="A36" s="761"/>
      <c r="B36" s="760"/>
      <c r="C36" s="758"/>
      <c r="D36" s="758"/>
      <c r="E36" s="752"/>
      <c r="F36" s="752"/>
      <c r="G36" s="753"/>
      <c r="H36" s="754"/>
      <c r="I36" s="755"/>
      <c r="J36" s="754"/>
      <c r="K36" s="754"/>
      <c r="L36" s="754"/>
      <c r="M36" s="754"/>
      <c r="N36" s="754"/>
      <c r="O36" s="754"/>
      <c r="P36" s="754"/>
      <c r="Q36" s="754"/>
      <c r="R36" s="754"/>
      <c r="S36" s="754"/>
      <c r="T36" s="756"/>
    </row>
    <row r="37" spans="1:23" s="776" customFormat="1" ht="16" thickBot="1">
      <c r="A37" s="748"/>
      <c r="B37" s="749" t="s">
        <v>1033</v>
      </c>
      <c r="C37" s="750"/>
      <c r="D37" s="750"/>
      <c r="E37" s="751"/>
      <c r="F37" s="751"/>
      <c r="G37" s="774">
        <f>SUM(G27)</f>
        <v>354000</v>
      </c>
      <c r="H37" s="775"/>
      <c r="I37" s="755">
        <v>0</v>
      </c>
      <c r="J37" s="775"/>
      <c r="K37" s="730">
        <v>354000</v>
      </c>
      <c r="L37" s="775"/>
      <c r="M37" s="775"/>
      <c r="N37" s="730">
        <v>354000</v>
      </c>
      <c r="O37" s="730">
        <f>SUM(O27:O36)</f>
        <v>0</v>
      </c>
      <c r="P37" s="775"/>
      <c r="Q37" s="730">
        <f>SUM(Q27:Q36)</f>
        <v>0</v>
      </c>
      <c r="R37" s="730">
        <f>SUM(R27:R36)</f>
        <v>0</v>
      </c>
      <c r="S37" s="775"/>
      <c r="T37" s="731">
        <f>SUM(T27:T36)</f>
        <v>0</v>
      </c>
      <c r="V37" s="777"/>
      <c r="W37" s="777"/>
    </row>
    <row r="38" spans="1:23">
      <c r="A38" s="741"/>
      <c r="B38" s="742"/>
      <c r="C38" s="743"/>
      <c r="D38" s="743"/>
      <c r="E38" s="744"/>
      <c r="F38" s="744"/>
      <c r="G38" s="745"/>
      <c r="H38" s="722"/>
      <c r="I38" s="746"/>
      <c r="J38" s="722"/>
      <c r="K38" s="722"/>
      <c r="L38" s="722"/>
      <c r="M38" s="722"/>
      <c r="N38" s="722"/>
      <c r="O38" s="722"/>
      <c r="P38" s="722"/>
      <c r="Q38" s="722"/>
      <c r="R38" s="722"/>
      <c r="S38" s="722"/>
      <c r="T38" s="747"/>
    </row>
    <row r="39" spans="1:23">
      <c r="A39" s="759">
        <v>2</v>
      </c>
      <c r="B39" s="760" t="s">
        <v>1034</v>
      </c>
      <c r="C39" s="769"/>
      <c r="D39" s="769"/>
      <c r="E39" s="769"/>
      <c r="F39" s="769"/>
      <c r="G39" s="722"/>
      <c r="H39" s="722"/>
      <c r="I39" s="746"/>
      <c r="J39" s="722"/>
      <c r="K39" s="722"/>
      <c r="L39" s="722"/>
      <c r="M39" s="722"/>
      <c r="N39" s="722"/>
      <c r="O39" s="722"/>
      <c r="P39" s="722"/>
      <c r="Q39" s="722"/>
      <c r="R39" s="722"/>
      <c r="S39" s="722"/>
      <c r="T39" s="747"/>
    </row>
    <row r="40" spans="1:23">
      <c r="A40" s="741"/>
      <c r="B40" s="742"/>
      <c r="C40" s="743"/>
      <c r="D40" s="743"/>
      <c r="E40" s="744"/>
      <c r="F40" s="744"/>
      <c r="G40" s="745"/>
      <c r="H40" s="722"/>
      <c r="I40" s="746"/>
      <c r="J40" s="722"/>
      <c r="K40" s="722"/>
      <c r="L40" s="722"/>
      <c r="M40" s="722"/>
      <c r="N40" s="722"/>
      <c r="O40" s="722"/>
      <c r="P40" s="722"/>
      <c r="Q40" s="722"/>
      <c r="R40" s="722"/>
      <c r="S40" s="722"/>
      <c r="T40" s="747"/>
    </row>
    <row r="41" spans="1:23">
      <c r="A41" s="759">
        <v>2.1</v>
      </c>
      <c r="B41" s="760" t="s">
        <v>1035</v>
      </c>
      <c r="C41" s="769"/>
      <c r="D41" s="769"/>
      <c r="E41" s="769"/>
      <c r="F41" s="769"/>
      <c r="G41" s="722"/>
      <c r="H41" s="722"/>
      <c r="I41" s="746"/>
      <c r="J41" s="722"/>
      <c r="K41" s="722"/>
      <c r="L41" s="722"/>
      <c r="M41" s="722"/>
      <c r="N41" s="722"/>
      <c r="O41" s="722"/>
      <c r="P41" s="722"/>
      <c r="Q41" s="722"/>
      <c r="R41" s="722"/>
      <c r="S41" s="722"/>
      <c r="T41" s="747"/>
    </row>
    <row r="42" spans="1:23" ht="96">
      <c r="A42" s="759"/>
      <c r="B42" s="762" t="s">
        <v>1036</v>
      </c>
      <c r="C42" s="758"/>
      <c r="D42" s="758"/>
      <c r="E42" s="758"/>
      <c r="F42" s="758"/>
      <c r="G42" s="722"/>
      <c r="H42" s="722"/>
      <c r="I42" s="746"/>
      <c r="J42" s="722"/>
      <c r="K42" s="722"/>
      <c r="L42" s="722"/>
      <c r="M42" s="722"/>
      <c r="N42" s="722"/>
      <c r="O42" s="722"/>
      <c r="P42" s="722"/>
      <c r="Q42" s="722"/>
      <c r="R42" s="722"/>
      <c r="S42" s="722"/>
      <c r="T42" s="747"/>
    </row>
    <row r="43" spans="1:23">
      <c r="A43" s="759"/>
      <c r="B43" s="778" t="s">
        <v>1037</v>
      </c>
      <c r="C43" s="758"/>
      <c r="D43" s="758"/>
      <c r="E43" s="758"/>
      <c r="F43" s="758"/>
      <c r="G43" s="722"/>
      <c r="H43" s="722"/>
      <c r="I43" s="746"/>
      <c r="J43" s="722"/>
      <c r="K43" s="722"/>
      <c r="L43" s="722"/>
      <c r="M43" s="722"/>
      <c r="N43" s="722"/>
      <c r="O43" s="722"/>
      <c r="P43" s="722"/>
      <c r="Q43" s="722"/>
      <c r="R43" s="722"/>
      <c r="S43" s="722"/>
      <c r="T43" s="747"/>
    </row>
    <row r="44" spans="1:23">
      <c r="A44" s="761" t="s">
        <v>73</v>
      </c>
      <c r="B44" s="779" t="s">
        <v>1038</v>
      </c>
      <c r="C44" s="758" t="s">
        <v>1039</v>
      </c>
      <c r="D44" s="758">
        <v>30</v>
      </c>
      <c r="E44" s="780">
        <v>950</v>
      </c>
      <c r="F44" s="780">
        <v>250</v>
      </c>
      <c r="G44" s="781">
        <f>$D44*(E44+F44)</f>
        <v>36000</v>
      </c>
      <c r="H44" s="722"/>
      <c r="I44" s="755">
        <v>30</v>
      </c>
      <c r="J44" s="782">
        <v>1200</v>
      </c>
      <c r="K44" s="783">
        <v>36000</v>
      </c>
      <c r="L44" s="722">
        <v>30</v>
      </c>
      <c r="M44" s="782">
        <v>1200</v>
      </c>
      <c r="N44" s="722">
        <v>36000</v>
      </c>
      <c r="O44" s="764">
        <f>L44-D44</f>
        <v>0</v>
      </c>
      <c r="P44" s="782">
        <v>1200</v>
      </c>
      <c r="Q44" s="764">
        <f>P44*O44</f>
        <v>0</v>
      </c>
      <c r="R44" s="764">
        <f>L44-I44</f>
        <v>0</v>
      </c>
      <c r="S44" s="782">
        <v>1200</v>
      </c>
      <c r="T44" s="765">
        <f>S44*R44</f>
        <v>0</v>
      </c>
    </row>
    <row r="45" spans="1:23">
      <c r="A45" s="741"/>
      <c r="B45" s="742"/>
      <c r="C45" s="743"/>
      <c r="D45" s="743"/>
      <c r="E45" s="744"/>
      <c r="F45" s="744"/>
      <c r="G45" s="745"/>
      <c r="H45" s="722"/>
      <c r="I45" s="746"/>
      <c r="J45" s="722"/>
      <c r="K45" s="722"/>
      <c r="L45" s="722"/>
      <c r="M45" s="722"/>
      <c r="N45" s="722"/>
      <c r="O45" s="722"/>
      <c r="P45" s="722"/>
      <c r="Q45" s="722"/>
      <c r="R45" s="722"/>
      <c r="S45" s="722"/>
      <c r="T45" s="747"/>
    </row>
    <row r="46" spans="1:23" s="787" customFormat="1">
      <c r="A46" s="759">
        <v>2.2000000000000002</v>
      </c>
      <c r="B46" s="760" t="s">
        <v>1040</v>
      </c>
      <c r="C46" s="769"/>
      <c r="D46" s="760"/>
      <c r="E46" s="769"/>
      <c r="F46" s="769"/>
      <c r="G46" s="784"/>
      <c r="H46" s="784"/>
      <c r="I46" s="785"/>
      <c r="J46" s="784"/>
      <c r="K46" s="784"/>
      <c r="L46" s="784"/>
      <c r="M46" s="784"/>
      <c r="N46" s="784"/>
      <c r="O46" s="784"/>
      <c r="P46" s="784"/>
      <c r="Q46" s="784"/>
      <c r="R46" s="784"/>
      <c r="S46" s="784"/>
      <c r="T46" s="786"/>
    </row>
    <row r="47" spans="1:23" ht="82">
      <c r="A47" s="761"/>
      <c r="B47" s="762" t="s">
        <v>1041</v>
      </c>
      <c r="C47" s="758"/>
      <c r="D47" s="762"/>
      <c r="E47" s="758"/>
      <c r="F47" s="758"/>
      <c r="G47" s="722"/>
      <c r="H47" s="722"/>
      <c r="I47" s="746"/>
      <c r="J47" s="722"/>
      <c r="K47" s="722"/>
      <c r="L47" s="722"/>
      <c r="M47" s="722"/>
      <c r="N47" s="722"/>
      <c r="O47" s="722"/>
      <c r="P47" s="722"/>
      <c r="Q47" s="722"/>
      <c r="R47" s="722"/>
      <c r="S47" s="722"/>
      <c r="T47" s="747"/>
    </row>
    <row r="48" spans="1:23">
      <c r="A48" s="748"/>
      <c r="B48" s="749" t="s">
        <v>1042</v>
      </c>
      <c r="C48" s="743"/>
      <c r="D48" s="743"/>
      <c r="E48" s="788"/>
      <c r="F48" s="788"/>
      <c r="G48" s="788"/>
      <c r="H48" s="722"/>
      <c r="I48" s="746"/>
      <c r="J48" s="722"/>
      <c r="K48" s="722"/>
      <c r="L48" s="722"/>
      <c r="M48" s="722"/>
      <c r="N48" s="722"/>
      <c r="O48" s="722"/>
      <c r="P48" s="722"/>
      <c r="Q48" s="722"/>
      <c r="R48" s="722"/>
      <c r="S48" s="722"/>
      <c r="T48" s="747"/>
    </row>
    <row r="49" spans="1:20">
      <c r="A49" s="761" t="str">
        <f>+A44</f>
        <v>a</v>
      </c>
      <c r="B49" s="789" t="str">
        <f>+B44</f>
        <v>Φ 50 mm</v>
      </c>
      <c r="C49" s="758" t="str">
        <f>+C44</f>
        <v>Rmt</v>
      </c>
      <c r="D49" s="758">
        <f>+D44</f>
        <v>30</v>
      </c>
      <c r="E49" s="780">
        <v>320</v>
      </c>
      <c r="F49" s="780">
        <v>150</v>
      </c>
      <c r="G49" s="781">
        <f>$D49*(E49+F49)</f>
        <v>14100</v>
      </c>
      <c r="H49" s="722"/>
      <c r="I49" s="755">
        <v>30</v>
      </c>
      <c r="J49" s="782">
        <v>470</v>
      </c>
      <c r="K49" s="783">
        <v>14100</v>
      </c>
      <c r="L49" s="722">
        <v>30</v>
      </c>
      <c r="M49" s="782">
        <v>470</v>
      </c>
      <c r="N49" s="722">
        <v>14100</v>
      </c>
      <c r="O49" s="764">
        <f>L49-D49</f>
        <v>0</v>
      </c>
      <c r="P49" s="782">
        <v>470</v>
      </c>
      <c r="Q49" s="764">
        <f>P49*O49</f>
        <v>0</v>
      </c>
      <c r="R49" s="764">
        <f>L49-I49</f>
        <v>0</v>
      </c>
      <c r="S49" s="782">
        <v>470</v>
      </c>
      <c r="T49" s="765">
        <f>S49*R49</f>
        <v>0</v>
      </c>
    </row>
    <row r="50" spans="1:20">
      <c r="A50" s="761"/>
      <c r="B50" s="779"/>
      <c r="C50" s="758"/>
      <c r="D50" s="758"/>
      <c r="E50" s="780"/>
      <c r="F50" s="780"/>
      <c r="G50" s="781"/>
      <c r="H50" s="722"/>
      <c r="I50" s="746"/>
      <c r="J50" s="722"/>
      <c r="K50" s="722"/>
      <c r="L50" s="722"/>
      <c r="M50" s="722"/>
      <c r="N50" s="722"/>
      <c r="O50" s="722"/>
      <c r="P50" s="722"/>
      <c r="Q50" s="722"/>
      <c r="R50" s="722"/>
      <c r="S50" s="722"/>
      <c r="T50" s="747"/>
    </row>
    <row r="51" spans="1:20">
      <c r="A51" s="759">
        <v>2.2999999999999998</v>
      </c>
      <c r="B51" s="760" t="s">
        <v>1043</v>
      </c>
      <c r="C51" s="758"/>
      <c r="D51" s="758"/>
      <c r="E51" s="780"/>
      <c r="F51" s="780"/>
      <c r="G51" s="781"/>
      <c r="H51" s="722"/>
      <c r="I51" s="746"/>
      <c r="J51" s="722"/>
      <c r="K51" s="722"/>
      <c r="L51" s="722"/>
      <c r="M51" s="722"/>
      <c r="N51" s="722"/>
      <c r="O51" s="722"/>
      <c r="P51" s="722"/>
      <c r="Q51" s="722"/>
      <c r="R51" s="722"/>
      <c r="S51" s="722"/>
      <c r="T51" s="747"/>
    </row>
    <row r="52" spans="1:20" ht="80.5">
      <c r="A52" s="761"/>
      <c r="B52" s="762" t="s">
        <v>1044</v>
      </c>
      <c r="C52" s="758"/>
      <c r="D52" s="758"/>
      <c r="E52" s="780"/>
      <c r="F52" s="780"/>
      <c r="G52" s="781"/>
      <c r="H52" s="722"/>
      <c r="I52" s="746"/>
      <c r="J52" s="722"/>
      <c r="K52" s="722"/>
      <c r="L52" s="722"/>
      <c r="M52" s="722"/>
      <c r="N52" s="722"/>
      <c r="O52" s="722"/>
      <c r="P52" s="722"/>
      <c r="Q52" s="722"/>
      <c r="R52" s="722"/>
      <c r="S52" s="722"/>
      <c r="T52" s="747"/>
    </row>
    <row r="53" spans="1:20">
      <c r="A53" s="748"/>
      <c r="B53" s="749" t="s">
        <v>1045</v>
      </c>
      <c r="C53" s="758"/>
      <c r="D53" s="758"/>
      <c r="E53" s="780"/>
      <c r="F53" s="780"/>
      <c r="G53" s="781"/>
      <c r="H53" s="722"/>
      <c r="I53" s="746"/>
      <c r="J53" s="722"/>
      <c r="K53" s="722"/>
      <c r="L53" s="722"/>
      <c r="M53" s="722"/>
      <c r="N53" s="722"/>
      <c r="O53" s="722"/>
      <c r="P53" s="722"/>
      <c r="Q53" s="722"/>
      <c r="R53" s="722"/>
      <c r="S53" s="722"/>
      <c r="T53" s="747"/>
    </row>
    <row r="54" spans="1:20">
      <c r="A54" s="761" t="s">
        <v>73</v>
      </c>
      <c r="B54" s="762" t="s">
        <v>1038</v>
      </c>
      <c r="C54" s="758" t="s">
        <v>654</v>
      </c>
      <c r="D54" s="758">
        <v>3</v>
      </c>
      <c r="E54" s="780">
        <v>3175</v>
      </c>
      <c r="F54" s="780">
        <v>200</v>
      </c>
      <c r="G54" s="781">
        <f>$D54*(E54+F54)</f>
        <v>10125</v>
      </c>
      <c r="H54" s="722"/>
      <c r="I54" s="755">
        <v>3</v>
      </c>
      <c r="J54" s="782">
        <v>3375</v>
      </c>
      <c r="K54" s="783">
        <v>10125</v>
      </c>
      <c r="L54" s="722">
        <v>3</v>
      </c>
      <c r="M54" s="782">
        <v>3375</v>
      </c>
      <c r="N54" s="722">
        <v>10125</v>
      </c>
      <c r="O54" s="764">
        <f>L54-D54</f>
        <v>0</v>
      </c>
      <c r="P54" s="782">
        <v>3375</v>
      </c>
      <c r="Q54" s="764">
        <f>P54*O54</f>
        <v>0</v>
      </c>
      <c r="R54" s="764">
        <f>L54-I54</f>
        <v>0</v>
      </c>
      <c r="S54" s="782">
        <v>3375</v>
      </c>
      <c r="T54" s="765">
        <f>S54*R54</f>
        <v>0</v>
      </c>
    </row>
    <row r="55" spans="1:20">
      <c r="A55" s="761"/>
      <c r="B55" s="779"/>
      <c r="C55" s="758"/>
      <c r="D55" s="758"/>
      <c r="E55" s="780"/>
      <c r="F55" s="780"/>
      <c r="G55" s="781"/>
      <c r="H55" s="722"/>
      <c r="I55" s="746"/>
      <c r="J55" s="722"/>
      <c r="K55" s="722"/>
      <c r="L55" s="722"/>
      <c r="M55" s="722"/>
      <c r="N55" s="722"/>
      <c r="O55" s="722"/>
      <c r="P55" s="722"/>
      <c r="Q55" s="722"/>
      <c r="R55" s="722"/>
      <c r="S55" s="722"/>
      <c r="T55" s="747"/>
    </row>
    <row r="56" spans="1:20">
      <c r="A56" s="759">
        <v>2.4</v>
      </c>
      <c r="B56" s="749" t="s">
        <v>1046</v>
      </c>
      <c r="C56" s="769"/>
      <c r="D56" s="769"/>
      <c r="E56" s="780"/>
      <c r="F56" s="780"/>
      <c r="G56" s="781"/>
      <c r="H56" s="722"/>
      <c r="I56" s="746"/>
      <c r="J56" s="722"/>
      <c r="K56" s="722"/>
      <c r="L56" s="722"/>
      <c r="M56" s="722"/>
      <c r="N56" s="722"/>
      <c r="O56" s="722"/>
      <c r="P56" s="722"/>
      <c r="Q56" s="722"/>
      <c r="R56" s="722"/>
      <c r="S56" s="722"/>
      <c r="T56" s="747"/>
    </row>
    <row r="57" spans="1:20" ht="92">
      <c r="A57" s="761"/>
      <c r="B57" s="742" t="s">
        <v>1047</v>
      </c>
      <c r="C57" s="758"/>
      <c r="D57" s="758"/>
      <c r="E57" s="780"/>
      <c r="F57" s="780"/>
      <c r="G57" s="781"/>
      <c r="H57" s="722"/>
      <c r="I57" s="746"/>
      <c r="J57" s="722"/>
      <c r="K57" s="722"/>
      <c r="L57" s="722"/>
      <c r="M57" s="722"/>
      <c r="N57" s="722"/>
      <c r="O57" s="722"/>
      <c r="P57" s="722"/>
      <c r="Q57" s="722"/>
      <c r="R57" s="722"/>
      <c r="S57" s="722"/>
      <c r="T57" s="747"/>
    </row>
    <row r="58" spans="1:20">
      <c r="A58" s="748"/>
      <c r="B58" s="749" t="s">
        <v>1045</v>
      </c>
      <c r="C58" s="743"/>
      <c r="D58" s="743"/>
      <c r="E58" s="780"/>
      <c r="F58" s="780"/>
      <c r="G58" s="781"/>
      <c r="H58" s="722"/>
      <c r="I58" s="746"/>
      <c r="J58" s="722"/>
      <c r="K58" s="722"/>
      <c r="L58" s="722"/>
      <c r="M58" s="722"/>
      <c r="N58" s="722"/>
      <c r="O58" s="722"/>
      <c r="P58" s="722"/>
      <c r="Q58" s="722"/>
      <c r="R58" s="722"/>
      <c r="S58" s="722"/>
      <c r="T58" s="747"/>
    </row>
    <row r="59" spans="1:20">
      <c r="A59" s="761" t="s">
        <v>73</v>
      </c>
      <c r="B59" s="762" t="str">
        <f>+B54</f>
        <v>Φ 50 mm</v>
      </c>
      <c r="C59" s="758" t="s">
        <v>1019</v>
      </c>
      <c r="D59" s="758">
        <v>1</v>
      </c>
      <c r="E59" s="780">
        <v>6500</v>
      </c>
      <c r="F59" s="780">
        <v>200</v>
      </c>
      <c r="G59" s="781">
        <f>$D59*(E59+F59)</f>
        <v>6700</v>
      </c>
      <c r="H59" s="722"/>
      <c r="I59" s="755">
        <v>1</v>
      </c>
      <c r="J59" s="782">
        <v>6700</v>
      </c>
      <c r="K59" s="783">
        <v>6700</v>
      </c>
      <c r="L59" s="722">
        <v>1</v>
      </c>
      <c r="M59" s="782">
        <v>6700</v>
      </c>
      <c r="N59" s="722">
        <v>6700</v>
      </c>
      <c r="O59" s="764">
        <f>L59-D59</f>
        <v>0</v>
      </c>
      <c r="P59" s="782">
        <v>6700</v>
      </c>
      <c r="Q59" s="764">
        <f>P59*O59</f>
        <v>0</v>
      </c>
      <c r="R59" s="764">
        <f>L59-I59</f>
        <v>0</v>
      </c>
      <c r="S59" s="782">
        <v>6700</v>
      </c>
      <c r="T59" s="765">
        <f>S59*R59</f>
        <v>0</v>
      </c>
    </row>
    <row r="60" spans="1:20">
      <c r="A60" s="761"/>
      <c r="B60" s="762"/>
      <c r="C60" s="758"/>
      <c r="D60" s="758"/>
      <c r="E60" s="780"/>
      <c r="F60" s="780"/>
      <c r="G60" s="781"/>
      <c r="H60" s="722"/>
      <c r="I60" s="746"/>
      <c r="J60" s="722"/>
      <c r="K60" s="722"/>
      <c r="L60" s="722"/>
      <c r="M60" s="722"/>
      <c r="N60" s="722"/>
      <c r="O60" s="722"/>
      <c r="P60" s="722"/>
      <c r="Q60" s="722"/>
      <c r="R60" s="722"/>
      <c r="S60" s="722"/>
      <c r="T60" s="747"/>
    </row>
    <row r="61" spans="1:20">
      <c r="A61" s="759">
        <v>2.5</v>
      </c>
      <c r="B61" s="760" t="s">
        <v>1048</v>
      </c>
      <c r="C61" s="769"/>
      <c r="D61" s="769"/>
      <c r="E61" s="780"/>
      <c r="F61" s="780"/>
      <c r="G61" s="781"/>
      <c r="H61" s="722"/>
      <c r="I61" s="746"/>
      <c r="J61" s="722"/>
      <c r="K61" s="722"/>
      <c r="L61" s="722"/>
      <c r="M61" s="722"/>
      <c r="N61" s="722"/>
      <c r="O61" s="722"/>
      <c r="P61" s="722"/>
      <c r="Q61" s="722"/>
      <c r="R61" s="722"/>
      <c r="S61" s="722"/>
      <c r="T61" s="747"/>
    </row>
    <row r="62" spans="1:20" ht="131">
      <c r="A62" s="761"/>
      <c r="B62" s="762" t="s">
        <v>1049</v>
      </c>
      <c r="C62" s="758"/>
      <c r="D62" s="758"/>
      <c r="E62" s="780"/>
      <c r="F62" s="780"/>
      <c r="G62" s="781"/>
      <c r="H62" s="722"/>
      <c r="I62" s="746"/>
      <c r="J62" s="722"/>
      <c r="K62" s="722"/>
      <c r="L62" s="722"/>
      <c r="M62" s="722"/>
      <c r="N62" s="722"/>
      <c r="O62" s="722"/>
      <c r="P62" s="722"/>
      <c r="Q62" s="722"/>
      <c r="R62" s="722"/>
      <c r="S62" s="722"/>
      <c r="T62" s="747"/>
    </row>
    <row r="63" spans="1:20">
      <c r="A63" s="748"/>
      <c r="B63" s="749" t="s">
        <v>1050</v>
      </c>
      <c r="C63" s="743"/>
      <c r="D63" s="743"/>
      <c r="E63" s="780"/>
      <c r="F63" s="780"/>
      <c r="G63" s="781"/>
      <c r="H63" s="722"/>
      <c r="I63" s="746"/>
      <c r="J63" s="722"/>
      <c r="K63" s="722"/>
      <c r="L63" s="722"/>
      <c r="M63" s="722"/>
      <c r="N63" s="722"/>
      <c r="O63" s="722"/>
      <c r="P63" s="722"/>
      <c r="Q63" s="722"/>
      <c r="R63" s="722"/>
      <c r="S63" s="722"/>
      <c r="T63" s="747"/>
    </row>
    <row r="64" spans="1:20">
      <c r="A64" s="761" t="s">
        <v>73</v>
      </c>
      <c r="B64" s="762" t="str">
        <f>+B59</f>
        <v>Φ 50 mm</v>
      </c>
      <c r="C64" s="758" t="s">
        <v>1019</v>
      </c>
      <c r="D64" s="758">
        <v>1</v>
      </c>
      <c r="E64" s="780">
        <v>41600</v>
      </c>
      <c r="F64" s="780">
        <v>2500</v>
      </c>
      <c r="G64" s="781">
        <f>$D64*(E64+F64)</f>
        <v>44100</v>
      </c>
      <c r="H64" s="722"/>
      <c r="I64" s="755">
        <v>1</v>
      </c>
      <c r="J64" s="782">
        <v>44100</v>
      </c>
      <c r="K64" s="783">
        <v>44100</v>
      </c>
      <c r="L64" s="722">
        <v>1</v>
      </c>
      <c r="M64" s="782">
        <v>44100</v>
      </c>
      <c r="N64" s="722">
        <v>44100</v>
      </c>
      <c r="O64" s="764">
        <f>L64-D64</f>
        <v>0</v>
      </c>
      <c r="P64" s="782">
        <v>44100</v>
      </c>
      <c r="Q64" s="764">
        <f>P64*O64</f>
        <v>0</v>
      </c>
      <c r="R64" s="764">
        <f>L64-I64</f>
        <v>0</v>
      </c>
      <c r="S64" s="782">
        <v>44100</v>
      </c>
      <c r="T64" s="765">
        <f>S64*R64</f>
        <v>0</v>
      </c>
    </row>
    <row r="65" spans="1:20">
      <c r="A65" s="761"/>
      <c r="B65" s="762"/>
      <c r="C65" s="758"/>
      <c r="D65" s="758"/>
      <c r="E65" s="780"/>
      <c r="F65" s="780"/>
      <c r="G65" s="781"/>
      <c r="H65" s="722"/>
      <c r="I65" s="746"/>
      <c r="J65" s="722"/>
      <c r="K65" s="722"/>
      <c r="L65" s="722"/>
      <c r="M65" s="722"/>
      <c r="N65" s="722"/>
      <c r="O65" s="722"/>
      <c r="P65" s="722"/>
      <c r="Q65" s="722"/>
      <c r="R65" s="722"/>
      <c r="S65" s="722"/>
      <c r="T65" s="747"/>
    </row>
    <row r="66" spans="1:20">
      <c r="A66" s="759">
        <v>2.6</v>
      </c>
      <c r="B66" s="760" t="s">
        <v>1051</v>
      </c>
      <c r="C66" s="769"/>
      <c r="D66" s="769"/>
      <c r="E66" s="780"/>
      <c r="F66" s="780"/>
      <c r="G66" s="781"/>
      <c r="H66" s="722"/>
      <c r="I66" s="746"/>
      <c r="J66" s="722"/>
      <c r="K66" s="722"/>
      <c r="L66" s="722"/>
      <c r="M66" s="722"/>
      <c r="N66" s="722"/>
      <c r="O66" s="722"/>
      <c r="P66" s="722"/>
      <c r="Q66" s="722"/>
      <c r="R66" s="722"/>
      <c r="S66" s="722"/>
      <c r="T66" s="747"/>
    </row>
    <row r="67" spans="1:20">
      <c r="A67" s="748"/>
      <c r="B67" s="749" t="s">
        <v>1052</v>
      </c>
      <c r="C67" s="743"/>
      <c r="D67" s="743"/>
      <c r="E67" s="780"/>
      <c r="F67" s="780"/>
      <c r="G67" s="781"/>
      <c r="H67" s="722"/>
      <c r="I67" s="746"/>
      <c r="J67" s="722"/>
      <c r="K67" s="722"/>
      <c r="L67" s="722"/>
      <c r="M67" s="722"/>
      <c r="N67" s="722"/>
      <c r="O67" s="722"/>
      <c r="P67" s="722"/>
      <c r="Q67" s="722"/>
      <c r="R67" s="722"/>
      <c r="S67" s="722"/>
      <c r="T67" s="747"/>
    </row>
    <row r="68" spans="1:20">
      <c r="A68" s="759"/>
      <c r="B68" s="760" t="s">
        <v>1053</v>
      </c>
      <c r="C68" s="769"/>
      <c r="D68" s="769"/>
      <c r="E68" s="780"/>
      <c r="F68" s="780"/>
      <c r="G68" s="781"/>
      <c r="H68" s="722"/>
      <c r="I68" s="746"/>
      <c r="J68" s="722"/>
      <c r="K68" s="722"/>
      <c r="L68" s="722"/>
      <c r="M68" s="722"/>
      <c r="N68" s="722"/>
      <c r="O68" s="722"/>
      <c r="P68" s="722"/>
      <c r="Q68" s="722"/>
      <c r="R68" s="722"/>
      <c r="S68" s="722"/>
      <c r="T68" s="747"/>
    </row>
    <row r="69" spans="1:20" ht="23">
      <c r="A69" s="761" t="s">
        <v>73</v>
      </c>
      <c r="B69" s="762" t="s">
        <v>1054</v>
      </c>
      <c r="C69" s="758" t="s">
        <v>654</v>
      </c>
      <c r="D69" s="758">
        <v>2</v>
      </c>
      <c r="E69" s="780">
        <v>1465</v>
      </c>
      <c r="F69" s="780">
        <v>100</v>
      </c>
      <c r="G69" s="781">
        <f>$D69*(E69+F69)</f>
        <v>3130</v>
      </c>
      <c r="H69" s="722"/>
      <c r="I69" s="755">
        <v>1</v>
      </c>
      <c r="J69" s="782">
        <v>1565</v>
      </c>
      <c r="K69" s="783">
        <v>1565</v>
      </c>
      <c r="L69" s="722">
        <v>1</v>
      </c>
      <c r="M69" s="782">
        <v>1565</v>
      </c>
      <c r="N69" s="722">
        <v>1565</v>
      </c>
      <c r="O69" s="764">
        <f>L69-D69</f>
        <v>-1</v>
      </c>
      <c r="P69" s="782">
        <v>1565</v>
      </c>
      <c r="Q69" s="764">
        <f>P69*O69</f>
        <v>-1565</v>
      </c>
      <c r="R69" s="764">
        <f>L69-I69</f>
        <v>0</v>
      </c>
      <c r="S69" s="782">
        <v>1565</v>
      </c>
      <c r="T69" s="765">
        <f>S69*R69</f>
        <v>0</v>
      </c>
    </row>
    <row r="70" spans="1:20">
      <c r="A70" s="759"/>
      <c r="B70" s="760"/>
      <c r="C70" s="769"/>
      <c r="D70" s="769"/>
      <c r="E70" s="780"/>
      <c r="F70" s="780"/>
      <c r="G70" s="781"/>
      <c r="H70" s="722"/>
      <c r="I70" s="746"/>
      <c r="J70" s="722"/>
      <c r="K70" s="722"/>
      <c r="L70" s="722"/>
      <c r="M70" s="722"/>
      <c r="N70" s="722"/>
      <c r="O70" s="722"/>
      <c r="P70" s="722"/>
      <c r="Q70" s="722"/>
      <c r="R70" s="722"/>
      <c r="S70" s="722"/>
      <c r="T70" s="747"/>
    </row>
    <row r="71" spans="1:20">
      <c r="A71" s="759">
        <v>2.7</v>
      </c>
      <c r="B71" s="760" t="s">
        <v>1055</v>
      </c>
      <c r="C71" s="769"/>
      <c r="D71" s="769"/>
      <c r="E71" s="780"/>
      <c r="F71" s="780"/>
      <c r="G71" s="781"/>
      <c r="H71" s="722"/>
      <c r="I71" s="746"/>
      <c r="J71" s="722"/>
      <c r="K71" s="722"/>
      <c r="L71" s="722"/>
      <c r="M71" s="722"/>
      <c r="N71" s="722"/>
      <c r="O71" s="722"/>
      <c r="P71" s="722"/>
      <c r="Q71" s="722"/>
      <c r="R71" s="722"/>
      <c r="S71" s="722"/>
      <c r="T71" s="747"/>
    </row>
    <row r="72" spans="1:20">
      <c r="A72" s="748"/>
      <c r="B72" s="749" t="s">
        <v>1056</v>
      </c>
      <c r="C72" s="743"/>
      <c r="D72" s="743"/>
      <c r="E72" s="780"/>
      <c r="F72" s="780"/>
      <c r="G72" s="781"/>
      <c r="H72" s="722"/>
      <c r="I72" s="746"/>
      <c r="J72" s="722"/>
      <c r="K72" s="722"/>
      <c r="L72" s="722"/>
      <c r="M72" s="722"/>
      <c r="N72" s="722"/>
      <c r="O72" s="722"/>
      <c r="P72" s="722"/>
      <c r="Q72" s="722"/>
      <c r="R72" s="722"/>
      <c r="S72" s="722"/>
      <c r="T72" s="747"/>
    </row>
    <row r="73" spans="1:20">
      <c r="A73" s="761"/>
      <c r="B73" s="762" t="s">
        <v>1057</v>
      </c>
      <c r="C73" s="758"/>
      <c r="D73" s="758"/>
      <c r="E73" s="780"/>
      <c r="F73" s="780"/>
      <c r="G73" s="781"/>
      <c r="H73" s="722"/>
      <c r="I73" s="746"/>
      <c r="J73" s="722"/>
      <c r="K73" s="722"/>
      <c r="L73" s="722"/>
      <c r="M73" s="722"/>
      <c r="N73" s="722"/>
      <c r="O73" s="722"/>
      <c r="P73" s="722"/>
      <c r="Q73" s="722"/>
      <c r="R73" s="722"/>
      <c r="S73" s="722"/>
      <c r="T73" s="747"/>
    </row>
    <row r="74" spans="1:20" ht="34.5">
      <c r="A74" s="761" t="s">
        <v>73</v>
      </c>
      <c r="B74" s="762" t="s">
        <v>1058</v>
      </c>
      <c r="C74" s="758" t="s">
        <v>654</v>
      </c>
      <c r="D74" s="758">
        <v>2</v>
      </c>
      <c r="E74" s="780">
        <v>1000</v>
      </c>
      <c r="F74" s="780">
        <v>180</v>
      </c>
      <c r="G74" s="781">
        <f>$D74*(E74+F74)</f>
        <v>2360</v>
      </c>
      <c r="H74" s="722"/>
      <c r="I74" s="755">
        <v>2</v>
      </c>
      <c r="J74" s="782">
        <v>1180</v>
      </c>
      <c r="K74" s="783">
        <v>2360</v>
      </c>
      <c r="L74" s="722">
        <v>2</v>
      </c>
      <c r="M74" s="782">
        <v>1180</v>
      </c>
      <c r="N74" s="722">
        <v>2360</v>
      </c>
      <c r="O74" s="764">
        <f t="shared" ref="O74:O76" si="0">L74-D74</f>
        <v>0</v>
      </c>
      <c r="P74" s="782">
        <v>1180</v>
      </c>
      <c r="Q74" s="764">
        <f t="shared" ref="Q74:Q76" si="1">P74*O74</f>
        <v>0</v>
      </c>
      <c r="R74" s="764">
        <f t="shared" ref="R74:R76" si="2">L74-I74</f>
        <v>0</v>
      </c>
      <c r="S74" s="782">
        <v>1180</v>
      </c>
      <c r="T74" s="765">
        <f t="shared" ref="T74:T76" si="3">S74*R74</f>
        <v>0</v>
      </c>
    </row>
    <row r="75" spans="1:20" ht="46">
      <c r="A75" s="761" t="s">
        <v>78</v>
      </c>
      <c r="B75" s="762" t="s">
        <v>1059</v>
      </c>
      <c r="C75" s="758" t="s">
        <v>654</v>
      </c>
      <c r="D75" s="758">
        <v>2</v>
      </c>
      <c r="E75" s="780">
        <v>800</v>
      </c>
      <c r="F75" s="780">
        <v>180</v>
      </c>
      <c r="G75" s="781">
        <f>$D75*(E75+F75)</f>
        <v>1960</v>
      </c>
      <c r="H75" s="722"/>
      <c r="I75" s="755">
        <v>2</v>
      </c>
      <c r="J75" s="782">
        <v>980</v>
      </c>
      <c r="K75" s="783">
        <v>1960</v>
      </c>
      <c r="L75" s="722">
        <v>2</v>
      </c>
      <c r="M75" s="782">
        <v>980</v>
      </c>
      <c r="N75" s="722">
        <v>1960</v>
      </c>
      <c r="O75" s="764">
        <f t="shared" si="0"/>
        <v>0</v>
      </c>
      <c r="P75" s="782">
        <v>980</v>
      </c>
      <c r="Q75" s="764">
        <f t="shared" si="1"/>
        <v>0</v>
      </c>
      <c r="R75" s="764">
        <f t="shared" si="2"/>
        <v>0</v>
      </c>
      <c r="S75" s="782">
        <v>980</v>
      </c>
      <c r="T75" s="765">
        <f t="shared" si="3"/>
        <v>0</v>
      </c>
    </row>
    <row r="76" spans="1:20">
      <c r="A76" s="761" t="s">
        <v>80</v>
      </c>
      <c r="B76" s="762" t="s">
        <v>1060</v>
      </c>
      <c r="C76" s="758" t="s">
        <v>654</v>
      </c>
      <c r="D76" s="758">
        <f>SUM(D74:D75)</f>
        <v>4</v>
      </c>
      <c r="E76" s="780">
        <v>350</v>
      </c>
      <c r="F76" s="780">
        <v>100</v>
      </c>
      <c r="G76" s="781">
        <f>$D76*(E76+F76)</f>
        <v>1800</v>
      </c>
      <c r="H76" s="722"/>
      <c r="I76" s="755">
        <v>2</v>
      </c>
      <c r="J76" s="782">
        <v>450</v>
      </c>
      <c r="K76" s="783">
        <v>900</v>
      </c>
      <c r="L76" s="722">
        <v>2</v>
      </c>
      <c r="M76" s="782">
        <v>450</v>
      </c>
      <c r="N76" s="722">
        <v>900</v>
      </c>
      <c r="O76" s="764">
        <f t="shared" si="0"/>
        <v>-2</v>
      </c>
      <c r="P76" s="782">
        <v>450</v>
      </c>
      <c r="Q76" s="764">
        <f t="shared" si="1"/>
        <v>-900</v>
      </c>
      <c r="R76" s="764">
        <f t="shared" si="2"/>
        <v>0</v>
      </c>
      <c r="S76" s="782">
        <v>450</v>
      </c>
      <c r="T76" s="765">
        <f t="shared" si="3"/>
        <v>0</v>
      </c>
    </row>
    <row r="77" spans="1:20">
      <c r="A77" s="761" t="s">
        <v>82</v>
      </c>
      <c r="B77" s="762" t="s">
        <v>1061</v>
      </c>
      <c r="C77" s="758" t="s">
        <v>654</v>
      </c>
      <c r="D77" s="758" t="s">
        <v>590</v>
      </c>
      <c r="E77" s="780"/>
      <c r="F77" s="780"/>
      <c r="G77" s="781"/>
      <c r="H77" s="722"/>
      <c r="I77" s="746"/>
      <c r="J77" s="722"/>
      <c r="K77" s="722"/>
      <c r="L77" s="722"/>
      <c r="M77" s="722"/>
      <c r="N77" s="722"/>
      <c r="O77" s="722"/>
      <c r="P77" s="722"/>
      <c r="Q77" s="722"/>
      <c r="R77" s="722"/>
      <c r="S77" s="722"/>
      <c r="T77" s="747"/>
    </row>
    <row r="78" spans="1:20">
      <c r="A78" s="741"/>
      <c r="B78" s="742"/>
      <c r="C78" s="743"/>
      <c r="D78" s="743"/>
      <c r="E78" s="744"/>
      <c r="F78" s="744"/>
      <c r="G78" s="745"/>
      <c r="H78" s="722"/>
      <c r="I78" s="746"/>
      <c r="J78" s="722"/>
      <c r="K78" s="722"/>
      <c r="L78" s="722"/>
      <c r="M78" s="722"/>
      <c r="N78" s="722"/>
      <c r="O78" s="722"/>
      <c r="P78" s="722"/>
      <c r="Q78" s="722"/>
      <c r="R78" s="722"/>
      <c r="S78" s="722"/>
      <c r="T78" s="747"/>
    </row>
    <row r="79" spans="1:20" s="773" customFormat="1">
      <c r="A79" s="790">
        <v>2.8</v>
      </c>
      <c r="B79" s="760" t="s">
        <v>1062</v>
      </c>
      <c r="C79" s="769"/>
      <c r="D79" s="769"/>
      <c r="E79" s="791"/>
      <c r="F79" s="752"/>
      <c r="G79" s="753"/>
      <c r="H79" s="770"/>
      <c r="I79" s="771"/>
      <c r="J79" s="770"/>
      <c r="K79" s="770"/>
      <c r="L79" s="770"/>
      <c r="M79" s="770"/>
      <c r="N79" s="770"/>
      <c r="O79" s="770"/>
      <c r="P79" s="770"/>
      <c r="Q79" s="770"/>
      <c r="R79" s="770"/>
      <c r="S79" s="770"/>
      <c r="T79" s="772"/>
    </row>
    <row r="80" spans="1:20" s="732" customFormat="1" ht="69">
      <c r="A80" s="761"/>
      <c r="B80" s="762" t="s">
        <v>1063</v>
      </c>
      <c r="C80" s="758"/>
      <c r="D80" s="758"/>
      <c r="E80" s="752"/>
      <c r="F80" s="752"/>
      <c r="G80" s="753"/>
      <c r="H80" s="754"/>
      <c r="I80" s="755"/>
      <c r="J80" s="754"/>
      <c r="K80" s="754"/>
      <c r="L80" s="754"/>
      <c r="M80" s="754"/>
      <c r="N80" s="754"/>
      <c r="O80" s="754"/>
      <c r="P80" s="754"/>
      <c r="Q80" s="754"/>
      <c r="R80" s="754"/>
      <c r="S80" s="754"/>
      <c r="T80" s="756"/>
    </row>
    <row r="81" spans="1:195" s="732" customFormat="1">
      <c r="A81" s="761"/>
      <c r="B81" s="760" t="s">
        <v>1064</v>
      </c>
      <c r="C81" s="758"/>
      <c r="D81" s="758"/>
      <c r="E81" s="752"/>
      <c r="F81" s="752"/>
      <c r="G81" s="753"/>
      <c r="H81" s="754"/>
      <c r="I81" s="755"/>
      <c r="J81" s="754"/>
      <c r="K81" s="754"/>
      <c r="L81" s="754"/>
      <c r="M81" s="754"/>
      <c r="N81" s="754"/>
      <c r="O81" s="754"/>
      <c r="P81" s="754"/>
      <c r="Q81" s="754"/>
      <c r="R81" s="754"/>
      <c r="S81" s="754"/>
      <c r="T81" s="756"/>
    </row>
    <row r="82" spans="1:195" s="732" customFormat="1" ht="12">
      <c r="A82" s="761" t="s">
        <v>73</v>
      </c>
      <c r="B82" s="762" t="s">
        <v>1065</v>
      </c>
      <c r="C82" s="758" t="s">
        <v>1039</v>
      </c>
      <c r="D82" s="758" t="s">
        <v>590</v>
      </c>
      <c r="E82" s="752"/>
      <c r="F82" s="752"/>
      <c r="G82" s="753"/>
      <c r="H82" s="754"/>
      <c r="I82" s="755"/>
      <c r="J82" s="754"/>
      <c r="K82" s="754"/>
      <c r="L82" s="754"/>
      <c r="M82" s="754"/>
      <c r="N82" s="754"/>
      <c r="O82" s="754"/>
      <c r="P82" s="754"/>
      <c r="Q82" s="754"/>
      <c r="R82" s="754"/>
      <c r="S82" s="754"/>
      <c r="T82" s="756"/>
    </row>
    <row r="83" spans="1:195" s="732" customFormat="1">
      <c r="A83" s="761" t="s">
        <v>78</v>
      </c>
      <c r="B83" s="779" t="s">
        <v>1066</v>
      </c>
      <c r="C83" s="758" t="s">
        <v>1039</v>
      </c>
      <c r="D83" s="758">
        <v>10</v>
      </c>
      <c r="E83" s="752">
        <v>80</v>
      </c>
      <c r="F83" s="752">
        <v>35</v>
      </c>
      <c r="G83" s="753">
        <f>$D83*(E83+F83)</f>
        <v>1150</v>
      </c>
      <c r="H83" s="754"/>
      <c r="I83" s="792">
        <v>10</v>
      </c>
      <c r="J83" s="782">
        <v>115</v>
      </c>
      <c r="K83" s="783">
        <v>1150</v>
      </c>
      <c r="L83" s="754">
        <v>5</v>
      </c>
      <c r="M83" s="782">
        <v>115</v>
      </c>
      <c r="N83" s="722">
        <v>575</v>
      </c>
      <c r="O83" s="764">
        <f>L83-D83</f>
        <v>-5</v>
      </c>
      <c r="P83" s="782">
        <v>115</v>
      </c>
      <c r="Q83" s="764">
        <f>P83*O83</f>
        <v>-575</v>
      </c>
      <c r="R83" s="764">
        <f>L83-I83</f>
        <v>-5</v>
      </c>
      <c r="S83" s="782">
        <v>115</v>
      </c>
      <c r="T83" s="765">
        <f>S83*R83</f>
        <v>-575</v>
      </c>
    </row>
    <row r="84" spans="1:195" s="732" customFormat="1">
      <c r="A84" s="761"/>
      <c r="B84" s="762"/>
      <c r="C84" s="758"/>
      <c r="D84" s="758"/>
      <c r="E84" s="752"/>
      <c r="F84" s="752"/>
      <c r="G84" s="753"/>
      <c r="H84" s="754"/>
      <c r="I84" s="755"/>
      <c r="J84" s="754"/>
      <c r="K84" s="754"/>
      <c r="L84" s="754"/>
      <c r="M84" s="754"/>
      <c r="N84" s="754"/>
      <c r="O84" s="754"/>
      <c r="P84" s="754"/>
      <c r="Q84" s="754"/>
      <c r="R84" s="754"/>
      <c r="S84" s="754"/>
      <c r="T84" s="756"/>
    </row>
    <row r="85" spans="1:195">
      <c r="A85" s="761"/>
      <c r="B85" s="760" t="s">
        <v>1067</v>
      </c>
      <c r="C85" s="758"/>
      <c r="D85" s="758"/>
      <c r="E85" s="758"/>
      <c r="F85" s="758"/>
      <c r="G85" s="722"/>
      <c r="H85" s="722"/>
      <c r="I85" s="746"/>
      <c r="J85" s="722"/>
      <c r="K85" s="722"/>
      <c r="L85" s="722"/>
      <c r="M85" s="722"/>
      <c r="N85" s="722"/>
      <c r="O85" s="722"/>
      <c r="P85" s="722"/>
      <c r="Q85" s="722"/>
      <c r="R85" s="722"/>
      <c r="S85" s="722"/>
      <c r="T85" s="747"/>
    </row>
    <row r="86" spans="1:195" ht="23">
      <c r="A86" s="759" t="s">
        <v>73</v>
      </c>
      <c r="B86" s="760" t="s">
        <v>1068</v>
      </c>
      <c r="C86" s="758"/>
      <c r="D86" s="758"/>
      <c r="E86" s="758"/>
      <c r="F86" s="758"/>
      <c r="G86" s="722"/>
      <c r="H86" s="722"/>
      <c r="I86" s="746"/>
      <c r="J86" s="722"/>
      <c r="K86" s="722"/>
      <c r="L86" s="722"/>
      <c r="M86" s="722"/>
      <c r="N86" s="722"/>
      <c r="O86" s="722"/>
      <c r="P86" s="722"/>
      <c r="Q86" s="722"/>
      <c r="R86" s="722"/>
      <c r="S86" s="722"/>
      <c r="T86" s="747"/>
    </row>
    <row r="87" spans="1:195" ht="23">
      <c r="A87" s="759" t="s">
        <v>78</v>
      </c>
      <c r="B87" s="760" t="s">
        <v>1069</v>
      </c>
      <c r="C87" s="758"/>
      <c r="D87" s="758"/>
      <c r="E87" s="758"/>
      <c r="F87" s="758"/>
      <c r="G87" s="722"/>
      <c r="H87" s="722"/>
      <c r="I87" s="746"/>
      <c r="J87" s="722"/>
      <c r="K87" s="722"/>
      <c r="L87" s="722"/>
      <c r="M87" s="722"/>
      <c r="N87" s="722"/>
      <c r="O87" s="722"/>
      <c r="P87" s="722"/>
      <c r="Q87" s="722"/>
      <c r="R87" s="722"/>
      <c r="S87" s="722"/>
      <c r="T87" s="747"/>
    </row>
    <row r="88" spans="1:195" ht="23">
      <c r="A88" s="759" t="s">
        <v>80</v>
      </c>
      <c r="B88" s="760" t="s">
        <v>1070</v>
      </c>
      <c r="C88" s="758"/>
      <c r="D88" s="758"/>
      <c r="E88" s="758"/>
      <c r="F88" s="758"/>
      <c r="G88" s="722"/>
      <c r="H88" s="722"/>
      <c r="I88" s="746"/>
      <c r="J88" s="722"/>
      <c r="K88" s="722"/>
      <c r="L88" s="722"/>
      <c r="M88" s="722"/>
      <c r="N88" s="722"/>
      <c r="O88" s="722"/>
      <c r="P88" s="722"/>
      <c r="Q88" s="722"/>
      <c r="R88" s="722"/>
      <c r="S88" s="722"/>
      <c r="T88" s="747"/>
    </row>
    <row r="89" spans="1:195" ht="23">
      <c r="A89" s="759" t="s">
        <v>82</v>
      </c>
      <c r="B89" s="760" t="s">
        <v>1071</v>
      </c>
      <c r="C89" s="758"/>
      <c r="D89" s="758"/>
      <c r="E89" s="758"/>
      <c r="F89" s="758"/>
      <c r="G89" s="722"/>
      <c r="H89" s="722"/>
      <c r="I89" s="746"/>
      <c r="J89" s="722"/>
      <c r="K89" s="722"/>
      <c r="L89" s="722"/>
      <c r="M89" s="722"/>
      <c r="N89" s="722"/>
      <c r="O89" s="722"/>
      <c r="P89" s="722"/>
      <c r="Q89" s="722"/>
      <c r="R89" s="722"/>
      <c r="S89" s="722"/>
      <c r="T89" s="747"/>
    </row>
    <row r="90" spans="1:195" ht="34.5">
      <c r="A90" s="759" t="s">
        <v>84</v>
      </c>
      <c r="B90" s="760" t="s">
        <v>1072</v>
      </c>
      <c r="C90" s="758"/>
      <c r="D90" s="758"/>
      <c r="E90" s="758"/>
      <c r="F90" s="758"/>
      <c r="G90" s="722"/>
      <c r="H90" s="722"/>
      <c r="I90" s="746"/>
      <c r="J90" s="722"/>
      <c r="K90" s="722"/>
      <c r="L90" s="722"/>
      <c r="M90" s="722"/>
      <c r="N90" s="722"/>
      <c r="O90" s="722"/>
      <c r="P90" s="722"/>
      <c r="Q90" s="722"/>
      <c r="R90" s="722"/>
      <c r="S90" s="722"/>
      <c r="T90" s="747"/>
    </row>
    <row r="91" spans="1:195" ht="34.5">
      <c r="A91" s="759" t="s">
        <v>86</v>
      </c>
      <c r="B91" s="760" t="s">
        <v>1073</v>
      </c>
      <c r="C91" s="758"/>
      <c r="D91" s="758"/>
      <c r="E91" s="758"/>
      <c r="F91" s="758"/>
      <c r="G91" s="722"/>
      <c r="H91" s="722"/>
      <c r="I91" s="746"/>
      <c r="J91" s="722"/>
      <c r="K91" s="722"/>
      <c r="L91" s="722"/>
      <c r="M91" s="722"/>
      <c r="N91" s="722"/>
      <c r="O91" s="722"/>
      <c r="P91" s="722"/>
      <c r="Q91" s="722"/>
      <c r="R91" s="722"/>
      <c r="S91" s="722"/>
      <c r="T91" s="747"/>
    </row>
    <row r="92" spans="1:195" ht="12" thickBot="1">
      <c r="A92" s="741"/>
      <c r="B92" s="742"/>
      <c r="C92" s="743"/>
      <c r="D92" s="743"/>
      <c r="E92" s="744"/>
      <c r="F92" s="744"/>
      <c r="G92" s="745"/>
      <c r="H92" s="722"/>
      <c r="I92" s="746"/>
      <c r="J92" s="722"/>
      <c r="K92" s="722"/>
      <c r="L92" s="722"/>
      <c r="M92" s="722"/>
      <c r="N92" s="722"/>
      <c r="O92" s="722"/>
      <c r="P92" s="722"/>
      <c r="Q92" s="722"/>
      <c r="R92" s="722"/>
      <c r="S92" s="722"/>
      <c r="T92" s="747"/>
    </row>
    <row r="93" spans="1:195" s="776" customFormat="1" ht="16" thickBot="1">
      <c r="A93" s="748"/>
      <c r="B93" s="749" t="s">
        <v>1033</v>
      </c>
      <c r="C93" s="750"/>
      <c r="D93" s="750"/>
      <c r="E93" s="751"/>
      <c r="F93" s="751"/>
      <c r="G93" s="774">
        <f>SUM(G44:G83)</f>
        <v>121425</v>
      </c>
      <c r="H93" s="775"/>
      <c r="I93" s="755">
        <v>0</v>
      </c>
      <c r="J93" s="775"/>
      <c r="K93" s="730">
        <v>118960</v>
      </c>
      <c r="L93" s="793"/>
      <c r="M93" s="793"/>
      <c r="N93" s="730">
        <v>118385</v>
      </c>
      <c r="O93" s="730">
        <f>SUM(O42:O92)</f>
        <v>-8</v>
      </c>
      <c r="P93" s="793"/>
      <c r="Q93" s="730">
        <f>SUM(Q42:Q92)</f>
        <v>-3040</v>
      </c>
      <c r="R93" s="730">
        <f>SUM(R42:R92)</f>
        <v>-5</v>
      </c>
      <c r="S93" s="793"/>
      <c r="T93" s="731">
        <f>SUM(T42:T92)</f>
        <v>-575</v>
      </c>
      <c r="V93" s="777"/>
      <c r="W93" s="777"/>
    </row>
    <row r="94" spans="1:195">
      <c r="A94" s="741"/>
      <c r="B94" s="742"/>
      <c r="C94" s="743"/>
      <c r="D94" s="743"/>
      <c r="E94" s="744"/>
      <c r="F94" s="744"/>
      <c r="G94" s="745"/>
      <c r="H94" s="722"/>
      <c r="I94" s="746"/>
      <c r="J94" s="722"/>
      <c r="K94" s="722"/>
      <c r="L94" s="722"/>
      <c r="M94" s="722"/>
      <c r="N94" s="722"/>
      <c r="O94" s="722"/>
      <c r="P94" s="722"/>
      <c r="Q94" s="722"/>
      <c r="R94" s="722"/>
      <c r="S94" s="722"/>
      <c r="T94" s="747"/>
    </row>
    <row r="95" spans="1:195" s="787" customFormat="1">
      <c r="A95" s="759">
        <v>3</v>
      </c>
      <c r="B95" s="760" t="s">
        <v>1074</v>
      </c>
      <c r="C95" s="769"/>
      <c r="D95" s="769"/>
      <c r="E95" s="791"/>
      <c r="F95" s="791"/>
      <c r="G95" s="794"/>
      <c r="H95" s="770"/>
      <c r="I95" s="771"/>
      <c r="J95" s="770"/>
      <c r="K95" s="770"/>
      <c r="L95" s="770"/>
      <c r="M95" s="770"/>
      <c r="N95" s="770"/>
      <c r="O95" s="770"/>
      <c r="P95" s="770"/>
      <c r="Q95" s="770"/>
      <c r="R95" s="770"/>
      <c r="S95" s="770"/>
      <c r="T95" s="772"/>
      <c r="U95" s="773"/>
      <c r="V95" s="773"/>
      <c r="W95" s="773"/>
      <c r="X95" s="773"/>
      <c r="Y95" s="773"/>
      <c r="Z95" s="773"/>
      <c r="AA95" s="773"/>
      <c r="AB95" s="773"/>
      <c r="AC95" s="773"/>
      <c r="AD95" s="773"/>
      <c r="AE95" s="773"/>
      <c r="AF95" s="773"/>
      <c r="AG95" s="773"/>
      <c r="AH95" s="773"/>
      <c r="AI95" s="773"/>
      <c r="AJ95" s="773"/>
      <c r="AK95" s="773"/>
      <c r="AL95" s="773"/>
      <c r="AM95" s="773"/>
      <c r="AN95" s="773"/>
      <c r="AO95" s="773"/>
      <c r="AP95" s="773"/>
      <c r="AQ95" s="773"/>
      <c r="AR95" s="773"/>
      <c r="AS95" s="773"/>
      <c r="AT95" s="773"/>
      <c r="AU95" s="773"/>
      <c r="AV95" s="773"/>
      <c r="AW95" s="773"/>
      <c r="AX95" s="773"/>
      <c r="AY95" s="773"/>
      <c r="AZ95" s="773"/>
      <c r="BA95" s="773"/>
      <c r="BB95" s="773"/>
      <c r="BC95" s="773"/>
      <c r="BD95" s="773"/>
      <c r="BE95" s="773"/>
      <c r="BF95" s="773"/>
      <c r="BG95" s="773"/>
      <c r="BH95" s="773"/>
      <c r="BI95" s="773"/>
      <c r="BJ95" s="773"/>
      <c r="BK95" s="773"/>
      <c r="BL95" s="773"/>
      <c r="BM95" s="773"/>
      <c r="BN95" s="773"/>
      <c r="BO95" s="773"/>
      <c r="BP95" s="773"/>
      <c r="BQ95" s="773"/>
      <c r="BR95" s="773"/>
      <c r="BS95" s="773"/>
      <c r="BT95" s="773"/>
      <c r="BU95" s="773"/>
      <c r="BV95" s="773"/>
      <c r="BW95" s="773"/>
      <c r="BX95" s="773"/>
      <c r="BY95" s="773"/>
      <c r="BZ95" s="773"/>
      <c r="CA95" s="773"/>
      <c r="CB95" s="773"/>
      <c r="CC95" s="773"/>
      <c r="CD95" s="773"/>
      <c r="CE95" s="773"/>
      <c r="CF95" s="773"/>
      <c r="CG95" s="773"/>
      <c r="CH95" s="773"/>
      <c r="CI95" s="773"/>
      <c r="CJ95" s="773"/>
      <c r="CK95" s="773"/>
      <c r="CL95" s="773"/>
      <c r="CM95" s="773"/>
      <c r="CN95" s="773"/>
      <c r="CO95" s="773"/>
      <c r="CP95" s="773"/>
      <c r="CQ95" s="773"/>
      <c r="CR95" s="773"/>
      <c r="CS95" s="773"/>
      <c r="CT95" s="773"/>
      <c r="CU95" s="773"/>
      <c r="CV95" s="773"/>
      <c r="CW95" s="773"/>
      <c r="CX95" s="773"/>
      <c r="CY95" s="773"/>
      <c r="CZ95" s="773"/>
      <c r="DA95" s="773"/>
      <c r="DB95" s="773"/>
      <c r="DC95" s="773"/>
      <c r="DD95" s="773"/>
      <c r="DE95" s="773"/>
      <c r="DF95" s="773"/>
      <c r="DG95" s="773"/>
      <c r="DH95" s="773"/>
      <c r="DI95" s="773"/>
      <c r="DJ95" s="773"/>
      <c r="DK95" s="773"/>
      <c r="DL95" s="773"/>
      <c r="DM95" s="773"/>
      <c r="DN95" s="773"/>
      <c r="DO95" s="773"/>
      <c r="DP95" s="773"/>
      <c r="DQ95" s="773"/>
      <c r="DR95" s="773"/>
      <c r="DS95" s="773"/>
      <c r="DT95" s="773"/>
      <c r="DU95" s="773"/>
      <c r="DV95" s="773"/>
      <c r="DW95" s="773"/>
      <c r="DX95" s="773"/>
      <c r="DY95" s="773"/>
      <c r="DZ95" s="773"/>
      <c r="EA95" s="773"/>
      <c r="EB95" s="773"/>
      <c r="EC95" s="773"/>
      <c r="ED95" s="773"/>
      <c r="EE95" s="773"/>
      <c r="EF95" s="773"/>
      <c r="EG95" s="773"/>
      <c r="EH95" s="773"/>
      <c r="EI95" s="773"/>
      <c r="EJ95" s="773"/>
      <c r="EK95" s="773"/>
      <c r="EL95" s="773"/>
      <c r="EM95" s="773"/>
      <c r="EN95" s="773"/>
      <c r="EO95" s="773"/>
      <c r="EP95" s="773"/>
      <c r="EQ95" s="773"/>
      <c r="ER95" s="773"/>
      <c r="ES95" s="773"/>
      <c r="ET95" s="773"/>
      <c r="EU95" s="773"/>
      <c r="EV95" s="773"/>
      <c r="EW95" s="773"/>
      <c r="EX95" s="773"/>
      <c r="EY95" s="773"/>
      <c r="EZ95" s="773"/>
      <c r="FA95" s="773"/>
      <c r="FB95" s="773"/>
      <c r="FC95" s="773"/>
      <c r="FD95" s="773"/>
      <c r="FE95" s="773"/>
      <c r="FF95" s="773"/>
      <c r="FG95" s="773"/>
      <c r="FH95" s="773"/>
      <c r="FI95" s="773"/>
      <c r="FJ95" s="773"/>
      <c r="FK95" s="773"/>
      <c r="FL95" s="773"/>
      <c r="FM95" s="773"/>
      <c r="FN95" s="773"/>
      <c r="FO95" s="773"/>
      <c r="FP95" s="773"/>
      <c r="FQ95" s="773"/>
      <c r="FR95" s="773"/>
      <c r="FS95" s="773"/>
      <c r="FT95" s="773"/>
      <c r="FU95" s="773"/>
      <c r="FV95" s="773"/>
      <c r="FW95" s="773"/>
      <c r="FX95" s="773"/>
      <c r="FY95" s="773"/>
      <c r="FZ95" s="773"/>
      <c r="GA95" s="773"/>
      <c r="GB95" s="773"/>
      <c r="GC95" s="773"/>
      <c r="GD95" s="773"/>
      <c r="GE95" s="773"/>
      <c r="GF95" s="773"/>
      <c r="GG95" s="773"/>
      <c r="GH95" s="773"/>
      <c r="GI95" s="773"/>
      <c r="GJ95" s="773"/>
      <c r="GK95" s="773"/>
      <c r="GL95" s="773"/>
      <c r="GM95" s="773"/>
    </row>
    <row r="96" spans="1:195" s="732" customFormat="1">
      <c r="A96" s="761"/>
      <c r="B96" s="762"/>
      <c r="C96" s="758"/>
      <c r="D96" s="758"/>
      <c r="E96" s="752"/>
      <c r="F96" s="752"/>
      <c r="G96" s="764"/>
      <c r="H96" s="754"/>
      <c r="I96" s="755"/>
      <c r="J96" s="754"/>
      <c r="K96" s="754"/>
      <c r="L96" s="754"/>
      <c r="M96" s="754"/>
      <c r="N96" s="754"/>
      <c r="O96" s="754"/>
      <c r="P96" s="754"/>
      <c r="Q96" s="754"/>
      <c r="R96" s="754"/>
      <c r="S96" s="754"/>
      <c r="T96" s="756"/>
    </row>
    <row r="97" spans="1:20" s="773" customFormat="1">
      <c r="A97" s="759">
        <v>3.1</v>
      </c>
      <c r="B97" s="760" t="s">
        <v>1075</v>
      </c>
      <c r="C97" s="769"/>
      <c r="D97" s="769"/>
      <c r="E97" s="791"/>
      <c r="F97" s="791"/>
      <c r="G97" s="794"/>
      <c r="H97" s="770"/>
      <c r="I97" s="771"/>
      <c r="J97" s="770"/>
      <c r="K97" s="770"/>
      <c r="L97" s="770"/>
      <c r="M97" s="770"/>
      <c r="N97" s="770"/>
      <c r="O97" s="770"/>
      <c r="P97" s="770"/>
      <c r="Q97" s="770"/>
      <c r="R97" s="770"/>
      <c r="S97" s="770"/>
      <c r="T97" s="772"/>
    </row>
    <row r="98" spans="1:20" s="732" customFormat="1" ht="92">
      <c r="A98" s="761"/>
      <c r="B98" s="789" t="s">
        <v>1076</v>
      </c>
      <c r="C98" s="758"/>
      <c r="D98" s="758"/>
      <c r="E98" s="752"/>
      <c r="F98" s="752"/>
      <c r="G98" s="795"/>
      <c r="H98" s="754"/>
      <c r="I98" s="755"/>
      <c r="J98" s="754"/>
      <c r="K98" s="754"/>
      <c r="L98" s="754"/>
      <c r="M98" s="754"/>
      <c r="N98" s="754"/>
      <c r="O98" s="754"/>
      <c r="P98" s="754"/>
      <c r="Q98" s="754"/>
      <c r="R98" s="754"/>
      <c r="S98" s="754"/>
      <c r="T98" s="756"/>
    </row>
    <row r="99" spans="1:20" s="773" customFormat="1">
      <c r="A99" s="759"/>
      <c r="B99" s="760" t="s">
        <v>1077</v>
      </c>
      <c r="C99" s="769"/>
      <c r="D99" s="769"/>
      <c r="E99" s="791"/>
      <c r="F99" s="791"/>
      <c r="G99" s="796"/>
      <c r="H99" s="770"/>
      <c r="I99" s="771"/>
      <c r="J99" s="770"/>
      <c r="K99" s="770"/>
      <c r="L99" s="770"/>
      <c r="M99" s="770"/>
      <c r="N99" s="770"/>
      <c r="O99" s="770"/>
      <c r="P99" s="770"/>
      <c r="Q99" s="770"/>
      <c r="R99" s="770"/>
      <c r="S99" s="770"/>
      <c r="T99" s="772"/>
    </row>
    <row r="100" spans="1:20" s="732" customFormat="1">
      <c r="A100" s="761"/>
      <c r="B100" s="760" t="s">
        <v>1078</v>
      </c>
      <c r="C100" s="758"/>
      <c r="D100" s="758"/>
      <c r="E100" s="752"/>
      <c r="F100" s="752"/>
      <c r="G100" s="795"/>
      <c r="H100" s="754"/>
      <c r="I100" s="755"/>
      <c r="J100" s="754"/>
      <c r="K100" s="754"/>
      <c r="L100" s="754"/>
      <c r="M100" s="754"/>
      <c r="N100" s="754"/>
      <c r="O100" s="754"/>
      <c r="P100" s="754"/>
      <c r="Q100" s="754"/>
      <c r="R100" s="754"/>
      <c r="S100" s="754"/>
      <c r="T100" s="756"/>
    </row>
    <row r="101" spans="1:20" s="732" customFormat="1">
      <c r="A101" s="761" t="s">
        <v>73</v>
      </c>
      <c r="B101" s="762" t="s">
        <v>1079</v>
      </c>
      <c r="C101" s="758" t="s">
        <v>1080</v>
      </c>
      <c r="D101" s="758" t="s">
        <v>590</v>
      </c>
      <c r="E101" s="752"/>
      <c r="F101" s="752"/>
      <c r="G101" s="795"/>
      <c r="H101" s="754"/>
      <c r="I101" s="755"/>
      <c r="J101" s="754"/>
      <c r="K101" s="754"/>
      <c r="L101" s="754"/>
      <c r="M101" s="754"/>
      <c r="N101" s="754"/>
      <c r="O101" s="754"/>
      <c r="P101" s="754"/>
      <c r="Q101" s="754"/>
      <c r="R101" s="754"/>
      <c r="S101" s="754"/>
      <c r="T101" s="756"/>
    </row>
    <row r="102" spans="1:20" s="732" customFormat="1">
      <c r="A102" s="761" t="s">
        <v>78</v>
      </c>
      <c r="B102" s="762" t="s">
        <v>1081</v>
      </c>
      <c r="C102" s="758" t="s">
        <v>1080</v>
      </c>
      <c r="D102" s="758" t="s">
        <v>590</v>
      </c>
      <c r="E102" s="752"/>
      <c r="F102" s="752"/>
      <c r="G102" s="795"/>
      <c r="H102" s="754"/>
      <c r="I102" s="755"/>
      <c r="J102" s="754"/>
      <c r="K102" s="754"/>
      <c r="L102" s="754"/>
      <c r="M102" s="754"/>
      <c r="N102" s="754"/>
      <c r="O102" s="754"/>
      <c r="P102" s="754"/>
      <c r="Q102" s="754"/>
      <c r="R102" s="754"/>
      <c r="S102" s="754"/>
      <c r="T102" s="756"/>
    </row>
    <row r="103" spans="1:20" s="732" customFormat="1">
      <c r="A103" s="761" t="s">
        <v>80</v>
      </c>
      <c r="B103" s="762" t="s">
        <v>1082</v>
      </c>
      <c r="C103" s="758" t="s">
        <v>1080</v>
      </c>
      <c r="D103" s="758">
        <v>30</v>
      </c>
      <c r="E103" s="752">
        <v>1000</v>
      </c>
      <c r="F103" s="752">
        <v>350</v>
      </c>
      <c r="G103" s="795">
        <f>$D103*(E103+F103)</f>
        <v>40500</v>
      </c>
      <c r="H103" s="754"/>
      <c r="I103" s="755">
        <v>28.96</v>
      </c>
      <c r="J103" s="763">
        <v>1350</v>
      </c>
      <c r="K103" s="783">
        <v>39096</v>
      </c>
      <c r="L103" s="754">
        <v>28.96</v>
      </c>
      <c r="M103" s="763">
        <v>1350</v>
      </c>
      <c r="N103" s="763">
        <v>39096</v>
      </c>
      <c r="O103" s="764">
        <f t="shared" ref="O103:O104" si="4">L103-D103</f>
        <v>-1.0399999999999991</v>
      </c>
      <c r="P103" s="763">
        <v>1350</v>
      </c>
      <c r="Q103" s="764">
        <f t="shared" ref="Q103:Q104" si="5">P103*O103</f>
        <v>-1403.9999999999989</v>
      </c>
      <c r="R103" s="764">
        <f t="shared" ref="R103:R104" si="6">L103-I103</f>
        <v>0</v>
      </c>
      <c r="S103" s="763">
        <v>1350</v>
      </c>
      <c r="T103" s="765">
        <f t="shared" ref="T103:T104" si="7">S103*R103</f>
        <v>0</v>
      </c>
    </row>
    <row r="104" spans="1:20" s="732" customFormat="1">
      <c r="A104" s="761" t="s">
        <v>82</v>
      </c>
      <c r="B104" s="762" t="s">
        <v>1083</v>
      </c>
      <c r="C104" s="758" t="s">
        <v>1080</v>
      </c>
      <c r="D104" s="758">
        <v>40</v>
      </c>
      <c r="E104" s="752">
        <v>950</v>
      </c>
      <c r="F104" s="752">
        <v>350</v>
      </c>
      <c r="G104" s="795">
        <f>$D104*(E104+F104)</f>
        <v>52000</v>
      </c>
      <c r="H104" s="754"/>
      <c r="I104" s="755">
        <v>24.64</v>
      </c>
      <c r="J104" s="763">
        <v>1300</v>
      </c>
      <c r="K104" s="783">
        <v>32032</v>
      </c>
      <c r="L104" s="754">
        <v>24.02</v>
      </c>
      <c r="M104" s="763">
        <v>1300</v>
      </c>
      <c r="N104" s="763">
        <v>31226</v>
      </c>
      <c r="O104" s="764">
        <f t="shared" si="4"/>
        <v>-15.98</v>
      </c>
      <c r="P104" s="763">
        <v>1300</v>
      </c>
      <c r="Q104" s="764">
        <f t="shared" si="5"/>
        <v>-20774</v>
      </c>
      <c r="R104" s="764">
        <f t="shared" si="6"/>
        <v>-0.62000000000000099</v>
      </c>
      <c r="S104" s="763">
        <v>1300</v>
      </c>
      <c r="T104" s="765">
        <f t="shared" si="7"/>
        <v>-806.00000000000125</v>
      </c>
    </row>
    <row r="105" spans="1:20" s="804" customFormat="1">
      <c r="A105" s="797"/>
      <c r="B105" s="798"/>
      <c r="C105" s="799"/>
      <c r="D105" s="799"/>
      <c r="E105" s="800"/>
      <c r="F105" s="800"/>
      <c r="G105" s="801"/>
      <c r="H105" s="802"/>
      <c r="I105" s="792"/>
      <c r="J105" s="802"/>
      <c r="K105" s="802"/>
      <c r="L105" s="802"/>
      <c r="M105" s="802"/>
      <c r="N105" s="802"/>
      <c r="O105" s="802"/>
      <c r="P105" s="802"/>
      <c r="Q105" s="802"/>
      <c r="R105" s="802"/>
      <c r="S105" s="802"/>
      <c r="T105" s="803"/>
    </row>
    <row r="106" spans="1:20" s="773" customFormat="1">
      <c r="A106" s="759">
        <v>3.2</v>
      </c>
      <c r="B106" s="760" t="s">
        <v>1084</v>
      </c>
      <c r="C106" s="769"/>
      <c r="D106" s="769"/>
      <c r="E106" s="791"/>
      <c r="F106" s="791"/>
      <c r="G106" s="794"/>
      <c r="H106" s="770"/>
      <c r="I106" s="771"/>
      <c r="J106" s="770"/>
      <c r="K106" s="770"/>
      <c r="L106" s="770"/>
      <c r="M106" s="770"/>
      <c r="N106" s="770"/>
      <c r="O106" s="770"/>
      <c r="P106" s="770"/>
      <c r="Q106" s="770"/>
      <c r="R106" s="770"/>
      <c r="S106" s="770"/>
      <c r="T106" s="772"/>
    </row>
    <row r="107" spans="1:20" s="732" customFormat="1" ht="105">
      <c r="A107" s="761"/>
      <c r="B107" s="789" t="s">
        <v>1085</v>
      </c>
      <c r="C107" s="758"/>
      <c r="D107" s="758"/>
      <c r="E107" s="752"/>
      <c r="F107" s="752"/>
      <c r="G107" s="795"/>
      <c r="H107" s="754"/>
      <c r="I107" s="755"/>
      <c r="J107" s="754"/>
      <c r="K107" s="754"/>
      <c r="L107" s="754"/>
      <c r="M107" s="754"/>
      <c r="N107" s="754"/>
      <c r="O107" s="754"/>
      <c r="P107" s="754"/>
      <c r="Q107" s="754"/>
      <c r="R107" s="754"/>
      <c r="S107" s="754"/>
      <c r="T107" s="756"/>
    </row>
    <row r="108" spans="1:20" s="773" customFormat="1">
      <c r="A108" s="759"/>
      <c r="B108" s="760" t="s">
        <v>1077</v>
      </c>
      <c r="C108" s="769"/>
      <c r="D108" s="769"/>
      <c r="E108" s="791"/>
      <c r="F108" s="791"/>
      <c r="G108" s="796"/>
      <c r="H108" s="770"/>
      <c r="I108" s="771"/>
      <c r="J108" s="770"/>
      <c r="K108" s="770"/>
      <c r="L108" s="770"/>
      <c r="M108" s="770"/>
      <c r="N108" s="770"/>
      <c r="O108" s="770"/>
      <c r="P108" s="770"/>
      <c r="Q108" s="770"/>
      <c r="R108" s="770"/>
      <c r="S108" s="770"/>
      <c r="T108" s="772"/>
    </row>
    <row r="109" spans="1:20" s="732" customFormat="1">
      <c r="A109" s="761"/>
      <c r="B109" s="760" t="s">
        <v>1078</v>
      </c>
      <c r="C109" s="758"/>
      <c r="D109" s="758"/>
      <c r="E109" s="752"/>
      <c r="F109" s="752"/>
      <c r="G109" s="795"/>
      <c r="H109" s="754"/>
      <c r="I109" s="755"/>
      <c r="J109" s="754"/>
      <c r="K109" s="754"/>
      <c r="L109" s="754"/>
      <c r="M109" s="754"/>
      <c r="N109" s="754"/>
      <c r="O109" s="754"/>
      <c r="P109" s="754"/>
      <c r="Q109" s="754"/>
      <c r="R109" s="754"/>
      <c r="S109" s="754"/>
      <c r="T109" s="756"/>
    </row>
    <row r="110" spans="1:20" s="732" customFormat="1">
      <c r="A110" s="761" t="s">
        <v>73</v>
      </c>
      <c r="B110" s="762" t="s">
        <v>1082</v>
      </c>
      <c r="C110" s="758" t="s">
        <v>1080</v>
      </c>
      <c r="D110" s="758" t="s">
        <v>590</v>
      </c>
      <c r="E110" s="752"/>
      <c r="F110" s="752"/>
      <c r="G110" s="753"/>
      <c r="H110" s="754"/>
      <c r="I110" s="755"/>
      <c r="J110" s="754"/>
      <c r="K110" s="754"/>
      <c r="L110" s="754"/>
      <c r="M110" s="754"/>
      <c r="N110" s="754"/>
      <c r="O110" s="754"/>
      <c r="P110" s="754"/>
      <c r="Q110" s="754"/>
      <c r="R110" s="754"/>
      <c r="S110" s="754"/>
      <c r="T110" s="756"/>
    </row>
    <row r="111" spans="1:20" s="732" customFormat="1">
      <c r="A111" s="761" t="s">
        <v>78</v>
      </c>
      <c r="B111" s="762" t="s">
        <v>1083</v>
      </c>
      <c r="C111" s="758" t="s">
        <v>1080</v>
      </c>
      <c r="D111" s="758">
        <v>50</v>
      </c>
      <c r="E111" s="752">
        <v>1064</v>
      </c>
      <c r="F111" s="752">
        <v>300</v>
      </c>
      <c r="G111" s="753">
        <f>$D111*(E111+F111)</f>
        <v>68200</v>
      </c>
      <c r="H111" s="754"/>
      <c r="I111" s="755">
        <v>46</v>
      </c>
      <c r="J111" s="763">
        <v>1364</v>
      </c>
      <c r="K111" s="783">
        <v>62744</v>
      </c>
      <c r="L111" s="754">
        <v>46</v>
      </c>
      <c r="M111" s="763">
        <v>1364</v>
      </c>
      <c r="N111" s="763">
        <v>62744</v>
      </c>
      <c r="O111" s="764">
        <f>L111-D111</f>
        <v>-4</v>
      </c>
      <c r="P111" s="763">
        <v>1364</v>
      </c>
      <c r="Q111" s="764">
        <f>P111*O111</f>
        <v>-5456</v>
      </c>
      <c r="R111" s="764">
        <f>L111-I111</f>
        <v>0</v>
      </c>
      <c r="S111" s="763">
        <v>1364</v>
      </c>
      <c r="T111" s="765">
        <f>S111*R111</f>
        <v>0</v>
      </c>
    </row>
    <row r="112" spans="1:20" s="732" customFormat="1">
      <c r="A112" s="761"/>
      <c r="B112" s="762"/>
      <c r="C112" s="758"/>
      <c r="D112" s="758"/>
      <c r="E112" s="752"/>
      <c r="F112" s="752"/>
      <c r="G112" s="753"/>
      <c r="H112" s="754"/>
      <c r="I112" s="755"/>
      <c r="J112" s="754"/>
      <c r="K112" s="754"/>
      <c r="L112" s="754"/>
      <c r="M112" s="754"/>
      <c r="N112" s="754"/>
      <c r="O112" s="754"/>
      <c r="P112" s="754"/>
      <c r="Q112" s="754"/>
      <c r="R112" s="754"/>
      <c r="S112" s="754"/>
      <c r="T112" s="756"/>
    </row>
    <row r="113" spans="1:195" s="732" customFormat="1">
      <c r="A113" s="759">
        <v>3.3</v>
      </c>
      <c r="B113" s="760" t="s">
        <v>1086</v>
      </c>
      <c r="C113" s="758"/>
      <c r="D113" s="758"/>
      <c r="E113" s="752"/>
      <c r="F113" s="752"/>
      <c r="G113" s="795"/>
      <c r="H113" s="754"/>
      <c r="I113" s="755"/>
      <c r="J113" s="754"/>
      <c r="K113" s="754"/>
      <c r="L113" s="754"/>
      <c r="M113" s="754"/>
      <c r="N113" s="754"/>
      <c r="O113" s="754"/>
      <c r="P113" s="754"/>
      <c r="Q113" s="754"/>
      <c r="R113" s="754"/>
      <c r="S113" s="754"/>
      <c r="T113" s="756"/>
    </row>
    <row r="114" spans="1:195" s="732" customFormat="1" ht="69">
      <c r="A114" s="761"/>
      <c r="B114" s="762" t="s">
        <v>1087</v>
      </c>
      <c r="C114" s="758"/>
      <c r="D114" s="758"/>
      <c r="E114" s="752"/>
      <c r="F114" s="752"/>
      <c r="G114" s="795"/>
      <c r="H114" s="754"/>
      <c r="I114" s="755"/>
      <c r="J114" s="754"/>
      <c r="K114" s="754"/>
      <c r="L114" s="754"/>
      <c r="M114" s="754"/>
      <c r="N114" s="754"/>
      <c r="O114" s="754"/>
      <c r="P114" s="754"/>
      <c r="Q114" s="754"/>
      <c r="R114" s="754"/>
      <c r="S114" s="754"/>
      <c r="T114" s="756"/>
    </row>
    <row r="115" spans="1:195" s="732" customFormat="1">
      <c r="A115" s="761"/>
      <c r="B115" s="760" t="s">
        <v>1088</v>
      </c>
      <c r="C115" s="758"/>
      <c r="D115" s="758"/>
      <c r="E115" s="752"/>
      <c r="F115" s="752"/>
      <c r="G115" s="795"/>
      <c r="H115" s="754"/>
      <c r="I115" s="755"/>
      <c r="J115" s="754"/>
      <c r="K115" s="754"/>
      <c r="L115" s="754"/>
      <c r="M115" s="754"/>
      <c r="N115" s="754"/>
      <c r="O115" s="754"/>
      <c r="P115" s="754"/>
      <c r="Q115" s="754"/>
      <c r="R115" s="754"/>
      <c r="S115" s="754"/>
      <c r="T115" s="756"/>
    </row>
    <row r="116" spans="1:195" s="732" customFormat="1">
      <c r="A116" s="761" t="s">
        <v>73</v>
      </c>
      <c r="B116" s="762" t="s">
        <v>1089</v>
      </c>
      <c r="C116" s="758" t="s">
        <v>1080</v>
      </c>
      <c r="D116" s="758">
        <v>0.5</v>
      </c>
      <c r="E116" s="752">
        <v>8500</v>
      </c>
      <c r="F116" s="752">
        <v>1250</v>
      </c>
      <c r="G116" s="795">
        <f>$D116*(E116+F116)</f>
        <v>4875</v>
      </c>
      <c r="H116" s="754"/>
      <c r="I116" s="755">
        <v>1.23</v>
      </c>
      <c r="J116" s="763">
        <v>9750</v>
      </c>
      <c r="K116" s="783">
        <v>11992.5</v>
      </c>
      <c r="L116" s="754">
        <v>1.23</v>
      </c>
      <c r="M116" s="763">
        <v>9750</v>
      </c>
      <c r="N116" s="763">
        <v>11992.5</v>
      </c>
      <c r="O116" s="764">
        <f t="shared" ref="O116:O117" si="8">L116-D116</f>
        <v>0.73</v>
      </c>
      <c r="P116" s="763">
        <v>9750</v>
      </c>
      <c r="Q116" s="764">
        <f t="shared" ref="Q116:Q117" si="9">P116*O116</f>
        <v>7117.5</v>
      </c>
      <c r="R116" s="764">
        <f t="shared" ref="R116:R117" si="10">L116-I116</f>
        <v>0</v>
      </c>
      <c r="S116" s="763">
        <v>9750</v>
      </c>
      <c r="T116" s="765">
        <f t="shared" ref="T116:T117" si="11">S116*R116</f>
        <v>0</v>
      </c>
    </row>
    <row r="117" spans="1:195" s="732" customFormat="1">
      <c r="A117" s="761" t="s">
        <v>78</v>
      </c>
      <c r="B117" s="762" t="s">
        <v>1090</v>
      </c>
      <c r="C117" s="758" t="s">
        <v>1080</v>
      </c>
      <c r="D117" s="758">
        <v>1</v>
      </c>
      <c r="E117" s="752">
        <v>5500</v>
      </c>
      <c r="F117" s="752">
        <v>1250</v>
      </c>
      <c r="G117" s="795">
        <f>$D117*(E117+F117)</f>
        <v>6750</v>
      </c>
      <c r="H117" s="754"/>
      <c r="I117" s="755">
        <v>3.13</v>
      </c>
      <c r="J117" s="763">
        <v>6750</v>
      </c>
      <c r="K117" s="783">
        <v>21127.5</v>
      </c>
      <c r="L117" s="754">
        <v>3.13</v>
      </c>
      <c r="M117" s="763">
        <v>6750</v>
      </c>
      <c r="N117" s="763">
        <v>21127.5</v>
      </c>
      <c r="O117" s="764">
        <f t="shared" si="8"/>
        <v>2.13</v>
      </c>
      <c r="P117" s="763">
        <v>6750</v>
      </c>
      <c r="Q117" s="764">
        <f t="shared" si="9"/>
        <v>14377.5</v>
      </c>
      <c r="R117" s="764">
        <f t="shared" si="10"/>
        <v>0</v>
      </c>
      <c r="S117" s="763">
        <v>6750</v>
      </c>
      <c r="T117" s="765">
        <f t="shared" si="11"/>
        <v>0</v>
      </c>
    </row>
    <row r="118" spans="1:195" s="809" customFormat="1">
      <c r="A118" s="748"/>
      <c r="B118" s="749"/>
      <c r="C118" s="750"/>
      <c r="D118" s="750"/>
      <c r="E118" s="805"/>
      <c r="F118" s="805"/>
      <c r="G118" s="805"/>
      <c r="H118" s="806"/>
      <c r="I118" s="807"/>
      <c r="J118" s="806"/>
      <c r="K118" s="806"/>
      <c r="L118" s="806"/>
      <c r="M118" s="806"/>
      <c r="N118" s="806"/>
      <c r="O118" s="806"/>
      <c r="P118" s="806"/>
      <c r="Q118" s="806"/>
      <c r="R118" s="806"/>
      <c r="S118" s="806"/>
      <c r="T118" s="808"/>
    </row>
    <row r="119" spans="1:195">
      <c r="A119" s="759">
        <v>3.4</v>
      </c>
      <c r="B119" s="760" t="s">
        <v>1091</v>
      </c>
      <c r="C119" s="758"/>
      <c r="D119" s="758"/>
      <c r="E119" s="810"/>
      <c r="F119" s="810"/>
      <c r="G119" s="810"/>
      <c r="H119" s="722"/>
      <c r="I119" s="746"/>
      <c r="J119" s="722"/>
      <c r="K119" s="722"/>
      <c r="L119" s="722"/>
      <c r="M119" s="722"/>
      <c r="N119" s="722"/>
      <c r="O119" s="722"/>
      <c r="P119" s="722"/>
      <c r="Q119" s="722"/>
      <c r="R119" s="722"/>
      <c r="S119" s="722"/>
      <c r="T119" s="747"/>
    </row>
    <row r="120" spans="1:195" ht="34.5">
      <c r="A120" s="761"/>
      <c r="B120" s="762" t="s">
        <v>1092</v>
      </c>
      <c r="C120" s="758" t="s">
        <v>1080</v>
      </c>
      <c r="D120" s="758">
        <v>1.5</v>
      </c>
      <c r="E120" s="780">
        <v>9500</v>
      </c>
      <c r="F120" s="780">
        <v>1450</v>
      </c>
      <c r="G120" s="781">
        <f>$D120*(E120+F120)</f>
        <v>16425</v>
      </c>
      <c r="H120" s="722"/>
      <c r="I120" s="755">
        <v>2.77</v>
      </c>
      <c r="J120" s="763">
        <v>10950</v>
      </c>
      <c r="K120" s="783">
        <v>30331.5</v>
      </c>
      <c r="L120" s="722">
        <v>2.77</v>
      </c>
      <c r="M120" s="763">
        <v>10950</v>
      </c>
      <c r="N120" s="763">
        <v>30331.5</v>
      </c>
      <c r="O120" s="764">
        <f>L120-D120</f>
        <v>1.27</v>
      </c>
      <c r="P120" s="763">
        <v>10950</v>
      </c>
      <c r="Q120" s="764">
        <f>P120*O120</f>
        <v>13906.5</v>
      </c>
      <c r="R120" s="764">
        <f>L120-I120</f>
        <v>0</v>
      </c>
      <c r="S120" s="763">
        <v>10950</v>
      </c>
      <c r="T120" s="765">
        <f>S120*R120</f>
        <v>0</v>
      </c>
    </row>
    <row r="121" spans="1:195" s="732" customFormat="1">
      <c r="A121" s="761"/>
      <c r="B121" s="760" t="s">
        <v>1088</v>
      </c>
      <c r="C121" s="758"/>
      <c r="D121" s="758"/>
      <c r="E121" s="752"/>
      <c r="F121" s="752"/>
      <c r="G121" s="795"/>
      <c r="H121" s="754"/>
      <c r="I121" s="755"/>
      <c r="J121" s="754"/>
      <c r="K121" s="754"/>
      <c r="L121" s="754"/>
      <c r="M121" s="754"/>
      <c r="N121" s="754"/>
      <c r="O121" s="754"/>
      <c r="P121" s="754"/>
      <c r="Q121" s="754"/>
      <c r="R121" s="754"/>
      <c r="S121" s="754"/>
      <c r="T121" s="756"/>
    </row>
    <row r="122" spans="1:195">
      <c r="A122" s="761"/>
      <c r="B122" s="762"/>
      <c r="C122" s="758"/>
      <c r="D122" s="758"/>
      <c r="E122" s="810"/>
      <c r="F122" s="810"/>
      <c r="G122" s="810"/>
      <c r="H122" s="722"/>
      <c r="I122" s="746"/>
      <c r="J122" s="722"/>
      <c r="K122" s="722"/>
      <c r="L122" s="722"/>
      <c r="M122" s="722"/>
      <c r="N122" s="722"/>
      <c r="O122" s="722"/>
      <c r="P122" s="722"/>
      <c r="Q122" s="722"/>
      <c r="R122" s="722"/>
      <c r="S122" s="722"/>
      <c r="T122" s="747"/>
    </row>
    <row r="123" spans="1:195" s="787" customFormat="1">
      <c r="A123" s="759">
        <v>3.5</v>
      </c>
      <c r="B123" s="760" t="s">
        <v>1093</v>
      </c>
      <c r="C123" s="769"/>
      <c r="D123" s="769"/>
      <c r="E123" s="791"/>
      <c r="F123" s="791"/>
      <c r="G123" s="791"/>
      <c r="H123" s="770"/>
      <c r="I123" s="771"/>
      <c r="J123" s="770"/>
      <c r="K123" s="770"/>
      <c r="L123" s="770"/>
      <c r="M123" s="770"/>
      <c r="N123" s="770"/>
      <c r="O123" s="770"/>
      <c r="P123" s="770"/>
      <c r="Q123" s="770"/>
      <c r="R123" s="770"/>
      <c r="S123" s="770"/>
      <c r="T123" s="772"/>
      <c r="U123" s="773"/>
      <c r="V123" s="773"/>
      <c r="W123" s="773"/>
      <c r="X123" s="773"/>
      <c r="Y123" s="773"/>
      <c r="Z123" s="773"/>
      <c r="AA123" s="773"/>
      <c r="AB123" s="773"/>
      <c r="AC123" s="773"/>
      <c r="AD123" s="773"/>
      <c r="AE123" s="773"/>
      <c r="AF123" s="773"/>
      <c r="AG123" s="773"/>
      <c r="AH123" s="773"/>
      <c r="AI123" s="773"/>
      <c r="AJ123" s="773"/>
      <c r="AK123" s="773"/>
      <c r="AL123" s="773"/>
      <c r="AM123" s="773"/>
      <c r="AN123" s="773"/>
      <c r="AO123" s="773"/>
      <c r="AP123" s="773"/>
      <c r="AQ123" s="773"/>
      <c r="AR123" s="773"/>
      <c r="AS123" s="773"/>
      <c r="AT123" s="773"/>
      <c r="AU123" s="773"/>
      <c r="AV123" s="773"/>
      <c r="AW123" s="773"/>
      <c r="AX123" s="773"/>
      <c r="AY123" s="773"/>
      <c r="AZ123" s="773"/>
      <c r="BA123" s="773"/>
      <c r="BB123" s="773"/>
      <c r="BC123" s="773"/>
      <c r="BD123" s="773"/>
      <c r="BE123" s="773"/>
      <c r="BF123" s="773"/>
      <c r="BG123" s="773"/>
      <c r="BH123" s="773"/>
      <c r="BI123" s="773"/>
      <c r="BJ123" s="773"/>
      <c r="BK123" s="773"/>
      <c r="BL123" s="773"/>
      <c r="BM123" s="773"/>
      <c r="BN123" s="773"/>
      <c r="BO123" s="773"/>
      <c r="BP123" s="773"/>
      <c r="BQ123" s="773"/>
      <c r="BR123" s="773"/>
      <c r="BS123" s="773"/>
      <c r="BT123" s="773"/>
      <c r="BU123" s="773"/>
      <c r="BV123" s="773"/>
      <c r="BW123" s="773"/>
      <c r="BX123" s="773"/>
      <c r="BY123" s="773"/>
      <c r="BZ123" s="773"/>
      <c r="CA123" s="773"/>
      <c r="CB123" s="773"/>
      <c r="CC123" s="773"/>
      <c r="CD123" s="773"/>
      <c r="CE123" s="773"/>
      <c r="CF123" s="773"/>
      <c r="CG123" s="773"/>
      <c r="CH123" s="773"/>
      <c r="CI123" s="773"/>
      <c r="CJ123" s="773"/>
      <c r="CK123" s="773"/>
      <c r="CL123" s="773"/>
      <c r="CM123" s="773"/>
      <c r="CN123" s="773"/>
      <c r="CO123" s="773"/>
      <c r="CP123" s="773"/>
      <c r="CQ123" s="773"/>
      <c r="CR123" s="773"/>
      <c r="CS123" s="773"/>
      <c r="CT123" s="773"/>
      <c r="CU123" s="773"/>
      <c r="CV123" s="773"/>
      <c r="CW123" s="773"/>
      <c r="CX123" s="773"/>
      <c r="CY123" s="773"/>
      <c r="CZ123" s="773"/>
      <c r="DA123" s="773"/>
      <c r="DB123" s="773"/>
      <c r="DC123" s="773"/>
      <c r="DD123" s="773"/>
      <c r="DE123" s="773"/>
      <c r="DF123" s="773"/>
      <c r="DG123" s="773"/>
      <c r="DH123" s="773"/>
      <c r="DI123" s="773"/>
      <c r="DJ123" s="773"/>
      <c r="DK123" s="773"/>
      <c r="DL123" s="773"/>
      <c r="DM123" s="773"/>
      <c r="DN123" s="773"/>
      <c r="DO123" s="773"/>
      <c r="DP123" s="773"/>
      <c r="DQ123" s="773"/>
      <c r="DR123" s="773"/>
      <c r="DS123" s="773"/>
      <c r="DT123" s="773"/>
      <c r="DU123" s="773"/>
      <c r="DV123" s="773"/>
      <c r="DW123" s="773"/>
      <c r="DX123" s="773"/>
      <c r="DY123" s="773"/>
      <c r="DZ123" s="773"/>
      <c r="EA123" s="773"/>
      <c r="EB123" s="773"/>
      <c r="EC123" s="773"/>
      <c r="ED123" s="773"/>
      <c r="EE123" s="773"/>
      <c r="EF123" s="773"/>
      <c r="EG123" s="773"/>
      <c r="EH123" s="773"/>
      <c r="EI123" s="773"/>
      <c r="EJ123" s="773"/>
      <c r="EK123" s="773"/>
      <c r="EL123" s="773"/>
      <c r="EM123" s="773"/>
      <c r="EN123" s="773"/>
      <c r="EO123" s="773"/>
      <c r="EP123" s="773"/>
      <c r="EQ123" s="773"/>
      <c r="ER123" s="773"/>
      <c r="ES123" s="773"/>
      <c r="ET123" s="773"/>
      <c r="EU123" s="773"/>
      <c r="EV123" s="773"/>
      <c r="EW123" s="773"/>
      <c r="EX123" s="773"/>
      <c r="EY123" s="773"/>
      <c r="EZ123" s="773"/>
      <c r="FA123" s="773"/>
      <c r="FB123" s="773"/>
      <c r="FC123" s="773"/>
      <c r="FD123" s="773"/>
      <c r="FE123" s="773"/>
      <c r="FF123" s="773"/>
      <c r="FG123" s="773"/>
      <c r="FH123" s="773"/>
      <c r="FI123" s="773"/>
      <c r="FJ123" s="773"/>
      <c r="FK123" s="773"/>
      <c r="FL123" s="773"/>
      <c r="FM123" s="773"/>
      <c r="FN123" s="773"/>
      <c r="FO123" s="773"/>
      <c r="FP123" s="773"/>
      <c r="FQ123" s="773"/>
      <c r="FR123" s="773"/>
      <c r="FS123" s="773"/>
      <c r="FT123" s="773"/>
      <c r="FU123" s="773"/>
      <c r="FV123" s="773"/>
      <c r="FW123" s="773"/>
      <c r="FX123" s="773"/>
      <c r="FY123" s="773"/>
      <c r="FZ123" s="773"/>
      <c r="GA123" s="773"/>
      <c r="GB123" s="773"/>
      <c r="GC123" s="773"/>
      <c r="GD123" s="773"/>
      <c r="GE123" s="773"/>
      <c r="GF123" s="773"/>
      <c r="GG123" s="773"/>
      <c r="GH123" s="773"/>
      <c r="GI123" s="773"/>
      <c r="GJ123" s="773"/>
      <c r="GK123" s="773"/>
      <c r="GL123" s="773"/>
      <c r="GM123" s="773"/>
    </row>
    <row r="124" spans="1:195" s="732" customFormat="1" ht="69">
      <c r="A124" s="761"/>
      <c r="B124" s="762" t="s">
        <v>1094</v>
      </c>
      <c r="C124" s="758" t="s">
        <v>1080</v>
      </c>
      <c r="D124" s="758">
        <v>1</v>
      </c>
      <c r="E124" s="752">
        <v>6500</v>
      </c>
      <c r="F124" s="752">
        <v>1450</v>
      </c>
      <c r="G124" s="752">
        <f>$D124*(E124+F124)</f>
        <v>7950</v>
      </c>
      <c r="H124" s="754"/>
      <c r="I124" s="755">
        <v>1.4350000000000001</v>
      </c>
      <c r="J124" s="763">
        <v>7950</v>
      </c>
      <c r="K124" s="764">
        <v>11408.25</v>
      </c>
      <c r="L124" s="754">
        <v>1.4350000000000001</v>
      </c>
      <c r="M124" s="763">
        <v>7950</v>
      </c>
      <c r="N124" s="763">
        <v>11408.25</v>
      </c>
      <c r="O124" s="764">
        <f>L124-D124</f>
        <v>0.43500000000000005</v>
      </c>
      <c r="P124" s="763">
        <v>7950</v>
      </c>
      <c r="Q124" s="764">
        <f>P124*O124</f>
        <v>3458.2500000000005</v>
      </c>
      <c r="R124" s="764">
        <f>L124-I124</f>
        <v>0</v>
      </c>
      <c r="S124" s="763">
        <v>7950</v>
      </c>
      <c r="T124" s="765">
        <f>S124*R124</f>
        <v>0</v>
      </c>
    </row>
    <row r="125" spans="1:195" s="732" customFormat="1">
      <c r="A125" s="761"/>
      <c r="B125" s="760" t="s">
        <v>1088</v>
      </c>
      <c r="C125" s="758"/>
      <c r="D125" s="758"/>
      <c r="E125" s="752"/>
      <c r="F125" s="752"/>
      <c r="G125" s="795"/>
      <c r="H125" s="754"/>
      <c r="I125" s="755"/>
      <c r="J125" s="754"/>
      <c r="K125" s="754"/>
      <c r="L125" s="754"/>
      <c r="M125" s="754"/>
      <c r="N125" s="754"/>
      <c r="O125" s="754"/>
      <c r="P125" s="754"/>
      <c r="Q125" s="754"/>
      <c r="R125" s="754"/>
      <c r="S125" s="754"/>
      <c r="T125" s="756"/>
    </row>
    <row r="126" spans="1:195" s="732" customFormat="1">
      <c r="A126" s="761"/>
      <c r="B126" s="760"/>
      <c r="C126" s="758"/>
      <c r="D126" s="758"/>
      <c r="E126" s="752"/>
      <c r="F126" s="752"/>
      <c r="G126" s="795"/>
      <c r="H126" s="754"/>
      <c r="I126" s="755"/>
      <c r="J126" s="754"/>
      <c r="K126" s="754"/>
      <c r="L126" s="754"/>
      <c r="M126" s="754"/>
      <c r="N126" s="754"/>
      <c r="O126" s="754"/>
      <c r="P126" s="754"/>
      <c r="Q126" s="754"/>
      <c r="R126" s="754"/>
      <c r="S126" s="754"/>
      <c r="T126" s="756"/>
    </row>
    <row r="127" spans="1:195" s="773" customFormat="1">
      <c r="A127" s="790">
        <v>3.6</v>
      </c>
      <c r="B127" s="760" t="s">
        <v>1095</v>
      </c>
      <c r="C127" s="769"/>
      <c r="D127" s="769"/>
      <c r="E127" s="791"/>
      <c r="F127" s="752"/>
      <c r="G127" s="795"/>
      <c r="H127" s="770"/>
      <c r="I127" s="771"/>
      <c r="J127" s="770"/>
      <c r="K127" s="770"/>
      <c r="L127" s="770"/>
      <c r="M127" s="770"/>
      <c r="N127" s="770"/>
      <c r="O127" s="770"/>
      <c r="P127" s="770"/>
      <c r="Q127" s="770"/>
      <c r="R127" s="770"/>
      <c r="S127" s="770"/>
      <c r="T127" s="772"/>
    </row>
    <row r="128" spans="1:195" s="732" customFormat="1" ht="46">
      <c r="A128" s="761"/>
      <c r="B128" s="742" t="s">
        <v>1096</v>
      </c>
      <c r="C128" s="758"/>
      <c r="D128" s="758"/>
      <c r="E128" s="752"/>
      <c r="F128" s="752"/>
      <c r="G128" s="795"/>
      <c r="H128" s="754"/>
      <c r="I128" s="755"/>
      <c r="J128" s="754"/>
      <c r="K128" s="754"/>
      <c r="L128" s="754"/>
      <c r="M128" s="754"/>
      <c r="N128" s="754"/>
      <c r="O128" s="754"/>
      <c r="P128" s="754"/>
      <c r="Q128" s="754"/>
      <c r="R128" s="754"/>
      <c r="S128" s="754"/>
      <c r="T128" s="756"/>
    </row>
    <row r="129" spans="1:195" s="732" customFormat="1">
      <c r="A129" s="761" t="s">
        <v>73</v>
      </c>
      <c r="B129" s="762" t="s">
        <v>1097</v>
      </c>
      <c r="C129" s="758" t="s">
        <v>1098</v>
      </c>
      <c r="D129" s="758">
        <v>1</v>
      </c>
      <c r="E129" s="752">
        <v>2000</v>
      </c>
      <c r="F129" s="752">
        <v>1000</v>
      </c>
      <c r="G129" s="795">
        <f>$D129*(E129+F129)</f>
        <v>3000</v>
      </c>
      <c r="H129" s="754"/>
      <c r="I129" s="755">
        <v>1</v>
      </c>
      <c r="J129" s="763">
        <v>3000</v>
      </c>
      <c r="K129" s="764">
        <v>3000</v>
      </c>
      <c r="L129" s="754">
        <v>1</v>
      </c>
      <c r="M129" s="763">
        <v>3000</v>
      </c>
      <c r="N129" s="763">
        <v>3000</v>
      </c>
      <c r="O129" s="764">
        <f>L129-D129</f>
        <v>0</v>
      </c>
      <c r="P129" s="763">
        <v>3000</v>
      </c>
      <c r="Q129" s="764">
        <f>P129*O129</f>
        <v>0</v>
      </c>
      <c r="R129" s="764">
        <f>L129-I129</f>
        <v>0</v>
      </c>
      <c r="S129" s="763">
        <v>3000</v>
      </c>
      <c r="T129" s="765">
        <f>S129*R129</f>
        <v>0</v>
      </c>
    </row>
    <row r="130" spans="1:195" s="809" customFormat="1">
      <c r="A130" s="748"/>
      <c r="B130" s="811"/>
      <c r="C130" s="743"/>
      <c r="D130" s="743"/>
      <c r="E130" s="744"/>
      <c r="F130" s="812"/>
      <c r="G130" s="805"/>
      <c r="H130" s="806"/>
      <c r="I130" s="807"/>
      <c r="J130" s="806"/>
      <c r="K130" s="806"/>
      <c r="L130" s="806"/>
      <c r="M130" s="806"/>
      <c r="N130" s="806"/>
      <c r="O130" s="806"/>
      <c r="P130" s="806"/>
      <c r="Q130" s="806"/>
      <c r="R130" s="806"/>
      <c r="S130" s="806"/>
      <c r="T130" s="808"/>
    </row>
    <row r="131" spans="1:195" s="787" customFormat="1">
      <c r="A131" s="759"/>
      <c r="B131" s="760" t="s">
        <v>1099</v>
      </c>
      <c r="C131" s="769"/>
      <c r="D131" s="769"/>
      <c r="E131" s="791"/>
      <c r="F131" s="791"/>
      <c r="G131" s="805"/>
      <c r="H131" s="770"/>
      <c r="I131" s="771"/>
      <c r="J131" s="770"/>
      <c r="K131" s="770"/>
      <c r="L131" s="770"/>
      <c r="M131" s="770"/>
      <c r="N131" s="770"/>
      <c r="O131" s="770"/>
      <c r="P131" s="770"/>
      <c r="Q131" s="770"/>
      <c r="R131" s="770"/>
      <c r="S131" s="770"/>
      <c r="T131" s="772"/>
      <c r="U131" s="773"/>
      <c r="V131" s="773"/>
      <c r="W131" s="773"/>
      <c r="X131" s="773"/>
      <c r="Y131" s="773"/>
      <c r="Z131" s="773"/>
      <c r="AA131" s="773"/>
      <c r="AB131" s="773"/>
      <c r="AC131" s="773"/>
      <c r="AD131" s="773"/>
      <c r="AE131" s="773"/>
      <c r="AF131" s="773"/>
      <c r="AG131" s="773"/>
      <c r="AH131" s="773"/>
      <c r="AI131" s="773"/>
      <c r="AJ131" s="773"/>
      <c r="AK131" s="773"/>
      <c r="AL131" s="773"/>
      <c r="AM131" s="773"/>
      <c r="AN131" s="773"/>
      <c r="AO131" s="773"/>
      <c r="AP131" s="773"/>
      <c r="AQ131" s="773"/>
      <c r="AR131" s="773"/>
      <c r="AS131" s="773"/>
      <c r="AT131" s="773"/>
      <c r="AU131" s="773"/>
      <c r="AV131" s="773"/>
      <c r="AW131" s="773"/>
      <c r="AX131" s="773"/>
      <c r="AY131" s="773"/>
      <c r="AZ131" s="773"/>
      <c r="BA131" s="773"/>
      <c r="BB131" s="773"/>
      <c r="BC131" s="773"/>
      <c r="BD131" s="773"/>
      <c r="BE131" s="773"/>
      <c r="BF131" s="773"/>
      <c r="BG131" s="773"/>
      <c r="BH131" s="773"/>
      <c r="BI131" s="773"/>
      <c r="BJ131" s="773"/>
      <c r="BK131" s="773"/>
      <c r="BL131" s="773"/>
      <c r="BM131" s="773"/>
      <c r="BN131" s="773"/>
      <c r="BO131" s="773"/>
      <c r="BP131" s="773"/>
      <c r="BQ131" s="773"/>
      <c r="BR131" s="773"/>
      <c r="BS131" s="773"/>
      <c r="BT131" s="773"/>
      <c r="BU131" s="773"/>
      <c r="BV131" s="773"/>
      <c r="BW131" s="773"/>
      <c r="BX131" s="773"/>
      <c r="BY131" s="773"/>
      <c r="BZ131" s="773"/>
      <c r="CA131" s="773"/>
      <c r="CB131" s="773"/>
      <c r="CC131" s="773"/>
      <c r="CD131" s="773"/>
      <c r="CE131" s="773"/>
      <c r="CF131" s="773"/>
      <c r="CG131" s="773"/>
      <c r="CH131" s="773"/>
      <c r="CI131" s="773"/>
      <c r="CJ131" s="773"/>
      <c r="CK131" s="773"/>
      <c r="CL131" s="773"/>
      <c r="CM131" s="773"/>
      <c r="CN131" s="773"/>
      <c r="CO131" s="773"/>
      <c r="CP131" s="773"/>
      <c r="CQ131" s="773"/>
      <c r="CR131" s="773"/>
      <c r="CS131" s="773"/>
      <c r="CT131" s="773"/>
      <c r="CU131" s="773"/>
      <c r="CV131" s="773"/>
      <c r="CW131" s="773"/>
      <c r="CX131" s="773"/>
      <c r="CY131" s="773"/>
      <c r="CZ131" s="773"/>
      <c r="DA131" s="773"/>
      <c r="DB131" s="773"/>
      <c r="DC131" s="773"/>
      <c r="DD131" s="773"/>
      <c r="DE131" s="773"/>
      <c r="DF131" s="773"/>
      <c r="DG131" s="773"/>
      <c r="DH131" s="773"/>
      <c r="DI131" s="773"/>
      <c r="DJ131" s="773"/>
      <c r="DK131" s="773"/>
      <c r="DL131" s="773"/>
      <c r="DM131" s="773"/>
      <c r="DN131" s="773"/>
      <c r="DO131" s="773"/>
      <c r="DP131" s="773"/>
      <c r="DQ131" s="773"/>
      <c r="DR131" s="773"/>
      <c r="DS131" s="773"/>
      <c r="DT131" s="773"/>
      <c r="DU131" s="773"/>
      <c r="DV131" s="773"/>
      <c r="DW131" s="773"/>
      <c r="DX131" s="773"/>
      <c r="DY131" s="773"/>
      <c r="DZ131" s="773"/>
      <c r="EA131" s="773"/>
      <c r="EB131" s="773"/>
      <c r="EC131" s="773"/>
      <c r="ED131" s="773"/>
      <c r="EE131" s="773"/>
      <c r="EF131" s="773"/>
      <c r="EG131" s="773"/>
      <c r="EH131" s="773"/>
      <c r="EI131" s="773"/>
      <c r="EJ131" s="773"/>
      <c r="EK131" s="773"/>
      <c r="EL131" s="773"/>
      <c r="EM131" s="773"/>
      <c r="EN131" s="773"/>
      <c r="EO131" s="773"/>
      <c r="EP131" s="773"/>
      <c r="EQ131" s="773"/>
      <c r="ER131" s="773"/>
      <c r="ES131" s="773"/>
      <c r="ET131" s="773"/>
      <c r="EU131" s="773"/>
      <c r="EV131" s="773"/>
      <c r="EW131" s="773"/>
      <c r="EX131" s="773"/>
      <c r="EY131" s="773"/>
      <c r="EZ131" s="773"/>
      <c r="FA131" s="773"/>
      <c r="FB131" s="773"/>
      <c r="FC131" s="773"/>
      <c r="FD131" s="773"/>
      <c r="FE131" s="773"/>
      <c r="FF131" s="773"/>
      <c r="FG131" s="773"/>
      <c r="FH131" s="773"/>
      <c r="FI131" s="773"/>
      <c r="FJ131" s="773"/>
      <c r="FK131" s="773"/>
      <c r="FL131" s="773"/>
      <c r="FM131" s="773"/>
      <c r="FN131" s="773"/>
      <c r="FO131" s="773"/>
      <c r="FP131" s="773"/>
      <c r="FQ131" s="773"/>
      <c r="FR131" s="773"/>
      <c r="FS131" s="773"/>
      <c r="FT131" s="773"/>
      <c r="FU131" s="773"/>
      <c r="FV131" s="773"/>
      <c r="FW131" s="773"/>
      <c r="FX131" s="773"/>
      <c r="FY131" s="773"/>
      <c r="FZ131" s="773"/>
      <c r="GA131" s="773"/>
      <c r="GB131" s="773"/>
      <c r="GC131" s="773"/>
      <c r="GD131" s="773"/>
      <c r="GE131" s="773"/>
      <c r="GF131" s="773"/>
      <c r="GG131" s="773"/>
      <c r="GH131" s="773"/>
      <c r="GI131" s="773"/>
      <c r="GJ131" s="773"/>
      <c r="GK131" s="773"/>
      <c r="GL131" s="773"/>
      <c r="GM131" s="773"/>
    </row>
    <row r="132" spans="1:195" s="787" customFormat="1" ht="34.5">
      <c r="A132" s="759"/>
      <c r="B132" s="760" t="s">
        <v>1100</v>
      </c>
      <c r="C132" s="769"/>
      <c r="D132" s="769"/>
      <c r="E132" s="791"/>
      <c r="F132" s="791"/>
      <c r="G132" s="794"/>
      <c r="H132" s="770"/>
      <c r="I132" s="771"/>
      <c r="J132" s="770"/>
      <c r="K132" s="770"/>
      <c r="L132" s="770"/>
      <c r="M132" s="770"/>
      <c r="N132" s="770"/>
      <c r="O132" s="770"/>
      <c r="P132" s="770"/>
      <c r="Q132" s="770"/>
      <c r="R132" s="770"/>
      <c r="S132" s="770"/>
      <c r="T132" s="772"/>
      <c r="U132" s="773"/>
      <c r="V132" s="773"/>
      <c r="W132" s="773"/>
      <c r="X132" s="773"/>
      <c r="Y132" s="773"/>
      <c r="Z132" s="773"/>
      <c r="AA132" s="773"/>
      <c r="AB132" s="773"/>
      <c r="AC132" s="773"/>
      <c r="AD132" s="773"/>
      <c r="AE132" s="773"/>
      <c r="AF132" s="773"/>
      <c r="AG132" s="773"/>
      <c r="AH132" s="773"/>
      <c r="AI132" s="773"/>
      <c r="AJ132" s="773"/>
      <c r="AK132" s="773"/>
      <c r="AL132" s="773"/>
      <c r="AM132" s="773"/>
      <c r="AN132" s="773"/>
      <c r="AO132" s="773"/>
      <c r="AP132" s="773"/>
      <c r="AQ132" s="773"/>
      <c r="AR132" s="773"/>
      <c r="AS132" s="773"/>
      <c r="AT132" s="773"/>
      <c r="AU132" s="773"/>
      <c r="AV132" s="773"/>
      <c r="AW132" s="773"/>
      <c r="AX132" s="773"/>
      <c r="AY132" s="773"/>
      <c r="AZ132" s="773"/>
      <c r="BA132" s="773"/>
      <c r="BB132" s="773"/>
      <c r="BC132" s="773"/>
      <c r="BD132" s="773"/>
      <c r="BE132" s="773"/>
      <c r="BF132" s="773"/>
      <c r="BG132" s="773"/>
      <c r="BH132" s="773"/>
      <c r="BI132" s="773"/>
      <c r="BJ132" s="773"/>
      <c r="BK132" s="773"/>
      <c r="BL132" s="773"/>
      <c r="BM132" s="773"/>
      <c r="BN132" s="773"/>
      <c r="BO132" s="773"/>
      <c r="BP132" s="773"/>
      <c r="BQ132" s="773"/>
      <c r="BR132" s="773"/>
      <c r="BS132" s="773"/>
      <c r="BT132" s="773"/>
      <c r="BU132" s="773"/>
      <c r="BV132" s="773"/>
      <c r="BW132" s="773"/>
      <c r="BX132" s="773"/>
      <c r="BY132" s="773"/>
      <c r="BZ132" s="773"/>
      <c r="CA132" s="773"/>
      <c r="CB132" s="773"/>
      <c r="CC132" s="773"/>
      <c r="CD132" s="773"/>
      <c r="CE132" s="773"/>
      <c r="CF132" s="773"/>
      <c r="CG132" s="773"/>
      <c r="CH132" s="773"/>
      <c r="CI132" s="773"/>
      <c r="CJ132" s="773"/>
      <c r="CK132" s="773"/>
      <c r="CL132" s="773"/>
      <c r="CM132" s="773"/>
      <c r="CN132" s="773"/>
      <c r="CO132" s="773"/>
      <c r="CP132" s="773"/>
      <c r="CQ132" s="773"/>
      <c r="CR132" s="773"/>
      <c r="CS132" s="773"/>
      <c r="CT132" s="773"/>
      <c r="CU132" s="773"/>
      <c r="CV132" s="773"/>
      <c r="CW132" s="773"/>
      <c r="CX132" s="773"/>
      <c r="CY132" s="773"/>
      <c r="CZ132" s="773"/>
      <c r="DA132" s="773"/>
      <c r="DB132" s="773"/>
      <c r="DC132" s="773"/>
      <c r="DD132" s="773"/>
      <c r="DE132" s="773"/>
      <c r="DF132" s="773"/>
      <c r="DG132" s="773"/>
      <c r="DH132" s="773"/>
      <c r="DI132" s="773"/>
      <c r="DJ132" s="773"/>
      <c r="DK132" s="773"/>
      <c r="DL132" s="773"/>
      <c r="DM132" s="773"/>
      <c r="DN132" s="773"/>
      <c r="DO132" s="773"/>
      <c r="DP132" s="773"/>
      <c r="DQ132" s="773"/>
      <c r="DR132" s="773"/>
      <c r="DS132" s="773"/>
      <c r="DT132" s="773"/>
      <c r="DU132" s="773"/>
      <c r="DV132" s="773"/>
      <c r="DW132" s="773"/>
      <c r="DX132" s="773"/>
      <c r="DY132" s="773"/>
      <c r="DZ132" s="773"/>
      <c r="EA132" s="773"/>
      <c r="EB132" s="773"/>
      <c r="EC132" s="773"/>
      <c r="ED132" s="773"/>
      <c r="EE132" s="773"/>
      <c r="EF132" s="773"/>
      <c r="EG132" s="773"/>
      <c r="EH132" s="773"/>
      <c r="EI132" s="773"/>
      <c r="EJ132" s="773"/>
      <c r="EK132" s="773"/>
      <c r="EL132" s="773"/>
      <c r="EM132" s="773"/>
      <c r="EN132" s="773"/>
      <c r="EO132" s="773"/>
      <c r="EP132" s="773"/>
      <c r="EQ132" s="773"/>
      <c r="ER132" s="773"/>
      <c r="ES132" s="773"/>
      <c r="ET132" s="773"/>
      <c r="EU132" s="773"/>
      <c r="EV132" s="773"/>
      <c r="EW132" s="773"/>
      <c r="EX132" s="773"/>
      <c r="EY132" s="773"/>
      <c r="EZ132" s="773"/>
      <c r="FA132" s="773"/>
      <c r="FB132" s="773"/>
      <c r="FC132" s="773"/>
      <c r="FD132" s="773"/>
      <c r="FE132" s="773"/>
      <c r="FF132" s="773"/>
      <c r="FG132" s="773"/>
      <c r="FH132" s="773"/>
      <c r="FI132" s="773"/>
      <c r="FJ132" s="773"/>
      <c r="FK132" s="773"/>
      <c r="FL132" s="773"/>
      <c r="FM132" s="773"/>
      <c r="FN132" s="773"/>
      <c r="FO132" s="773"/>
      <c r="FP132" s="773"/>
      <c r="FQ132" s="773"/>
      <c r="FR132" s="773"/>
      <c r="FS132" s="773"/>
      <c r="FT132" s="773"/>
      <c r="FU132" s="773"/>
      <c r="FV132" s="773"/>
      <c r="FW132" s="773"/>
      <c r="FX132" s="773"/>
      <c r="FY132" s="773"/>
      <c r="FZ132" s="773"/>
      <c r="GA132" s="773"/>
      <c r="GB132" s="773"/>
      <c r="GC132" s="773"/>
      <c r="GD132" s="773"/>
      <c r="GE132" s="773"/>
      <c r="GF132" s="773"/>
      <c r="GG132" s="773"/>
      <c r="GH132" s="773"/>
      <c r="GI132" s="773"/>
      <c r="GJ132" s="773"/>
      <c r="GK132" s="773"/>
      <c r="GL132" s="773"/>
      <c r="GM132" s="773"/>
    </row>
    <row r="133" spans="1:195" s="787" customFormat="1">
      <c r="A133" s="759"/>
      <c r="B133" s="760" t="s">
        <v>1101</v>
      </c>
      <c r="C133" s="769"/>
      <c r="D133" s="769"/>
      <c r="E133" s="791"/>
      <c r="F133" s="791"/>
      <c r="G133" s="794"/>
      <c r="H133" s="770"/>
      <c r="I133" s="771"/>
      <c r="J133" s="770"/>
      <c r="K133" s="770"/>
      <c r="L133" s="770"/>
      <c r="M133" s="770"/>
      <c r="N133" s="770"/>
      <c r="O133" s="770"/>
      <c r="P133" s="770"/>
      <c r="Q133" s="770"/>
      <c r="R133" s="770"/>
      <c r="S133" s="770"/>
      <c r="T133" s="772"/>
      <c r="U133" s="773"/>
      <c r="V133" s="773"/>
      <c r="W133" s="773"/>
      <c r="X133" s="773"/>
      <c r="Y133" s="773"/>
      <c r="Z133" s="773"/>
      <c r="AA133" s="773"/>
      <c r="AB133" s="773"/>
      <c r="AC133" s="773"/>
      <c r="AD133" s="773"/>
      <c r="AE133" s="773"/>
      <c r="AF133" s="773"/>
      <c r="AG133" s="773"/>
      <c r="AH133" s="773"/>
      <c r="AI133" s="773"/>
      <c r="AJ133" s="773"/>
      <c r="AK133" s="773"/>
      <c r="AL133" s="773"/>
      <c r="AM133" s="773"/>
      <c r="AN133" s="773"/>
      <c r="AO133" s="773"/>
      <c r="AP133" s="773"/>
      <c r="AQ133" s="773"/>
      <c r="AR133" s="773"/>
      <c r="AS133" s="773"/>
      <c r="AT133" s="773"/>
      <c r="AU133" s="773"/>
      <c r="AV133" s="773"/>
      <c r="AW133" s="773"/>
      <c r="AX133" s="773"/>
      <c r="AY133" s="773"/>
      <c r="AZ133" s="773"/>
      <c r="BA133" s="773"/>
      <c r="BB133" s="773"/>
      <c r="BC133" s="773"/>
      <c r="BD133" s="773"/>
      <c r="BE133" s="773"/>
      <c r="BF133" s="773"/>
      <c r="BG133" s="773"/>
      <c r="BH133" s="773"/>
      <c r="BI133" s="773"/>
      <c r="BJ133" s="773"/>
      <c r="BK133" s="773"/>
      <c r="BL133" s="773"/>
      <c r="BM133" s="773"/>
      <c r="BN133" s="773"/>
      <c r="BO133" s="773"/>
      <c r="BP133" s="773"/>
      <c r="BQ133" s="773"/>
      <c r="BR133" s="773"/>
      <c r="BS133" s="773"/>
      <c r="BT133" s="773"/>
      <c r="BU133" s="773"/>
      <c r="BV133" s="773"/>
      <c r="BW133" s="773"/>
      <c r="BX133" s="773"/>
      <c r="BY133" s="773"/>
      <c r="BZ133" s="773"/>
      <c r="CA133" s="773"/>
      <c r="CB133" s="773"/>
      <c r="CC133" s="773"/>
      <c r="CD133" s="773"/>
      <c r="CE133" s="773"/>
      <c r="CF133" s="773"/>
      <c r="CG133" s="773"/>
      <c r="CH133" s="773"/>
      <c r="CI133" s="773"/>
      <c r="CJ133" s="773"/>
      <c r="CK133" s="773"/>
      <c r="CL133" s="773"/>
      <c r="CM133" s="773"/>
      <c r="CN133" s="773"/>
      <c r="CO133" s="773"/>
      <c r="CP133" s="773"/>
      <c r="CQ133" s="773"/>
      <c r="CR133" s="773"/>
      <c r="CS133" s="773"/>
      <c r="CT133" s="773"/>
      <c r="CU133" s="773"/>
      <c r="CV133" s="773"/>
      <c r="CW133" s="773"/>
      <c r="CX133" s="773"/>
      <c r="CY133" s="773"/>
      <c r="CZ133" s="773"/>
      <c r="DA133" s="773"/>
      <c r="DB133" s="773"/>
      <c r="DC133" s="773"/>
      <c r="DD133" s="773"/>
      <c r="DE133" s="773"/>
      <c r="DF133" s="773"/>
      <c r="DG133" s="773"/>
      <c r="DH133" s="773"/>
      <c r="DI133" s="773"/>
      <c r="DJ133" s="773"/>
      <c r="DK133" s="773"/>
      <c r="DL133" s="773"/>
      <c r="DM133" s="773"/>
      <c r="DN133" s="773"/>
      <c r="DO133" s="773"/>
      <c r="DP133" s="773"/>
      <c r="DQ133" s="773"/>
      <c r="DR133" s="773"/>
      <c r="DS133" s="773"/>
      <c r="DT133" s="773"/>
      <c r="DU133" s="773"/>
      <c r="DV133" s="773"/>
      <c r="DW133" s="773"/>
      <c r="DX133" s="773"/>
      <c r="DY133" s="773"/>
      <c r="DZ133" s="773"/>
      <c r="EA133" s="773"/>
      <c r="EB133" s="773"/>
      <c r="EC133" s="773"/>
      <c r="ED133" s="773"/>
      <c r="EE133" s="773"/>
      <c r="EF133" s="773"/>
      <c r="EG133" s="773"/>
      <c r="EH133" s="773"/>
      <c r="EI133" s="773"/>
      <c r="EJ133" s="773"/>
      <c r="EK133" s="773"/>
      <c r="EL133" s="773"/>
      <c r="EM133" s="773"/>
      <c r="EN133" s="773"/>
      <c r="EO133" s="773"/>
      <c r="EP133" s="773"/>
      <c r="EQ133" s="773"/>
      <c r="ER133" s="773"/>
      <c r="ES133" s="773"/>
      <c r="ET133" s="773"/>
      <c r="EU133" s="773"/>
      <c r="EV133" s="773"/>
      <c r="EW133" s="773"/>
      <c r="EX133" s="773"/>
      <c r="EY133" s="773"/>
      <c r="EZ133" s="773"/>
      <c r="FA133" s="773"/>
      <c r="FB133" s="773"/>
      <c r="FC133" s="773"/>
      <c r="FD133" s="773"/>
      <c r="FE133" s="773"/>
      <c r="FF133" s="773"/>
      <c r="FG133" s="773"/>
      <c r="FH133" s="773"/>
      <c r="FI133" s="773"/>
      <c r="FJ133" s="773"/>
      <c r="FK133" s="773"/>
      <c r="FL133" s="773"/>
      <c r="FM133" s="773"/>
      <c r="FN133" s="773"/>
      <c r="FO133" s="773"/>
      <c r="FP133" s="773"/>
      <c r="FQ133" s="773"/>
      <c r="FR133" s="773"/>
      <c r="FS133" s="773"/>
      <c r="FT133" s="773"/>
      <c r="FU133" s="773"/>
      <c r="FV133" s="773"/>
      <c r="FW133" s="773"/>
      <c r="FX133" s="773"/>
      <c r="FY133" s="773"/>
      <c r="FZ133" s="773"/>
      <c r="GA133" s="773"/>
      <c r="GB133" s="773"/>
      <c r="GC133" s="773"/>
      <c r="GD133" s="773"/>
      <c r="GE133" s="773"/>
      <c r="GF133" s="773"/>
      <c r="GG133" s="773"/>
      <c r="GH133" s="773"/>
      <c r="GI133" s="773"/>
      <c r="GJ133" s="773"/>
      <c r="GK133" s="773"/>
      <c r="GL133" s="773"/>
      <c r="GM133" s="773"/>
    </row>
    <row r="134" spans="1:195" s="787" customFormat="1" ht="23">
      <c r="A134" s="759"/>
      <c r="B134" s="760" t="s">
        <v>1102</v>
      </c>
      <c r="C134" s="769"/>
      <c r="D134" s="769"/>
      <c r="E134" s="791"/>
      <c r="F134" s="791"/>
      <c r="G134" s="794"/>
      <c r="H134" s="770"/>
      <c r="I134" s="771"/>
      <c r="J134" s="770"/>
      <c r="K134" s="770"/>
      <c r="L134" s="770"/>
      <c r="M134" s="770"/>
      <c r="N134" s="770"/>
      <c r="O134" s="770"/>
      <c r="P134" s="770"/>
      <c r="Q134" s="770"/>
      <c r="R134" s="770"/>
      <c r="S134" s="770"/>
      <c r="T134" s="772"/>
      <c r="U134" s="773"/>
      <c r="V134" s="773"/>
      <c r="W134" s="773"/>
      <c r="X134" s="773"/>
      <c r="Y134" s="773"/>
      <c r="Z134" s="773"/>
      <c r="AA134" s="773"/>
      <c r="AB134" s="773"/>
      <c r="AC134" s="773"/>
      <c r="AD134" s="773"/>
      <c r="AE134" s="773"/>
      <c r="AF134" s="773"/>
      <c r="AG134" s="773"/>
      <c r="AH134" s="773"/>
      <c r="AI134" s="773"/>
      <c r="AJ134" s="773"/>
      <c r="AK134" s="773"/>
      <c r="AL134" s="773"/>
      <c r="AM134" s="773"/>
      <c r="AN134" s="773"/>
      <c r="AO134" s="773"/>
      <c r="AP134" s="773"/>
      <c r="AQ134" s="773"/>
      <c r="AR134" s="773"/>
      <c r="AS134" s="773"/>
      <c r="AT134" s="773"/>
      <c r="AU134" s="773"/>
      <c r="AV134" s="773"/>
      <c r="AW134" s="773"/>
      <c r="AX134" s="773"/>
      <c r="AY134" s="773"/>
      <c r="AZ134" s="773"/>
      <c r="BA134" s="773"/>
      <c r="BB134" s="773"/>
      <c r="BC134" s="773"/>
      <c r="BD134" s="773"/>
      <c r="BE134" s="773"/>
      <c r="BF134" s="773"/>
      <c r="BG134" s="773"/>
      <c r="BH134" s="773"/>
      <c r="BI134" s="773"/>
      <c r="BJ134" s="773"/>
      <c r="BK134" s="773"/>
      <c r="BL134" s="773"/>
      <c r="BM134" s="773"/>
      <c r="BN134" s="773"/>
      <c r="BO134" s="773"/>
      <c r="BP134" s="773"/>
      <c r="BQ134" s="773"/>
      <c r="BR134" s="773"/>
      <c r="BS134" s="773"/>
      <c r="BT134" s="773"/>
      <c r="BU134" s="773"/>
      <c r="BV134" s="773"/>
      <c r="BW134" s="773"/>
      <c r="BX134" s="773"/>
      <c r="BY134" s="773"/>
      <c r="BZ134" s="773"/>
      <c r="CA134" s="773"/>
      <c r="CB134" s="773"/>
      <c r="CC134" s="773"/>
      <c r="CD134" s="773"/>
      <c r="CE134" s="773"/>
      <c r="CF134" s="773"/>
      <c r="CG134" s="773"/>
      <c r="CH134" s="773"/>
      <c r="CI134" s="773"/>
      <c r="CJ134" s="773"/>
      <c r="CK134" s="773"/>
      <c r="CL134" s="773"/>
      <c r="CM134" s="773"/>
      <c r="CN134" s="773"/>
      <c r="CO134" s="773"/>
      <c r="CP134" s="773"/>
      <c r="CQ134" s="773"/>
      <c r="CR134" s="773"/>
      <c r="CS134" s="773"/>
      <c r="CT134" s="773"/>
      <c r="CU134" s="773"/>
      <c r="CV134" s="773"/>
      <c r="CW134" s="773"/>
      <c r="CX134" s="773"/>
      <c r="CY134" s="773"/>
      <c r="CZ134" s="773"/>
      <c r="DA134" s="773"/>
      <c r="DB134" s="773"/>
      <c r="DC134" s="773"/>
      <c r="DD134" s="773"/>
      <c r="DE134" s="773"/>
      <c r="DF134" s="773"/>
      <c r="DG134" s="773"/>
      <c r="DH134" s="773"/>
      <c r="DI134" s="773"/>
      <c r="DJ134" s="773"/>
      <c r="DK134" s="773"/>
      <c r="DL134" s="773"/>
      <c r="DM134" s="773"/>
      <c r="DN134" s="773"/>
      <c r="DO134" s="773"/>
      <c r="DP134" s="773"/>
      <c r="DQ134" s="773"/>
      <c r="DR134" s="773"/>
      <c r="DS134" s="773"/>
      <c r="DT134" s="773"/>
      <c r="DU134" s="773"/>
      <c r="DV134" s="773"/>
      <c r="DW134" s="773"/>
      <c r="DX134" s="773"/>
      <c r="DY134" s="773"/>
      <c r="DZ134" s="773"/>
      <c r="EA134" s="773"/>
      <c r="EB134" s="773"/>
      <c r="EC134" s="773"/>
      <c r="ED134" s="773"/>
      <c r="EE134" s="773"/>
      <c r="EF134" s="773"/>
      <c r="EG134" s="773"/>
      <c r="EH134" s="773"/>
      <c r="EI134" s="773"/>
      <c r="EJ134" s="773"/>
      <c r="EK134" s="773"/>
      <c r="EL134" s="773"/>
      <c r="EM134" s="773"/>
      <c r="EN134" s="773"/>
      <c r="EO134" s="773"/>
      <c r="EP134" s="773"/>
      <c r="EQ134" s="773"/>
      <c r="ER134" s="773"/>
      <c r="ES134" s="773"/>
      <c r="ET134" s="773"/>
      <c r="EU134" s="773"/>
      <c r="EV134" s="773"/>
      <c r="EW134" s="773"/>
      <c r="EX134" s="773"/>
      <c r="EY134" s="773"/>
      <c r="EZ134" s="773"/>
      <c r="FA134" s="773"/>
      <c r="FB134" s="773"/>
      <c r="FC134" s="773"/>
      <c r="FD134" s="773"/>
      <c r="FE134" s="773"/>
      <c r="FF134" s="773"/>
      <c r="FG134" s="773"/>
      <c r="FH134" s="773"/>
      <c r="FI134" s="773"/>
      <c r="FJ134" s="773"/>
      <c r="FK134" s="773"/>
      <c r="FL134" s="773"/>
      <c r="FM134" s="773"/>
      <c r="FN134" s="773"/>
      <c r="FO134" s="773"/>
      <c r="FP134" s="773"/>
      <c r="FQ134" s="773"/>
      <c r="FR134" s="773"/>
      <c r="FS134" s="773"/>
      <c r="FT134" s="773"/>
      <c r="FU134" s="773"/>
      <c r="FV134" s="773"/>
      <c r="FW134" s="773"/>
      <c r="FX134" s="773"/>
      <c r="FY134" s="773"/>
      <c r="FZ134" s="773"/>
      <c r="GA134" s="773"/>
      <c r="GB134" s="773"/>
      <c r="GC134" s="773"/>
      <c r="GD134" s="773"/>
      <c r="GE134" s="773"/>
      <c r="GF134" s="773"/>
      <c r="GG134" s="773"/>
      <c r="GH134" s="773"/>
      <c r="GI134" s="773"/>
      <c r="GJ134" s="773"/>
      <c r="GK134" s="773"/>
      <c r="GL134" s="773"/>
      <c r="GM134" s="773"/>
    </row>
    <row r="135" spans="1:195" s="787" customFormat="1" ht="23">
      <c r="A135" s="759"/>
      <c r="B135" s="760" t="s">
        <v>1103</v>
      </c>
      <c r="C135" s="769"/>
      <c r="D135" s="769"/>
      <c r="E135" s="791"/>
      <c r="F135" s="791"/>
      <c r="G135" s="794"/>
      <c r="H135" s="770"/>
      <c r="I135" s="771"/>
      <c r="J135" s="770"/>
      <c r="K135" s="770"/>
      <c r="L135" s="770"/>
      <c r="M135" s="770"/>
      <c r="N135" s="770"/>
      <c r="O135" s="770"/>
      <c r="P135" s="770"/>
      <c r="Q135" s="770"/>
      <c r="R135" s="770"/>
      <c r="S135" s="770"/>
      <c r="T135" s="772"/>
      <c r="U135" s="773"/>
      <c r="V135" s="773"/>
      <c r="W135" s="773"/>
      <c r="X135" s="773"/>
      <c r="Y135" s="773"/>
      <c r="Z135" s="773"/>
      <c r="AA135" s="773"/>
      <c r="AB135" s="773"/>
      <c r="AC135" s="773"/>
      <c r="AD135" s="773"/>
      <c r="AE135" s="773"/>
      <c r="AF135" s="773"/>
      <c r="AG135" s="773"/>
      <c r="AH135" s="773"/>
      <c r="AI135" s="773"/>
      <c r="AJ135" s="773"/>
      <c r="AK135" s="773"/>
      <c r="AL135" s="773"/>
      <c r="AM135" s="773"/>
      <c r="AN135" s="773"/>
      <c r="AO135" s="773"/>
      <c r="AP135" s="773"/>
      <c r="AQ135" s="773"/>
      <c r="AR135" s="773"/>
      <c r="AS135" s="773"/>
      <c r="AT135" s="773"/>
      <c r="AU135" s="773"/>
      <c r="AV135" s="773"/>
      <c r="AW135" s="773"/>
      <c r="AX135" s="773"/>
      <c r="AY135" s="773"/>
      <c r="AZ135" s="773"/>
      <c r="BA135" s="773"/>
      <c r="BB135" s="773"/>
      <c r="BC135" s="773"/>
      <c r="BD135" s="773"/>
      <c r="BE135" s="773"/>
      <c r="BF135" s="773"/>
      <c r="BG135" s="773"/>
      <c r="BH135" s="773"/>
      <c r="BI135" s="773"/>
      <c r="BJ135" s="773"/>
      <c r="BK135" s="773"/>
      <c r="BL135" s="773"/>
      <c r="BM135" s="773"/>
      <c r="BN135" s="773"/>
      <c r="BO135" s="773"/>
      <c r="BP135" s="773"/>
      <c r="BQ135" s="773"/>
      <c r="BR135" s="773"/>
      <c r="BS135" s="773"/>
      <c r="BT135" s="773"/>
      <c r="BU135" s="773"/>
      <c r="BV135" s="773"/>
      <c r="BW135" s="773"/>
      <c r="BX135" s="773"/>
      <c r="BY135" s="773"/>
      <c r="BZ135" s="773"/>
      <c r="CA135" s="773"/>
      <c r="CB135" s="773"/>
      <c r="CC135" s="773"/>
      <c r="CD135" s="773"/>
      <c r="CE135" s="773"/>
      <c r="CF135" s="773"/>
      <c r="CG135" s="773"/>
      <c r="CH135" s="773"/>
      <c r="CI135" s="773"/>
      <c r="CJ135" s="773"/>
      <c r="CK135" s="773"/>
      <c r="CL135" s="773"/>
      <c r="CM135" s="773"/>
      <c r="CN135" s="773"/>
      <c r="CO135" s="773"/>
      <c r="CP135" s="773"/>
      <c r="CQ135" s="773"/>
      <c r="CR135" s="773"/>
      <c r="CS135" s="773"/>
      <c r="CT135" s="773"/>
      <c r="CU135" s="773"/>
      <c r="CV135" s="773"/>
      <c r="CW135" s="773"/>
      <c r="CX135" s="773"/>
      <c r="CY135" s="773"/>
      <c r="CZ135" s="773"/>
      <c r="DA135" s="773"/>
      <c r="DB135" s="773"/>
      <c r="DC135" s="773"/>
      <c r="DD135" s="773"/>
      <c r="DE135" s="773"/>
      <c r="DF135" s="773"/>
      <c r="DG135" s="773"/>
      <c r="DH135" s="773"/>
      <c r="DI135" s="773"/>
      <c r="DJ135" s="773"/>
      <c r="DK135" s="773"/>
      <c r="DL135" s="773"/>
      <c r="DM135" s="773"/>
      <c r="DN135" s="773"/>
      <c r="DO135" s="773"/>
      <c r="DP135" s="773"/>
      <c r="DQ135" s="773"/>
      <c r="DR135" s="773"/>
      <c r="DS135" s="773"/>
      <c r="DT135" s="773"/>
      <c r="DU135" s="773"/>
      <c r="DV135" s="773"/>
      <c r="DW135" s="773"/>
      <c r="DX135" s="773"/>
      <c r="DY135" s="773"/>
      <c r="DZ135" s="773"/>
      <c r="EA135" s="773"/>
      <c r="EB135" s="773"/>
      <c r="EC135" s="773"/>
      <c r="ED135" s="773"/>
      <c r="EE135" s="773"/>
      <c r="EF135" s="773"/>
      <c r="EG135" s="773"/>
      <c r="EH135" s="773"/>
      <c r="EI135" s="773"/>
      <c r="EJ135" s="773"/>
      <c r="EK135" s="773"/>
      <c r="EL135" s="773"/>
      <c r="EM135" s="773"/>
      <c r="EN135" s="773"/>
      <c r="EO135" s="773"/>
      <c r="EP135" s="773"/>
      <c r="EQ135" s="773"/>
      <c r="ER135" s="773"/>
      <c r="ES135" s="773"/>
      <c r="ET135" s="773"/>
      <c r="EU135" s="773"/>
      <c r="EV135" s="773"/>
      <c r="EW135" s="773"/>
      <c r="EX135" s="773"/>
      <c r="EY135" s="773"/>
      <c r="EZ135" s="773"/>
      <c r="FA135" s="773"/>
      <c r="FB135" s="773"/>
      <c r="FC135" s="773"/>
      <c r="FD135" s="773"/>
      <c r="FE135" s="773"/>
      <c r="FF135" s="773"/>
      <c r="FG135" s="773"/>
      <c r="FH135" s="773"/>
      <c r="FI135" s="773"/>
      <c r="FJ135" s="773"/>
      <c r="FK135" s="773"/>
      <c r="FL135" s="773"/>
      <c r="FM135" s="773"/>
      <c r="FN135" s="773"/>
      <c r="FO135" s="773"/>
      <c r="FP135" s="773"/>
      <c r="FQ135" s="773"/>
      <c r="FR135" s="773"/>
      <c r="FS135" s="773"/>
      <c r="FT135" s="773"/>
      <c r="FU135" s="773"/>
      <c r="FV135" s="773"/>
      <c r="FW135" s="773"/>
      <c r="FX135" s="773"/>
      <c r="FY135" s="773"/>
      <c r="FZ135" s="773"/>
      <c r="GA135" s="773"/>
      <c r="GB135" s="773"/>
      <c r="GC135" s="773"/>
      <c r="GD135" s="773"/>
      <c r="GE135" s="773"/>
      <c r="GF135" s="773"/>
      <c r="GG135" s="773"/>
      <c r="GH135" s="773"/>
      <c r="GI135" s="773"/>
      <c r="GJ135" s="773"/>
      <c r="GK135" s="773"/>
      <c r="GL135" s="773"/>
      <c r="GM135" s="773"/>
    </row>
    <row r="136" spans="1:195" s="787" customFormat="1" ht="23">
      <c r="A136" s="759"/>
      <c r="B136" s="760" t="s">
        <v>1104</v>
      </c>
      <c r="C136" s="769"/>
      <c r="D136" s="769"/>
      <c r="E136" s="791"/>
      <c r="F136" s="791"/>
      <c r="G136" s="794"/>
      <c r="H136" s="770"/>
      <c r="I136" s="771"/>
      <c r="J136" s="770"/>
      <c r="K136" s="770"/>
      <c r="L136" s="770"/>
      <c r="M136" s="770"/>
      <c r="N136" s="770"/>
      <c r="O136" s="770"/>
      <c r="P136" s="770"/>
      <c r="Q136" s="770"/>
      <c r="R136" s="770"/>
      <c r="S136" s="770"/>
      <c r="T136" s="772"/>
      <c r="U136" s="773"/>
      <c r="V136" s="773"/>
      <c r="W136" s="773"/>
      <c r="X136" s="773"/>
      <c r="Y136" s="773"/>
      <c r="Z136" s="773"/>
      <c r="AA136" s="773"/>
      <c r="AB136" s="773"/>
      <c r="AC136" s="773"/>
      <c r="AD136" s="773"/>
      <c r="AE136" s="773"/>
      <c r="AF136" s="773"/>
      <c r="AG136" s="773"/>
      <c r="AH136" s="773"/>
      <c r="AI136" s="773"/>
      <c r="AJ136" s="773"/>
      <c r="AK136" s="773"/>
      <c r="AL136" s="773"/>
      <c r="AM136" s="773"/>
      <c r="AN136" s="773"/>
      <c r="AO136" s="773"/>
      <c r="AP136" s="773"/>
      <c r="AQ136" s="773"/>
      <c r="AR136" s="773"/>
      <c r="AS136" s="773"/>
      <c r="AT136" s="773"/>
      <c r="AU136" s="773"/>
      <c r="AV136" s="773"/>
      <c r="AW136" s="773"/>
      <c r="AX136" s="773"/>
      <c r="AY136" s="773"/>
      <c r="AZ136" s="773"/>
      <c r="BA136" s="773"/>
      <c r="BB136" s="773"/>
      <c r="BC136" s="773"/>
      <c r="BD136" s="773"/>
      <c r="BE136" s="773"/>
      <c r="BF136" s="773"/>
      <c r="BG136" s="773"/>
      <c r="BH136" s="773"/>
      <c r="BI136" s="773"/>
      <c r="BJ136" s="773"/>
      <c r="BK136" s="773"/>
      <c r="BL136" s="773"/>
      <c r="BM136" s="773"/>
      <c r="BN136" s="773"/>
      <c r="BO136" s="773"/>
      <c r="BP136" s="773"/>
      <c r="BQ136" s="773"/>
      <c r="BR136" s="773"/>
      <c r="BS136" s="773"/>
      <c r="BT136" s="773"/>
      <c r="BU136" s="773"/>
      <c r="BV136" s="773"/>
      <c r="BW136" s="773"/>
      <c r="BX136" s="773"/>
      <c r="BY136" s="773"/>
      <c r="BZ136" s="773"/>
      <c r="CA136" s="773"/>
      <c r="CB136" s="773"/>
      <c r="CC136" s="773"/>
      <c r="CD136" s="773"/>
      <c r="CE136" s="773"/>
      <c r="CF136" s="773"/>
      <c r="CG136" s="773"/>
      <c r="CH136" s="773"/>
      <c r="CI136" s="773"/>
      <c r="CJ136" s="773"/>
      <c r="CK136" s="773"/>
      <c r="CL136" s="773"/>
      <c r="CM136" s="773"/>
      <c r="CN136" s="773"/>
      <c r="CO136" s="773"/>
      <c r="CP136" s="773"/>
      <c r="CQ136" s="773"/>
      <c r="CR136" s="773"/>
      <c r="CS136" s="773"/>
      <c r="CT136" s="773"/>
      <c r="CU136" s="773"/>
      <c r="CV136" s="773"/>
      <c r="CW136" s="773"/>
      <c r="CX136" s="773"/>
      <c r="CY136" s="773"/>
      <c r="CZ136" s="773"/>
      <c r="DA136" s="773"/>
      <c r="DB136" s="773"/>
      <c r="DC136" s="773"/>
      <c r="DD136" s="773"/>
      <c r="DE136" s="773"/>
      <c r="DF136" s="773"/>
      <c r="DG136" s="773"/>
      <c r="DH136" s="773"/>
      <c r="DI136" s="773"/>
      <c r="DJ136" s="773"/>
      <c r="DK136" s="773"/>
      <c r="DL136" s="773"/>
      <c r="DM136" s="773"/>
      <c r="DN136" s="773"/>
      <c r="DO136" s="773"/>
      <c r="DP136" s="773"/>
      <c r="DQ136" s="773"/>
      <c r="DR136" s="773"/>
      <c r="DS136" s="773"/>
      <c r="DT136" s="773"/>
      <c r="DU136" s="773"/>
      <c r="DV136" s="773"/>
      <c r="DW136" s="773"/>
      <c r="DX136" s="773"/>
      <c r="DY136" s="773"/>
      <c r="DZ136" s="773"/>
      <c r="EA136" s="773"/>
      <c r="EB136" s="773"/>
      <c r="EC136" s="773"/>
      <c r="ED136" s="773"/>
      <c r="EE136" s="773"/>
      <c r="EF136" s="773"/>
      <c r="EG136" s="773"/>
      <c r="EH136" s="773"/>
      <c r="EI136" s="773"/>
      <c r="EJ136" s="773"/>
      <c r="EK136" s="773"/>
      <c r="EL136" s="773"/>
      <c r="EM136" s="773"/>
      <c r="EN136" s="773"/>
      <c r="EO136" s="773"/>
      <c r="EP136" s="773"/>
      <c r="EQ136" s="773"/>
      <c r="ER136" s="773"/>
      <c r="ES136" s="773"/>
      <c r="ET136" s="773"/>
      <c r="EU136" s="773"/>
      <c r="EV136" s="773"/>
      <c r="EW136" s="773"/>
      <c r="EX136" s="773"/>
      <c r="EY136" s="773"/>
      <c r="EZ136" s="773"/>
      <c r="FA136" s="773"/>
      <c r="FB136" s="773"/>
      <c r="FC136" s="773"/>
      <c r="FD136" s="773"/>
      <c r="FE136" s="773"/>
      <c r="FF136" s="773"/>
      <c r="FG136" s="773"/>
      <c r="FH136" s="773"/>
      <c r="FI136" s="773"/>
      <c r="FJ136" s="773"/>
      <c r="FK136" s="773"/>
      <c r="FL136" s="773"/>
      <c r="FM136" s="773"/>
      <c r="FN136" s="773"/>
      <c r="FO136" s="773"/>
      <c r="FP136" s="773"/>
      <c r="FQ136" s="773"/>
      <c r="FR136" s="773"/>
      <c r="FS136" s="773"/>
      <c r="FT136" s="773"/>
      <c r="FU136" s="773"/>
      <c r="FV136" s="773"/>
      <c r="FW136" s="773"/>
      <c r="FX136" s="773"/>
      <c r="FY136" s="773"/>
      <c r="FZ136" s="773"/>
      <c r="GA136" s="773"/>
      <c r="GB136" s="773"/>
      <c r="GC136" s="773"/>
      <c r="GD136" s="773"/>
      <c r="GE136" s="773"/>
      <c r="GF136" s="773"/>
      <c r="GG136" s="773"/>
      <c r="GH136" s="773"/>
      <c r="GI136" s="773"/>
      <c r="GJ136" s="773"/>
      <c r="GK136" s="773"/>
      <c r="GL136" s="773"/>
      <c r="GM136" s="773"/>
    </row>
    <row r="137" spans="1:195" s="732" customFormat="1" ht="12" thickBot="1">
      <c r="A137" s="761"/>
      <c r="B137" s="762"/>
      <c r="C137" s="758"/>
      <c r="D137" s="758"/>
      <c r="E137" s="752"/>
      <c r="F137" s="752"/>
      <c r="G137" s="795"/>
      <c r="H137" s="754"/>
      <c r="I137" s="755"/>
      <c r="J137" s="754"/>
      <c r="K137" s="754"/>
      <c r="L137" s="754"/>
      <c r="M137" s="754"/>
      <c r="N137" s="754"/>
      <c r="O137" s="754"/>
      <c r="P137" s="754"/>
      <c r="Q137" s="754"/>
      <c r="R137" s="754"/>
      <c r="S137" s="754"/>
      <c r="T137" s="756"/>
    </row>
    <row r="138" spans="1:195" s="773" customFormat="1" ht="16" thickBot="1">
      <c r="A138" s="759"/>
      <c r="B138" s="760" t="s">
        <v>1033</v>
      </c>
      <c r="C138" s="769"/>
      <c r="D138" s="769"/>
      <c r="E138" s="791"/>
      <c r="F138" s="791"/>
      <c r="G138" s="813">
        <f>SUM(G103:G129)</f>
        <v>199700</v>
      </c>
      <c r="H138" s="770"/>
      <c r="I138" s="755">
        <v>0</v>
      </c>
      <c r="J138" s="770"/>
      <c r="K138" s="814">
        <v>211731.75</v>
      </c>
      <c r="L138" s="770"/>
      <c r="M138" s="770"/>
      <c r="N138" s="814">
        <v>210925.75</v>
      </c>
      <c r="O138" s="814">
        <f>SUM(O103:O137)</f>
        <v>-16.455000000000002</v>
      </c>
      <c r="P138" s="770"/>
      <c r="Q138" s="814">
        <f>SUM(Q103:Q137)</f>
        <v>11225.75</v>
      </c>
      <c r="R138" s="814">
        <f>SUM(R103:R137)</f>
        <v>-0.62000000000000099</v>
      </c>
      <c r="S138" s="770"/>
      <c r="T138" s="815">
        <f>SUM(T103:T137)</f>
        <v>-806.00000000000125</v>
      </c>
      <c r="V138" s="777"/>
      <c r="W138" s="777"/>
    </row>
    <row r="139" spans="1:195" s="804" customFormat="1">
      <c r="A139" s="797"/>
      <c r="B139" s="798"/>
      <c r="C139" s="799"/>
      <c r="D139" s="799"/>
      <c r="E139" s="800"/>
      <c r="F139" s="800"/>
      <c r="G139" s="801"/>
      <c r="H139" s="802"/>
      <c r="I139" s="792"/>
      <c r="J139" s="802"/>
      <c r="K139" s="802"/>
      <c r="L139" s="802"/>
      <c r="M139" s="802"/>
      <c r="N139" s="802"/>
      <c r="O139" s="802"/>
      <c r="P139" s="802"/>
      <c r="Q139" s="802"/>
      <c r="R139" s="802"/>
      <c r="S139" s="802"/>
      <c r="T139" s="803"/>
    </row>
    <row r="140" spans="1:195" s="787" customFormat="1">
      <c r="A140" s="759">
        <v>4</v>
      </c>
      <c r="B140" s="760" t="s">
        <v>1105</v>
      </c>
      <c r="C140" s="769"/>
      <c r="D140" s="769"/>
      <c r="E140" s="791"/>
      <c r="F140" s="791"/>
      <c r="G140" s="794"/>
      <c r="H140" s="770"/>
      <c r="I140" s="771"/>
      <c r="J140" s="770"/>
      <c r="K140" s="770"/>
      <c r="L140" s="770"/>
      <c r="M140" s="770"/>
      <c r="N140" s="770"/>
      <c r="O140" s="770"/>
      <c r="P140" s="770"/>
      <c r="Q140" s="770"/>
      <c r="R140" s="770"/>
      <c r="S140" s="770"/>
      <c r="T140" s="772"/>
      <c r="U140" s="773"/>
      <c r="V140" s="773"/>
      <c r="W140" s="773"/>
      <c r="X140" s="773"/>
      <c r="Y140" s="773"/>
      <c r="Z140" s="773"/>
      <c r="AA140" s="773"/>
      <c r="AB140" s="773"/>
      <c r="AC140" s="773"/>
      <c r="AD140" s="773"/>
      <c r="AE140" s="773"/>
      <c r="AF140" s="773"/>
      <c r="AG140" s="773"/>
      <c r="AH140" s="773"/>
      <c r="AI140" s="773"/>
      <c r="AJ140" s="773"/>
      <c r="AK140" s="773"/>
      <c r="AL140" s="773"/>
      <c r="AM140" s="773"/>
      <c r="AN140" s="773"/>
      <c r="AO140" s="773"/>
      <c r="AP140" s="773"/>
      <c r="AQ140" s="773"/>
      <c r="AR140" s="773"/>
      <c r="AS140" s="773"/>
      <c r="AT140" s="773"/>
      <c r="AU140" s="773"/>
      <c r="AV140" s="773"/>
      <c r="AW140" s="773"/>
      <c r="AX140" s="773"/>
      <c r="AY140" s="773"/>
      <c r="AZ140" s="773"/>
      <c r="BA140" s="773"/>
      <c r="BB140" s="773"/>
      <c r="BC140" s="773"/>
      <c r="BD140" s="773"/>
      <c r="BE140" s="773"/>
      <c r="BF140" s="773"/>
      <c r="BG140" s="773"/>
      <c r="BH140" s="773"/>
      <c r="BI140" s="773"/>
      <c r="BJ140" s="773"/>
      <c r="BK140" s="773"/>
      <c r="BL140" s="773"/>
      <c r="BM140" s="773"/>
      <c r="BN140" s="773"/>
      <c r="BO140" s="773"/>
      <c r="BP140" s="773"/>
      <c r="BQ140" s="773"/>
      <c r="BR140" s="773"/>
      <c r="BS140" s="773"/>
      <c r="BT140" s="773"/>
      <c r="BU140" s="773"/>
      <c r="BV140" s="773"/>
      <c r="BW140" s="773"/>
      <c r="BX140" s="773"/>
      <c r="BY140" s="773"/>
      <c r="BZ140" s="773"/>
      <c r="CA140" s="773"/>
      <c r="CB140" s="773"/>
      <c r="CC140" s="773"/>
      <c r="CD140" s="773"/>
      <c r="CE140" s="773"/>
      <c r="CF140" s="773"/>
      <c r="CG140" s="773"/>
      <c r="CH140" s="773"/>
      <c r="CI140" s="773"/>
      <c r="CJ140" s="773"/>
      <c r="CK140" s="773"/>
      <c r="CL140" s="773"/>
      <c r="CM140" s="773"/>
      <c r="CN140" s="773"/>
      <c r="CO140" s="773"/>
      <c r="CP140" s="773"/>
      <c r="CQ140" s="773"/>
      <c r="CR140" s="773"/>
      <c r="CS140" s="773"/>
      <c r="CT140" s="773"/>
      <c r="CU140" s="773"/>
      <c r="CV140" s="773"/>
      <c r="CW140" s="773"/>
      <c r="CX140" s="773"/>
      <c r="CY140" s="773"/>
      <c r="CZ140" s="773"/>
      <c r="DA140" s="773"/>
      <c r="DB140" s="773"/>
      <c r="DC140" s="773"/>
      <c r="DD140" s="773"/>
      <c r="DE140" s="773"/>
      <c r="DF140" s="773"/>
      <c r="DG140" s="773"/>
      <c r="DH140" s="773"/>
      <c r="DI140" s="773"/>
      <c r="DJ140" s="773"/>
      <c r="DK140" s="773"/>
      <c r="DL140" s="773"/>
      <c r="DM140" s="773"/>
      <c r="DN140" s="773"/>
      <c r="DO140" s="773"/>
      <c r="DP140" s="773"/>
      <c r="DQ140" s="773"/>
      <c r="DR140" s="773"/>
      <c r="DS140" s="773"/>
      <c r="DT140" s="773"/>
      <c r="DU140" s="773"/>
      <c r="DV140" s="773"/>
      <c r="DW140" s="773"/>
      <c r="DX140" s="773"/>
      <c r="DY140" s="773"/>
      <c r="DZ140" s="773"/>
      <c r="EA140" s="773"/>
      <c r="EB140" s="773"/>
      <c r="EC140" s="773"/>
      <c r="ED140" s="773"/>
      <c r="EE140" s="773"/>
      <c r="EF140" s="773"/>
      <c r="EG140" s="773"/>
      <c r="EH140" s="773"/>
      <c r="EI140" s="773"/>
      <c r="EJ140" s="773"/>
      <c r="EK140" s="773"/>
      <c r="EL140" s="773"/>
      <c r="EM140" s="773"/>
      <c r="EN140" s="773"/>
      <c r="EO140" s="773"/>
      <c r="EP140" s="773"/>
      <c r="EQ140" s="773"/>
      <c r="ER140" s="773"/>
      <c r="ES140" s="773"/>
      <c r="ET140" s="773"/>
      <c r="EU140" s="773"/>
      <c r="EV140" s="773"/>
      <c r="EW140" s="773"/>
      <c r="EX140" s="773"/>
      <c r="EY140" s="773"/>
      <c r="EZ140" s="773"/>
      <c r="FA140" s="773"/>
      <c r="FB140" s="773"/>
      <c r="FC140" s="773"/>
      <c r="FD140" s="773"/>
      <c r="FE140" s="773"/>
      <c r="FF140" s="773"/>
      <c r="FG140" s="773"/>
      <c r="FH140" s="773"/>
      <c r="FI140" s="773"/>
      <c r="FJ140" s="773"/>
      <c r="FK140" s="773"/>
      <c r="FL140" s="773"/>
      <c r="FM140" s="773"/>
      <c r="FN140" s="773"/>
      <c r="FO140" s="773"/>
      <c r="FP140" s="773"/>
      <c r="FQ140" s="773"/>
      <c r="FR140" s="773"/>
      <c r="FS140" s="773"/>
      <c r="FT140" s="773"/>
      <c r="FU140" s="773"/>
      <c r="FV140" s="773"/>
      <c r="FW140" s="773"/>
      <c r="FX140" s="773"/>
      <c r="FY140" s="773"/>
      <c r="FZ140" s="773"/>
      <c r="GA140" s="773"/>
      <c r="GB140" s="773"/>
      <c r="GC140" s="773"/>
      <c r="GD140" s="773"/>
      <c r="GE140" s="773"/>
      <c r="GF140" s="773"/>
      <c r="GG140" s="773"/>
      <c r="GH140" s="773"/>
      <c r="GI140" s="773"/>
      <c r="GJ140" s="773"/>
      <c r="GK140" s="773"/>
      <c r="GL140" s="773"/>
      <c r="GM140" s="773"/>
    </row>
    <row r="141" spans="1:195" s="787" customFormat="1">
      <c r="A141" s="759"/>
      <c r="B141" s="760"/>
      <c r="C141" s="769"/>
      <c r="D141" s="769"/>
      <c r="E141" s="791"/>
      <c r="F141" s="791"/>
      <c r="G141" s="794"/>
      <c r="H141" s="770"/>
      <c r="I141" s="771"/>
      <c r="J141" s="770"/>
      <c r="K141" s="770"/>
      <c r="L141" s="770"/>
      <c r="M141" s="770"/>
      <c r="N141" s="770"/>
      <c r="O141" s="770"/>
      <c r="P141" s="770"/>
      <c r="Q141" s="770"/>
      <c r="R141" s="770"/>
      <c r="S141" s="770"/>
      <c r="T141" s="772"/>
      <c r="U141" s="773"/>
      <c r="V141" s="773"/>
      <c r="W141" s="773"/>
      <c r="X141" s="773"/>
      <c r="Y141" s="773"/>
      <c r="Z141" s="773"/>
      <c r="AA141" s="773"/>
      <c r="AB141" s="773"/>
      <c r="AC141" s="773"/>
      <c r="AD141" s="773"/>
      <c r="AE141" s="773"/>
      <c r="AF141" s="773"/>
      <c r="AG141" s="773"/>
      <c r="AH141" s="773"/>
      <c r="AI141" s="773"/>
      <c r="AJ141" s="773"/>
      <c r="AK141" s="773"/>
      <c r="AL141" s="773"/>
      <c r="AM141" s="773"/>
      <c r="AN141" s="773"/>
      <c r="AO141" s="773"/>
      <c r="AP141" s="773"/>
      <c r="AQ141" s="773"/>
      <c r="AR141" s="773"/>
      <c r="AS141" s="773"/>
      <c r="AT141" s="773"/>
      <c r="AU141" s="773"/>
      <c r="AV141" s="773"/>
      <c r="AW141" s="773"/>
      <c r="AX141" s="773"/>
      <c r="AY141" s="773"/>
      <c r="AZ141" s="773"/>
      <c r="BA141" s="773"/>
      <c r="BB141" s="773"/>
      <c r="BC141" s="773"/>
      <c r="BD141" s="773"/>
      <c r="BE141" s="773"/>
      <c r="BF141" s="773"/>
      <c r="BG141" s="773"/>
      <c r="BH141" s="773"/>
      <c r="BI141" s="773"/>
      <c r="BJ141" s="773"/>
      <c r="BK141" s="773"/>
      <c r="BL141" s="773"/>
      <c r="BM141" s="773"/>
      <c r="BN141" s="773"/>
      <c r="BO141" s="773"/>
      <c r="BP141" s="773"/>
      <c r="BQ141" s="773"/>
      <c r="BR141" s="773"/>
      <c r="BS141" s="773"/>
      <c r="BT141" s="773"/>
      <c r="BU141" s="773"/>
      <c r="BV141" s="773"/>
      <c r="BW141" s="773"/>
      <c r="BX141" s="773"/>
      <c r="BY141" s="773"/>
      <c r="BZ141" s="773"/>
      <c r="CA141" s="773"/>
      <c r="CB141" s="773"/>
      <c r="CC141" s="773"/>
      <c r="CD141" s="773"/>
      <c r="CE141" s="773"/>
      <c r="CF141" s="773"/>
      <c r="CG141" s="773"/>
      <c r="CH141" s="773"/>
      <c r="CI141" s="773"/>
      <c r="CJ141" s="773"/>
      <c r="CK141" s="773"/>
      <c r="CL141" s="773"/>
      <c r="CM141" s="773"/>
      <c r="CN141" s="773"/>
      <c r="CO141" s="773"/>
      <c r="CP141" s="773"/>
      <c r="CQ141" s="773"/>
      <c r="CR141" s="773"/>
      <c r="CS141" s="773"/>
      <c r="CT141" s="773"/>
      <c r="CU141" s="773"/>
      <c r="CV141" s="773"/>
      <c r="CW141" s="773"/>
      <c r="CX141" s="773"/>
      <c r="CY141" s="773"/>
      <c r="CZ141" s="773"/>
      <c r="DA141" s="773"/>
      <c r="DB141" s="773"/>
      <c r="DC141" s="773"/>
      <c r="DD141" s="773"/>
      <c r="DE141" s="773"/>
      <c r="DF141" s="773"/>
      <c r="DG141" s="773"/>
      <c r="DH141" s="773"/>
      <c r="DI141" s="773"/>
      <c r="DJ141" s="773"/>
      <c r="DK141" s="773"/>
      <c r="DL141" s="773"/>
      <c r="DM141" s="773"/>
      <c r="DN141" s="773"/>
      <c r="DO141" s="773"/>
      <c r="DP141" s="773"/>
      <c r="DQ141" s="773"/>
      <c r="DR141" s="773"/>
      <c r="DS141" s="773"/>
      <c r="DT141" s="773"/>
      <c r="DU141" s="773"/>
      <c r="DV141" s="773"/>
      <c r="DW141" s="773"/>
      <c r="DX141" s="773"/>
      <c r="DY141" s="773"/>
      <c r="DZ141" s="773"/>
      <c r="EA141" s="773"/>
      <c r="EB141" s="773"/>
      <c r="EC141" s="773"/>
      <c r="ED141" s="773"/>
      <c r="EE141" s="773"/>
      <c r="EF141" s="773"/>
      <c r="EG141" s="773"/>
      <c r="EH141" s="773"/>
      <c r="EI141" s="773"/>
      <c r="EJ141" s="773"/>
      <c r="EK141" s="773"/>
      <c r="EL141" s="773"/>
      <c r="EM141" s="773"/>
      <c r="EN141" s="773"/>
      <c r="EO141" s="773"/>
      <c r="EP141" s="773"/>
      <c r="EQ141" s="773"/>
      <c r="ER141" s="773"/>
      <c r="ES141" s="773"/>
      <c r="ET141" s="773"/>
      <c r="EU141" s="773"/>
      <c r="EV141" s="773"/>
      <c r="EW141" s="773"/>
      <c r="EX141" s="773"/>
      <c r="EY141" s="773"/>
      <c r="EZ141" s="773"/>
      <c r="FA141" s="773"/>
      <c r="FB141" s="773"/>
      <c r="FC141" s="773"/>
      <c r="FD141" s="773"/>
      <c r="FE141" s="773"/>
      <c r="FF141" s="773"/>
      <c r="FG141" s="773"/>
      <c r="FH141" s="773"/>
      <c r="FI141" s="773"/>
      <c r="FJ141" s="773"/>
      <c r="FK141" s="773"/>
      <c r="FL141" s="773"/>
      <c r="FM141" s="773"/>
      <c r="FN141" s="773"/>
      <c r="FO141" s="773"/>
      <c r="FP141" s="773"/>
      <c r="FQ141" s="773"/>
      <c r="FR141" s="773"/>
      <c r="FS141" s="773"/>
      <c r="FT141" s="773"/>
      <c r="FU141" s="773"/>
      <c r="FV141" s="773"/>
      <c r="FW141" s="773"/>
      <c r="FX141" s="773"/>
      <c r="FY141" s="773"/>
      <c r="FZ141" s="773"/>
      <c r="GA141" s="773"/>
      <c r="GB141" s="773"/>
      <c r="GC141" s="773"/>
      <c r="GD141" s="773"/>
      <c r="GE141" s="773"/>
      <c r="GF141" s="773"/>
      <c r="GG141" s="773"/>
      <c r="GH141" s="773"/>
      <c r="GI141" s="773"/>
      <c r="GJ141" s="773"/>
      <c r="GK141" s="773"/>
      <c r="GL141" s="773"/>
      <c r="GM141" s="773"/>
    </row>
    <row r="142" spans="1:195" s="773" customFormat="1">
      <c r="A142" s="759">
        <v>4.0999999999999996</v>
      </c>
      <c r="B142" s="760" t="s">
        <v>1106</v>
      </c>
      <c r="C142" s="769"/>
      <c r="D142" s="769"/>
      <c r="E142" s="791"/>
      <c r="F142" s="791"/>
      <c r="G142" s="794"/>
      <c r="H142" s="770"/>
      <c r="I142" s="771"/>
      <c r="J142" s="770"/>
      <c r="K142" s="770"/>
      <c r="L142" s="770"/>
      <c r="M142" s="770"/>
      <c r="N142" s="770"/>
      <c r="O142" s="770"/>
      <c r="P142" s="770"/>
      <c r="Q142" s="770"/>
      <c r="R142" s="770"/>
      <c r="S142" s="770"/>
      <c r="T142" s="772"/>
    </row>
    <row r="143" spans="1:195" s="732" customFormat="1" ht="69">
      <c r="A143" s="761"/>
      <c r="B143" s="762" t="s">
        <v>1107</v>
      </c>
      <c r="C143" s="758" t="s">
        <v>1080</v>
      </c>
      <c r="D143" s="758">
        <v>110</v>
      </c>
      <c r="E143" s="752">
        <v>650</v>
      </c>
      <c r="F143" s="752">
        <v>100</v>
      </c>
      <c r="G143" s="795">
        <f>$D143*(E143+F143)</f>
        <v>82500</v>
      </c>
      <c r="H143" s="754"/>
      <c r="I143" s="755">
        <v>125</v>
      </c>
      <c r="J143" s="763">
        <v>750</v>
      </c>
      <c r="K143" s="764">
        <v>93750</v>
      </c>
      <c r="L143" s="754">
        <v>124.79</v>
      </c>
      <c r="M143" s="763">
        <v>750</v>
      </c>
      <c r="N143" s="816">
        <v>93592.5</v>
      </c>
      <c r="O143" s="764">
        <f>L143-D143</f>
        <v>14.790000000000006</v>
      </c>
      <c r="P143" s="763">
        <v>750</v>
      </c>
      <c r="Q143" s="764">
        <f>P143*O143</f>
        <v>11092.500000000005</v>
      </c>
      <c r="R143" s="764">
        <f>L143-I143</f>
        <v>-0.20999999999999375</v>
      </c>
      <c r="S143" s="763">
        <v>750</v>
      </c>
      <c r="T143" s="765">
        <f>S143*R143</f>
        <v>-157.49999999999531</v>
      </c>
    </row>
    <row r="144" spans="1:195" s="732" customFormat="1">
      <c r="A144" s="761"/>
      <c r="B144" s="760" t="s">
        <v>1042</v>
      </c>
      <c r="C144" s="758"/>
      <c r="D144" s="758"/>
      <c r="E144" s="752"/>
      <c r="F144" s="752"/>
      <c r="G144" s="795"/>
      <c r="H144" s="754"/>
      <c r="I144" s="755"/>
      <c r="J144" s="754"/>
      <c r="K144" s="754"/>
      <c r="L144" s="754"/>
      <c r="M144" s="754"/>
      <c r="N144" s="754"/>
      <c r="O144" s="754"/>
      <c r="P144" s="754"/>
      <c r="Q144" s="754"/>
      <c r="R144" s="754"/>
      <c r="S144" s="754"/>
      <c r="T144" s="756"/>
    </row>
    <row r="145" spans="1:23" s="732" customFormat="1">
      <c r="A145" s="761"/>
      <c r="B145" s="762"/>
      <c r="C145" s="758"/>
      <c r="D145" s="758"/>
      <c r="E145" s="752"/>
      <c r="F145" s="752"/>
      <c r="G145" s="795"/>
      <c r="H145" s="754"/>
      <c r="I145" s="755"/>
      <c r="J145" s="754"/>
      <c r="K145" s="754"/>
      <c r="L145" s="754"/>
      <c r="M145" s="754"/>
      <c r="N145" s="754"/>
      <c r="O145" s="754"/>
      <c r="P145" s="754"/>
      <c r="Q145" s="754"/>
      <c r="R145" s="754"/>
      <c r="S145" s="754"/>
      <c r="T145" s="756"/>
    </row>
    <row r="146" spans="1:23" s="773" customFormat="1">
      <c r="A146" s="759">
        <v>4.2</v>
      </c>
      <c r="B146" s="760" t="s">
        <v>1108</v>
      </c>
      <c r="C146" s="769"/>
      <c r="D146" s="769"/>
      <c r="E146" s="791"/>
      <c r="F146" s="791"/>
      <c r="G146" s="795"/>
      <c r="H146" s="770"/>
      <c r="I146" s="771"/>
      <c r="J146" s="770"/>
      <c r="K146" s="770"/>
      <c r="L146" s="770"/>
      <c r="M146" s="770"/>
      <c r="N146" s="770"/>
      <c r="O146" s="770"/>
      <c r="P146" s="770"/>
      <c r="Q146" s="770"/>
      <c r="R146" s="770"/>
      <c r="S146" s="770"/>
      <c r="T146" s="772"/>
    </row>
    <row r="147" spans="1:23" s="732" customFormat="1" ht="80.5">
      <c r="A147" s="761"/>
      <c r="B147" s="762" t="s">
        <v>1109</v>
      </c>
      <c r="C147" s="758" t="s">
        <v>1080</v>
      </c>
      <c r="D147" s="758">
        <v>10</v>
      </c>
      <c r="E147" s="752">
        <v>850</v>
      </c>
      <c r="F147" s="752">
        <v>150</v>
      </c>
      <c r="G147" s="795">
        <f>$D147*(E147+F147)</f>
        <v>10000</v>
      </c>
      <c r="H147" s="754"/>
      <c r="I147" s="755">
        <v>10.42</v>
      </c>
      <c r="J147" s="763">
        <v>1000</v>
      </c>
      <c r="K147" s="764">
        <v>10420</v>
      </c>
      <c r="L147" s="754">
        <v>10.42</v>
      </c>
      <c r="M147" s="763">
        <v>1000</v>
      </c>
      <c r="N147" s="816">
        <v>10420</v>
      </c>
      <c r="O147" s="764">
        <f>L147-D147</f>
        <v>0.41999999999999993</v>
      </c>
      <c r="P147" s="763">
        <v>1000</v>
      </c>
      <c r="Q147" s="764">
        <f>P147*O147</f>
        <v>419.99999999999994</v>
      </c>
      <c r="R147" s="764">
        <f>L147-I147</f>
        <v>0</v>
      </c>
      <c r="S147" s="763">
        <v>1000</v>
      </c>
      <c r="T147" s="765">
        <f>S147*R147</f>
        <v>0</v>
      </c>
    </row>
    <row r="148" spans="1:23" s="732" customFormat="1">
      <c r="A148" s="761"/>
      <c r="B148" s="760" t="s">
        <v>1042</v>
      </c>
      <c r="C148" s="758"/>
      <c r="D148" s="758"/>
      <c r="E148" s="752"/>
      <c r="F148" s="752"/>
      <c r="G148" s="795"/>
      <c r="H148" s="754"/>
      <c r="I148" s="755"/>
      <c r="J148" s="754"/>
      <c r="K148" s="754"/>
      <c r="L148" s="754"/>
      <c r="M148" s="754"/>
      <c r="N148" s="754"/>
      <c r="O148" s="754"/>
      <c r="P148" s="754"/>
      <c r="Q148" s="754"/>
      <c r="R148" s="754"/>
      <c r="S148" s="754"/>
      <c r="T148" s="756"/>
    </row>
    <row r="149" spans="1:23">
      <c r="A149" s="759"/>
      <c r="B149" s="760"/>
      <c r="C149" s="769"/>
      <c r="D149" s="769"/>
      <c r="E149" s="810"/>
      <c r="F149" s="810"/>
      <c r="G149" s="810"/>
      <c r="H149" s="722"/>
      <c r="I149" s="746"/>
      <c r="J149" s="722"/>
      <c r="K149" s="722"/>
      <c r="L149" s="722"/>
      <c r="M149" s="722"/>
      <c r="N149" s="722"/>
      <c r="O149" s="722"/>
      <c r="P149" s="722"/>
      <c r="Q149" s="722"/>
      <c r="R149" s="722"/>
      <c r="S149" s="722"/>
      <c r="T149" s="747"/>
    </row>
    <row r="150" spans="1:23" s="822" customFormat="1">
      <c r="A150" s="817"/>
      <c r="B150" s="818" t="s">
        <v>997</v>
      </c>
      <c r="C150" s="758"/>
      <c r="D150" s="758"/>
      <c r="E150" s="752"/>
      <c r="F150" s="752"/>
      <c r="G150" s="795"/>
      <c r="H150" s="819"/>
      <c r="I150" s="820"/>
      <c r="J150" s="819"/>
      <c r="K150" s="819"/>
      <c r="L150" s="819"/>
      <c r="M150" s="819"/>
      <c r="N150" s="819"/>
      <c r="O150" s="819"/>
      <c r="P150" s="819"/>
      <c r="Q150" s="819"/>
      <c r="R150" s="819"/>
      <c r="S150" s="819"/>
      <c r="T150" s="821"/>
    </row>
    <row r="151" spans="1:23" s="822" customFormat="1" ht="23">
      <c r="A151" s="823" t="s">
        <v>1021</v>
      </c>
      <c r="B151" s="824" t="s">
        <v>1110</v>
      </c>
      <c r="C151" s="758"/>
      <c r="D151" s="758"/>
      <c r="E151" s="752"/>
      <c r="F151" s="752"/>
      <c r="G151" s="795"/>
      <c r="H151" s="819"/>
      <c r="I151" s="820"/>
      <c r="J151" s="819"/>
      <c r="K151" s="819"/>
      <c r="L151" s="819"/>
      <c r="M151" s="819"/>
      <c r="N151" s="819"/>
      <c r="O151" s="819"/>
      <c r="P151" s="819"/>
      <c r="Q151" s="819"/>
      <c r="R151" s="819"/>
      <c r="S151" s="819"/>
      <c r="T151" s="821"/>
    </row>
    <row r="152" spans="1:23" s="822" customFormat="1" ht="34.5">
      <c r="A152" s="823" t="s">
        <v>1023</v>
      </c>
      <c r="B152" s="824" t="s">
        <v>1111</v>
      </c>
      <c r="C152" s="758"/>
      <c r="D152" s="758"/>
      <c r="E152" s="752"/>
      <c r="F152" s="752"/>
      <c r="G152" s="795"/>
      <c r="H152" s="819"/>
      <c r="I152" s="820"/>
      <c r="J152" s="819"/>
      <c r="K152" s="819"/>
      <c r="L152" s="819"/>
      <c r="M152" s="819"/>
      <c r="N152" s="819"/>
      <c r="O152" s="819"/>
      <c r="P152" s="819"/>
      <c r="Q152" s="819"/>
      <c r="R152" s="819"/>
      <c r="S152" s="819"/>
      <c r="T152" s="821"/>
    </row>
    <row r="153" spans="1:23" s="822" customFormat="1" ht="23">
      <c r="A153" s="817" t="s">
        <v>1025</v>
      </c>
      <c r="B153" s="825" t="s">
        <v>1112</v>
      </c>
      <c r="C153" s="758"/>
      <c r="D153" s="758"/>
      <c r="E153" s="752"/>
      <c r="F153" s="752"/>
      <c r="G153" s="795"/>
      <c r="H153" s="819"/>
      <c r="I153" s="820"/>
      <c r="J153" s="819"/>
      <c r="K153" s="819"/>
      <c r="L153" s="819"/>
      <c r="M153" s="819"/>
      <c r="N153" s="819"/>
      <c r="O153" s="819"/>
      <c r="P153" s="819"/>
      <c r="Q153" s="819"/>
      <c r="R153" s="819"/>
      <c r="S153" s="819"/>
      <c r="T153" s="821"/>
    </row>
    <row r="154" spans="1:23" s="822" customFormat="1" ht="12" thickBot="1">
      <c r="A154" s="761"/>
      <c r="B154" s="762"/>
      <c r="C154" s="758"/>
      <c r="D154" s="758"/>
      <c r="E154" s="752"/>
      <c r="F154" s="752"/>
      <c r="G154" s="795"/>
      <c r="H154" s="819"/>
      <c r="I154" s="820"/>
      <c r="J154" s="819"/>
      <c r="K154" s="819"/>
      <c r="L154" s="819"/>
      <c r="M154" s="819"/>
      <c r="N154" s="819"/>
      <c r="O154" s="819"/>
      <c r="P154" s="819"/>
      <c r="Q154" s="819"/>
      <c r="R154" s="819"/>
      <c r="S154" s="819"/>
      <c r="T154" s="821"/>
    </row>
    <row r="155" spans="1:23" s="773" customFormat="1" ht="16" thickBot="1">
      <c r="A155" s="759"/>
      <c r="B155" s="760" t="s">
        <v>1033</v>
      </c>
      <c r="C155" s="769"/>
      <c r="D155" s="769"/>
      <c r="E155" s="791"/>
      <c r="F155" s="791"/>
      <c r="G155" s="794">
        <f>SUM(G143:G147)</f>
        <v>92500</v>
      </c>
      <c r="H155" s="770"/>
      <c r="I155" s="771"/>
      <c r="J155" s="770"/>
      <c r="K155" s="730">
        <v>104170</v>
      </c>
      <c r="L155" s="793"/>
      <c r="M155" s="793"/>
      <c r="N155" s="730">
        <v>104012.5</v>
      </c>
      <c r="O155" s="730">
        <f>SUM(O143:O154)</f>
        <v>15.210000000000006</v>
      </c>
      <c r="P155" s="793"/>
      <c r="Q155" s="730">
        <f>SUM(Q143:Q154)</f>
        <v>11512.500000000005</v>
      </c>
      <c r="R155" s="730">
        <f>SUM(R143:R154)</f>
        <v>-0.20999999999999375</v>
      </c>
      <c r="S155" s="793"/>
      <c r="T155" s="731">
        <f>SUM(T143:T154)</f>
        <v>-157.49999999999531</v>
      </c>
      <c r="V155" s="777"/>
      <c r="W155" s="777"/>
    </row>
    <row r="156" spans="1:23">
      <c r="A156" s="759"/>
      <c r="B156" s="760"/>
      <c r="C156" s="769"/>
      <c r="D156" s="769"/>
      <c r="E156" s="780"/>
      <c r="F156" s="780"/>
      <c r="G156" s="810"/>
      <c r="H156" s="722"/>
      <c r="I156" s="746"/>
      <c r="J156" s="722"/>
      <c r="K156" s="722"/>
      <c r="L156" s="722"/>
      <c r="M156" s="722"/>
      <c r="N156" s="722"/>
      <c r="O156" s="722"/>
      <c r="P156" s="722"/>
      <c r="Q156" s="722"/>
      <c r="R156" s="722"/>
      <c r="S156" s="722"/>
      <c r="T156" s="747"/>
    </row>
    <row r="157" spans="1:23">
      <c r="A157" s="759">
        <v>5</v>
      </c>
      <c r="B157" s="760" t="s">
        <v>1113</v>
      </c>
      <c r="C157" s="769"/>
      <c r="D157" s="769"/>
      <c r="E157" s="780"/>
      <c r="F157" s="780"/>
      <c r="G157" s="810"/>
      <c r="H157" s="722"/>
      <c r="I157" s="746"/>
      <c r="J157" s="722"/>
      <c r="K157" s="722"/>
      <c r="L157" s="722"/>
      <c r="M157" s="722"/>
      <c r="N157" s="722"/>
      <c r="O157" s="722"/>
      <c r="P157" s="722"/>
      <c r="Q157" s="722"/>
      <c r="R157" s="722"/>
      <c r="S157" s="722"/>
      <c r="T157" s="747"/>
    </row>
    <row r="158" spans="1:23">
      <c r="A158" s="759"/>
      <c r="B158" s="760"/>
      <c r="C158" s="769"/>
      <c r="D158" s="769"/>
      <c r="E158" s="780"/>
      <c r="F158" s="780"/>
      <c r="G158" s="810"/>
      <c r="H158" s="722"/>
      <c r="I158" s="746"/>
      <c r="J158" s="722"/>
      <c r="K158" s="722"/>
      <c r="L158" s="722"/>
      <c r="M158" s="722"/>
      <c r="N158" s="722"/>
      <c r="O158" s="722"/>
      <c r="P158" s="722"/>
      <c r="Q158" s="722"/>
      <c r="R158" s="722"/>
      <c r="S158" s="722"/>
      <c r="T158" s="747"/>
    </row>
    <row r="159" spans="1:23">
      <c r="A159" s="759">
        <v>5.0999999999999996</v>
      </c>
      <c r="B159" s="760" t="s">
        <v>1114</v>
      </c>
      <c r="C159" s="769"/>
      <c r="D159" s="769"/>
      <c r="E159" s="780"/>
      <c r="F159" s="780"/>
      <c r="G159" s="810"/>
      <c r="H159" s="722"/>
      <c r="I159" s="746"/>
      <c r="J159" s="722"/>
      <c r="K159" s="722"/>
      <c r="L159" s="722"/>
      <c r="M159" s="722"/>
      <c r="N159" s="722"/>
      <c r="O159" s="722"/>
      <c r="P159" s="722"/>
      <c r="Q159" s="722"/>
      <c r="R159" s="722"/>
      <c r="S159" s="722"/>
      <c r="T159" s="747"/>
    </row>
    <row r="160" spans="1:23" ht="126.5">
      <c r="A160" s="761"/>
      <c r="B160" s="762" t="s">
        <v>1115</v>
      </c>
      <c r="C160" s="758"/>
      <c r="D160" s="758"/>
      <c r="E160" s="780"/>
      <c r="F160" s="780"/>
      <c r="G160" s="781"/>
      <c r="H160" s="722"/>
      <c r="I160" s="746"/>
      <c r="J160" s="722"/>
      <c r="K160" s="722"/>
      <c r="L160" s="722"/>
      <c r="M160" s="722"/>
      <c r="N160" s="722"/>
      <c r="O160" s="722"/>
      <c r="P160" s="722"/>
      <c r="Q160" s="722"/>
      <c r="R160" s="722"/>
      <c r="S160" s="722"/>
      <c r="T160" s="747"/>
    </row>
    <row r="161" spans="1:23">
      <c r="A161" s="761" t="s">
        <v>73</v>
      </c>
      <c r="B161" s="760" t="s">
        <v>1116</v>
      </c>
      <c r="C161" s="758"/>
      <c r="D161" s="758"/>
      <c r="E161" s="752"/>
      <c r="F161" s="752"/>
      <c r="G161" s="781"/>
      <c r="H161" s="722"/>
      <c r="I161" s="746"/>
      <c r="J161" s="722"/>
      <c r="K161" s="722"/>
      <c r="L161" s="722"/>
      <c r="M161" s="722"/>
      <c r="N161" s="722"/>
      <c r="O161" s="722"/>
      <c r="P161" s="722"/>
      <c r="Q161" s="722"/>
      <c r="R161" s="722"/>
      <c r="S161" s="722"/>
      <c r="T161" s="747"/>
    </row>
    <row r="162" spans="1:23">
      <c r="A162" s="761"/>
      <c r="B162" s="762" t="s">
        <v>1117</v>
      </c>
      <c r="C162" s="758" t="s">
        <v>1019</v>
      </c>
      <c r="D162" s="758">
        <v>1</v>
      </c>
      <c r="E162" s="752">
        <v>18500</v>
      </c>
      <c r="F162" s="752">
        <v>800</v>
      </c>
      <c r="G162" s="781">
        <f>$D162*(E162+F162)</f>
        <v>19300</v>
      </c>
      <c r="H162" s="722"/>
      <c r="I162" s="746">
        <v>1</v>
      </c>
      <c r="J162" s="826">
        <v>19300</v>
      </c>
      <c r="K162" s="783">
        <v>19300</v>
      </c>
      <c r="L162" s="722">
        <v>1</v>
      </c>
      <c r="M162" s="826">
        <v>19300</v>
      </c>
      <c r="N162" s="826">
        <v>19300</v>
      </c>
      <c r="O162" s="764">
        <f>L162-D162</f>
        <v>0</v>
      </c>
      <c r="P162" s="826">
        <v>19300</v>
      </c>
      <c r="Q162" s="764">
        <f>P162*O162</f>
        <v>0</v>
      </c>
      <c r="R162" s="764">
        <f>L162-I162</f>
        <v>0</v>
      </c>
      <c r="S162" s="826">
        <v>19300</v>
      </c>
      <c r="T162" s="765">
        <f>S162*R162</f>
        <v>0</v>
      </c>
      <c r="V162" s="777"/>
      <c r="W162" s="777"/>
    </row>
    <row r="163" spans="1:23">
      <c r="A163" s="761"/>
      <c r="B163" s="760"/>
      <c r="C163" s="758"/>
      <c r="D163" s="758"/>
      <c r="E163" s="752"/>
      <c r="F163" s="752"/>
      <c r="G163" s="781"/>
      <c r="H163" s="722"/>
      <c r="I163" s="746"/>
      <c r="J163" s="722"/>
      <c r="K163" s="722"/>
      <c r="L163" s="722"/>
      <c r="M163" s="722"/>
      <c r="N163" s="722"/>
      <c r="O163" s="722"/>
      <c r="P163" s="722"/>
      <c r="Q163" s="722"/>
      <c r="R163" s="722"/>
      <c r="S163" s="722"/>
      <c r="T163" s="747"/>
    </row>
    <row r="164" spans="1:23">
      <c r="A164" s="759">
        <v>5.2</v>
      </c>
      <c r="B164" s="760" t="s">
        <v>1118</v>
      </c>
      <c r="C164" s="769"/>
      <c r="D164" s="769"/>
      <c r="E164" s="780"/>
      <c r="F164" s="780"/>
      <c r="G164" s="810"/>
      <c r="H164" s="722"/>
      <c r="I164" s="746"/>
      <c r="J164" s="722"/>
      <c r="K164" s="722"/>
      <c r="L164" s="722"/>
      <c r="M164" s="722"/>
      <c r="N164" s="722"/>
      <c r="O164" s="722"/>
      <c r="P164" s="722"/>
      <c r="Q164" s="722"/>
      <c r="R164" s="722"/>
      <c r="S164" s="722"/>
      <c r="T164" s="747"/>
    </row>
    <row r="165" spans="1:23" ht="126.5">
      <c r="A165" s="761"/>
      <c r="B165" s="762" t="s">
        <v>1119</v>
      </c>
      <c r="C165" s="758"/>
      <c r="D165" s="758"/>
      <c r="E165" s="780"/>
      <c r="F165" s="780"/>
      <c r="G165" s="781"/>
      <c r="H165" s="722"/>
      <c r="I165" s="746"/>
      <c r="J165" s="722"/>
      <c r="K165" s="722"/>
      <c r="L165" s="722"/>
      <c r="M165" s="722"/>
      <c r="N165" s="722"/>
      <c r="O165" s="722"/>
      <c r="P165" s="722"/>
      <c r="Q165" s="722"/>
      <c r="R165" s="722"/>
      <c r="S165" s="722"/>
      <c r="T165" s="747"/>
    </row>
    <row r="166" spans="1:23">
      <c r="A166" s="759" t="s">
        <v>73</v>
      </c>
      <c r="B166" s="760" t="s">
        <v>1120</v>
      </c>
      <c r="C166" s="769"/>
      <c r="D166" s="769"/>
      <c r="E166" s="780"/>
      <c r="F166" s="780"/>
      <c r="G166" s="810"/>
      <c r="H166" s="722"/>
      <c r="I166" s="746"/>
      <c r="J166" s="722"/>
      <c r="K166" s="722"/>
      <c r="L166" s="722"/>
      <c r="M166" s="722"/>
      <c r="N166" s="722"/>
      <c r="O166" s="722"/>
      <c r="P166" s="722"/>
      <c r="Q166" s="722"/>
      <c r="R166" s="722"/>
      <c r="S166" s="722"/>
      <c r="T166" s="747"/>
    </row>
    <row r="167" spans="1:23">
      <c r="A167" s="761"/>
      <c r="B167" s="762" t="str">
        <f>+B162</f>
        <v>CS AHU 4700 CFM, DOL Starter type</v>
      </c>
      <c r="C167" s="758" t="s">
        <v>1039</v>
      </c>
      <c r="D167" s="758">
        <f>+D162*10</f>
        <v>10</v>
      </c>
      <c r="E167" s="752">
        <v>300</v>
      </c>
      <c r="F167" s="752">
        <v>100</v>
      </c>
      <c r="G167" s="781">
        <f>$D167*(E167+F167)</f>
        <v>4000</v>
      </c>
      <c r="H167" s="722"/>
      <c r="I167" s="746">
        <v>0</v>
      </c>
      <c r="J167" s="722"/>
      <c r="K167" s="722"/>
      <c r="L167" s="722"/>
      <c r="M167" s="722"/>
      <c r="N167" s="722"/>
      <c r="O167" s="722">
        <f>L167-D167</f>
        <v>-10</v>
      </c>
      <c r="P167" s="826">
        <f>F167+E167</f>
        <v>400</v>
      </c>
      <c r="Q167" s="826">
        <f>P167*O167</f>
        <v>-4000</v>
      </c>
      <c r="R167" s="722"/>
      <c r="S167" s="722"/>
      <c r="T167" s="747"/>
    </row>
    <row r="168" spans="1:23">
      <c r="A168" s="761"/>
      <c r="B168" s="762"/>
      <c r="C168" s="758"/>
      <c r="D168" s="758"/>
      <c r="E168" s="780"/>
      <c r="F168" s="780"/>
      <c r="G168" s="781"/>
      <c r="H168" s="722"/>
      <c r="I168" s="746"/>
      <c r="J168" s="722"/>
      <c r="K168" s="722"/>
      <c r="L168" s="722"/>
      <c r="M168" s="722"/>
      <c r="N168" s="722"/>
      <c r="O168" s="722"/>
      <c r="P168" s="722"/>
      <c r="Q168" s="722"/>
      <c r="R168" s="722"/>
      <c r="S168" s="722"/>
      <c r="T168" s="747"/>
    </row>
    <row r="169" spans="1:23">
      <c r="A169" s="759" t="s">
        <v>78</v>
      </c>
      <c r="B169" s="760" t="s">
        <v>1121</v>
      </c>
      <c r="C169" s="769"/>
      <c r="D169" s="769"/>
      <c r="E169" s="780"/>
      <c r="F169" s="780"/>
      <c r="G169" s="810"/>
      <c r="H169" s="722"/>
      <c r="I169" s="746"/>
      <c r="J169" s="722"/>
      <c r="K169" s="722"/>
      <c r="L169" s="722"/>
      <c r="M169" s="722"/>
      <c r="N169" s="722"/>
      <c r="O169" s="722"/>
      <c r="P169" s="722"/>
      <c r="Q169" s="722"/>
      <c r="R169" s="722"/>
      <c r="S169" s="722"/>
      <c r="T169" s="747"/>
    </row>
    <row r="170" spans="1:23">
      <c r="A170" s="761"/>
      <c r="B170" s="762" t="s">
        <v>1122</v>
      </c>
      <c r="C170" s="758" t="s">
        <v>1039</v>
      </c>
      <c r="D170" s="758">
        <v>20</v>
      </c>
      <c r="E170" s="752">
        <v>40</v>
      </c>
      <c r="F170" s="752">
        <v>20</v>
      </c>
      <c r="G170" s="781">
        <f>$D170*(E170+F170)</f>
        <v>1200</v>
      </c>
      <c r="H170" s="722"/>
      <c r="I170" s="746">
        <v>0</v>
      </c>
      <c r="J170" s="722"/>
      <c r="K170" s="722"/>
      <c r="L170" s="722"/>
      <c r="M170" s="722"/>
      <c r="N170" s="722"/>
      <c r="O170" s="722">
        <f>L170-D170</f>
        <v>-20</v>
      </c>
      <c r="P170" s="826">
        <f>F170+E170</f>
        <v>60</v>
      </c>
      <c r="Q170" s="826">
        <f>P170*O170</f>
        <v>-1200</v>
      </c>
      <c r="R170" s="722"/>
      <c r="S170" s="722"/>
      <c r="T170" s="747"/>
    </row>
    <row r="171" spans="1:23">
      <c r="A171" s="761"/>
      <c r="B171" s="762"/>
      <c r="C171" s="758"/>
      <c r="D171" s="758"/>
      <c r="E171" s="752"/>
      <c r="F171" s="752"/>
      <c r="G171" s="781"/>
      <c r="H171" s="722"/>
      <c r="I171" s="746"/>
      <c r="J171" s="722"/>
      <c r="K171" s="722"/>
      <c r="L171" s="722"/>
      <c r="M171" s="722"/>
      <c r="N171" s="722"/>
      <c r="O171" s="722"/>
      <c r="P171" s="722"/>
      <c r="Q171" s="722"/>
      <c r="R171" s="722"/>
      <c r="S171" s="722"/>
      <c r="T171" s="747"/>
    </row>
    <row r="172" spans="1:23">
      <c r="A172" s="759">
        <v>5.3</v>
      </c>
      <c r="B172" s="760" t="s">
        <v>1123</v>
      </c>
      <c r="C172" s="769"/>
      <c r="D172" s="769"/>
      <c r="E172" s="780"/>
      <c r="F172" s="780"/>
      <c r="G172" s="810"/>
      <c r="H172" s="722"/>
      <c r="I172" s="746"/>
      <c r="J172" s="722"/>
      <c r="K172" s="722"/>
      <c r="L172" s="722"/>
      <c r="M172" s="722"/>
      <c r="N172" s="722"/>
      <c r="O172" s="722"/>
      <c r="P172" s="722"/>
      <c r="Q172" s="722"/>
      <c r="R172" s="722"/>
      <c r="S172" s="722"/>
      <c r="T172" s="747"/>
    </row>
    <row r="173" spans="1:23" ht="92">
      <c r="A173" s="761"/>
      <c r="B173" s="762" t="s">
        <v>1124</v>
      </c>
      <c r="C173" s="758"/>
      <c r="D173" s="758"/>
      <c r="E173" s="780"/>
      <c r="F173" s="780"/>
      <c r="G173" s="781"/>
      <c r="H173" s="722"/>
      <c r="I173" s="746"/>
      <c r="J173" s="722"/>
      <c r="K173" s="722"/>
      <c r="L173" s="722"/>
      <c r="M173" s="722"/>
      <c r="N173" s="722"/>
      <c r="O173" s="722"/>
      <c r="P173" s="722"/>
      <c r="Q173" s="722"/>
      <c r="R173" s="722"/>
      <c r="S173" s="722"/>
      <c r="T173" s="747"/>
    </row>
    <row r="174" spans="1:23">
      <c r="A174" s="761"/>
      <c r="B174" s="760" t="s">
        <v>1125</v>
      </c>
      <c r="C174" s="758"/>
      <c r="D174" s="758"/>
      <c r="E174" s="780"/>
      <c r="F174" s="780"/>
      <c r="G174" s="781"/>
      <c r="H174" s="722"/>
      <c r="I174" s="746"/>
      <c r="J174" s="722"/>
      <c r="K174" s="722"/>
      <c r="L174" s="722"/>
      <c r="M174" s="722"/>
      <c r="N174" s="722"/>
      <c r="O174" s="722"/>
      <c r="P174" s="722"/>
      <c r="Q174" s="722"/>
      <c r="R174" s="722"/>
      <c r="S174" s="722"/>
      <c r="T174" s="747"/>
    </row>
    <row r="175" spans="1:23">
      <c r="A175" s="761">
        <f>+A167</f>
        <v>0</v>
      </c>
      <c r="B175" s="789" t="str">
        <f>+B167</f>
        <v>CS AHU 4700 CFM, DOL Starter type</v>
      </c>
      <c r="C175" s="758" t="str">
        <f>+C162</f>
        <v>No.</v>
      </c>
      <c r="D175" s="758">
        <f>+D162*2</f>
        <v>2</v>
      </c>
      <c r="E175" s="752">
        <v>300</v>
      </c>
      <c r="F175" s="752">
        <v>150</v>
      </c>
      <c r="G175" s="781">
        <f>$D175*(E175+F175)</f>
        <v>900</v>
      </c>
      <c r="H175" s="722"/>
      <c r="I175" s="746">
        <v>0</v>
      </c>
      <c r="J175" s="722"/>
      <c r="K175" s="722"/>
      <c r="L175" s="722"/>
      <c r="M175" s="722"/>
      <c r="N175" s="722"/>
      <c r="O175" s="722">
        <f>L175-D175</f>
        <v>-2</v>
      </c>
      <c r="P175" s="826">
        <f>F175+E175</f>
        <v>450</v>
      </c>
      <c r="Q175" s="826">
        <f>P175*O175</f>
        <v>-900</v>
      </c>
      <c r="R175" s="722"/>
      <c r="S175" s="722"/>
      <c r="T175" s="747"/>
    </row>
    <row r="176" spans="1:23">
      <c r="A176" s="761"/>
      <c r="B176" s="762"/>
      <c r="C176" s="758"/>
      <c r="D176" s="758"/>
      <c r="E176" s="752"/>
      <c r="F176" s="752"/>
      <c r="G176" s="781"/>
      <c r="H176" s="722"/>
      <c r="I176" s="746"/>
      <c r="J176" s="722"/>
      <c r="K176" s="722"/>
      <c r="L176" s="722"/>
      <c r="M176" s="722"/>
      <c r="N176" s="722"/>
      <c r="O176" s="722"/>
      <c r="P176" s="722"/>
      <c r="Q176" s="722"/>
      <c r="R176" s="722"/>
      <c r="S176" s="722"/>
      <c r="T176" s="747"/>
    </row>
    <row r="177" spans="1:23">
      <c r="A177" s="759">
        <v>5.4</v>
      </c>
      <c r="B177" s="760" t="s">
        <v>1126</v>
      </c>
      <c r="C177" s="769"/>
      <c r="D177" s="769"/>
      <c r="E177" s="780"/>
      <c r="F177" s="780"/>
      <c r="G177" s="810"/>
      <c r="H177" s="722"/>
      <c r="I177" s="746"/>
      <c r="J177" s="722"/>
      <c r="K177" s="722"/>
      <c r="L177" s="722"/>
      <c r="M177" s="722"/>
      <c r="N177" s="722"/>
      <c r="O177" s="722"/>
      <c r="P177" s="722"/>
      <c r="Q177" s="722"/>
      <c r="R177" s="722"/>
      <c r="S177" s="722"/>
      <c r="T177" s="747"/>
    </row>
    <row r="178" spans="1:23" ht="46">
      <c r="A178" s="761"/>
      <c r="B178" s="762" t="s">
        <v>1127</v>
      </c>
      <c r="C178" s="758"/>
      <c r="D178" s="758"/>
      <c r="E178" s="780"/>
      <c r="F178" s="780"/>
      <c r="G178" s="781"/>
      <c r="H178" s="722"/>
      <c r="I178" s="746"/>
      <c r="J178" s="722"/>
      <c r="K178" s="722"/>
      <c r="L178" s="722"/>
      <c r="M178" s="722"/>
      <c r="N178" s="722"/>
      <c r="O178" s="722"/>
      <c r="P178" s="722"/>
      <c r="Q178" s="722"/>
      <c r="R178" s="722"/>
      <c r="S178" s="722"/>
      <c r="T178" s="747"/>
    </row>
    <row r="179" spans="1:23">
      <c r="A179" s="761" t="s">
        <v>73</v>
      </c>
      <c r="B179" s="762" t="s">
        <v>1128</v>
      </c>
      <c r="C179" s="758" t="s">
        <v>1039</v>
      </c>
      <c r="D179" s="758">
        <v>10</v>
      </c>
      <c r="E179" s="752">
        <v>250</v>
      </c>
      <c r="F179" s="752">
        <v>50</v>
      </c>
      <c r="G179" s="781">
        <f>$D179*(E179+F179)</f>
        <v>3000</v>
      </c>
      <c r="H179" s="722"/>
      <c r="I179" s="746">
        <v>0</v>
      </c>
      <c r="J179" s="722"/>
      <c r="K179" s="722"/>
      <c r="L179" s="722"/>
      <c r="M179" s="722"/>
      <c r="N179" s="722"/>
      <c r="O179" s="722">
        <f>L179-D179</f>
        <v>-10</v>
      </c>
      <c r="P179" s="826">
        <f>F179+E179</f>
        <v>300</v>
      </c>
      <c r="Q179" s="826">
        <f>P179*O179</f>
        <v>-3000</v>
      </c>
      <c r="R179" s="722"/>
      <c r="S179" s="722"/>
      <c r="T179" s="747"/>
    </row>
    <row r="180" spans="1:23">
      <c r="A180" s="761" t="s">
        <v>73</v>
      </c>
      <c r="B180" s="762" t="s">
        <v>1129</v>
      </c>
      <c r="C180" s="758" t="s">
        <v>1039</v>
      </c>
      <c r="D180" s="758" t="s">
        <v>590</v>
      </c>
      <c r="E180" s="752"/>
      <c r="F180" s="752"/>
      <c r="G180" s="781"/>
      <c r="H180" s="722"/>
      <c r="I180" s="746"/>
      <c r="J180" s="722"/>
      <c r="K180" s="722"/>
      <c r="L180" s="722"/>
      <c r="M180" s="722"/>
      <c r="N180" s="722"/>
      <c r="O180" s="722"/>
      <c r="P180" s="722"/>
      <c r="Q180" s="722"/>
      <c r="R180" s="722"/>
      <c r="S180" s="722"/>
      <c r="T180" s="747"/>
    </row>
    <row r="181" spans="1:23" s="831" customFormat="1" ht="12" thickBot="1">
      <c r="A181" s="741"/>
      <c r="B181" s="742"/>
      <c r="C181" s="743"/>
      <c r="D181" s="743"/>
      <c r="E181" s="744"/>
      <c r="F181" s="744"/>
      <c r="G181" s="745"/>
      <c r="H181" s="827"/>
      <c r="I181" s="828"/>
      <c r="J181" s="829"/>
      <c r="K181" s="829"/>
      <c r="L181" s="829"/>
      <c r="M181" s="829"/>
      <c r="N181" s="829"/>
      <c r="O181" s="829"/>
      <c r="P181" s="829"/>
      <c r="Q181" s="829"/>
      <c r="R181" s="829"/>
      <c r="S181" s="829"/>
      <c r="T181" s="830"/>
    </row>
    <row r="182" spans="1:23" s="776" customFormat="1" ht="16" thickBot="1">
      <c r="A182" s="748"/>
      <c r="B182" s="760" t="s">
        <v>1033</v>
      </c>
      <c r="C182" s="750"/>
      <c r="D182" s="750"/>
      <c r="E182" s="751"/>
      <c r="F182" s="751"/>
      <c r="G182" s="774">
        <f>SUM(G162:G179)</f>
        <v>28400</v>
      </c>
      <c r="H182" s="775"/>
      <c r="I182" s="832"/>
      <c r="J182" s="833"/>
      <c r="K182" s="730">
        <f>SUM(K162:K181)</f>
        <v>19300</v>
      </c>
      <c r="L182" s="833"/>
      <c r="M182" s="833"/>
      <c r="N182" s="730">
        <f>SUM(N162:N181)</f>
        <v>19300</v>
      </c>
      <c r="O182" s="730">
        <f>SUM(O162:O181)</f>
        <v>-42</v>
      </c>
      <c r="P182" s="833"/>
      <c r="Q182" s="730">
        <f>SUM(Q162:Q181)</f>
        <v>-9100</v>
      </c>
      <c r="R182" s="730">
        <f>SUM(R162:R181)</f>
        <v>0</v>
      </c>
      <c r="S182" s="833"/>
      <c r="T182" s="731">
        <f>SUM(T162:T181)</f>
        <v>0</v>
      </c>
      <c r="V182" s="777"/>
      <c r="W182" s="777"/>
    </row>
    <row r="183" spans="1:23">
      <c r="A183" s="834"/>
      <c r="B183" s="722"/>
      <c r="C183" s="835"/>
      <c r="D183" s="722"/>
      <c r="E183" s="836"/>
      <c r="F183" s="836"/>
      <c r="G183" s="783"/>
      <c r="H183" s="722"/>
      <c r="I183" s="738"/>
      <c r="J183" s="739"/>
      <c r="K183" s="739"/>
      <c r="L183" s="739"/>
      <c r="M183" s="739"/>
      <c r="N183" s="739"/>
      <c r="O183" s="739"/>
      <c r="P183" s="739"/>
      <c r="Q183" s="739"/>
      <c r="R183" s="739"/>
      <c r="S183" s="739"/>
      <c r="T183" s="740"/>
    </row>
    <row r="184" spans="1:23" s="776" customFormat="1">
      <c r="A184" s="748"/>
      <c r="B184" s="750" t="s">
        <v>1130</v>
      </c>
      <c r="C184" s="750"/>
      <c r="D184" s="750"/>
      <c r="E184" s="751"/>
      <c r="F184" s="751"/>
      <c r="G184" s="774">
        <f>G182+G155+G138+G93+G37</f>
        <v>796025</v>
      </c>
      <c r="H184" s="775"/>
      <c r="I184" s="837"/>
      <c r="J184" s="775"/>
      <c r="K184" s="774">
        <f>K182+K155+K138+K93+K37</f>
        <v>808161.75</v>
      </c>
      <c r="L184" s="775"/>
      <c r="M184" s="775"/>
      <c r="N184" s="774">
        <f>N182+N155+N138+N93+N37</f>
        <v>806623.25</v>
      </c>
      <c r="O184" s="775"/>
      <c r="P184" s="775"/>
      <c r="Q184" s="774">
        <f>Q182+Q155+Q138+Q93+Q37</f>
        <v>10598.250000000005</v>
      </c>
      <c r="R184" s="775"/>
      <c r="S184" s="775"/>
      <c r="T184" s="774">
        <f>T182+T155+T138+T93+T37</f>
        <v>-1538.4999999999966</v>
      </c>
      <c r="V184" s="777"/>
      <c r="W184" s="777"/>
    </row>
    <row r="185" spans="1:23">
      <c r="A185" s="834"/>
      <c r="B185" s="722"/>
      <c r="C185" s="835"/>
      <c r="D185" s="722"/>
      <c r="E185" s="836"/>
      <c r="F185" s="836"/>
      <c r="G185" s="783"/>
      <c r="H185" s="722"/>
      <c r="I185" s="746"/>
      <c r="J185" s="722"/>
      <c r="K185" s="722"/>
      <c r="L185" s="722"/>
      <c r="M185" s="722"/>
      <c r="N185" s="722"/>
      <c r="O185" s="722"/>
      <c r="P185" s="722"/>
      <c r="Q185" s="722"/>
      <c r="R185" s="722"/>
      <c r="S185" s="722"/>
      <c r="T185" s="747"/>
      <c r="V185" s="838"/>
    </row>
    <row r="186" spans="1:23" ht="12" thickBot="1">
      <c r="A186" s="834"/>
      <c r="B186" s="784" t="s">
        <v>1131</v>
      </c>
      <c r="C186" s="835"/>
      <c r="D186" s="722"/>
      <c r="E186" s="836"/>
      <c r="F186" s="836"/>
      <c r="G186" s="783"/>
      <c r="H186" s="722"/>
      <c r="I186" s="839"/>
      <c r="J186" s="840"/>
      <c r="K186" s="840"/>
      <c r="L186" s="840"/>
      <c r="M186" s="840"/>
      <c r="N186" s="840"/>
      <c r="O186" s="840"/>
      <c r="P186" s="840"/>
      <c r="Q186" s="840"/>
      <c r="R186" s="840"/>
      <c r="S186" s="840"/>
      <c r="T186" s="841"/>
    </row>
    <row r="187" spans="1:23" s="732" customFormat="1" ht="16" thickBot="1">
      <c r="A187" s="842">
        <v>1</v>
      </c>
      <c r="B187" s="843" t="s">
        <v>1132</v>
      </c>
      <c r="C187" s="723"/>
      <c r="D187" s="843"/>
      <c r="E187" s="844"/>
      <c r="F187" s="844"/>
      <c r="G187" s="845"/>
      <c r="H187" s="843"/>
      <c r="I187" s="846">
        <v>1</v>
      </c>
      <c r="J187" s="847">
        <v>45000</v>
      </c>
      <c r="K187" s="730">
        <v>45000</v>
      </c>
      <c r="L187" s="848">
        <v>1</v>
      </c>
      <c r="M187" s="847">
        <v>45000</v>
      </c>
      <c r="N187" s="730">
        <v>45000</v>
      </c>
      <c r="O187" s="730"/>
      <c r="P187" s="847"/>
      <c r="Q187" s="730"/>
      <c r="R187" s="730">
        <f>L187-I187</f>
        <v>0</v>
      </c>
      <c r="S187" s="847">
        <v>45000</v>
      </c>
      <c r="T187" s="731">
        <f>S187*R187</f>
        <v>0</v>
      </c>
    </row>
  </sheetData>
  <mergeCells count="7">
    <mergeCell ref="R1:T2"/>
    <mergeCell ref="A2:D2"/>
    <mergeCell ref="A1:D1"/>
    <mergeCell ref="E1:G2"/>
    <mergeCell ref="I1:K2"/>
    <mergeCell ref="L1:N2"/>
    <mergeCell ref="O1:Q2"/>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O148"/>
  <sheetViews>
    <sheetView workbookViewId="0">
      <selection activeCell="M148" sqref="M148"/>
    </sheetView>
  </sheetViews>
  <sheetFormatPr defaultRowHeight="11.5"/>
  <cols>
    <col min="1" max="1" width="7.1640625" style="854" customWidth="1"/>
    <col min="2" max="2" width="44" style="851" customWidth="1"/>
    <col min="3" max="3" width="7.75" style="854" customWidth="1"/>
    <col min="4" max="4" width="11" style="851" customWidth="1"/>
    <col min="5" max="5" width="12.4140625" style="853" customWidth="1"/>
    <col min="6" max="6" width="13.4140625" style="853" customWidth="1"/>
    <col min="7" max="7" width="13.4140625" style="852" customWidth="1"/>
    <col min="8" max="15" width="12.83203125" style="851" customWidth="1"/>
    <col min="16" max="16" width="13.83203125" style="851" customWidth="1"/>
    <col min="17" max="18" width="12.83203125" style="851" customWidth="1"/>
    <col min="19" max="19" width="13.83203125" style="851" customWidth="1"/>
    <col min="20" max="20" width="13.25" style="851" bestFit="1" customWidth="1"/>
    <col min="21" max="256" width="8.75" style="851"/>
    <col min="257" max="257" width="7.1640625" style="851" customWidth="1"/>
    <col min="258" max="258" width="44" style="851" customWidth="1"/>
    <col min="259" max="259" width="7.75" style="851" customWidth="1"/>
    <col min="260" max="260" width="11" style="851" customWidth="1"/>
    <col min="261" max="261" width="12.4140625" style="851" customWidth="1"/>
    <col min="262" max="263" width="13.4140625" style="851" customWidth="1"/>
    <col min="264" max="271" width="12.83203125" style="851" customWidth="1"/>
    <col min="272" max="272" width="13.83203125" style="851" customWidth="1"/>
    <col min="273" max="274" width="12.83203125" style="851" customWidth="1"/>
    <col min="275" max="275" width="13.83203125" style="851" customWidth="1"/>
    <col min="276" max="276" width="13.25" style="851" bestFit="1" customWidth="1"/>
    <col min="277" max="512" width="8.75" style="851"/>
    <col min="513" max="513" width="7.1640625" style="851" customWidth="1"/>
    <col min="514" max="514" width="44" style="851" customWidth="1"/>
    <col min="515" max="515" width="7.75" style="851" customWidth="1"/>
    <col min="516" max="516" width="11" style="851" customWidth="1"/>
    <col min="517" max="517" width="12.4140625" style="851" customWidth="1"/>
    <col min="518" max="519" width="13.4140625" style="851" customWidth="1"/>
    <col min="520" max="527" width="12.83203125" style="851" customWidth="1"/>
    <col min="528" max="528" width="13.83203125" style="851" customWidth="1"/>
    <col min="529" max="530" width="12.83203125" style="851" customWidth="1"/>
    <col min="531" max="531" width="13.83203125" style="851" customWidth="1"/>
    <col min="532" max="532" width="13.25" style="851" bestFit="1" customWidth="1"/>
    <col min="533" max="768" width="8.75" style="851"/>
    <col min="769" max="769" width="7.1640625" style="851" customWidth="1"/>
    <col min="770" max="770" width="44" style="851" customWidth="1"/>
    <col min="771" max="771" width="7.75" style="851" customWidth="1"/>
    <col min="772" max="772" width="11" style="851" customWidth="1"/>
    <col min="773" max="773" width="12.4140625" style="851" customWidth="1"/>
    <col min="774" max="775" width="13.4140625" style="851" customWidth="1"/>
    <col min="776" max="783" width="12.83203125" style="851" customWidth="1"/>
    <col min="784" max="784" width="13.83203125" style="851" customWidth="1"/>
    <col min="785" max="786" width="12.83203125" style="851" customWidth="1"/>
    <col min="787" max="787" width="13.83203125" style="851" customWidth="1"/>
    <col min="788" max="788" width="13.25" style="851" bestFit="1" customWidth="1"/>
    <col min="789" max="1024" width="8.75" style="851"/>
    <col min="1025" max="1025" width="7.1640625" style="851" customWidth="1"/>
    <col min="1026" max="1026" width="44" style="851" customWidth="1"/>
    <col min="1027" max="1027" width="7.75" style="851" customWidth="1"/>
    <col min="1028" max="1028" width="11" style="851" customWidth="1"/>
    <col min="1029" max="1029" width="12.4140625" style="851" customWidth="1"/>
    <col min="1030" max="1031" width="13.4140625" style="851" customWidth="1"/>
    <col min="1032" max="1039" width="12.83203125" style="851" customWidth="1"/>
    <col min="1040" max="1040" width="13.83203125" style="851" customWidth="1"/>
    <col min="1041" max="1042" width="12.83203125" style="851" customWidth="1"/>
    <col min="1043" max="1043" width="13.83203125" style="851" customWidth="1"/>
    <col min="1044" max="1044" width="13.25" style="851" bestFit="1" customWidth="1"/>
    <col min="1045" max="1280" width="8.75" style="851"/>
    <col min="1281" max="1281" width="7.1640625" style="851" customWidth="1"/>
    <col min="1282" max="1282" width="44" style="851" customWidth="1"/>
    <col min="1283" max="1283" width="7.75" style="851" customWidth="1"/>
    <col min="1284" max="1284" width="11" style="851" customWidth="1"/>
    <col min="1285" max="1285" width="12.4140625" style="851" customWidth="1"/>
    <col min="1286" max="1287" width="13.4140625" style="851" customWidth="1"/>
    <col min="1288" max="1295" width="12.83203125" style="851" customWidth="1"/>
    <col min="1296" max="1296" width="13.83203125" style="851" customWidth="1"/>
    <col min="1297" max="1298" width="12.83203125" style="851" customWidth="1"/>
    <col min="1299" max="1299" width="13.83203125" style="851" customWidth="1"/>
    <col min="1300" max="1300" width="13.25" style="851" bestFit="1" customWidth="1"/>
    <col min="1301" max="1536" width="8.75" style="851"/>
    <col min="1537" max="1537" width="7.1640625" style="851" customWidth="1"/>
    <col min="1538" max="1538" width="44" style="851" customWidth="1"/>
    <col min="1539" max="1539" width="7.75" style="851" customWidth="1"/>
    <col min="1540" max="1540" width="11" style="851" customWidth="1"/>
    <col min="1541" max="1541" width="12.4140625" style="851" customWidth="1"/>
    <col min="1542" max="1543" width="13.4140625" style="851" customWidth="1"/>
    <col min="1544" max="1551" width="12.83203125" style="851" customWidth="1"/>
    <col min="1552" max="1552" width="13.83203125" style="851" customWidth="1"/>
    <col min="1553" max="1554" width="12.83203125" style="851" customWidth="1"/>
    <col min="1555" max="1555" width="13.83203125" style="851" customWidth="1"/>
    <col min="1556" max="1556" width="13.25" style="851" bestFit="1" customWidth="1"/>
    <col min="1557" max="1792" width="8.75" style="851"/>
    <col min="1793" max="1793" width="7.1640625" style="851" customWidth="1"/>
    <col min="1794" max="1794" width="44" style="851" customWidth="1"/>
    <col min="1795" max="1795" width="7.75" style="851" customWidth="1"/>
    <col min="1796" max="1796" width="11" style="851" customWidth="1"/>
    <col min="1797" max="1797" width="12.4140625" style="851" customWidth="1"/>
    <col min="1798" max="1799" width="13.4140625" style="851" customWidth="1"/>
    <col min="1800" max="1807" width="12.83203125" style="851" customWidth="1"/>
    <col min="1808" max="1808" width="13.83203125" style="851" customWidth="1"/>
    <col min="1809" max="1810" width="12.83203125" style="851" customWidth="1"/>
    <col min="1811" max="1811" width="13.83203125" style="851" customWidth="1"/>
    <col min="1812" max="1812" width="13.25" style="851" bestFit="1" customWidth="1"/>
    <col min="1813" max="2048" width="8.75" style="851"/>
    <col min="2049" max="2049" width="7.1640625" style="851" customWidth="1"/>
    <col min="2050" max="2050" width="44" style="851" customWidth="1"/>
    <col min="2051" max="2051" width="7.75" style="851" customWidth="1"/>
    <col min="2052" max="2052" width="11" style="851" customWidth="1"/>
    <col min="2053" max="2053" width="12.4140625" style="851" customWidth="1"/>
    <col min="2054" max="2055" width="13.4140625" style="851" customWidth="1"/>
    <col min="2056" max="2063" width="12.83203125" style="851" customWidth="1"/>
    <col min="2064" max="2064" width="13.83203125" style="851" customWidth="1"/>
    <col min="2065" max="2066" width="12.83203125" style="851" customWidth="1"/>
    <col min="2067" max="2067" width="13.83203125" style="851" customWidth="1"/>
    <col min="2068" max="2068" width="13.25" style="851" bestFit="1" customWidth="1"/>
    <col min="2069" max="2304" width="8.75" style="851"/>
    <col min="2305" max="2305" width="7.1640625" style="851" customWidth="1"/>
    <col min="2306" max="2306" width="44" style="851" customWidth="1"/>
    <col min="2307" max="2307" width="7.75" style="851" customWidth="1"/>
    <col min="2308" max="2308" width="11" style="851" customWidth="1"/>
    <col min="2309" max="2309" width="12.4140625" style="851" customWidth="1"/>
    <col min="2310" max="2311" width="13.4140625" style="851" customWidth="1"/>
    <col min="2312" max="2319" width="12.83203125" style="851" customWidth="1"/>
    <col min="2320" max="2320" width="13.83203125" style="851" customWidth="1"/>
    <col min="2321" max="2322" width="12.83203125" style="851" customWidth="1"/>
    <col min="2323" max="2323" width="13.83203125" style="851" customWidth="1"/>
    <col min="2324" max="2324" width="13.25" style="851" bestFit="1" customWidth="1"/>
    <col min="2325" max="2560" width="8.75" style="851"/>
    <col min="2561" max="2561" width="7.1640625" style="851" customWidth="1"/>
    <col min="2562" max="2562" width="44" style="851" customWidth="1"/>
    <col min="2563" max="2563" width="7.75" style="851" customWidth="1"/>
    <col min="2564" max="2564" width="11" style="851" customWidth="1"/>
    <col min="2565" max="2565" width="12.4140625" style="851" customWidth="1"/>
    <col min="2566" max="2567" width="13.4140625" style="851" customWidth="1"/>
    <col min="2568" max="2575" width="12.83203125" style="851" customWidth="1"/>
    <col min="2576" max="2576" width="13.83203125" style="851" customWidth="1"/>
    <col min="2577" max="2578" width="12.83203125" style="851" customWidth="1"/>
    <col min="2579" max="2579" width="13.83203125" style="851" customWidth="1"/>
    <col min="2580" max="2580" width="13.25" style="851" bestFit="1" customWidth="1"/>
    <col min="2581" max="2816" width="8.75" style="851"/>
    <col min="2817" max="2817" width="7.1640625" style="851" customWidth="1"/>
    <col min="2818" max="2818" width="44" style="851" customWidth="1"/>
    <col min="2819" max="2819" width="7.75" style="851" customWidth="1"/>
    <col min="2820" max="2820" width="11" style="851" customWidth="1"/>
    <col min="2821" max="2821" width="12.4140625" style="851" customWidth="1"/>
    <col min="2822" max="2823" width="13.4140625" style="851" customWidth="1"/>
    <col min="2824" max="2831" width="12.83203125" style="851" customWidth="1"/>
    <col min="2832" max="2832" width="13.83203125" style="851" customWidth="1"/>
    <col min="2833" max="2834" width="12.83203125" style="851" customWidth="1"/>
    <col min="2835" max="2835" width="13.83203125" style="851" customWidth="1"/>
    <col min="2836" max="2836" width="13.25" style="851" bestFit="1" customWidth="1"/>
    <col min="2837" max="3072" width="8.75" style="851"/>
    <col min="3073" max="3073" width="7.1640625" style="851" customWidth="1"/>
    <col min="3074" max="3074" width="44" style="851" customWidth="1"/>
    <col min="3075" max="3075" width="7.75" style="851" customWidth="1"/>
    <col min="3076" max="3076" width="11" style="851" customWidth="1"/>
    <col min="3077" max="3077" width="12.4140625" style="851" customWidth="1"/>
    <col min="3078" max="3079" width="13.4140625" style="851" customWidth="1"/>
    <col min="3080" max="3087" width="12.83203125" style="851" customWidth="1"/>
    <col min="3088" max="3088" width="13.83203125" style="851" customWidth="1"/>
    <col min="3089" max="3090" width="12.83203125" style="851" customWidth="1"/>
    <col min="3091" max="3091" width="13.83203125" style="851" customWidth="1"/>
    <col min="3092" max="3092" width="13.25" style="851" bestFit="1" customWidth="1"/>
    <col min="3093" max="3328" width="8.75" style="851"/>
    <col min="3329" max="3329" width="7.1640625" style="851" customWidth="1"/>
    <col min="3330" max="3330" width="44" style="851" customWidth="1"/>
    <col min="3331" max="3331" width="7.75" style="851" customWidth="1"/>
    <col min="3332" max="3332" width="11" style="851" customWidth="1"/>
    <col min="3333" max="3333" width="12.4140625" style="851" customWidth="1"/>
    <col min="3334" max="3335" width="13.4140625" style="851" customWidth="1"/>
    <col min="3336" max="3343" width="12.83203125" style="851" customWidth="1"/>
    <col min="3344" max="3344" width="13.83203125" style="851" customWidth="1"/>
    <col min="3345" max="3346" width="12.83203125" style="851" customWidth="1"/>
    <col min="3347" max="3347" width="13.83203125" style="851" customWidth="1"/>
    <col min="3348" max="3348" width="13.25" style="851" bestFit="1" customWidth="1"/>
    <col min="3349" max="3584" width="8.75" style="851"/>
    <col min="3585" max="3585" width="7.1640625" style="851" customWidth="1"/>
    <col min="3586" max="3586" width="44" style="851" customWidth="1"/>
    <col min="3587" max="3587" width="7.75" style="851" customWidth="1"/>
    <col min="3588" max="3588" width="11" style="851" customWidth="1"/>
    <col min="3589" max="3589" width="12.4140625" style="851" customWidth="1"/>
    <col min="3590" max="3591" width="13.4140625" style="851" customWidth="1"/>
    <col min="3592" max="3599" width="12.83203125" style="851" customWidth="1"/>
    <col min="3600" max="3600" width="13.83203125" style="851" customWidth="1"/>
    <col min="3601" max="3602" width="12.83203125" style="851" customWidth="1"/>
    <col min="3603" max="3603" width="13.83203125" style="851" customWidth="1"/>
    <col min="3604" max="3604" width="13.25" style="851" bestFit="1" customWidth="1"/>
    <col min="3605" max="3840" width="8.75" style="851"/>
    <col min="3841" max="3841" width="7.1640625" style="851" customWidth="1"/>
    <col min="3842" max="3842" width="44" style="851" customWidth="1"/>
    <col min="3843" max="3843" width="7.75" style="851" customWidth="1"/>
    <col min="3844" max="3844" width="11" style="851" customWidth="1"/>
    <col min="3845" max="3845" width="12.4140625" style="851" customWidth="1"/>
    <col min="3846" max="3847" width="13.4140625" style="851" customWidth="1"/>
    <col min="3848" max="3855" width="12.83203125" style="851" customWidth="1"/>
    <col min="3856" max="3856" width="13.83203125" style="851" customWidth="1"/>
    <col min="3857" max="3858" width="12.83203125" style="851" customWidth="1"/>
    <col min="3859" max="3859" width="13.83203125" style="851" customWidth="1"/>
    <col min="3860" max="3860" width="13.25" style="851" bestFit="1" customWidth="1"/>
    <col min="3861" max="4096" width="8.75" style="851"/>
    <col min="4097" max="4097" width="7.1640625" style="851" customWidth="1"/>
    <col min="4098" max="4098" width="44" style="851" customWidth="1"/>
    <col min="4099" max="4099" width="7.75" style="851" customWidth="1"/>
    <col min="4100" max="4100" width="11" style="851" customWidth="1"/>
    <col min="4101" max="4101" width="12.4140625" style="851" customWidth="1"/>
    <col min="4102" max="4103" width="13.4140625" style="851" customWidth="1"/>
    <col min="4104" max="4111" width="12.83203125" style="851" customWidth="1"/>
    <col min="4112" max="4112" width="13.83203125" style="851" customWidth="1"/>
    <col min="4113" max="4114" width="12.83203125" style="851" customWidth="1"/>
    <col min="4115" max="4115" width="13.83203125" style="851" customWidth="1"/>
    <col min="4116" max="4116" width="13.25" style="851" bestFit="1" customWidth="1"/>
    <col min="4117" max="4352" width="8.75" style="851"/>
    <col min="4353" max="4353" width="7.1640625" style="851" customWidth="1"/>
    <col min="4354" max="4354" width="44" style="851" customWidth="1"/>
    <col min="4355" max="4355" width="7.75" style="851" customWidth="1"/>
    <col min="4356" max="4356" width="11" style="851" customWidth="1"/>
    <col min="4357" max="4357" width="12.4140625" style="851" customWidth="1"/>
    <col min="4358" max="4359" width="13.4140625" style="851" customWidth="1"/>
    <col min="4360" max="4367" width="12.83203125" style="851" customWidth="1"/>
    <col min="4368" max="4368" width="13.83203125" style="851" customWidth="1"/>
    <col min="4369" max="4370" width="12.83203125" style="851" customWidth="1"/>
    <col min="4371" max="4371" width="13.83203125" style="851" customWidth="1"/>
    <col min="4372" max="4372" width="13.25" style="851" bestFit="1" customWidth="1"/>
    <col min="4373" max="4608" width="8.75" style="851"/>
    <col min="4609" max="4609" width="7.1640625" style="851" customWidth="1"/>
    <col min="4610" max="4610" width="44" style="851" customWidth="1"/>
    <col min="4611" max="4611" width="7.75" style="851" customWidth="1"/>
    <col min="4612" max="4612" width="11" style="851" customWidth="1"/>
    <col min="4613" max="4613" width="12.4140625" style="851" customWidth="1"/>
    <col min="4614" max="4615" width="13.4140625" style="851" customWidth="1"/>
    <col min="4616" max="4623" width="12.83203125" style="851" customWidth="1"/>
    <col min="4624" max="4624" width="13.83203125" style="851" customWidth="1"/>
    <col min="4625" max="4626" width="12.83203125" style="851" customWidth="1"/>
    <col min="4627" max="4627" width="13.83203125" style="851" customWidth="1"/>
    <col min="4628" max="4628" width="13.25" style="851" bestFit="1" customWidth="1"/>
    <col min="4629" max="4864" width="8.75" style="851"/>
    <col min="4865" max="4865" width="7.1640625" style="851" customWidth="1"/>
    <col min="4866" max="4866" width="44" style="851" customWidth="1"/>
    <col min="4867" max="4867" width="7.75" style="851" customWidth="1"/>
    <col min="4868" max="4868" width="11" style="851" customWidth="1"/>
    <col min="4869" max="4869" width="12.4140625" style="851" customWidth="1"/>
    <col min="4870" max="4871" width="13.4140625" style="851" customWidth="1"/>
    <col min="4872" max="4879" width="12.83203125" style="851" customWidth="1"/>
    <col min="4880" max="4880" width="13.83203125" style="851" customWidth="1"/>
    <col min="4881" max="4882" width="12.83203125" style="851" customWidth="1"/>
    <col min="4883" max="4883" width="13.83203125" style="851" customWidth="1"/>
    <col min="4884" max="4884" width="13.25" style="851" bestFit="1" customWidth="1"/>
    <col min="4885" max="5120" width="8.75" style="851"/>
    <col min="5121" max="5121" width="7.1640625" style="851" customWidth="1"/>
    <col min="5122" max="5122" width="44" style="851" customWidth="1"/>
    <col min="5123" max="5123" width="7.75" style="851" customWidth="1"/>
    <col min="5124" max="5124" width="11" style="851" customWidth="1"/>
    <col min="5125" max="5125" width="12.4140625" style="851" customWidth="1"/>
    <col min="5126" max="5127" width="13.4140625" style="851" customWidth="1"/>
    <col min="5128" max="5135" width="12.83203125" style="851" customWidth="1"/>
    <col min="5136" max="5136" width="13.83203125" style="851" customWidth="1"/>
    <col min="5137" max="5138" width="12.83203125" style="851" customWidth="1"/>
    <col min="5139" max="5139" width="13.83203125" style="851" customWidth="1"/>
    <col min="5140" max="5140" width="13.25" style="851" bestFit="1" customWidth="1"/>
    <col min="5141" max="5376" width="8.75" style="851"/>
    <col min="5377" max="5377" width="7.1640625" style="851" customWidth="1"/>
    <col min="5378" max="5378" width="44" style="851" customWidth="1"/>
    <col min="5379" max="5379" width="7.75" style="851" customWidth="1"/>
    <col min="5380" max="5380" width="11" style="851" customWidth="1"/>
    <col min="5381" max="5381" width="12.4140625" style="851" customWidth="1"/>
    <col min="5382" max="5383" width="13.4140625" style="851" customWidth="1"/>
    <col min="5384" max="5391" width="12.83203125" style="851" customWidth="1"/>
    <col min="5392" max="5392" width="13.83203125" style="851" customWidth="1"/>
    <col min="5393" max="5394" width="12.83203125" style="851" customWidth="1"/>
    <col min="5395" max="5395" width="13.83203125" style="851" customWidth="1"/>
    <col min="5396" max="5396" width="13.25" style="851" bestFit="1" customWidth="1"/>
    <col min="5397" max="5632" width="8.75" style="851"/>
    <col min="5633" max="5633" width="7.1640625" style="851" customWidth="1"/>
    <col min="5634" max="5634" width="44" style="851" customWidth="1"/>
    <col min="5635" max="5635" width="7.75" style="851" customWidth="1"/>
    <col min="5636" max="5636" width="11" style="851" customWidth="1"/>
    <col min="5637" max="5637" width="12.4140625" style="851" customWidth="1"/>
    <col min="5638" max="5639" width="13.4140625" style="851" customWidth="1"/>
    <col min="5640" max="5647" width="12.83203125" style="851" customWidth="1"/>
    <col min="5648" max="5648" width="13.83203125" style="851" customWidth="1"/>
    <col min="5649" max="5650" width="12.83203125" style="851" customWidth="1"/>
    <col min="5651" max="5651" width="13.83203125" style="851" customWidth="1"/>
    <col min="5652" max="5652" width="13.25" style="851" bestFit="1" customWidth="1"/>
    <col min="5653" max="5888" width="8.75" style="851"/>
    <col min="5889" max="5889" width="7.1640625" style="851" customWidth="1"/>
    <col min="5890" max="5890" width="44" style="851" customWidth="1"/>
    <col min="5891" max="5891" width="7.75" style="851" customWidth="1"/>
    <col min="5892" max="5892" width="11" style="851" customWidth="1"/>
    <col min="5893" max="5893" width="12.4140625" style="851" customWidth="1"/>
    <col min="5894" max="5895" width="13.4140625" style="851" customWidth="1"/>
    <col min="5896" max="5903" width="12.83203125" style="851" customWidth="1"/>
    <col min="5904" max="5904" width="13.83203125" style="851" customWidth="1"/>
    <col min="5905" max="5906" width="12.83203125" style="851" customWidth="1"/>
    <col min="5907" max="5907" width="13.83203125" style="851" customWidth="1"/>
    <col min="5908" max="5908" width="13.25" style="851" bestFit="1" customWidth="1"/>
    <col min="5909" max="6144" width="8.75" style="851"/>
    <col min="6145" max="6145" width="7.1640625" style="851" customWidth="1"/>
    <col min="6146" max="6146" width="44" style="851" customWidth="1"/>
    <col min="6147" max="6147" width="7.75" style="851" customWidth="1"/>
    <col min="6148" max="6148" width="11" style="851" customWidth="1"/>
    <col min="6149" max="6149" width="12.4140625" style="851" customWidth="1"/>
    <col min="6150" max="6151" width="13.4140625" style="851" customWidth="1"/>
    <col min="6152" max="6159" width="12.83203125" style="851" customWidth="1"/>
    <col min="6160" max="6160" width="13.83203125" style="851" customWidth="1"/>
    <col min="6161" max="6162" width="12.83203125" style="851" customWidth="1"/>
    <col min="6163" max="6163" width="13.83203125" style="851" customWidth="1"/>
    <col min="6164" max="6164" width="13.25" style="851" bestFit="1" customWidth="1"/>
    <col min="6165" max="6400" width="8.75" style="851"/>
    <col min="6401" max="6401" width="7.1640625" style="851" customWidth="1"/>
    <col min="6402" max="6402" width="44" style="851" customWidth="1"/>
    <col min="6403" max="6403" width="7.75" style="851" customWidth="1"/>
    <col min="6404" max="6404" width="11" style="851" customWidth="1"/>
    <col min="6405" max="6405" width="12.4140625" style="851" customWidth="1"/>
    <col min="6406" max="6407" width="13.4140625" style="851" customWidth="1"/>
    <col min="6408" max="6415" width="12.83203125" style="851" customWidth="1"/>
    <col min="6416" max="6416" width="13.83203125" style="851" customWidth="1"/>
    <col min="6417" max="6418" width="12.83203125" style="851" customWidth="1"/>
    <col min="6419" max="6419" width="13.83203125" style="851" customWidth="1"/>
    <col min="6420" max="6420" width="13.25" style="851" bestFit="1" customWidth="1"/>
    <col min="6421" max="6656" width="8.75" style="851"/>
    <col min="6657" max="6657" width="7.1640625" style="851" customWidth="1"/>
    <col min="6658" max="6658" width="44" style="851" customWidth="1"/>
    <col min="6659" max="6659" width="7.75" style="851" customWidth="1"/>
    <col min="6660" max="6660" width="11" style="851" customWidth="1"/>
    <col min="6661" max="6661" width="12.4140625" style="851" customWidth="1"/>
    <col min="6662" max="6663" width="13.4140625" style="851" customWidth="1"/>
    <col min="6664" max="6671" width="12.83203125" style="851" customWidth="1"/>
    <col min="6672" max="6672" width="13.83203125" style="851" customWidth="1"/>
    <col min="6673" max="6674" width="12.83203125" style="851" customWidth="1"/>
    <col min="6675" max="6675" width="13.83203125" style="851" customWidth="1"/>
    <col min="6676" max="6676" width="13.25" style="851" bestFit="1" customWidth="1"/>
    <col min="6677" max="6912" width="8.75" style="851"/>
    <col min="6913" max="6913" width="7.1640625" style="851" customWidth="1"/>
    <col min="6914" max="6914" width="44" style="851" customWidth="1"/>
    <col min="6915" max="6915" width="7.75" style="851" customWidth="1"/>
    <col min="6916" max="6916" width="11" style="851" customWidth="1"/>
    <col min="6917" max="6917" width="12.4140625" style="851" customWidth="1"/>
    <col min="6918" max="6919" width="13.4140625" style="851" customWidth="1"/>
    <col min="6920" max="6927" width="12.83203125" style="851" customWidth="1"/>
    <col min="6928" max="6928" width="13.83203125" style="851" customWidth="1"/>
    <col min="6929" max="6930" width="12.83203125" style="851" customWidth="1"/>
    <col min="6931" max="6931" width="13.83203125" style="851" customWidth="1"/>
    <col min="6932" max="6932" width="13.25" style="851" bestFit="1" customWidth="1"/>
    <col min="6933" max="7168" width="8.75" style="851"/>
    <col min="7169" max="7169" width="7.1640625" style="851" customWidth="1"/>
    <col min="7170" max="7170" width="44" style="851" customWidth="1"/>
    <col min="7171" max="7171" width="7.75" style="851" customWidth="1"/>
    <col min="7172" max="7172" width="11" style="851" customWidth="1"/>
    <col min="7173" max="7173" width="12.4140625" style="851" customWidth="1"/>
    <col min="7174" max="7175" width="13.4140625" style="851" customWidth="1"/>
    <col min="7176" max="7183" width="12.83203125" style="851" customWidth="1"/>
    <col min="7184" max="7184" width="13.83203125" style="851" customWidth="1"/>
    <col min="7185" max="7186" width="12.83203125" style="851" customWidth="1"/>
    <col min="7187" max="7187" width="13.83203125" style="851" customWidth="1"/>
    <col min="7188" max="7188" width="13.25" style="851" bestFit="1" customWidth="1"/>
    <col min="7189" max="7424" width="8.75" style="851"/>
    <col min="7425" max="7425" width="7.1640625" style="851" customWidth="1"/>
    <col min="7426" max="7426" width="44" style="851" customWidth="1"/>
    <col min="7427" max="7427" width="7.75" style="851" customWidth="1"/>
    <col min="7428" max="7428" width="11" style="851" customWidth="1"/>
    <col min="7429" max="7429" width="12.4140625" style="851" customWidth="1"/>
    <col min="7430" max="7431" width="13.4140625" style="851" customWidth="1"/>
    <col min="7432" max="7439" width="12.83203125" style="851" customWidth="1"/>
    <col min="7440" max="7440" width="13.83203125" style="851" customWidth="1"/>
    <col min="7441" max="7442" width="12.83203125" style="851" customWidth="1"/>
    <col min="7443" max="7443" width="13.83203125" style="851" customWidth="1"/>
    <col min="7444" max="7444" width="13.25" style="851" bestFit="1" customWidth="1"/>
    <col min="7445" max="7680" width="8.75" style="851"/>
    <col min="7681" max="7681" width="7.1640625" style="851" customWidth="1"/>
    <col min="7682" max="7682" width="44" style="851" customWidth="1"/>
    <col min="7683" max="7683" width="7.75" style="851" customWidth="1"/>
    <col min="7684" max="7684" width="11" style="851" customWidth="1"/>
    <col min="7685" max="7685" width="12.4140625" style="851" customWidth="1"/>
    <col min="7686" max="7687" width="13.4140625" style="851" customWidth="1"/>
    <col min="7688" max="7695" width="12.83203125" style="851" customWidth="1"/>
    <col min="7696" max="7696" width="13.83203125" style="851" customWidth="1"/>
    <col min="7697" max="7698" width="12.83203125" style="851" customWidth="1"/>
    <col min="7699" max="7699" width="13.83203125" style="851" customWidth="1"/>
    <col min="7700" max="7700" width="13.25" style="851" bestFit="1" customWidth="1"/>
    <col min="7701" max="7936" width="8.75" style="851"/>
    <col min="7937" max="7937" width="7.1640625" style="851" customWidth="1"/>
    <col min="7938" max="7938" width="44" style="851" customWidth="1"/>
    <col min="7939" max="7939" width="7.75" style="851" customWidth="1"/>
    <col min="7940" max="7940" width="11" style="851" customWidth="1"/>
    <col min="7941" max="7941" width="12.4140625" style="851" customWidth="1"/>
    <col min="7942" max="7943" width="13.4140625" style="851" customWidth="1"/>
    <col min="7944" max="7951" width="12.83203125" style="851" customWidth="1"/>
    <col min="7952" max="7952" width="13.83203125" style="851" customWidth="1"/>
    <col min="7953" max="7954" width="12.83203125" style="851" customWidth="1"/>
    <col min="7955" max="7955" width="13.83203125" style="851" customWidth="1"/>
    <col min="7956" max="7956" width="13.25" style="851" bestFit="1" customWidth="1"/>
    <col min="7957" max="8192" width="8.75" style="851"/>
    <col min="8193" max="8193" width="7.1640625" style="851" customWidth="1"/>
    <col min="8194" max="8194" width="44" style="851" customWidth="1"/>
    <col min="8195" max="8195" width="7.75" style="851" customWidth="1"/>
    <col min="8196" max="8196" width="11" style="851" customWidth="1"/>
    <col min="8197" max="8197" width="12.4140625" style="851" customWidth="1"/>
    <col min="8198" max="8199" width="13.4140625" style="851" customWidth="1"/>
    <col min="8200" max="8207" width="12.83203125" style="851" customWidth="1"/>
    <col min="8208" max="8208" width="13.83203125" style="851" customWidth="1"/>
    <col min="8209" max="8210" width="12.83203125" style="851" customWidth="1"/>
    <col min="8211" max="8211" width="13.83203125" style="851" customWidth="1"/>
    <col min="8212" max="8212" width="13.25" style="851" bestFit="1" customWidth="1"/>
    <col min="8213" max="8448" width="8.75" style="851"/>
    <col min="8449" max="8449" width="7.1640625" style="851" customWidth="1"/>
    <col min="8450" max="8450" width="44" style="851" customWidth="1"/>
    <col min="8451" max="8451" width="7.75" style="851" customWidth="1"/>
    <col min="8452" max="8452" width="11" style="851" customWidth="1"/>
    <col min="8453" max="8453" width="12.4140625" style="851" customWidth="1"/>
    <col min="8454" max="8455" width="13.4140625" style="851" customWidth="1"/>
    <col min="8456" max="8463" width="12.83203125" style="851" customWidth="1"/>
    <col min="8464" max="8464" width="13.83203125" style="851" customWidth="1"/>
    <col min="8465" max="8466" width="12.83203125" style="851" customWidth="1"/>
    <col min="8467" max="8467" width="13.83203125" style="851" customWidth="1"/>
    <col min="8468" max="8468" width="13.25" style="851" bestFit="1" customWidth="1"/>
    <col min="8469" max="8704" width="8.75" style="851"/>
    <col min="8705" max="8705" width="7.1640625" style="851" customWidth="1"/>
    <col min="8706" max="8706" width="44" style="851" customWidth="1"/>
    <col min="8707" max="8707" width="7.75" style="851" customWidth="1"/>
    <col min="8708" max="8708" width="11" style="851" customWidth="1"/>
    <col min="8709" max="8709" width="12.4140625" style="851" customWidth="1"/>
    <col min="8710" max="8711" width="13.4140625" style="851" customWidth="1"/>
    <col min="8712" max="8719" width="12.83203125" style="851" customWidth="1"/>
    <col min="8720" max="8720" width="13.83203125" style="851" customWidth="1"/>
    <col min="8721" max="8722" width="12.83203125" style="851" customWidth="1"/>
    <col min="8723" max="8723" width="13.83203125" style="851" customWidth="1"/>
    <col min="8724" max="8724" width="13.25" style="851" bestFit="1" customWidth="1"/>
    <col min="8725" max="8960" width="8.75" style="851"/>
    <col min="8961" max="8961" width="7.1640625" style="851" customWidth="1"/>
    <col min="8962" max="8962" width="44" style="851" customWidth="1"/>
    <col min="8963" max="8963" width="7.75" style="851" customWidth="1"/>
    <col min="8964" max="8964" width="11" style="851" customWidth="1"/>
    <col min="8965" max="8965" width="12.4140625" style="851" customWidth="1"/>
    <col min="8966" max="8967" width="13.4140625" style="851" customWidth="1"/>
    <col min="8968" max="8975" width="12.83203125" style="851" customWidth="1"/>
    <col min="8976" max="8976" width="13.83203125" style="851" customWidth="1"/>
    <col min="8977" max="8978" width="12.83203125" style="851" customWidth="1"/>
    <col min="8979" max="8979" width="13.83203125" style="851" customWidth="1"/>
    <col min="8980" max="8980" width="13.25" style="851" bestFit="1" customWidth="1"/>
    <col min="8981" max="9216" width="8.75" style="851"/>
    <col min="9217" max="9217" width="7.1640625" style="851" customWidth="1"/>
    <col min="9218" max="9218" width="44" style="851" customWidth="1"/>
    <col min="9219" max="9219" width="7.75" style="851" customWidth="1"/>
    <col min="9220" max="9220" width="11" style="851" customWidth="1"/>
    <col min="9221" max="9221" width="12.4140625" style="851" customWidth="1"/>
    <col min="9222" max="9223" width="13.4140625" style="851" customWidth="1"/>
    <col min="9224" max="9231" width="12.83203125" style="851" customWidth="1"/>
    <col min="9232" max="9232" width="13.83203125" style="851" customWidth="1"/>
    <col min="9233" max="9234" width="12.83203125" style="851" customWidth="1"/>
    <col min="9235" max="9235" width="13.83203125" style="851" customWidth="1"/>
    <col min="9236" max="9236" width="13.25" style="851" bestFit="1" customWidth="1"/>
    <col min="9237" max="9472" width="8.75" style="851"/>
    <col min="9473" max="9473" width="7.1640625" style="851" customWidth="1"/>
    <col min="9474" max="9474" width="44" style="851" customWidth="1"/>
    <col min="9475" max="9475" width="7.75" style="851" customWidth="1"/>
    <col min="9476" max="9476" width="11" style="851" customWidth="1"/>
    <col min="9477" max="9477" width="12.4140625" style="851" customWidth="1"/>
    <col min="9478" max="9479" width="13.4140625" style="851" customWidth="1"/>
    <col min="9480" max="9487" width="12.83203125" style="851" customWidth="1"/>
    <col min="9488" max="9488" width="13.83203125" style="851" customWidth="1"/>
    <col min="9489" max="9490" width="12.83203125" style="851" customWidth="1"/>
    <col min="9491" max="9491" width="13.83203125" style="851" customWidth="1"/>
    <col min="9492" max="9492" width="13.25" style="851" bestFit="1" customWidth="1"/>
    <col min="9493" max="9728" width="8.75" style="851"/>
    <col min="9729" max="9729" width="7.1640625" style="851" customWidth="1"/>
    <col min="9730" max="9730" width="44" style="851" customWidth="1"/>
    <col min="9731" max="9731" width="7.75" style="851" customWidth="1"/>
    <col min="9732" max="9732" width="11" style="851" customWidth="1"/>
    <col min="9733" max="9733" width="12.4140625" style="851" customWidth="1"/>
    <col min="9734" max="9735" width="13.4140625" style="851" customWidth="1"/>
    <col min="9736" max="9743" width="12.83203125" style="851" customWidth="1"/>
    <col min="9744" max="9744" width="13.83203125" style="851" customWidth="1"/>
    <col min="9745" max="9746" width="12.83203125" style="851" customWidth="1"/>
    <col min="9747" max="9747" width="13.83203125" style="851" customWidth="1"/>
    <col min="9748" max="9748" width="13.25" style="851" bestFit="1" customWidth="1"/>
    <col min="9749" max="9984" width="8.75" style="851"/>
    <col min="9985" max="9985" width="7.1640625" style="851" customWidth="1"/>
    <col min="9986" max="9986" width="44" style="851" customWidth="1"/>
    <col min="9987" max="9987" width="7.75" style="851" customWidth="1"/>
    <col min="9988" max="9988" width="11" style="851" customWidth="1"/>
    <col min="9989" max="9989" width="12.4140625" style="851" customWidth="1"/>
    <col min="9990" max="9991" width="13.4140625" style="851" customWidth="1"/>
    <col min="9992" max="9999" width="12.83203125" style="851" customWidth="1"/>
    <col min="10000" max="10000" width="13.83203125" style="851" customWidth="1"/>
    <col min="10001" max="10002" width="12.83203125" style="851" customWidth="1"/>
    <col min="10003" max="10003" width="13.83203125" style="851" customWidth="1"/>
    <col min="10004" max="10004" width="13.25" style="851" bestFit="1" customWidth="1"/>
    <col min="10005" max="10240" width="8.75" style="851"/>
    <col min="10241" max="10241" width="7.1640625" style="851" customWidth="1"/>
    <col min="10242" max="10242" width="44" style="851" customWidth="1"/>
    <col min="10243" max="10243" width="7.75" style="851" customWidth="1"/>
    <col min="10244" max="10244" width="11" style="851" customWidth="1"/>
    <col min="10245" max="10245" width="12.4140625" style="851" customWidth="1"/>
    <col min="10246" max="10247" width="13.4140625" style="851" customWidth="1"/>
    <col min="10248" max="10255" width="12.83203125" style="851" customWidth="1"/>
    <col min="10256" max="10256" width="13.83203125" style="851" customWidth="1"/>
    <col min="10257" max="10258" width="12.83203125" style="851" customWidth="1"/>
    <col min="10259" max="10259" width="13.83203125" style="851" customWidth="1"/>
    <col min="10260" max="10260" width="13.25" style="851" bestFit="1" customWidth="1"/>
    <col min="10261" max="10496" width="8.75" style="851"/>
    <col min="10497" max="10497" width="7.1640625" style="851" customWidth="1"/>
    <col min="10498" max="10498" width="44" style="851" customWidth="1"/>
    <col min="10499" max="10499" width="7.75" style="851" customWidth="1"/>
    <col min="10500" max="10500" width="11" style="851" customWidth="1"/>
    <col min="10501" max="10501" width="12.4140625" style="851" customWidth="1"/>
    <col min="10502" max="10503" width="13.4140625" style="851" customWidth="1"/>
    <col min="10504" max="10511" width="12.83203125" style="851" customWidth="1"/>
    <col min="10512" max="10512" width="13.83203125" style="851" customWidth="1"/>
    <col min="10513" max="10514" width="12.83203125" style="851" customWidth="1"/>
    <col min="10515" max="10515" width="13.83203125" style="851" customWidth="1"/>
    <col min="10516" max="10516" width="13.25" style="851" bestFit="1" customWidth="1"/>
    <col min="10517" max="10752" width="8.75" style="851"/>
    <col min="10753" max="10753" width="7.1640625" style="851" customWidth="1"/>
    <col min="10754" max="10754" width="44" style="851" customWidth="1"/>
    <col min="10755" max="10755" width="7.75" style="851" customWidth="1"/>
    <col min="10756" max="10756" width="11" style="851" customWidth="1"/>
    <col min="10757" max="10757" width="12.4140625" style="851" customWidth="1"/>
    <col min="10758" max="10759" width="13.4140625" style="851" customWidth="1"/>
    <col min="10760" max="10767" width="12.83203125" style="851" customWidth="1"/>
    <col min="10768" max="10768" width="13.83203125" style="851" customWidth="1"/>
    <col min="10769" max="10770" width="12.83203125" style="851" customWidth="1"/>
    <col min="10771" max="10771" width="13.83203125" style="851" customWidth="1"/>
    <col min="10772" max="10772" width="13.25" style="851" bestFit="1" customWidth="1"/>
    <col min="10773" max="11008" width="8.75" style="851"/>
    <col min="11009" max="11009" width="7.1640625" style="851" customWidth="1"/>
    <col min="11010" max="11010" width="44" style="851" customWidth="1"/>
    <col min="11011" max="11011" width="7.75" style="851" customWidth="1"/>
    <col min="11012" max="11012" width="11" style="851" customWidth="1"/>
    <col min="11013" max="11013" width="12.4140625" style="851" customWidth="1"/>
    <col min="11014" max="11015" width="13.4140625" style="851" customWidth="1"/>
    <col min="11016" max="11023" width="12.83203125" style="851" customWidth="1"/>
    <col min="11024" max="11024" width="13.83203125" style="851" customWidth="1"/>
    <col min="11025" max="11026" width="12.83203125" style="851" customWidth="1"/>
    <col min="11027" max="11027" width="13.83203125" style="851" customWidth="1"/>
    <col min="11028" max="11028" width="13.25" style="851" bestFit="1" customWidth="1"/>
    <col min="11029" max="11264" width="8.75" style="851"/>
    <col min="11265" max="11265" width="7.1640625" style="851" customWidth="1"/>
    <col min="11266" max="11266" width="44" style="851" customWidth="1"/>
    <col min="11267" max="11267" width="7.75" style="851" customWidth="1"/>
    <col min="11268" max="11268" width="11" style="851" customWidth="1"/>
    <col min="11269" max="11269" width="12.4140625" style="851" customWidth="1"/>
    <col min="11270" max="11271" width="13.4140625" style="851" customWidth="1"/>
    <col min="11272" max="11279" width="12.83203125" style="851" customWidth="1"/>
    <col min="11280" max="11280" width="13.83203125" style="851" customWidth="1"/>
    <col min="11281" max="11282" width="12.83203125" style="851" customWidth="1"/>
    <col min="11283" max="11283" width="13.83203125" style="851" customWidth="1"/>
    <col min="11284" max="11284" width="13.25" style="851" bestFit="1" customWidth="1"/>
    <col min="11285" max="11520" width="8.75" style="851"/>
    <col min="11521" max="11521" width="7.1640625" style="851" customWidth="1"/>
    <col min="11522" max="11522" width="44" style="851" customWidth="1"/>
    <col min="11523" max="11523" width="7.75" style="851" customWidth="1"/>
    <col min="11524" max="11524" width="11" style="851" customWidth="1"/>
    <col min="11525" max="11525" width="12.4140625" style="851" customWidth="1"/>
    <col min="11526" max="11527" width="13.4140625" style="851" customWidth="1"/>
    <col min="11528" max="11535" width="12.83203125" style="851" customWidth="1"/>
    <col min="11536" max="11536" width="13.83203125" style="851" customWidth="1"/>
    <col min="11537" max="11538" width="12.83203125" style="851" customWidth="1"/>
    <col min="11539" max="11539" width="13.83203125" style="851" customWidth="1"/>
    <col min="11540" max="11540" width="13.25" style="851" bestFit="1" customWidth="1"/>
    <col min="11541" max="11776" width="8.75" style="851"/>
    <col min="11777" max="11777" width="7.1640625" style="851" customWidth="1"/>
    <col min="11778" max="11778" width="44" style="851" customWidth="1"/>
    <col min="11779" max="11779" width="7.75" style="851" customWidth="1"/>
    <col min="11780" max="11780" width="11" style="851" customWidth="1"/>
    <col min="11781" max="11781" width="12.4140625" style="851" customWidth="1"/>
    <col min="11782" max="11783" width="13.4140625" style="851" customWidth="1"/>
    <col min="11784" max="11791" width="12.83203125" style="851" customWidth="1"/>
    <col min="11792" max="11792" width="13.83203125" style="851" customWidth="1"/>
    <col min="11793" max="11794" width="12.83203125" style="851" customWidth="1"/>
    <col min="11795" max="11795" width="13.83203125" style="851" customWidth="1"/>
    <col min="11796" max="11796" width="13.25" style="851" bestFit="1" customWidth="1"/>
    <col min="11797" max="12032" width="8.75" style="851"/>
    <col min="12033" max="12033" width="7.1640625" style="851" customWidth="1"/>
    <col min="12034" max="12034" width="44" style="851" customWidth="1"/>
    <col min="12035" max="12035" width="7.75" style="851" customWidth="1"/>
    <col min="12036" max="12036" width="11" style="851" customWidth="1"/>
    <col min="12037" max="12037" width="12.4140625" style="851" customWidth="1"/>
    <col min="12038" max="12039" width="13.4140625" style="851" customWidth="1"/>
    <col min="12040" max="12047" width="12.83203125" style="851" customWidth="1"/>
    <col min="12048" max="12048" width="13.83203125" style="851" customWidth="1"/>
    <col min="12049" max="12050" width="12.83203125" style="851" customWidth="1"/>
    <col min="12051" max="12051" width="13.83203125" style="851" customWidth="1"/>
    <col min="12052" max="12052" width="13.25" style="851" bestFit="1" customWidth="1"/>
    <col min="12053" max="12288" width="8.75" style="851"/>
    <col min="12289" max="12289" width="7.1640625" style="851" customWidth="1"/>
    <col min="12290" max="12290" width="44" style="851" customWidth="1"/>
    <col min="12291" max="12291" width="7.75" style="851" customWidth="1"/>
    <col min="12292" max="12292" width="11" style="851" customWidth="1"/>
    <col min="12293" max="12293" width="12.4140625" style="851" customWidth="1"/>
    <col min="12294" max="12295" width="13.4140625" style="851" customWidth="1"/>
    <col min="12296" max="12303" width="12.83203125" style="851" customWidth="1"/>
    <col min="12304" max="12304" width="13.83203125" style="851" customWidth="1"/>
    <col min="12305" max="12306" width="12.83203125" style="851" customWidth="1"/>
    <col min="12307" max="12307" width="13.83203125" style="851" customWidth="1"/>
    <col min="12308" max="12308" width="13.25" style="851" bestFit="1" customWidth="1"/>
    <col min="12309" max="12544" width="8.75" style="851"/>
    <col min="12545" max="12545" width="7.1640625" style="851" customWidth="1"/>
    <col min="12546" max="12546" width="44" style="851" customWidth="1"/>
    <col min="12547" max="12547" width="7.75" style="851" customWidth="1"/>
    <col min="12548" max="12548" width="11" style="851" customWidth="1"/>
    <col min="12549" max="12549" width="12.4140625" style="851" customWidth="1"/>
    <col min="12550" max="12551" width="13.4140625" style="851" customWidth="1"/>
    <col min="12552" max="12559" width="12.83203125" style="851" customWidth="1"/>
    <col min="12560" max="12560" width="13.83203125" style="851" customWidth="1"/>
    <col min="12561" max="12562" width="12.83203125" style="851" customWidth="1"/>
    <col min="12563" max="12563" width="13.83203125" style="851" customWidth="1"/>
    <col min="12564" max="12564" width="13.25" style="851" bestFit="1" customWidth="1"/>
    <col min="12565" max="12800" width="8.75" style="851"/>
    <col min="12801" max="12801" width="7.1640625" style="851" customWidth="1"/>
    <col min="12802" max="12802" width="44" style="851" customWidth="1"/>
    <col min="12803" max="12803" width="7.75" style="851" customWidth="1"/>
    <col min="12804" max="12804" width="11" style="851" customWidth="1"/>
    <col min="12805" max="12805" width="12.4140625" style="851" customWidth="1"/>
    <col min="12806" max="12807" width="13.4140625" style="851" customWidth="1"/>
    <col min="12808" max="12815" width="12.83203125" style="851" customWidth="1"/>
    <col min="12816" max="12816" width="13.83203125" style="851" customWidth="1"/>
    <col min="12817" max="12818" width="12.83203125" style="851" customWidth="1"/>
    <col min="12819" max="12819" width="13.83203125" style="851" customWidth="1"/>
    <col min="12820" max="12820" width="13.25" style="851" bestFit="1" customWidth="1"/>
    <col min="12821" max="13056" width="8.75" style="851"/>
    <col min="13057" max="13057" width="7.1640625" style="851" customWidth="1"/>
    <col min="13058" max="13058" width="44" style="851" customWidth="1"/>
    <col min="13059" max="13059" width="7.75" style="851" customWidth="1"/>
    <col min="13060" max="13060" width="11" style="851" customWidth="1"/>
    <col min="13061" max="13061" width="12.4140625" style="851" customWidth="1"/>
    <col min="13062" max="13063" width="13.4140625" style="851" customWidth="1"/>
    <col min="13064" max="13071" width="12.83203125" style="851" customWidth="1"/>
    <col min="13072" max="13072" width="13.83203125" style="851" customWidth="1"/>
    <col min="13073" max="13074" width="12.83203125" style="851" customWidth="1"/>
    <col min="13075" max="13075" width="13.83203125" style="851" customWidth="1"/>
    <col min="13076" max="13076" width="13.25" style="851" bestFit="1" customWidth="1"/>
    <col min="13077" max="13312" width="8.75" style="851"/>
    <col min="13313" max="13313" width="7.1640625" style="851" customWidth="1"/>
    <col min="13314" max="13314" width="44" style="851" customWidth="1"/>
    <col min="13315" max="13315" width="7.75" style="851" customWidth="1"/>
    <col min="13316" max="13316" width="11" style="851" customWidth="1"/>
    <col min="13317" max="13317" width="12.4140625" style="851" customWidth="1"/>
    <col min="13318" max="13319" width="13.4140625" style="851" customWidth="1"/>
    <col min="13320" max="13327" width="12.83203125" style="851" customWidth="1"/>
    <col min="13328" max="13328" width="13.83203125" style="851" customWidth="1"/>
    <col min="13329" max="13330" width="12.83203125" style="851" customWidth="1"/>
    <col min="13331" max="13331" width="13.83203125" style="851" customWidth="1"/>
    <col min="13332" max="13332" width="13.25" style="851" bestFit="1" customWidth="1"/>
    <col min="13333" max="13568" width="8.75" style="851"/>
    <col min="13569" max="13569" width="7.1640625" style="851" customWidth="1"/>
    <col min="13570" max="13570" width="44" style="851" customWidth="1"/>
    <col min="13571" max="13571" width="7.75" style="851" customWidth="1"/>
    <col min="13572" max="13572" width="11" style="851" customWidth="1"/>
    <col min="13573" max="13573" width="12.4140625" style="851" customWidth="1"/>
    <col min="13574" max="13575" width="13.4140625" style="851" customWidth="1"/>
    <col min="13576" max="13583" width="12.83203125" style="851" customWidth="1"/>
    <col min="13584" max="13584" width="13.83203125" style="851" customWidth="1"/>
    <col min="13585" max="13586" width="12.83203125" style="851" customWidth="1"/>
    <col min="13587" max="13587" width="13.83203125" style="851" customWidth="1"/>
    <col min="13588" max="13588" width="13.25" style="851" bestFit="1" customWidth="1"/>
    <col min="13589" max="13824" width="8.75" style="851"/>
    <col min="13825" max="13825" width="7.1640625" style="851" customWidth="1"/>
    <col min="13826" max="13826" width="44" style="851" customWidth="1"/>
    <col min="13827" max="13827" width="7.75" style="851" customWidth="1"/>
    <col min="13828" max="13828" width="11" style="851" customWidth="1"/>
    <col min="13829" max="13829" width="12.4140625" style="851" customWidth="1"/>
    <col min="13830" max="13831" width="13.4140625" style="851" customWidth="1"/>
    <col min="13832" max="13839" width="12.83203125" style="851" customWidth="1"/>
    <col min="13840" max="13840" width="13.83203125" style="851" customWidth="1"/>
    <col min="13841" max="13842" width="12.83203125" style="851" customWidth="1"/>
    <col min="13843" max="13843" width="13.83203125" style="851" customWidth="1"/>
    <col min="13844" max="13844" width="13.25" style="851" bestFit="1" customWidth="1"/>
    <col min="13845" max="14080" width="8.75" style="851"/>
    <col min="14081" max="14081" width="7.1640625" style="851" customWidth="1"/>
    <col min="14082" max="14082" width="44" style="851" customWidth="1"/>
    <col min="14083" max="14083" width="7.75" style="851" customWidth="1"/>
    <col min="14084" max="14084" width="11" style="851" customWidth="1"/>
    <col min="14085" max="14085" width="12.4140625" style="851" customWidth="1"/>
    <col min="14086" max="14087" width="13.4140625" style="851" customWidth="1"/>
    <col min="14088" max="14095" width="12.83203125" style="851" customWidth="1"/>
    <col min="14096" max="14096" width="13.83203125" style="851" customWidth="1"/>
    <col min="14097" max="14098" width="12.83203125" style="851" customWidth="1"/>
    <col min="14099" max="14099" width="13.83203125" style="851" customWidth="1"/>
    <col min="14100" max="14100" width="13.25" style="851" bestFit="1" customWidth="1"/>
    <col min="14101" max="14336" width="8.75" style="851"/>
    <col min="14337" max="14337" width="7.1640625" style="851" customWidth="1"/>
    <col min="14338" max="14338" width="44" style="851" customWidth="1"/>
    <col min="14339" max="14339" width="7.75" style="851" customWidth="1"/>
    <col min="14340" max="14340" width="11" style="851" customWidth="1"/>
    <col min="14341" max="14341" width="12.4140625" style="851" customWidth="1"/>
    <col min="14342" max="14343" width="13.4140625" style="851" customWidth="1"/>
    <col min="14344" max="14351" width="12.83203125" style="851" customWidth="1"/>
    <col min="14352" max="14352" width="13.83203125" style="851" customWidth="1"/>
    <col min="14353" max="14354" width="12.83203125" style="851" customWidth="1"/>
    <col min="14355" max="14355" width="13.83203125" style="851" customWidth="1"/>
    <col min="14356" max="14356" width="13.25" style="851" bestFit="1" customWidth="1"/>
    <col min="14357" max="14592" width="8.75" style="851"/>
    <col min="14593" max="14593" width="7.1640625" style="851" customWidth="1"/>
    <col min="14594" max="14594" width="44" style="851" customWidth="1"/>
    <col min="14595" max="14595" width="7.75" style="851" customWidth="1"/>
    <col min="14596" max="14596" width="11" style="851" customWidth="1"/>
    <col min="14597" max="14597" width="12.4140625" style="851" customWidth="1"/>
    <col min="14598" max="14599" width="13.4140625" style="851" customWidth="1"/>
    <col min="14600" max="14607" width="12.83203125" style="851" customWidth="1"/>
    <col min="14608" max="14608" width="13.83203125" style="851" customWidth="1"/>
    <col min="14609" max="14610" width="12.83203125" style="851" customWidth="1"/>
    <col min="14611" max="14611" width="13.83203125" style="851" customWidth="1"/>
    <col min="14612" max="14612" width="13.25" style="851" bestFit="1" customWidth="1"/>
    <col min="14613" max="14848" width="8.75" style="851"/>
    <col min="14849" max="14849" width="7.1640625" style="851" customWidth="1"/>
    <col min="14850" max="14850" width="44" style="851" customWidth="1"/>
    <col min="14851" max="14851" width="7.75" style="851" customWidth="1"/>
    <col min="14852" max="14852" width="11" style="851" customWidth="1"/>
    <col min="14853" max="14853" width="12.4140625" style="851" customWidth="1"/>
    <col min="14854" max="14855" width="13.4140625" style="851" customWidth="1"/>
    <col min="14856" max="14863" width="12.83203125" style="851" customWidth="1"/>
    <col min="14864" max="14864" width="13.83203125" style="851" customWidth="1"/>
    <col min="14865" max="14866" width="12.83203125" style="851" customWidth="1"/>
    <col min="14867" max="14867" width="13.83203125" style="851" customWidth="1"/>
    <col min="14868" max="14868" width="13.25" style="851" bestFit="1" customWidth="1"/>
    <col min="14869" max="15104" width="8.75" style="851"/>
    <col min="15105" max="15105" width="7.1640625" style="851" customWidth="1"/>
    <col min="15106" max="15106" width="44" style="851" customWidth="1"/>
    <col min="15107" max="15107" width="7.75" style="851" customWidth="1"/>
    <col min="15108" max="15108" width="11" style="851" customWidth="1"/>
    <col min="15109" max="15109" width="12.4140625" style="851" customWidth="1"/>
    <col min="15110" max="15111" width="13.4140625" style="851" customWidth="1"/>
    <col min="15112" max="15119" width="12.83203125" style="851" customWidth="1"/>
    <col min="15120" max="15120" width="13.83203125" style="851" customWidth="1"/>
    <col min="15121" max="15122" width="12.83203125" style="851" customWidth="1"/>
    <col min="15123" max="15123" width="13.83203125" style="851" customWidth="1"/>
    <col min="15124" max="15124" width="13.25" style="851" bestFit="1" customWidth="1"/>
    <col min="15125" max="15360" width="8.75" style="851"/>
    <col min="15361" max="15361" width="7.1640625" style="851" customWidth="1"/>
    <col min="15362" max="15362" width="44" style="851" customWidth="1"/>
    <col min="15363" max="15363" width="7.75" style="851" customWidth="1"/>
    <col min="15364" max="15364" width="11" style="851" customWidth="1"/>
    <col min="15365" max="15365" width="12.4140625" style="851" customWidth="1"/>
    <col min="15366" max="15367" width="13.4140625" style="851" customWidth="1"/>
    <col min="15368" max="15375" width="12.83203125" style="851" customWidth="1"/>
    <col min="15376" max="15376" width="13.83203125" style="851" customWidth="1"/>
    <col min="15377" max="15378" width="12.83203125" style="851" customWidth="1"/>
    <col min="15379" max="15379" width="13.83203125" style="851" customWidth="1"/>
    <col min="15380" max="15380" width="13.25" style="851" bestFit="1" customWidth="1"/>
    <col min="15381" max="15616" width="8.75" style="851"/>
    <col min="15617" max="15617" width="7.1640625" style="851" customWidth="1"/>
    <col min="15618" max="15618" width="44" style="851" customWidth="1"/>
    <col min="15619" max="15619" width="7.75" style="851" customWidth="1"/>
    <col min="15620" max="15620" width="11" style="851" customWidth="1"/>
    <col min="15621" max="15621" width="12.4140625" style="851" customWidth="1"/>
    <col min="15622" max="15623" width="13.4140625" style="851" customWidth="1"/>
    <col min="15624" max="15631" width="12.83203125" style="851" customWidth="1"/>
    <col min="15632" max="15632" width="13.83203125" style="851" customWidth="1"/>
    <col min="15633" max="15634" width="12.83203125" style="851" customWidth="1"/>
    <col min="15635" max="15635" width="13.83203125" style="851" customWidth="1"/>
    <col min="15636" max="15636" width="13.25" style="851" bestFit="1" customWidth="1"/>
    <col min="15637" max="15872" width="8.75" style="851"/>
    <col min="15873" max="15873" width="7.1640625" style="851" customWidth="1"/>
    <col min="15874" max="15874" width="44" style="851" customWidth="1"/>
    <col min="15875" max="15875" width="7.75" style="851" customWidth="1"/>
    <col min="15876" max="15876" width="11" style="851" customWidth="1"/>
    <col min="15877" max="15877" width="12.4140625" style="851" customWidth="1"/>
    <col min="15878" max="15879" width="13.4140625" style="851" customWidth="1"/>
    <col min="15880" max="15887" width="12.83203125" style="851" customWidth="1"/>
    <col min="15888" max="15888" width="13.83203125" style="851" customWidth="1"/>
    <col min="15889" max="15890" width="12.83203125" style="851" customWidth="1"/>
    <col min="15891" max="15891" width="13.83203125" style="851" customWidth="1"/>
    <col min="15892" max="15892" width="13.25" style="851" bestFit="1" customWidth="1"/>
    <col min="15893" max="16128" width="8.75" style="851"/>
    <col min="16129" max="16129" width="7.1640625" style="851" customWidth="1"/>
    <col min="16130" max="16130" width="44" style="851" customWidth="1"/>
    <col min="16131" max="16131" width="7.75" style="851" customWidth="1"/>
    <col min="16132" max="16132" width="11" style="851" customWidth="1"/>
    <col min="16133" max="16133" width="12.4140625" style="851" customWidth="1"/>
    <col min="16134" max="16135" width="13.4140625" style="851" customWidth="1"/>
    <col min="16136" max="16143" width="12.83203125" style="851" customWidth="1"/>
    <col min="16144" max="16144" width="13.83203125" style="851" customWidth="1"/>
    <col min="16145" max="16146" width="12.83203125" style="851" customWidth="1"/>
    <col min="16147" max="16147" width="13.83203125" style="851" customWidth="1"/>
    <col min="16148" max="16148" width="13.25" style="851" bestFit="1" customWidth="1"/>
    <col min="16149" max="16384" width="8.75" style="851"/>
  </cols>
  <sheetData>
    <row r="1" spans="1:20" ht="12" customHeight="1">
      <c r="A1" s="1233" t="s">
        <v>1195</v>
      </c>
      <c r="B1" s="1233"/>
      <c r="C1" s="1233"/>
      <c r="D1" s="1233"/>
      <c r="E1" s="1233" t="s">
        <v>1194</v>
      </c>
      <c r="F1" s="1233"/>
      <c r="G1" s="1233"/>
      <c r="H1" s="722"/>
      <c r="I1" s="722"/>
      <c r="J1" s="722"/>
      <c r="K1" s="722"/>
      <c r="L1" s="722"/>
      <c r="M1" s="722"/>
      <c r="N1" s="722"/>
      <c r="O1" s="722"/>
      <c r="P1" s="722"/>
      <c r="Q1" s="722"/>
      <c r="R1" s="722"/>
      <c r="S1" s="722"/>
      <c r="T1" s="722"/>
    </row>
    <row r="2" spans="1:20" ht="12" customHeight="1">
      <c r="A2" s="1233" t="s">
        <v>1193</v>
      </c>
      <c r="B2" s="1233"/>
      <c r="C2" s="1233"/>
      <c r="D2" s="1233"/>
      <c r="E2" s="1233"/>
      <c r="F2" s="1233"/>
      <c r="G2" s="1233"/>
      <c r="H2" s="722"/>
      <c r="I2" s="722"/>
      <c r="J2" s="722"/>
      <c r="K2" s="722"/>
      <c r="L2" s="722"/>
      <c r="M2" s="722"/>
      <c r="N2" s="722"/>
      <c r="O2" s="722"/>
      <c r="P2" s="722"/>
      <c r="Q2" s="722"/>
      <c r="R2" s="722"/>
      <c r="S2" s="722"/>
      <c r="T2" s="722"/>
    </row>
    <row r="3" spans="1:20" ht="12" customHeight="1">
      <c r="A3" s="750"/>
      <c r="B3" s="750"/>
      <c r="C3" s="750"/>
      <c r="D3" s="750"/>
      <c r="E3" s="750"/>
      <c r="F3" s="750"/>
      <c r="G3" s="750"/>
      <c r="H3" s="722"/>
      <c r="I3" s="722"/>
      <c r="J3" s="722"/>
      <c r="K3" s="722"/>
      <c r="L3" s="722"/>
      <c r="M3" s="722"/>
      <c r="N3" s="722"/>
      <c r="O3" s="722"/>
      <c r="P3" s="722"/>
      <c r="Q3" s="722"/>
      <c r="R3" s="722"/>
      <c r="S3" s="722"/>
      <c r="T3" s="722"/>
    </row>
    <row r="4" spans="1:20" s="877" customFormat="1" ht="33.75" customHeight="1">
      <c r="A4" s="750"/>
      <c r="B4" s="750"/>
      <c r="C4" s="1234" t="s">
        <v>27</v>
      </c>
      <c r="D4" s="1235"/>
      <c r="E4" s="1235"/>
      <c r="F4" s="1235"/>
      <c r="G4" s="1236"/>
      <c r="H4" s="1230" t="s">
        <v>538</v>
      </c>
      <c r="I4" s="1231"/>
      <c r="J4" s="1232"/>
      <c r="K4" s="1230" t="s">
        <v>322</v>
      </c>
      <c r="L4" s="1231"/>
      <c r="M4" s="1232"/>
      <c r="N4" s="1230" t="s">
        <v>1192</v>
      </c>
      <c r="O4" s="1231"/>
      <c r="P4" s="1232"/>
      <c r="Q4" s="1230" t="s">
        <v>4</v>
      </c>
      <c r="R4" s="1231"/>
      <c r="S4" s="1232"/>
      <c r="T4" s="754"/>
    </row>
    <row r="5" spans="1:20" ht="31">
      <c r="A5" s="895" t="s">
        <v>1191</v>
      </c>
      <c r="B5" s="895" t="s">
        <v>1190</v>
      </c>
      <c r="C5" s="895" t="s">
        <v>448</v>
      </c>
      <c r="D5" s="895" t="s">
        <v>993</v>
      </c>
      <c r="E5" s="894" t="s">
        <v>544</v>
      </c>
      <c r="F5" s="894" t="s">
        <v>994</v>
      </c>
      <c r="G5" s="893" t="s">
        <v>1189</v>
      </c>
      <c r="H5" s="857" t="s">
        <v>187</v>
      </c>
      <c r="I5" s="857" t="s">
        <v>189</v>
      </c>
      <c r="J5" s="857" t="s">
        <v>45</v>
      </c>
      <c r="K5" s="857" t="s">
        <v>188</v>
      </c>
      <c r="L5" s="857" t="s">
        <v>189</v>
      </c>
      <c r="M5" s="857" t="s">
        <v>46</v>
      </c>
      <c r="N5" s="857" t="s">
        <v>996</v>
      </c>
      <c r="O5" s="857" t="s">
        <v>189</v>
      </c>
      <c r="P5" s="857" t="s">
        <v>549</v>
      </c>
      <c r="Q5" s="857" t="s">
        <v>996</v>
      </c>
      <c r="R5" s="857" t="s">
        <v>189</v>
      </c>
      <c r="S5" s="857" t="s">
        <v>549</v>
      </c>
      <c r="T5" s="857" t="s">
        <v>550</v>
      </c>
    </row>
    <row r="6" spans="1:20" ht="34.5">
      <c r="A6" s="750" t="s">
        <v>997</v>
      </c>
      <c r="B6" s="749" t="s">
        <v>998</v>
      </c>
      <c r="C6" s="743"/>
      <c r="D6" s="743"/>
      <c r="E6" s="744"/>
      <c r="F6" s="744"/>
      <c r="G6" s="745"/>
      <c r="H6" s="722"/>
      <c r="I6" s="722"/>
      <c r="J6" s="722"/>
      <c r="K6" s="722"/>
      <c r="L6" s="722"/>
      <c r="M6" s="722"/>
      <c r="N6" s="722"/>
      <c r="O6" s="722"/>
      <c r="P6" s="722"/>
      <c r="Q6" s="722"/>
      <c r="R6" s="722"/>
      <c r="S6" s="722"/>
      <c r="T6" s="722"/>
    </row>
    <row r="7" spans="1:20">
      <c r="A7" s="743"/>
      <c r="B7" s="742"/>
      <c r="C7" s="743"/>
      <c r="D7" s="743"/>
      <c r="E7" s="744"/>
      <c r="F7" s="744"/>
      <c r="G7" s="745"/>
      <c r="H7" s="722"/>
      <c r="I7" s="722"/>
      <c r="J7" s="722"/>
      <c r="K7" s="722"/>
      <c r="L7" s="722"/>
      <c r="M7" s="722"/>
      <c r="N7" s="722"/>
      <c r="O7" s="722"/>
      <c r="P7" s="722"/>
      <c r="Q7" s="722"/>
      <c r="R7" s="722"/>
      <c r="S7" s="722"/>
      <c r="T7" s="722"/>
    </row>
    <row r="8" spans="1:20" s="855" customFormat="1">
      <c r="A8" s="750">
        <v>1</v>
      </c>
      <c r="B8" s="749" t="s">
        <v>1188</v>
      </c>
      <c r="C8" s="750"/>
      <c r="D8" s="750"/>
      <c r="E8" s="750"/>
      <c r="F8" s="805"/>
      <c r="G8" s="753"/>
      <c r="H8" s="775"/>
      <c r="I8" s="775"/>
      <c r="J8" s="775"/>
      <c r="K8" s="775"/>
      <c r="L8" s="775"/>
      <c r="M8" s="775"/>
      <c r="N8" s="775"/>
      <c r="O8" s="775"/>
      <c r="P8" s="775"/>
      <c r="Q8" s="775"/>
      <c r="R8" s="775"/>
      <c r="S8" s="775"/>
      <c r="T8" s="775"/>
    </row>
    <row r="9" spans="1:20" s="855" customFormat="1">
      <c r="A9" s="750"/>
      <c r="B9" s="749"/>
      <c r="C9" s="750"/>
      <c r="D9" s="750"/>
      <c r="E9" s="750"/>
      <c r="F9" s="805"/>
      <c r="G9" s="753"/>
      <c r="H9" s="775"/>
      <c r="I9" s="775"/>
      <c r="J9" s="775"/>
      <c r="K9" s="775"/>
      <c r="L9" s="775"/>
      <c r="M9" s="775"/>
      <c r="N9" s="775"/>
      <c r="O9" s="775"/>
      <c r="P9" s="775"/>
      <c r="Q9" s="775"/>
      <c r="R9" s="775"/>
      <c r="S9" s="775"/>
      <c r="T9" s="775"/>
    </row>
    <row r="10" spans="1:20" s="855" customFormat="1">
      <c r="A10" s="750">
        <v>1.1000000000000001</v>
      </c>
      <c r="B10" s="749" t="s">
        <v>1187</v>
      </c>
      <c r="C10" s="743"/>
      <c r="D10" s="743"/>
      <c r="E10" s="750"/>
      <c r="F10" s="805"/>
      <c r="G10" s="753"/>
      <c r="H10" s="775"/>
      <c r="I10" s="775"/>
      <c r="J10" s="775"/>
      <c r="K10" s="775"/>
      <c r="L10" s="775"/>
      <c r="M10" s="775"/>
      <c r="N10" s="775"/>
      <c r="O10" s="775"/>
      <c r="P10" s="775"/>
      <c r="Q10" s="775"/>
      <c r="R10" s="775"/>
      <c r="S10" s="775"/>
      <c r="T10" s="775"/>
    </row>
    <row r="11" spans="1:20" s="855" customFormat="1" ht="116">
      <c r="A11" s="743"/>
      <c r="B11" s="742" t="s">
        <v>1186</v>
      </c>
      <c r="C11" s="743"/>
      <c r="D11" s="743"/>
      <c r="E11" s="750"/>
      <c r="F11" s="805"/>
      <c r="G11" s="753"/>
      <c r="H11" s="775"/>
      <c r="I11" s="775"/>
      <c r="J11" s="775"/>
      <c r="K11" s="775"/>
      <c r="L11" s="775"/>
      <c r="M11" s="775"/>
      <c r="N11" s="775"/>
      <c r="O11" s="775"/>
      <c r="P11" s="775"/>
      <c r="Q11" s="775"/>
      <c r="R11" s="775"/>
      <c r="S11" s="775"/>
      <c r="T11" s="775"/>
    </row>
    <row r="12" spans="1:20" s="855" customFormat="1">
      <c r="A12" s="750"/>
      <c r="B12" s="749" t="s">
        <v>1166</v>
      </c>
      <c r="C12" s="750"/>
      <c r="D12" s="750"/>
      <c r="E12" s="750"/>
      <c r="F12" s="805"/>
      <c r="G12" s="753"/>
      <c r="H12" s="775"/>
      <c r="I12" s="775"/>
      <c r="J12" s="775"/>
      <c r="K12" s="775"/>
      <c r="L12" s="775"/>
      <c r="M12" s="775"/>
      <c r="N12" s="775"/>
      <c r="O12" s="775"/>
      <c r="P12" s="775"/>
      <c r="Q12" s="775"/>
      <c r="R12" s="775"/>
      <c r="S12" s="775"/>
      <c r="T12" s="775"/>
    </row>
    <row r="13" spans="1:20" s="873" customFormat="1">
      <c r="A13" s="758" t="s">
        <v>1185</v>
      </c>
      <c r="B13" s="762" t="s">
        <v>1184</v>
      </c>
      <c r="C13" s="758" t="s">
        <v>1019</v>
      </c>
      <c r="D13" s="758">
        <v>1</v>
      </c>
      <c r="E13" s="758">
        <v>198000</v>
      </c>
      <c r="F13" s="753">
        <v>20000</v>
      </c>
      <c r="G13" s="753">
        <f>$D13*(E13+F13)</f>
        <v>218000</v>
      </c>
      <c r="H13" s="770">
        <v>1</v>
      </c>
      <c r="I13" s="796">
        <v>218000</v>
      </c>
      <c r="J13" s="796">
        <v>218000</v>
      </c>
      <c r="K13" s="770">
        <v>1</v>
      </c>
      <c r="L13" s="796">
        <v>218000</v>
      </c>
      <c r="M13" s="796">
        <v>218000</v>
      </c>
      <c r="N13" s="796">
        <f>H13-K13</f>
        <v>0</v>
      </c>
      <c r="O13" s="796">
        <v>218000</v>
      </c>
      <c r="P13" s="796">
        <f>N13*O13</f>
        <v>0</v>
      </c>
      <c r="Q13" s="796">
        <f>K13-D13</f>
        <v>0</v>
      </c>
      <c r="R13" s="796">
        <v>218000</v>
      </c>
      <c r="S13" s="796">
        <f>R13*Q13</f>
        <v>0</v>
      </c>
      <c r="T13" s="770"/>
    </row>
    <row r="14" spans="1:20" s="855" customFormat="1">
      <c r="A14" s="743"/>
      <c r="B14" s="742"/>
      <c r="C14" s="743"/>
      <c r="D14" s="743"/>
      <c r="E14" s="750"/>
      <c r="F14" s="805"/>
      <c r="G14" s="753"/>
      <c r="H14" s="775"/>
      <c r="I14" s="775"/>
      <c r="J14" s="775"/>
      <c r="K14" s="775"/>
      <c r="L14" s="775"/>
      <c r="M14" s="775"/>
      <c r="N14" s="775"/>
      <c r="O14" s="775"/>
      <c r="P14" s="775"/>
      <c r="Q14" s="775"/>
      <c r="R14" s="775"/>
      <c r="S14" s="775"/>
      <c r="T14" s="775"/>
    </row>
    <row r="15" spans="1:20" s="877" customFormat="1">
      <c r="A15" s="750">
        <v>1.2</v>
      </c>
      <c r="B15" s="749" t="s">
        <v>1183</v>
      </c>
      <c r="C15" s="750"/>
      <c r="D15" s="750"/>
      <c r="E15" s="751"/>
      <c r="F15" s="752"/>
      <c r="G15" s="753"/>
      <c r="H15" s="754"/>
      <c r="I15" s="754"/>
      <c r="J15" s="754"/>
      <c r="K15" s="754"/>
      <c r="L15" s="754"/>
      <c r="M15" s="754"/>
      <c r="N15" s="754"/>
      <c r="O15" s="754"/>
      <c r="P15" s="754"/>
      <c r="Q15" s="754"/>
      <c r="R15" s="754"/>
      <c r="S15" s="754"/>
      <c r="T15" s="754"/>
    </row>
    <row r="16" spans="1:20" ht="69">
      <c r="A16" s="769"/>
      <c r="B16" s="762" t="s">
        <v>1182</v>
      </c>
      <c r="C16" s="758"/>
      <c r="D16" s="758"/>
      <c r="E16" s="758"/>
      <c r="F16" s="758"/>
      <c r="G16" s="722"/>
      <c r="H16" s="722"/>
      <c r="I16" s="722"/>
      <c r="J16" s="722"/>
      <c r="K16" s="722"/>
      <c r="L16" s="722"/>
      <c r="M16" s="722"/>
      <c r="N16" s="722"/>
      <c r="O16" s="722"/>
      <c r="P16" s="722"/>
      <c r="Q16" s="722"/>
      <c r="R16" s="722"/>
      <c r="S16" s="722"/>
      <c r="T16" s="722"/>
    </row>
    <row r="17" spans="1:20">
      <c r="A17" s="769"/>
      <c r="B17" s="762" t="s">
        <v>1181</v>
      </c>
      <c r="C17" s="758"/>
      <c r="D17" s="758"/>
      <c r="E17" s="758"/>
      <c r="F17" s="758"/>
      <c r="G17" s="722"/>
      <c r="H17" s="722"/>
      <c r="I17" s="722"/>
      <c r="J17" s="722"/>
      <c r="K17" s="722"/>
      <c r="L17" s="722"/>
      <c r="M17" s="722"/>
      <c r="N17" s="722"/>
      <c r="O17" s="722"/>
      <c r="P17" s="722"/>
      <c r="Q17" s="722"/>
      <c r="R17" s="722"/>
      <c r="S17" s="722"/>
      <c r="T17" s="722"/>
    </row>
    <row r="18" spans="1:20">
      <c r="A18" s="769"/>
      <c r="B18" s="762" t="s">
        <v>1180</v>
      </c>
      <c r="C18" s="758"/>
      <c r="D18" s="758"/>
      <c r="E18" s="758"/>
      <c r="F18" s="758"/>
      <c r="G18" s="722"/>
      <c r="H18" s="722"/>
      <c r="I18" s="722"/>
      <c r="J18" s="722"/>
      <c r="K18" s="722"/>
      <c r="L18" s="722"/>
      <c r="M18" s="722"/>
      <c r="N18" s="722"/>
      <c r="O18" s="722"/>
      <c r="P18" s="722"/>
      <c r="Q18" s="722"/>
      <c r="R18" s="722"/>
      <c r="S18" s="722"/>
      <c r="T18" s="722"/>
    </row>
    <row r="19" spans="1:20" ht="57.5">
      <c r="A19" s="769"/>
      <c r="B19" s="762" t="s">
        <v>1179</v>
      </c>
      <c r="C19" s="758"/>
      <c r="D19" s="758"/>
      <c r="E19" s="758"/>
      <c r="F19" s="758"/>
      <c r="G19" s="722"/>
      <c r="H19" s="722"/>
      <c r="I19" s="722"/>
      <c r="J19" s="722"/>
      <c r="K19" s="722"/>
      <c r="L19" s="722"/>
      <c r="M19" s="722"/>
      <c r="N19" s="722"/>
      <c r="O19" s="722"/>
      <c r="P19" s="722"/>
      <c r="Q19" s="722"/>
      <c r="R19" s="722"/>
      <c r="S19" s="722"/>
      <c r="T19" s="722"/>
    </row>
    <row r="20" spans="1:20">
      <c r="A20" s="769"/>
      <c r="B20" s="762" t="s">
        <v>1178</v>
      </c>
      <c r="C20" s="758"/>
      <c r="D20" s="758"/>
      <c r="E20" s="758"/>
      <c r="F20" s="758"/>
      <c r="G20" s="722"/>
      <c r="H20" s="722"/>
      <c r="I20" s="722"/>
      <c r="J20" s="722"/>
      <c r="K20" s="722"/>
      <c r="L20" s="722"/>
      <c r="M20" s="722"/>
      <c r="N20" s="722"/>
      <c r="O20" s="722"/>
      <c r="P20" s="722"/>
      <c r="Q20" s="722"/>
      <c r="R20" s="722"/>
      <c r="S20" s="722"/>
      <c r="T20" s="722"/>
    </row>
    <row r="21" spans="1:20">
      <c r="A21" s="769"/>
      <c r="B21" s="762" t="s">
        <v>1177</v>
      </c>
      <c r="C21" s="758"/>
      <c r="D21" s="758"/>
      <c r="E21" s="758"/>
      <c r="F21" s="758"/>
      <c r="G21" s="722"/>
      <c r="H21" s="722"/>
      <c r="I21" s="722"/>
      <c r="J21" s="722"/>
      <c r="K21" s="722"/>
      <c r="L21" s="722"/>
      <c r="M21" s="722"/>
      <c r="N21" s="722"/>
      <c r="O21" s="722"/>
      <c r="P21" s="722"/>
      <c r="Q21" s="722"/>
      <c r="R21" s="722"/>
      <c r="S21" s="722"/>
      <c r="T21" s="722"/>
    </row>
    <row r="22" spans="1:20">
      <c r="A22" s="769"/>
      <c r="B22" s="762" t="s">
        <v>1176</v>
      </c>
      <c r="C22" s="758"/>
      <c r="D22" s="758"/>
      <c r="E22" s="758"/>
      <c r="F22" s="758"/>
      <c r="G22" s="722"/>
      <c r="H22" s="722"/>
      <c r="I22" s="722"/>
      <c r="J22" s="722"/>
      <c r="K22" s="722"/>
      <c r="L22" s="722"/>
      <c r="M22" s="722"/>
      <c r="N22" s="722"/>
      <c r="O22" s="722"/>
      <c r="P22" s="722"/>
      <c r="Q22" s="722"/>
      <c r="R22" s="722"/>
      <c r="S22" s="722"/>
      <c r="T22" s="722"/>
    </row>
    <row r="23" spans="1:20">
      <c r="A23" s="769"/>
      <c r="B23" s="762" t="s">
        <v>1175</v>
      </c>
      <c r="C23" s="758"/>
      <c r="D23" s="758"/>
      <c r="E23" s="758"/>
      <c r="F23" s="758"/>
      <c r="G23" s="722"/>
      <c r="H23" s="722"/>
      <c r="I23" s="722"/>
      <c r="J23" s="722"/>
      <c r="K23" s="722"/>
      <c r="L23" s="722"/>
      <c r="M23" s="722"/>
      <c r="N23" s="722"/>
      <c r="O23" s="722"/>
      <c r="P23" s="722"/>
      <c r="Q23" s="722"/>
      <c r="R23" s="722"/>
      <c r="S23" s="722"/>
      <c r="T23" s="722"/>
    </row>
    <row r="24" spans="1:20">
      <c r="A24" s="769"/>
      <c r="B24" s="762" t="s">
        <v>1174</v>
      </c>
      <c r="C24" s="758"/>
      <c r="D24" s="758"/>
      <c r="E24" s="758"/>
      <c r="F24" s="758"/>
      <c r="G24" s="722"/>
      <c r="H24" s="722"/>
      <c r="I24" s="722"/>
      <c r="J24" s="722"/>
      <c r="K24" s="722"/>
      <c r="L24" s="722"/>
      <c r="M24" s="722"/>
      <c r="N24" s="722"/>
      <c r="O24" s="722"/>
      <c r="P24" s="722"/>
      <c r="Q24" s="722"/>
      <c r="R24" s="722"/>
      <c r="S24" s="722"/>
      <c r="T24" s="722"/>
    </row>
    <row r="25" spans="1:20">
      <c r="A25" s="769"/>
      <c r="B25" s="762" t="s">
        <v>1173</v>
      </c>
      <c r="C25" s="758"/>
      <c r="D25" s="758"/>
      <c r="E25" s="758"/>
      <c r="F25" s="758"/>
      <c r="G25" s="722"/>
      <c r="H25" s="722"/>
      <c r="I25" s="722"/>
      <c r="J25" s="722"/>
      <c r="K25" s="722"/>
      <c r="L25" s="722"/>
      <c r="M25" s="722"/>
      <c r="N25" s="722"/>
      <c r="O25" s="722"/>
      <c r="P25" s="722"/>
      <c r="Q25" s="722"/>
      <c r="R25" s="722"/>
      <c r="S25" s="722"/>
      <c r="T25" s="722"/>
    </row>
    <row r="26" spans="1:20" ht="23">
      <c r="A26" s="769"/>
      <c r="B26" s="762" t="s">
        <v>1172</v>
      </c>
      <c r="C26" s="758"/>
      <c r="D26" s="758"/>
      <c r="E26" s="758"/>
      <c r="F26" s="758"/>
      <c r="G26" s="722"/>
      <c r="H26" s="722"/>
      <c r="I26" s="722"/>
      <c r="J26" s="722"/>
      <c r="K26" s="722"/>
      <c r="L26" s="722"/>
      <c r="M26" s="722"/>
      <c r="N26" s="722"/>
      <c r="O26" s="722"/>
      <c r="P26" s="722"/>
      <c r="Q26" s="722"/>
      <c r="R26" s="722"/>
      <c r="S26" s="722"/>
      <c r="T26" s="722"/>
    </row>
    <row r="27" spans="1:20">
      <c r="A27" s="769"/>
      <c r="B27" s="762" t="s">
        <v>1171</v>
      </c>
      <c r="C27" s="758"/>
      <c r="D27" s="758"/>
      <c r="E27" s="758"/>
      <c r="F27" s="758"/>
      <c r="G27" s="722"/>
      <c r="H27" s="722"/>
      <c r="I27" s="722"/>
      <c r="J27" s="722"/>
      <c r="K27" s="722"/>
      <c r="L27" s="722"/>
      <c r="M27" s="722"/>
      <c r="N27" s="722"/>
      <c r="O27" s="722"/>
      <c r="P27" s="722"/>
      <c r="Q27" s="722"/>
      <c r="R27" s="722"/>
      <c r="S27" s="722"/>
      <c r="T27" s="722"/>
    </row>
    <row r="28" spans="1:20" s="877" customFormat="1">
      <c r="A28" s="758"/>
      <c r="B28" s="760" t="s">
        <v>1170</v>
      </c>
      <c r="C28" s="758"/>
      <c r="D28" s="758"/>
      <c r="E28" s="752"/>
      <c r="F28" s="752"/>
      <c r="G28" s="753"/>
      <c r="H28" s="754"/>
      <c r="I28" s="754"/>
      <c r="J28" s="754"/>
      <c r="K28" s="754"/>
      <c r="L28" s="754"/>
      <c r="M28" s="754"/>
      <c r="N28" s="754"/>
      <c r="O28" s="754"/>
      <c r="P28" s="754"/>
      <c r="Q28" s="754"/>
      <c r="R28" s="754"/>
      <c r="S28" s="754"/>
      <c r="T28" s="754"/>
    </row>
    <row r="29" spans="1:20" s="877" customFormat="1">
      <c r="A29" s="758"/>
      <c r="B29" s="762" t="s">
        <v>1169</v>
      </c>
      <c r="C29" s="758" t="s">
        <v>654</v>
      </c>
      <c r="D29" s="758">
        <v>2</v>
      </c>
      <c r="E29" s="752">
        <v>210000</v>
      </c>
      <c r="F29" s="753">
        <v>20000</v>
      </c>
      <c r="G29" s="753">
        <f>$D29*(E29+F29)</f>
        <v>460000</v>
      </c>
      <c r="H29" s="770">
        <v>2</v>
      </c>
      <c r="I29" s="796">
        <v>230000</v>
      </c>
      <c r="J29" s="796">
        <v>460000</v>
      </c>
      <c r="K29" s="754">
        <v>2</v>
      </c>
      <c r="L29" s="796">
        <v>230000</v>
      </c>
      <c r="M29" s="796">
        <v>460000</v>
      </c>
      <c r="N29" s="796">
        <f>H29-K29</f>
        <v>0</v>
      </c>
      <c r="O29" s="796">
        <v>230000</v>
      </c>
      <c r="P29" s="796">
        <f>N29*O29</f>
        <v>0</v>
      </c>
      <c r="Q29" s="796">
        <f>K29-D29</f>
        <v>0</v>
      </c>
      <c r="R29" s="796">
        <v>230000</v>
      </c>
      <c r="S29" s="796">
        <f>R29*Q29</f>
        <v>0</v>
      </c>
      <c r="T29" s="754"/>
    </row>
    <row r="30" spans="1:20" s="877" customFormat="1">
      <c r="A30" s="758"/>
      <c r="B30" s="762"/>
      <c r="C30" s="758"/>
      <c r="D30" s="758"/>
      <c r="E30" s="752"/>
      <c r="F30" s="752"/>
      <c r="G30" s="753"/>
      <c r="H30" s="754"/>
      <c r="I30" s="754"/>
      <c r="J30" s="754"/>
      <c r="K30" s="754"/>
      <c r="L30" s="754"/>
      <c r="M30" s="754"/>
      <c r="N30" s="754"/>
      <c r="O30" s="754"/>
      <c r="P30" s="754"/>
      <c r="Q30" s="754"/>
      <c r="R30" s="754"/>
      <c r="S30" s="754"/>
      <c r="T30" s="754"/>
    </row>
    <row r="31" spans="1:20" s="855" customFormat="1">
      <c r="A31" s="750">
        <v>1.3</v>
      </c>
      <c r="B31" s="749" t="s">
        <v>1168</v>
      </c>
      <c r="C31" s="743"/>
      <c r="D31" s="743"/>
      <c r="E31" s="750"/>
      <c r="F31" s="805"/>
      <c r="G31" s="753"/>
      <c r="H31" s="775"/>
      <c r="I31" s="775"/>
      <c r="J31" s="775"/>
      <c r="K31" s="775"/>
      <c r="L31" s="775"/>
      <c r="M31" s="775"/>
      <c r="N31" s="775"/>
      <c r="O31" s="775"/>
      <c r="P31" s="775"/>
      <c r="Q31" s="775"/>
      <c r="R31" s="775"/>
      <c r="S31" s="775"/>
      <c r="T31" s="775"/>
    </row>
    <row r="32" spans="1:20" s="855" customFormat="1" ht="175">
      <c r="A32" s="743"/>
      <c r="B32" s="762" t="s">
        <v>1167</v>
      </c>
      <c r="C32" s="743"/>
      <c r="D32" s="743"/>
      <c r="E32" s="750"/>
      <c r="F32" s="805"/>
      <c r="G32" s="753"/>
      <c r="H32" s="775"/>
      <c r="I32" s="775"/>
      <c r="J32" s="775"/>
      <c r="K32" s="775"/>
      <c r="L32" s="775"/>
      <c r="M32" s="775"/>
      <c r="N32" s="775"/>
      <c r="O32" s="775"/>
      <c r="P32" s="775"/>
      <c r="Q32" s="775"/>
      <c r="R32" s="775"/>
      <c r="S32" s="775"/>
      <c r="T32" s="775"/>
    </row>
    <row r="33" spans="1:20" s="855" customFormat="1">
      <c r="A33" s="750"/>
      <c r="B33" s="749" t="s">
        <v>1166</v>
      </c>
      <c r="C33" s="750"/>
      <c r="D33" s="750"/>
      <c r="E33" s="750"/>
      <c r="F33" s="805"/>
      <c r="G33" s="753"/>
      <c r="H33" s="775"/>
      <c r="I33" s="775"/>
      <c r="J33" s="775"/>
      <c r="K33" s="775"/>
      <c r="L33" s="775"/>
      <c r="M33" s="775"/>
      <c r="N33" s="775"/>
      <c r="O33" s="775"/>
      <c r="P33" s="775"/>
      <c r="Q33" s="775"/>
      <c r="R33" s="775"/>
      <c r="S33" s="775"/>
      <c r="T33" s="775"/>
    </row>
    <row r="34" spans="1:20" s="873" customFormat="1">
      <c r="A34" s="758" t="s">
        <v>73</v>
      </c>
      <c r="B34" s="762" t="s">
        <v>1165</v>
      </c>
      <c r="C34" s="758" t="s">
        <v>1098</v>
      </c>
      <c r="D34" s="758">
        <v>1</v>
      </c>
      <c r="E34" s="769">
        <v>209500</v>
      </c>
      <c r="F34" s="753">
        <v>20000</v>
      </c>
      <c r="G34" s="753">
        <f>$D34*(E34+F34)</f>
        <v>229500</v>
      </c>
      <c r="H34" s="770">
        <v>1</v>
      </c>
      <c r="I34" s="796">
        <v>229500</v>
      </c>
      <c r="J34" s="796">
        <v>229500</v>
      </c>
      <c r="K34" s="770">
        <v>1</v>
      </c>
      <c r="L34" s="796">
        <v>229500</v>
      </c>
      <c r="M34" s="796">
        <v>229500</v>
      </c>
      <c r="N34" s="796">
        <f>H34-K34</f>
        <v>0</v>
      </c>
      <c r="O34" s="796">
        <v>229500</v>
      </c>
      <c r="P34" s="796">
        <f>N34*O34</f>
        <v>0</v>
      </c>
      <c r="Q34" s="796">
        <f>K34-D34</f>
        <v>0</v>
      </c>
      <c r="R34" s="796">
        <v>229500</v>
      </c>
      <c r="S34" s="796">
        <f>R34*Q34</f>
        <v>0</v>
      </c>
      <c r="T34" s="770" t="s">
        <v>1164</v>
      </c>
    </row>
    <row r="35" spans="1:20" s="855" customFormat="1">
      <c r="A35" s="743"/>
      <c r="B35" s="742"/>
      <c r="C35" s="743"/>
      <c r="D35" s="743"/>
      <c r="E35" s="750"/>
      <c r="F35" s="805"/>
      <c r="G35" s="753"/>
      <c r="H35" s="775"/>
      <c r="I35" s="775"/>
      <c r="J35" s="775"/>
      <c r="K35" s="775"/>
      <c r="L35" s="775"/>
      <c r="M35" s="775"/>
      <c r="N35" s="775"/>
      <c r="O35" s="775"/>
      <c r="P35" s="775"/>
      <c r="Q35" s="775"/>
      <c r="R35" s="775"/>
      <c r="S35" s="775"/>
      <c r="T35" s="775"/>
    </row>
    <row r="36" spans="1:20" s="855" customFormat="1">
      <c r="A36" s="750">
        <v>1.4</v>
      </c>
      <c r="B36" s="749" t="s">
        <v>1163</v>
      </c>
      <c r="C36" s="743"/>
      <c r="D36" s="743"/>
      <c r="E36" s="750"/>
      <c r="F36" s="805"/>
      <c r="G36" s="753"/>
      <c r="H36" s="775"/>
      <c r="I36" s="775"/>
      <c r="J36" s="775"/>
      <c r="K36" s="775"/>
      <c r="L36" s="775"/>
      <c r="M36" s="775"/>
      <c r="N36" s="775"/>
      <c r="O36" s="775"/>
      <c r="P36" s="775"/>
      <c r="Q36" s="775"/>
      <c r="R36" s="775"/>
      <c r="S36" s="775"/>
      <c r="T36" s="775"/>
    </row>
    <row r="37" spans="1:20" s="855" customFormat="1" ht="92">
      <c r="A37" s="743"/>
      <c r="B37" s="742" t="s">
        <v>1162</v>
      </c>
      <c r="C37" s="743" t="s">
        <v>1161</v>
      </c>
      <c r="D37" s="743">
        <v>200</v>
      </c>
      <c r="E37" s="750">
        <v>95</v>
      </c>
      <c r="F37" s="805">
        <v>50</v>
      </c>
      <c r="G37" s="753">
        <f>$D37*(E37+F37)</f>
        <v>29000</v>
      </c>
      <c r="H37" s="770">
        <v>200</v>
      </c>
      <c r="I37" s="796">
        <v>145</v>
      </c>
      <c r="J37" s="796">
        <v>29000</v>
      </c>
      <c r="K37" s="793">
        <v>200</v>
      </c>
      <c r="L37" s="796">
        <v>145</v>
      </c>
      <c r="M37" s="796">
        <v>29000</v>
      </c>
      <c r="N37" s="796">
        <f>H37-K37</f>
        <v>0</v>
      </c>
      <c r="O37" s="796">
        <v>145</v>
      </c>
      <c r="P37" s="796">
        <f>N37*O37</f>
        <v>0</v>
      </c>
      <c r="Q37" s="796">
        <f>K37-D37</f>
        <v>0</v>
      </c>
      <c r="R37" s="796">
        <v>145</v>
      </c>
      <c r="S37" s="796">
        <f>R37*Q37</f>
        <v>0</v>
      </c>
      <c r="T37" s="775"/>
    </row>
    <row r="38" spans="1:20" s="855" customFormat="1">
      <c r="A38" s="743"/>
      <c r="B38" s="742"/>
      <c r="C38" s="743"/>
      <c r="D38" s="743"/>
      <c r="E38" s="750"/>
      <c r="F38" s="805"/>
      <c r="G38" s="753"/>
      <c r="H38" s="775"/>
      <c r="I38" s="775"/>
      <c r="J38" s="775"/>
      <c r="K38" s="775"/>
      <c r="L38" s="775"/>
      <c r="M38" s="775"/>
      <c r="N38" s="775"/>
      <c r="O38" s="775"/>
      <c r="P38" s="775"/>
      <c r="Q38" s="775"/>
      <c r="R38" s="775"/>
      <c r="S38" s="775"/>
      <c r="T38" s="775"/>
    </row>
    <row r="39" spans="1:20" s="855" customFormat="1">
      <c r="A39" s="750"/>
      <c r="B39" s="749" t="s">
        <v>1160</v>
      </c>
      <c r="C39" s="743"/>
      <c r="D39" s="743"/>
      <c r="E39" s="750"/>
      <c r="F39" s="805"/>
      <c r="G39" s="753"/>
      <c r="H39" s="775"/>
      <c r="I39" s="775"/>
      <c r="J39" s="775"/>
      <c r="K39" s="775"/>
      <c r="L39" s="775"/>
      <c r="M39" s="775"/>
      <c r="N39" s="775"/>
      <c r="O39" s="775"/>
      <c r="P39" s="775"/>
      <c r="Q39" s="775"/>
      <c r="R39" s="775"/>
      <c r="S39" s="775"/>
      <c r="T39" s="775"/>
    </row>
    <row r="40" spans="1:20" s="855" customFormat="1">
      <c r="A40" s="892" t="s">
        <v>1021</v>
      </c>
      <c r="B40" s="891" t="s">
        <v>1024</v>
      </c>
      <c r="C40" s="743"/>
      <c r="D40" s="743"/>
      <c r="E40" s="750"/>
      <c r="F40" s="805"/>
      <c r="G40" s="753"/>
      <c r="H40" s="775"/>
      <c r="I40" s="775"/>
      <c r="J40" s="775"/>
      <c r="K40" s="775"/>
      <c r="L40" s="775"/>
      <c r="M40" s="775"/>
      <c r="N40" s="775"/>
      <c r="O40" s="775"/>
      <c r="P40" s="775"/>
      <c r="Q40" s="775"/>
      <c r="R40" s="775"/>
      <c r="S40" s="775"/>
      <c r="T40" s="775"/>
    </row>
    <row r="41" spans="1:20" s="855" customFormat="1">
      <c r="A41" s="892" t="s">
        <v>1023</v>
      </c>
      <c r="B41" s="891" t="s">
        <v>1159</v>
      </c>
      <c r="C41" s="743"/>
      <c r="D41" s="743"/>
      <c r="E41" s="750"/>
      <c r="F41" s="805"/>
      <c r="G41" s="753"/>
      <c r="H41" s="775"/>
      <c r="I41" s="775"/>
      <c r="J41" s="775"/>
      <c r="K41" s="775"/>
      <c r="L41" s="775"/>
      <c r="M41" s="775"/>
      <c r="N41" s="775"/>
      <c r="O41" s="775"/>
      <c r="P41" s="775"/>
      <c r="Q41" s="775"/>
      <c r="R41" s="775"/>
      <c r="S41" s="775"/>
      <c r="T41" s="775"/>
    </row>
    <row r="42" spans="1:20" s="855" customFormat="1" ht="23">
      <c r="A42" s="892" t="s">
        <v>1025</v>
      </c>
      <c r="B42" s="891" t="s">
        <v>1158</v>
      </c>
      <c r="C42" s="743"/>
      <c r="D42" s="743"/>
      <c r="E42" s="750"/>
      <c r="F42" s="805"/>
      <c r="G42" s="753"/>
      <c r="H42" s="775"/>
      <c r="I42" s="775"/>
      <c r="J42" s="775"/>
      <c r="K42" s="775"/>
      <c r="L42" s="775"/>
      <c r="M42" s="775"/>
      <c r="N42" s="775"/>
      <c r="O42" s="775"/>
      <c r="P42" s="775"/>
      <c r="Q42" s="775"/>
      <c r="R42" s="775"/>
      <c r="S42" s="775"/>
      <c r="T42" s="775"/>
    </row>
    <row r="43" spans="1:20" s="855" customFormat="1" ht="57.5">
      <c r="A43" s="892" t="s">
        <v>1027</v>
      </c>
      <c r="B43" s="891" t="s">
        <v>1157</v>
      </c>
      <c r="C43" s="743"/>
      <c r="D43" s="743"/>
      <c r="E43" s="750"/>
      <c r="F43" s="805"/>
      <c r="G43" s="753"/>
      <c r="H43" s="775"/>
      <c r="I43" s="775"/>
      <c r="J43" s="775"/>
      <c r="K43" s="775"/>
      <c r="L43" s="775"/>
      <c r="M43" s="775"/>
      <c r="N43" s="775"/>
      <c r="O43" s="775"/>
      <c r="P43" s="775"/>
      <c r="Q43" s="775"/>
      <c r="R43" s="775"/>
      <c r="S43" s="775"/>
      <c r="T43" s="775"/>
    </row>
    <row r="44" spans="1:20" s="855" customFormat="1" ht="23">
      <c r="A44" s="892" t="s">
        <v>1029</v>
      </c>
      <c r="B44" s="891" t="s">
        <v>1156</v>
      </c>
      <c r="C44" s="743"/>
      <c r="D44" s="743"/>
      <c r="E44" s="750"/>
      <c r="F44" s="805"/>
      <c r="G44" s="753"/>
      <c r="H44" s="775"/>
      <c r="I44" s="775"/>
      <c r="J44" s="775"/>
      <c r="K44" s="775"/>
      <c r="L44" s="775"/>
      <c r="M44" s="775"/>
      <c r="N44" s="775"/>
      <c r="O44" s="775"/>
      <c r="P44" s="775"/>
      <c r="Q44" s="775"/>
      <c r="R44" s="775"/>
      <c r="S44" s="775"/>
      <c r="T44" s="775"/>
    </row>
    <row r="45" spans="1:20" s="855" customFormat="1">
      <c r="A45" s="892" t="s">
        <v>1031</v>
      </c>
      <c r="B45" s="891" t="s">
        <v>1030</v>
      </c>
      <c r="C45" s="743"/>
      <c r="D45" s="743"/>
      <c r="E45" s="750"/>
      <c r="F45" s="805"/>
      <c r="G45" s="753"/>
      <c r="H45" s="775"/>
      <c r="I45" s="775"/>
      <c r="J45" s="775"/>
      <c r="K45" s="775"/>
      <c r="L45" s="775"/>
      <c r="M45" s="775"/>
      <c r="N45" s="775"/>
      <c r="O45" s="775"/>
      <c r="P45" s="775"/>
      <c r="Q45" s="775"/>
      <c r="R45" s="775"/>
      <c r="S45" s="775"/>
      <c r="T45" s="775"/>
    </row>
    <row r="46" spans="1:20" s="855" customFormat="1" ht="46">
      <c r="A46" s="892" t="s">
        <v>1155</v>
      </c>
      <c r="B46" s="891" t="s">
        <v>1032</v>
      </c>
      <c r="C46" s="743"/>
      <c r="D46" s="743"/>
      <c r="E46" s="750"/>
      <c r="F46" s="805"/>
      <c r="G46" s="753"/>
      <c r="H46" s="775"/>
      <c r="I46" s="775"/>
      <c r="J46" s="775"/>
      <c r="K46" s="775"/>
      <c r="L46" s="775"/>
      <c r="M46" s="775"/>
      <c r="N46" s="775"/>
      <c r="O46" s="775"/>
      <c r="P46" s="775"/>
      <c r="Q46" s="775"/>
      <c r="R46" s="775"/>
      <c r="S46" s="775"/>
      <c r="T46" s="775"/>
    </row>
    <row r="47" spans="1:20" s="855" customFormat="1">
      <c r="A47" s="750"/>
      <c r="B47" s="742"/>
      <c r="C47" s="750"/>
      <c r="D47" s="750"/>
      <c r="E47" s="750"/>
      <c r="F47" s="805"/>
      <c r="G47" s="753"/>
      <c r="H47" s="775"/>
      <c r="I47" s="775"/>
      <c r="J47" s="775"/>
      <c r="K47" s="775"/>
      <c r="L47" s="775"/>
      <c r="M47" s="775"/>
      <c r="N47" s="775"/>
      <c r="O47" s="775"/>
      <c r="P47" s="775"/>
      <c r="Q47" s="775"/>
      <c r="R47" s="775"/>
      <c r="S47" s="775"/>
      <c r="T47" s="775"/>
    </row>
    <row r="48" spans="1:20" s="856" customFormat="1" ht="15.5">
      <c r="A48" s="750"/>
      <c r="B48" s="749" t="s">
        <v>1033</v>
      </c>
      <c r="C48" s="750"/>
      <c r="D48" s="750"/>
      <c r="E48" s="750"/>
      <c r="F48" s="750"/>
      <c r="G48" s="890">
        <f>SUM(G13:G37)</f>
        <v>936500</v>
      </c>
      <c r="H48" s="793">
        <v>0</v>
      </c>
      <c r="I48" s="793"/>
      <c r="J48" s="857">
        <v>936500</v>
      </c>
      <c r="K48" s="793"/>
      <c r="L48" s="793"/>
      <c r="M48" s="857">
        <v>936500</v>
      </c>
      <c r="N48" s="857"/>
      <c r="O48" s="793"/>
      <c r="P48" s="857">
        <f>SUM(P13:P47)</f>
        <v>0</v>
      </c>
      <c r="Q48" s="889">
        <f>K48-D48</f>
        <v>0</v>
      </c>
      <c r="R48" s="793"/>
      <c r="S48" s="889">
        <f>R48*Q48</f>
        <v>0</v>
      </c>
      <c r="T48" s="793"/>
    </row>
    <row r="49" spans="1:197" s="872" customFormat="1">
      <c r="A49" s="769"/>
      <c r="B49" s="760"/>
      <c r="C49" s="769"/>
      <c r="D49" s="769"/>
      <c r="E49" s="791"/>
      <c r="F49" s="791"/>
      <c r="G49" s="794"/>
      <c r="H49" s="770"/>
      <c r="I49" s="770"/>
      <c r="J49" s="770"/>
      <c r="K49" s="770"/>
      <c r="L49" s="770"/>
      <c r="M49" s="770"/>
      <c r="N49" s="770"/>
      <c r="O49" s="770"/>
      <c r="P49" s="770"/>
      <c r="Q49" s="770"/>
      <c r="R49" s="770"/>
      <c r="S49" s="770"/>
      <c r="T49" s="770"/>
      <c r="U49" s="873"/>
      <c r="V49" s="873"/>
      <c r="W49" s="873"/>
      <c r="X49" s="873"/>
      <c r="Y49" s="873"/>
      <c r="Z49" s="873"/>
      <c r="AA49" s="873"/>
      <c r="AB49" s="873"/>
      <c r="AC49" s="873"/>
      <c r="AD49" s="873"/>
      <c r="AE49" s="873"/>
      <c r="AF49" s="873"/>
      <c r="AG49" s="873"/>
      <c r="AH49" s="873"/>
      <c r="AI49" s="873"/>
      <c r="AJ49" s="873"/>
      <c r="AK49" s="873"/>
      <c r="AL49" s="873"/>
      <c r="AM49" s="873"/>
      <c r="AN49" s="873"/>
      <c r="AO49" s="873"/>
      <c r="AP49" s="873"/>
      <c r="AQ49" s="873"/>
      <c r="AR49" s="873"/>
      <c r="AS49" s="873"/>
      <c r="AT49" s="873"/>
      <c r="AU49" s="873"/>
      <c r="AV49" s="873"/>
      <c r="AW49" s="873"/>
      <c r="AX49" s="873"/>
      <c r="AY49" s="873"/>
      <c r="AZ49" s="873"/>
      <c r="BA49" s="873"/>
      <c r="BB49" s="873"/>
      <c r="BC49" s="873"/>
      <c r="BD49" s="873"/>
      <c r="BE49" s="873"/>
      <c r="BF49" s="873"/>
      <c r="BG49" s="873"/>
      <c r="BH49" s="873"/>
      <c r="BI49" s="873"/>
      <c r="BJ49" s="873"/>
      <c r="BK49" s="873"/>
      <c r="BL49" s="873"/>
      <c r="BM49" s="873"/>
      <c r="BN49" s="873"/>
      <c r="BO49" s="873"/>
      <c r="BP49" s="873"/>
      <c r="BQ49" s="873"/>
      <c r="BR49" s="873"/>
      <c r="BS49" s="873"/>
      <c r="BT49" s="873"/>
      <c r="BU49" s="873"/>
      <c r="BV49" s="873"/>
      <c r="BW49" s="873"/>
      <c r="BX49" s="873"/>
      <c r="BY49" s="873"/>
      <c r="BZ49" s="873"/>
      <c r="CA49" s="873"/>
      <c r="CB49" s="873"/>
      <c r="CC49" s="873"/>
      <c r="CD49" s="873"/>
      <c r="CE49" s="873"/>
      <c r="CF49" s="873"/>
      <c r="CG49" s="873"/>
      <c r="CH49" s="873"/>
      <c r="CI49" s="873"/>
      <c r="CJ49" s="873"/>
      <c r="CK49" s="873"/>
      <c r="CL49" s="873"/>
      <c r="CM49" s="873"/>
      <c r="CN49" s="873"/>
      <c r="CO49" s="873"/>
      <c r="CP49" s="873"/>
      <c r="CQ49" s="873"/>
      <c r="CR49" s="873"/>
      <c r="CS49" s="873"/>
      <c r="CT49" s="873"/>
      <c r="CU49" s="873"/>
      <c r="CV49" s="873"/>
      <c r="CW49" s="873"/>
      <c r="CX49" s="873"/>
      <c r="CY49" s="873"/>
      <c r="CZ49" s="873"/>
      <c r="DA49" s="873"/>
      <c r="DB49" s="873"/>
      <c r="DC49" s="873"/>
      <c r="DD49" s="873"/>
      <c r="DE49" s="873"/>
      <c r="DF49" s="873"/>
      <c r="DG49" s="873"/>
      <c r="DH49" s="873"/>
      <c r="DI49" s="873"/>
      <c r="DJ49" s="873"/>
      <c r="DK49" s="873"/>
      <c r="DL49" s="873"/>
      <c r="DM49" s="873"/>
      <c r="DN49" s="873"/>
      <c r="DO49" s="873"/>
      <c r="DP49" s="873"/>
      <c r="DQ49" s="873"/>
      <c r="DR49" s="873"/>
      <c r="DS49" s="873"/>
      <c r="DT49" s="873"/>
      <c r="DU49" s="873"/>
      <c r="DV49" s="873"/>
      <c r="DW49" s="873"/>
      <c r="DX49" s="873"/>
      <c r="DY49" s="873"/>
      <c r="DZ49" s="873"/>
      <c r="EA49" s="873"/>
      <c r="EB49" s="873"/>
      <c r="EC49" s="873"/>
      <c r="ED49" s="873"/>
      <c r="EE49" s="873"/>
      <c r="EF49" s="873"/>
      <c r="EG49" s="873"/>
      <c r="EH49" s="873"/>
      <c r="EI49" s="873"/>
      <c r="EJ49" s="873"/>
      <c r="EK49" s="873"/>
      <c r="EL49" s="873"/>
      <c r="EM49" s="873"/>
      <c r="EN49" s="873"/>
      <c r="EO49" s="873"/>
      <c r="EP49" s="873"/>
      <c r="EQ49" s="873"/>
      <c r="ER49" s="873"/>
      <c r="ES49" s="873"/>
      <c r="ET49" s="873"/>
      <c r="EU49" s="873"/>
      <c r="EV49" s="873"/>
      <c r="EW49" s="873"/>
      <c r="EX49" s="873"/>
      <c r="EY49" s="873"/>
      <c r="EZ49" s="873"/>
      <c r="FA49" s="873"/>
      <c r="FB49" s="873"/>
      <c r="FC49" s="873"/>
      <c r="FD49" s="873"/>
      <c r="FE49" s="873"/>
      <c r="FF49" s="873"/>
      <c r="FG49" s="873"/>
      <c r="FH49" s="873"/>
      <c r="FI49" s="873"/>
      <c r="FJ49" s="873"/>
      <c r="FK49" s="873"/>
      <c r="FL49" s="873"/>
      <c r="FM49" s="873"/>
      <c r="FN49" s="873"/>
      <c r="FO49" s="873"/>
      <c r="FP49" s="873"/>
      <c r="FQ49" s="873"/>
      <c r="FR49" s="873"/>
      <c r="FS49" s="873"/>
      <c r="FT49" s="873"/>
      <c r="FU49" s="873"/>
      <c r="FV49" s="873"/>
      <c r="FW49" s="873"/>
      <c r="FX49" s="873"/>
      <c r="FY49" s="873"/>
      <c r="FZ49" s="873"/>
      <c r="GA49" s="873"/>
      <c r="GB49" s="873"/>
      <c r="GC49" s="873"/>
      <c r="GD49" s="873"/>
      <c r="GE49" s="873"/>
      <c r="GF49" s="873"/>
      <c r="GG49" s="873"/>
      <c r="GH49" s="873"/>
      <c r="GI49" s="873"/>
      <c r="GJ49" s="873"/>
      <c r="GK49" s="873"/>
      <c r="GL49" s="873"/>
      <c r="GM49" s="873"/>
      <c r="GN49" s="873"/>
      <c r="GO49" s="873"/>
    </row>
    <row r="50" spans="1:197" s="872" customFormat="1">
      <c r="A50" s="769">
        <v>2</v>
      </c>
      <c r="B50" s="760" t="s">
        <v>1074</v>
      </c>
      <c r="C50" s="769"/>
      <c r="D50" s="769"/>
      <c r="E50" s="791"/>
      <c r="F50" s="791"/>
      <c r="G50" s="794"/>
      <c r="H50" s="770"/>
      <c r="I50" s="770"/>
      <c r="J50" s="770"/>
      <c r="K50" s="770"/>
      <c r="L50" s="770"/>
      <c r="M50" s="770"/>
      <c r="N50" s="770"/>
      <c r="O50" s="770"/>
      <c r="P50" s="770"/>
      <c r="Q50" s="770"/>
      <c r="R50" s="770"/>
      <c r="S50" s="770"/>
      <c r="T50" s="770"/>
      <c r="U50" s="873"/>
      <c r="V50" s="873"/>
      <c r="W50" s="873"/>
      <c r="X50" s="873"/>
      <c r="Y50" s="873"/>
      <c r="Z50" s="873"/>
      <c r="AA50" s="873"/>
      <c r="AB50" s="873"/>
      <c r="AC50" s="873"/>
      <c r="AD50" s="873"/>
      <c r="AE50" s="873"/>
      <c r="AF50" s="873"/>
      <c r="AG50" s="873"/>
      <c r="AH50" s="873"/>
      <c r="AI50" s="873"/>
      <c r="AJ50" s="873"/>
      <c r="AK50" s="873"/>
      <c r="AL50" s="873"/>
      <c r="AM50" s="873"/>
      <c r="AN50" s="873"/>
      <c r="AO50" s="873"/>
      <c r="AP50" s="873"/>
      <c r="AQ50" s="873"/>
      <c r="AR50" s="873"/>
      <c r="AS50" s="873"/>
      <c r="AT50" s="873"/>
      <c r="AU50" s="873"/>
      <c r="AV50" s="873"/>
      <c r="AW50" s="873"/>
      <c r="AX50" s="873"/>
      <c r="AY50" s="873"/>
      <c r="AZ50" s="873"/>
      <c r="BA50" s="873"/>
      <c r="BB50" s="873"/>
      <c r="BC50" s="873"/>
      <c r="BD50" s="873"/>
      <c r="BE50" s="873"/>
      <c r="BF50" s="873"/>
      <c r="BG50" s="873"/>
      <c r="BH50" s="873"/>
      <c r="BI50" s="873"/>
      <c r="BJ50" s="873"/>
      <c r="BK50" s="873"/>
      <c r="BL50" s="873"/>
      <c r="BM50" s="873"/>
      <c r="BN50" s="873"/>
      <c r="BO50" s="873"/>
      <c r="BP50" s="873"/>
      <c r="BQ50" s="873"/>
      <c r="BR50" s="873"/>
      <c r="BS50" s="873"/>
      <c r="BT50" s="873"/>
      <c r="BU50" s="873"/>
      <c r="BV50" s="873"/>
      <c r="BW50" s="873"/>
      <c r="BX50" s="873"/>
      <c r="BY50" s="873"/>
      <c r="BZ50" s="873"/>
      <c r="CA50" s="873"/>
      <c r="CB50" s="873"/>
      <c r="CC50" s="873"/>
      <c r="CD50" s="873"/>
      <c r="CE50" s="873"/>
      <c r="CF50" s="873"/>
      <c r="CG50" s="873"/>
      <c r="CH50" s="873"/>
      <c r="CI50" s="873"/>
      <c r="CJ50" s="873"/>
      <c r="CK50" s="873"/>
      <c r="CL50" s="873"/>
      <c r="CM50" s="873"/>
      <c r="CN50" s="873"/>
      <c r="CO50" s="873"/>
      <c r="CP50" s="873"/>
      <c r="CQ50" s="873"/>
      <c r="CR50" s="873"/>
      <c r="CS50" s="873"/>
      <c r="CT50" s="873"/>
      <c r="CU50" s="873"/>
      <c r="CV50" s="873"/>
      <c r="CW50" s="873"/>
      <c r="CX50" s="873"/>
      <c r="CY50" s="873"/>
      <c r="CZ50" s="873"/>
      <c r="DA50" s="873"/>
      <c r="DB50" s="873"/>
      <c r="DC50" s="873"/>
      <c r="DD50" s="873"/>
      <c r="DE50" s="873"/>
      <c r="DF50" s="873"/>
      <c r="DG50" s="873"/>
      <c r="DH50" s="873"/>
      <c r="DI50" s="873"/>
      <c r="DJ50" s="873"/>
      <c r="DK50" s="873"/>
      <c r="DL50" s="873"/>
      <c r="DM50" s="873"/>
      <c r="DN50" s="873"/>
      <c r="DO50" s="873"/>
      <c r="DP50" s="873"/>
      <c r="DQ50" s="873"/>
      <c r="DR50" s="873"/>
      <c r="DS50" s="873"/>
      <c r="DT50" s="873"/>
      <c r="DU50" s="873"/>
      <c r="DV50" s="873"/>
      <c r="DW50" s="873"/>
      <c r="DX50" s="873"/>
      <c r="DY50" s="873"/>
      <c r="DZ50" s="873"/>
      <c r="EA50" s="873"/>
      <c r="EB50" s="873"/>
      <c r="EC50" s="873"/>
      <c r="ED50" s="873"/>
      <c r="EE50" s="873"/>
      <c r="EF50" s="873"/>
      <c r="EG50" s="873"/>
      <c r="EH50" s="873"/>
      <c r="EI50" s="873"/>
      <c r="EJ50" s="873"/>
      <c r="EK50" s="873"/>
      <c r="EL50" s="873"/>
      <c r="EM50" s="873"/>
      <c r="EN50" s="873"/>
      <c r="EO50" s="873"/>
      <c r="EP50" s="873"/>
      <c r="EQ50" s="873"/>
      <c r="ER50" s="873"/>
      <c r="ES50" s="873"/>
      <c r="ET50" s="873"/>
      <c r="EU50" s="873"/>
      <c r="EV50" s="873"/>
      <c r="EW50" s="873"/>
      <c r="EX50" s="873"/>
      <c r="EY50" s="873"/>
      <c r="EZ50" s="873"/>
      <c r="FA50" s="873"/>
      <c r="FB50" s="873"/>
      <c r="FC50" s="873"/>
      <c r="FD50" s="873"/>
      <c r="FE50" s="873"/>
      <c r="FF50" s="873"/>
      <c r="FG50" s="873"/>
      <c r="FH50" s="873"/>
      <c r="FI50" s="873"/>
      <c r="FJ50" s="873"/>
      <c r="FK50" s="873"/>
      <c r="FL50" s="873"/>
      <c r="FM50" s="873"/>
      <c r="FN50" s="873"/>
      <c r="FO50" s="873"/>
      <c r="FP50" s="873"/>
      <c r="FQ50" s="873"/>
      <c r="FR50" s="873"/>
      <c r="FS50" s="873"/>
      <c r="FT50" s="873"/>
      <c r="FU50" s="873"/>
      <c r="FV50" s="873"/>
      <c r="FW50" s="873"/>
      <c r="FX50" s="873"/>
      <c r="FY50" s="873"/>
      <c r="FZ50" s="873"/>
      <c r="GA50" s="873"/>
      <c r="GB50" s="873"/>
      <c r="GC50" s="873"/>
      <c r="GD50" s="873"/>
      <c r="GE50" s="873"/>
      <c r="GF50" s="873"/>
      <c r="GG50" s="873"/>
      <c r="GH50" s="873"/>
      <c r="GI50" s="873"/>
      <c r="GJ50" s="873"/>
      <c r="GK50" s="873"/>
      <c r="GL50" s="873"/>
      <c r="GM50" s="873"/>
      <c r="GN50" s="873"/>
      <c r="GO50" s="873"/>
    </row>
    <row r="51" spans="1:197" s="877" customFormat="1">
      <c r="A51" s="758"/>
      <c r="B51" s="762"/>
      <c r="C51" s="758"/>
      <c r="D51" s="758"/>
      <c r="E51" s="752"/>
      <c r="F51" s="752"/>
      <c r="G51" s="764"/>
      <c r="H51" s="754"/>
      <c r="I51" s="754"/>
      <c r="J51" s="754"/>
      <c r="K51" s="754"/>
      <c r="L51" s="754"/>
      <c r="M51" s="754"/>
      <c r="N51" s="754"/>
      <c r="O51" s="754"/>
      <c r="P51" s="754"/>
      <c r="Q51" s="754"/>
      <c r="R51" s="754"/>
      <c r="S51" s="754"/>
      <c r="T51" s="754"/>
    </row>
    <row r="52" spans="1:197" s="873" customFormat="1">
      <c r="A52" s="769">
        <v>2.1</v>
      </c>
      <c r="B52" s="760" t="s">
        <v>1075</v>
      </c>
      <c r="C52" s="769"/>
      <c r="D52" s="769"/>
      <c r="E52" s="791"/>
      <c r="F52" s="791"/>
      <c r="G52" s="794"/>
      <c r="H52" s="770"/>
      <c r="I52" s="770"/>
      <c r="J52" s="770"/>
      <c r="K52" s="770"/>
      <c r="L52" s="770"/>
      <c r="M52" s="770"/>
      <c r="N52" s="770"/>
      <c r="O52" s="770"/>
      <c r="P52" s="770"/>
      <c r="Q52" s="770"/>
      <c r="R52" s="770"/>
      <c r="S52" s="770"/>
      <c r="T52" s="770"/>
    </row>
    <row r="53" spans="1:197" s="877" customFormat="1" ht="92">
      <c r="A53" s="758"/>
      <c r="B53" s="789" t="s">
        <v>1076</v>
      </c>
      <c r="C53" s="758"/>
      <c r="D53" s="758"/>
      <c r="E53" s="752"/>
      <c r="F53" s="752"/>
      <c r="G53" s="795"/>
      <c r="H53" s="754"/>
      <c r="I53" s="754"/>
      <c r="J53" s="754"/>
      <c r="K53" s="754"/>
      <c r="L53" s="754"/>
      <c r="M53" s="754"/>
      <c r="N53" s="754"/>
      <c r="O53" s="754"/>
      <c r="P53" s="754"/>
      <c r="Q53" s="754"/>
      <c r="R53" s="754"/>
      <c r="S53" s="754"/>
      <c r="T53" s="888" t="s">
        <v>1154</v>
      </c>
    </row>
    <row r="54" spans="1:197" s="873" customFormat="1">
      <c r="A54" s="769"/>
      <c r="B54" s="760" t="s">
        <v>1077</v>
      </c>
      <c r="C54" s="769"/>
      <c r="D54" s="769"/>
      <c r="E54" s="791"/>
      <c r="F54" s="791"/>
      <c r="G54" s="796"/>
      <c r="H54" s="770"/>
      <c r="I54" s="770"/>
      <c r="J54" s="770"/>
      <c r="K54" s="770"/>
      <c r="L54" s="770"/>
      <c r="M54" s="770"/>
      <c r="N54" s="770"/>
      <c r="O54" s="770"/>
      <c r="P54" s="770"/>
      <c r="Q54" s="770"/>
      <c r="R54" s="770"/>
      <c r="S54" s="770"/>
      <c r="T54" s="770"/>
    </row>
    <row r="55" spans="1:197" s="877" customFormat="1">
      <c r="A55" s="758"/>
      <c r="B55" s="760" t="s">
        <v>1078</v>
      </c>
      <c r="C55" s="758"/>
      <c r="D55" s="758"/>
      <c r="E55" s="752"/>
      <c r="F55" s="752"/>
      <c r="G55" s="795"/>
      <c r="H55" s="754"/>
      <c r="I55" s="754"/>
      <c r="J55" s="754"/>
      <c r="K55" s="754"/>
      <c r="L55" s="754"/>
      <c r="M55" s="754"/>
      <c r="N55" s="754"/>
      <c r="O55" s="754"/>
      <c r="P55" s="754"/>
      <c r="Q55" s="754"/>
      <c r="R55" s="754"/>
      <c r="S55" s="754"/>
      <c r="T55" s="754"/>
    </row>
    <row r="56" spans="1:197" s="877" customFormat="1">
      <c r="A56" s="758" t="s">
        <v>73</v>
      </c>
      <c r="B56" s="762" t="s">
        <v>1079</v>
      </c>
      <c r="C56" s="758" t="s">
        <v>1080</v>
      </c>
      <c r="D56" s="758" t="s">
        <v>590</v>
      </c>
      <c r="E56" s="752"/>
      <c r="F56" s="752"/>
      <c r="G56" s="795"/>
      <c r="H56" s="754"/>
      <c r="I56" s="754"/>
      <c r="J56" s="754"/>
      <c r="K56" s="754"/>
      <c r="L56" s="754"/>
      <c r="M56" s="754"/>
      <c r="N56" s="754"/>
      <c r="O56" s="754"/>
      <c r="P56" s="754"/>
      <c r="Q56" s="754"/>
      <c r="R56" s="754"/>
      <c r="S56" s="754"/>
      <c r="T56" s="754"/>
    </row>
    <row r="57" spans="1:197" s="877" customFormat="1" ht="23">
      <c r="A57" s="758" t="s">
        <v>78</v>
      </c>
      <c r="B57" s="762" t="s">
        <v>1153</v>
      </c>
      <c r="C57" s="758" t="s">
        <v>1080</v>
      </c>
      <c r="D57" s="758">
        <v>80</v>
      </c>
      <c r="E57" s="752">
        <v>1350</v>
      </c>
      <c r="F57" s="752">
        <v>350</v>
      </c>
      <c r="G57" s="795">
        <f>$D57*(E57+F57)</f>
        <v>136000</v>
      </c>
      <c r="H57" s="754">
        <v>59</v>
      </c>
      <c r="I57" s="763">
        <v>1700</v>
      </c>
      <c r="J57" s="764">
        <v>100300</v>
      </c>
      <c r="K57" s="754">
        <v>59</v>
      </c>
      <c r="L57" s="763">
        <v>1700</v>
      </c>
      <c r="M57" s="754">
        <v>100300</v>
      </c>
      <c r="N57" s="796">
        <f>H57-K57</f>
        <v>0</v>
      </c>
      <c r="O57" s="763">
        <v>1700</v>
      </c>
      <c r="P57" s="796">
        <f>N57*O57</f>
        <v>0</v>
      </c>
      <c r="Q57" s="796">
        <f>K57-D57</f>
        <v>-21</v>
      </c>
      <c r="R57" s="763">
        <v>1700</v>
      </c>
      <c r="S57" s="796">
        <f>R57*Q57</f>
        <v>-35700</v>
      </c>
      <c r="T57" s="754"/>
    </row>
    <row r="58" spans="1:197" s="877" customFormat="1">
      <c r="A58" s="758" t="s">
        <v>80</v>
      </c>
      <c r="B58" s="762" t="s">
        <v>1082</v>
      </c>
      <c r="C58" s="758" t="s">
        <v>1080</v>
      </c>
      <c r="D58" s="758" t="s">
        <v>590</v>
      </c>
      <c r="E58" s="752"/>
      <c r="F58" s="752"/>
      <c r="G58" s="795"/>
      <c r="H58" s="754"/>
      <c r="I58" s="754"/>
      <c r="J58" s="754"/>
      <c r="K58" s="754"/>
      <c r="L58" s="754"/>
      <c r="M58" s="754">
        <v>0</v>
      </c>
      <c r="N58" s="754"/>
      <c r="O58" s="754"/>
      <c r="P58" s="754"/>
      <c r="Q58" s="754"/>
      <c r="R58" s="754"/>
      <c r="S58" s="754"/>
      <c r="T58" s="754"/>
    </row>
    <row r="59" spans="1:197" s="877" customFormat="1">
      <c r="A59" s="758" t="s">
        <v>82</v>
      </c>
      <c r="B59" s="762" t="s">
        <v>1083</v>
      </c>
      <c r="C59" s="758" t="s">
        <v>1080</v>
      </c>
      <c r="D59" s="758">
        <v>75</v>
      </c>
      <c r="E59" s="752">
        <v>950</v>
      </c>
      <c r="F59" s="752">
        <v>350</v>
      </c>
      <c r="G59" s="795">
        <f>$D59*(E59+F59)</f>
        <v>97500</v>
      </c>
      <c r="H59" s="754">
        <v>130</v>
      </c>
      <c r="I59" s="763">
        <v>1300</v>
      </c>
      <c r="J59" s="764">
        <v>169000</v>
      </c>
      <c r="K59" s="754">
        <v>130</v>
      </c>
      <c r="L59" s="763">
        <v>1300</v>
      </c>
      <c r="M59" s="754">
        <v>169000</v>
      </c>
      <c r="N59" s="796">
        <f>H59-K59</f>
        <v>0</v>
      </c>
      <c r="O59" s="763">
        <v>1300</v>
      </c>
      <c r="P59" s="796">
        <f>N59*O59</f>
        <v>0</v>
      </c>
      <c r="Q59" s="796">
        <f>K59-D59</f>
        <v>55</v>
      </c>
      <c r="R59" s="763">
        <v>1300</v>
      </c>
      <c r="S59" s="796">
        <f>R59*Q59</f>
        <v>71500</v>
      </c>
      <c r="T59" s="754"/>
    </row>
    <row r="60" spans="1:197" s="874" customFormat="1">
      <c r="A60" s="799"/>
      <c r="B60" s="798"/>
      <c r="C60" s="799"/>
      <c r="D60" s="799"/>
      <c r="E60" s="800"/>
      <c r="F60" s="800"/>
      <c r="G60" s="801"/>
      <c r="H60" s="802"/>
      <c r="I60" s="802"/>
      <c r="J60" s="802"/>
      <c r="K60" s="802"/>
      <c r="L60" s="802"/>
      <c r="M60" s="802"/>
      <c r="N60" s="802"/>
      <c r="O60" s="802"/>
      <c r="P60" s="802"/>
      <c r="Q60" s="802"/>
      <c r="R60" s="802"/>
      <c r="S60" s="802"/>
      <c r="T60" s="802"/>
    </row>
    <row r="61" spans="1:197" s="886" customFormat="1">
      <c r="A61" s="750">
        <v>2.2000000000000002</v>
      </c>
      <c r="B61" s="749" t="s">
        <v>1152</v>
      </c>
      <c r="C61" s="750"/>
      <c r="D61" s="750"/>
      <c r="E61" s="750"/>
      <c r="F61" s="750"/>
      <c r="G61" s="805"/>
      <c r="H61" s="887"/>
      <c r="I61" s="887"/>
      <c r="J61" s="887"/>
      <c r="K61" s="887"/>
      <c r="L61" s="887"/>
      <c r="M61" s="887"/>
      <c r="N61" s="887"/>
      <c r="O61" s="887"/>
      <c r="P61" s="887"/>
      <c r="Q61" s="887"/>
      <c r="R61" s="887"/>
      <c r="S61" s="887"/>
      <c r="T61" s="887"/>
    </row>
    <row r="62" spans="1:197" s="884" customFormat="1" ht="46">
      <c r="A62" s="743"/>
      <c r="B62" s="757" t="s">
        <v>1151</v>
      </c>
      <c r="C62" s="743"/>
      <c r="D62" s="743"/>
      <c r="E62" s="743"/>
      <c r="F62" s="743"/>
      <c r="G62" s="753"/>
      <c r="H62" s="885"/>
      <c r="I62" s="885"/>
      <c r="J62" s="885"/>
      <c r="K62" s="885"/>
      <c r="L62" s="885"/>
      <c r="M62" s="885"/>
      <c r="N62" s="885"/>
      <c r="O62" s="885"/>
      <c r="P62" s="885"/>
      <c r="Q62" s="885"/>
      <c r="R62" s="885"/>
      <c r="S62" s="885"/>
      <c r="T62" s="885"/>
    </row>
    <row r="63" spans="1:197" s="877" customFormat="1">
      <c r="A63" s="758"/>
      <c r="B63" s="760" t="s">
        <v>1150</v>
      </c>
      <c r="C63" s="758"/>
      <c r="D63" s="758"/>
      <c r="E63" s="758"/>
      <c r="F63" s="758"/>
      <c r="G63" s="758"/>
      <c r="H63" s="754"/>
      <c r="I63" s="754"/>
      <c r="J63" s="754"/>
      <c r="K63" s="754"/>
      <c r="L63" s="754"/>
      <c r="M63" s="754"/>
      <c r="N63" s="754"/>
      <c r="O63" s="754"/>
      <c r="P63" s="754"/>
      <c r="Q63" s="754"/>
      <c r="R63" s="754"/>
      <c r="S63" s="754"/>
      <c r="T63" s="754"/>
    </row>
    <row r="64" spans="1:197" s="877" customFormat="1">
      <c r="A64" s="758" t="s">
        <v>73</v>
      </c>
      <c r="B64" s="762" t="s">
        <v>1090</v>
      </c>
      <c r="C64" s="758" t="s">
        <v>1080</v>
      </c>
      <c r="D64" s="758">
        <v>1.5</v>
      </c>
      <c r="E64" s="752">
        <v>8250</v>
      </c>
      <c r="F64" s="752">
        <v>1250</v>
      </c>
      <c r="G64" s="795">
        <f>$D64*(E64+F64)</f>
        <v>14250</v>
      </c>
      <c r="H64" s="754">
        <v>0</v>
      </c>
      <c r="I64" s="754"/>
      <c r="J64" s="764">
        <v>0</v>
      </c>
      <c r="K64" s="754"/>
      <c r="L64" s="754"/>
      <c r="M64" s="754"/>
      <c r="N64" s="754"/>
      <c r="O64" s="754"/>
      <c r="P64" s="754"/>
      <c r="Q64" s="796">
        <f>K64-D64</f>
        <v>-1.5</v>
      </c>
      <c r="R64" s="763">
        <f>F64+E64</f>
        <v>9500</v>
      </c>
      <c r="S64" s="796">
        <f>R64*Q64</f>
        <v>-14250</v>
      </c>
      <c r="T64" s="754"/>
    </row>
    <row r="65" spans="1:197" s="878" customFormat="1">
      <c r="A65" s="758"/>
      <c r="B65" s="762"/>
      <c r="C65" s="758"/>
      <c r="D65" s="758"/>
      <c r="E65" s="805"/>
      <c r="F65" s="805"/>
      <c r="G65" s="805"/>
      <c r="H65" s="806"/>
      <c r="I65" s="806"/>
      <c r="J65" s="806"/>
      <c r="K65" s="806"/>
      <c r="L65" s="806"/>
      <c r="M65" s="806"/>
      <c r="N65" s="806"/>
      <c r="O65" s="806"/>
      <c r="P65" s="806"/>
      <c r="Q65" s="806"/>
      <c r="R65" s="806"/>
      <c r="S65" s="806"/>
      <c r="T65" s="806"/>
    </row>
    <row r="66" spans="1:197" s="878" customFormat="1">
      <c r="A66" s="750">
        <v>2.2999999999999998</v>
      </c>
      <c r="B66" s="749" t="s">
        <v>1149</v>
      </c>
      <c r="C66" s="750"/>
      <c r="D66" s="750"/>
      <c r="E66" s="805"/>
      <c r="F66" s="805"/>
      <c r="G66" s="805"/>
      <c r="H66" s="806"/>
      <c r="I66" s="806"/>
      <c r="J66" s="806"/>
      <c r="K66" s="806"/>
      <c r="L66" s="806"/>
      <c r="M66" s="806"/>
      <c r="N66" s="806"/>
      <c r="O66" s="806"/>
      <c r="P66" s="806"/>
      <c r="Q66" s="806"/>
      <c r="R66" s="806"/>
      <c r="S66" s="806"/>
      <c r="T66" s="806"/>
    </row>
    <row r="67" spans="1:197" s="878" customFormat="1" ht="24">
      <c r="A67" s="743"/>
      <c r="B67" s="742" t="s">
        <v>1148</v>
      </c>
      <c r="C67" s="743" t="s">
        <v>1080</v>
      </c>
      <c r="D67" s="743" t="s">
        <v>590</v>
      </c>
      <c r="E67" s="805"/>
      <c r="F67" s="805"/>
      <c r="G67" s="805"/>
      <c r="H67" s="806"/>
      <c r="I67" s="806"/>
      <c r="J67" s="806"/>
      <c r="K67" s="806"/>
      <c r="L67" s="806"/>
      <c r="M67" s="806"/>
      <c r="N67" s="806"/>
      <c r="O67" s="806"/>
      <c r="P67" s="806"/>
      <c r="Q67" s="806"/>
      <c r="R67" s="806"/>
      <c r="S67" s="806"/>
      <c r="T67" s="806"/>
    </row>
    <row r="68" spans="1:197" s="878" customFormat="1">
      <c r="A68" s="758"/>
      <c r="B68" s="762"/>
      <c r="C68" s="758"/>
      <c r="D68" s="758"/>
      <c r="E68" s="805"/>
      <c r="F68" s="805"/>
      <c r="G68" s="805"/>
      <c r="H68" s="806"/>
      <c r="I68" s="806"/>
      <c r="J68" s="806"/>
      <c r="K68" s="806"/>
      <c r="L68" s="806"/>
      <c r="M68" s="806"/>
      <c r="N68" s="806"/>
      <c r="O68" s="806"/>
      <c r="P68" s="806"/>
      <c r="Q68" s="806"/>
      <c r="R68" s="806"/>
      <c r="S68" s="806"/>
      <c r="T68" s="806"/>
    </row>
    <row r="69" spans="1:197">
      <c r="A69" s="769">
        <v>2.4</v>
      </c>
      <c r="B69" s="760" t="s">
        <v>1091</v>
      </c>
      <c r="C69" s="758"/>
      <c r="D69" s="758"/>
      <c r="E69" s="810"/>
      <c r="F69" s="810"/>
      <c r="G69" s="810"/>
      <c r="H69" s="722"/>
      <c r="I69" s="722"/>
      <c r="J69" s="722"/>
      <c r="K69" s="722"/>
      <c r="L69" s="722"/>
      <c r="M69" s="722"/>
      <c r="N69" s="722"/>
      <c r="O69" s="722"/>
      <c r="P69" s="722"/>
      <c r="Q69" s="722"/>
      <c r="R69" s="722"/>
      <c r="S69" s="722"/>
      <c r="T69" s="722"/>
    </row>
    <row r="70" spans="1:197" ht="34.5">
      <c r="A70" s="758"/>
      <c r="B70" s="762" t="s">
        <v>1092</v>
      </c>
      <c r="C70" s="758" t="s">
        <v>1080</v>
      </c>
      <c r="D70" s="758">
        <v>1.5</v>
      </c>
      <c r="E70" s="883">
        <v>7500</v>
      </c>
      <c r="F70" s="883">
        <v>500</v>
      </c>
      <c r="G70" s="781">
        <f>$D70*(E70+F70)</f>
        <v>12000</v>
      </c>
      <c r="H70" s="754">
        <v>0</v>
      </c>
      <c r="I70" s="722"/>
      <c r="J70" s="722"/>
      <c r="K70" s="722"/>
      <c r="L70" s="722"/>
      <c r="M70" s="722"/>
      <c r="N70" s="722"/>
      <c r="O70" s="722"/>
      <c r="P70" s="722"/>
      <c r="Q70" s="796">
        <f>K70-D70</f>
        <v>-1.5</v>
      </c>
      <c r="R70" s="763">
        <f>F70+E70</f>
        <v>8000</v>
      </c>
      <c r="S70" s="796">
        <f>R70*Q70</f>
        <v>-12000</v>
      </c>
      <c r="T70" s="722"/>
    </row>
    <row r="71" spans="1:197" s="877" customFormat="1">
      <c r="A71" s="758"/>
      <c r="B71" s="760" t="s">
        <v>1088</v>
      </c>
      <c r="C71" s="758"/>
      <c r="D71" s="758"/>
      <c r="E71" s="882"/>
      <c r="F71" s="882"/>
      <c r="G71" s="795"/>
      <c r="H71" s="754"/>
      <c r="I71" s="754"/>
      <c r="J71" s="754"/>
      <c r="K71" s="754"/>
      <c r="L71" s="754"/>
      <c r="M71" s="754"/>
      <c r="N71" s="754"/>
      <c r="O71" s="754"/>
      <c r="P71" s="754"/>
      <c r="Q71" s="754"/>
      <c r="R71" s="754"/>
      <c r="S71" s="754"/>
      <c r="T71" s="754"/>
    </row>
    <row r="72" spans="1:197" s="877" customFormat="1">
      <c r="A72" s="758"/>
      <c r="B72" s="760"/>
      <c r="C72" s="758"/>
      <c r="D72" s="758"/>
      <c r="E72" s="752"/>
      <c r="F72" s="752"/>
      <c r="G72" s="795"/>
      <c r="H72" s="754"/>
      <c r="I72" s="754"/>
      <c r="J72" s="754"/>
      <c r="K72" s="754"/>
      <c r="L72" s="754"/>
      <c r="M72" s="754"/>
      <c r="N72" s="754"/>
      <c r="O72" s="754"/>
      <c r="P72" s="754"/>
      <c r="Q72" s="754"/>
      <c r="R72" s="754"/>
      <c r="S72" s="754"/>
      <c r="T72" s="754"/>
    </row>
    <row r="73" spans="1:197" s="873" customFormat="1">
      <c r="A73" s="769">
        <v>2.5</v>
      </c>
      <c r="B73" s="760" t="s">
        <v>1147</v>
      </c>
      <c r="C73" s="769"/>
      <c r="D73" s="769"/>
      <c r="E73" s="881"/>
      <c r="F73" s="881"/>
      <c r="G73" s="795"/>
      <c r="H73" s="770"/>
      <c r="I73" s="770"/>
      <c r="J73" s="770"/>
      <c r="K73" s="770"/>
      <c r="L73" s="770"/>
      <c r="M73" s="770"/>
      <c r="N73" s="770"/>
      <c r="O73" s="770"/>
      <c r="P73" s="770"/>
      <c r="Q73" s="770"/>
      <c r="R73" s="770"/>
      <c r="S73" s="770"/>
      <c r="T73" s="770"/>
    </row>
    <row r="74" spans="1:197" s="877" customFormat="1">
      <c r="A74" s="758"/>
      <c r="B74" s="762" t="s">
        <v>1146</v>
      </c>
      <c r="C74" s="758"/>
      <c r="D74" s="758"/>
      <c r="E74" s="880"/>
      <c r="F74" s="880"/>
      <c r="G74" s="795"/>
      <c r="H74" s="754"/>
      <c r="I74" s="754"/>
      <c r="J74" s="754"/>
      <c r="K74" s="754"/>
      <c r="L74" s="754"/>
      <c r="M74" s="754"/>
      <c r="N74" s="754"/>
      <c r="O74" s="754"/>
      <c r="P74" s="754"/>
      <c r="Q74" s="754"/>
      <c r="R74" s="754"/>
      <c r="S74" s="754"/>
      <c r="T74" s="754"/>
    </row>
    <row r="75" spans="1:197" s="877" customFormat="1">
      <c r="A75" s="758"/>
      <c r="B75" s="762" t="s">
        <v>1145</v>
      </c>
      <c r="C75" s="758" t="s">
        <v>1080</v>
      </c>
      <c r="D75" s="758">
        <v>1</v>
      </c>
      <c r="E75" s="752">
        <v>8000</v>
      </c>
      <c r="F75" s="752">
        <v>500</v>
      </c>
      <c r="G75" s="781">
        <f>$D75*(E75+F75)</f>
        <v>8500</v>
      </c>
      <c r="H75" s="754">
        <v>0</v>
      </c>
      <c r="I75" s="754"/>
      <c r="J75" s="754"/>
      <c r="K75" s="754"/>
      <c r="L75" s="754"/>
      <c r="M75" s="754"/>
      <c r="N75" s="754"/>
      <c r="O75" s="754"/>
      <c r="P75" s="754"/>
      <c r="Q75" s="796">
        <f>K75-D75</f>
        <v>-1</v>
      </c>
      <c r="R75" s="763">
        <f>F75+E75</f>
        <v>8500</v>
      </c>
      <c r="S75" s="796">
        <f>R75*Q75</f>
        <v>-8500</v>
      </c>
      <c r="T75" s="754"/>
    </row>
    <row r="76" spans="1:197" s="877" customFormat="1">
      <c r="A76" s="758"/>
      <c r="B76" s="760" t="s">
        <v>1088</v>
      </c>
      <c r="C76" s="758"/>
      <c r="D76" s="758"/>
      <c r="E76" s="752"/>
      <c r="F76" s="752"/>
      <c r="G76" s="795"/>
      <c r="H76" s="754"/>
      <c r="I76" s="754"/>
      <c r="J76" s="754"/>
      <c r="K76" s="754"/>
      <c r="L76" s="754"/>
      <c r="M76" s="754"/>
      <c r="N76" s="754"/>
      <c r="O76" s="754"/>
      <c r="P76" s="754"/>
      <c r="Q76" s="754"/>
      <c r="R76" s="754"/>
      <c r="S76" s="754"/>
      <c r="T76" s="754"/>
    </row>
    <row r="77" spans="1:197">
      <c r="A77" s="758"/>
      <c r="B77" s="762"/>
      <c r="C77" s="758"/>
      <c r="D77" s="758"/>
      <c r="E77" s="810"/>
      <c r="F77" s="810"/>
      <c r="G77" s="810"/>
      <c r="H77" s="722"/>
      <c r="I77" s="722"/>
      <c r="J77" s="722"/>
      <c r="K77" s="722"/>
      <c r="L77" s="722"/>
      <c r="M77" s="722"/>
      <c r="N77" s="722"/>
      <c r="O77" s="722"/>
      <c r="P77" s="722"/>
      <c r="Q77" s="722"/>
      <c r="R77" s="722"/>
      <c r="S77" s="722"/>
      <c r="T77" s="722"/>
    </row>
    <row r="78" spans="1:197" s="872" customFormat="1">
      <c r="A78" s="769">
        <v>2.6</v>
      </c>
      <c r="B78" s="760" t="s">
        <v>1093</v>
      </c>
      <c r="C78" s="769"/>
      <c r="D78" s="769"/>
      <c r="E78" s="791"/>
      <c r="F78" s="791"/>
      <c r="G78" s="791"/>
      <c r="H78" s="770"/>
      <c r="I78" s="770"/>
      <c r="J78" s="770"/>
      <c r="K78" s="770"/>
      <c r="L78" s="770"/>
      <c r="M78" s="770"/>
      <c r="N78" s="770"/>
      <c r="O78" s="770"/>
      <c r="P78" s="770"/>
      <c r="Q78" s="770"/>
      <c r="R78" s="770"/>
      <c r="S78" s="770"/>
      <c r="T78" s="770"/>
      <c r="U78" s="873"/>
      <c r="V78" s="873"/>
      <c r="W78" s="873"/>
      <c r="X78" s="873"/>
      <c r="Y78" s="873"/>
      <c r="Z78" s="873"/>
      <c r="AA78" s="873"/>
      <c r="AB78" s="873"/>
      <c r="AC78" s="873"/>
      <c r="AD78" s="873"/>
      <c r="AE78" s="873"/>
      <c r="AF78" s="873"/>
      <c r="AG78" s="873"/>
      <c r="AH78" s="873"/>
      <c r="AI78" s="873"/>
      <c r="AJ78" s="873"/>
      <c r="AK78" s="873"/>
      <c r="AL78" s="873"/>
      <c r="AM78" s="873"/>
      <c r="AN78" s="873"/>
      <c r="AO78" s="873"/>
      <c r="AP78" s="873"/>
      <c r="AQ78" s="873"/>
      <c r="AR78" s="873"/>
      <c r="AS78" s="873"/>
      <c r="AT78" s="873"/>
      <c r="AU78" s="873"/>
      <c r="AV78" s="873"/>
      <c r="AW78" s="873"/>
      <c r="AX78" s="873"/>
      <c r="AY78" s="873"/>
      <c r="AZ78" s="873"/>
      <c r="BA78" s="873"/>
      <c r="BB78" s="873"/>
      <c r="BC78" s="873"/>
      <c r="BD78" s="873"/>
      <c r="BE78" s="873"/>
      <c r="BF78" s="873"/>
      <c r="BG78" s="873"/>
      <c r="BH78" s="873"/>
      <c r="BI78" s="873"/>
      <c r="BJ78" s="873"/>
      <c r="BK78" s="873"/>
      <c r="BL78" s="873"/>
      <c r="BM78" s="873"/>
      <c r="BN78" s="873"/>
      <c r="BO78" s="873"/>
      <c r="BP78" s="873"/>
      <c r="BQ78" s="873"/>
      <c r="BR78" s="873"/>
      <c r="BS78" s="873"/>
      <c r="BT78" s="873"/>
      <c r="BU78" s="873"/>
      <c r="BV78" s="873"/>
      <c r="BW78" s="873"/>
      <c r="BX78" s="873"/>
      <c r="BY78" s="873"/>
      <c r="BZ78" s="873"/>
      <c r="CA78" s="873"/>
      <c r="CB78" s="873"/>
      <c r="CC78" s="873"/>
      <c r="CD78" s="873"/>
      <c r="CE78" s="873"/>
      <c r="CF78" s="873"/>
      <c r="CG78" s="873"/>
      <c r="CH78" s="873"/>
      <c r="CI78" s="873"/>
      <c r="CJ78" s="873"/>
      <c r="CK78" s="873"/>
      <c r="CL78" s="873"/>
      <c r="CM78" s="873"/>
      <c r="CN78" s="873"/>
      <c r="CO78" s="873"/>
      <c r="CP78" s="873"/>
      <c r="CQ78" s="873"/>
      <c r="CR78" s="873"/>
      <c r="CS78" s="873"/>
      <c r="CT78" s="873"/>
      <c r="CU78" s="873"/>
      <c r="CV78" s="873"/>
      <c r="CW78" s="873"/>
      <c r="CX78" s="873"/>
      <c r="CY78" s="873"/>
      <c r="CZ78" s="873"/>
      <c r="DA78" s="873"/>
      <c r="DB78" s="873"/>
      <c r="DC78" s="873"/>
      <c r="DD78" s="873"/>
      <c r="DE78" s="873"/>
      <c r="DF78" s="873"/>
      <c r="DG78" s="873"/>
      <c r="DH78" s="873"/>
      <c r="DI78" s="873"/>
      <c r="DJ78" s="873"/>
      <c r="DK78" s="873"/>
      <c r="DL78" s="873"/>
      <c r="DM78" s="873"/>
      <c r="DN78" s="873"/>
      <c r="DO78" s="873"/>
      <c r="DP78" s="873"/>
      <c r="DQ78" s="873"/>
      <c r="DR78" s="873"/>
      <c r="DS78" s="873"/>
      <c r="DT78" s="873"/>
      <c r="DU78" s="873"/>
      <c r="DV78" s="873"/>
      <c r="DW78" s="873"/>
      <c r="DX78" s="873"/>
      <c r="DY78" s="873"/>
      <c r="DZ78" s="873"/>
      <c r="EA78" s="873"/>
      <c r="EB78" s="873"/>
      <c r="EC78" s="873"/>
      <c r="ED78" s="873"/>
      <c r="EE78" s="873"/>
      <c r="EF78" s="873"/>
      <c r="EG78" s="873"/>
      <c r="EH78" s="873"/>
      <c r="EI78" s="873"/>
      <c r="EJ78" s="873"/>
      <c r="EK78" s="873"/>
      <c r="EL78" s="873"/>
      <c r="EM78" s="873"/>
      <c r="EN78" s="873"/>
      <c r="EO78" s="873"/>
      <c r="EP78" s="873"/>
      <c r="EQ78" s="873"/>
      <c r="ER78" s="873"/>
      <c r="ES78" s="873"/>
      <c r="ET78" s="873"/>
      <c r="EU78" s="873"/>
      <c r="EV78" s="873"/>
      <c r="EW78" s="873"/>
      <c r="EX78" s="873"/>
      <c r="EY78" s="873"/>
      <c r="EZ78" s="873"/>
      <c r="FA78" s="873"/>
      <c r="FB78" s="873"/>
      <c r="FC78" s="873"/>
      <c r="FD78" s="873"/>
      <c r="FE78" s="873"/>
      <c r="FF78" s="873"/>
      <c r="FG78" s="873"/>
      <c r="FH78" s="873"/>
      <c r="FI78" s="873"/>
      <c r="FJ78" s="873"/>
      <c r="FK78" s="873"/>
      <c r="FL78" s="873"/>
      <c r="FM78" s="873"/>
      <c r="FN78" s="873"/>
      <c r="FO78" s="873"/>
      <c r="FP78" s="873"/>
      <c r="FQ78" s="873"/>
      <c r="FR78" s="873"/>
      <c r="FS78" s="873"/>
      <c r="FT78" s="873"/>
      <c r="FU78" s="873"/>
      <c r="FV78" s="873"/>
      <c r="FW78" s="873"/>
      <c r="FX78" s="873"/>
      <c r="FY78" s="873"/>
      <c r="FZ78" s="873"/>
      <c r="GA78" s="873"/>
      <c r="GB78" s="873"/>
      <c r="GC78" s="873"/>
      <c r="GD78" s="873"/>
      <c r="GE78" s="873"/>
      <c r="GF78" s="873"/>
      <c r="GG78" s="873"/>
      <c r="GH78" s="873"/>
      <c r="GI78" s="873"/>
      <c r="GJ78" s="873"/>
      <c r="GK78" s="873"/>
      <c r="GL78" s="873"/>
      <c r="GM78" s="873"/>
      <c r="GN78" s="873"/>
      <c r="GO78" s="873"/>
    </row>
    <row r="79" spans="1:197" s="877" customFormat="1" ht="69">
      <c r="A79" s="758"/>
      <c r="B79" s="762" t="s">
        <v>1094</v>
      </c>
      <c r="C79" s="758" t="s">
        <v>1080</v>
      </c>
      <c r="D79" s="758">
        <v>4</v>
      </c>
      <c r="E79" s="752">
        <v>8050</v>
      </c>
      <c r="F79" s="752">
        <v>1450</v>
      </c>
      <c r="G79" s="752">
        <f>$D79*(E79+F79)</f>
        <v>38000</v>
      </c>
      <c r="H79" s="754">
        <v>0</v>
      </c>
      <c r="I79" s="754"/>
      <c r="J79" s="754"/>
      <c r="K79" s="754"/>
      <c r="L79" s="754"/>
      <c r="M79" s="754"/>
      <c r="N79" s="754"/>
      <c r="O79" s="754"/>
      <c r="P79" s="754"/>
      <c r="Q79" s="796">
        <f>K79-D79</f>
        <v>-4</v>
      </c>
      <c r="R79" s="763">
        <f>F79+E79</f>
        <v>9500</v>
      </c>
      <c r="S79" s="796">
        <f>R79*Q79</f>
        <v>-38000</v>
      </c>
      <c r="T79" s="754"/>
    </row>
    <row r="80" spans="1:197" s="877" customFormat="1">
      <c r="A80" s="758"/>
      <c r="B80" s="760" t="s">
        <v>1088</v>
      </c>
      <c r="C80" s="758"/>
      <c r="D80" s="758"/>
      <c r="E80" s="752"/>
      <c r="F80" s="752"/>
      <c r="G80" s="795"/>
      <c r="H80" s="754"/>
      <c r="I80" s="754"/>
      <c r="J80" s="754"/>
      <c r="K80" s="754"/>
      <c r="L80" s="754"/>
      <c r="M80" s="754"/>
      <c r="N80" s="754"/>
      <c r="O80" s="754"/>
      <c r="P80" s="754"/>
      <c r="Q80" s="754"/>
      <c r="R80" s="754"/>
      <c r="S80" s="754"/>
      <c r="T80" s="754"/>
    </row>
    <row r="81" spans="1:197" s="877" customFormat="1">
      <c r="A81" s="758"/>
      <c r="B81" s="760"/>
      <c r="C81" s="758"/>
      <c r="D81" s="758"/>
      <c r="E81" s="752"/>
      <c r="F81" s="752"/>
      <c r="G81" s="795"/>
      <c r="H81" s="754"/>
      <c r="I81" s="754"/>
      <c r="J81" s="754"/>
      <c r="K81" s="754"/>
      <c r="L81" s="754"/>
      <c r="M81" s="754"/>
      <c r="N81" s="754"/>
      <c r="O81" s="754"/>
      <c r="P81" s="754"/>
      <c r="Q81" s="754"/>
      <c r="R81" s="754"/>
      <c r="S81" s="754"/>
      <c r="T81" s="754"/>
    </row>
    <row r="82" spans="1:197" s="877" customFormat="1">
      <c r="A82" s="750">
        <v>2.7</v>
      </c>
      <c r="B82" s="760" t="s">
        <v>1144</v>
      </c>
      <c r="C82" s="750"/>
      <c r="D82" s="750"/>
      <c r="E82" s="752"/>
      <c r="F82" s="752"/>
      <c r="G82" s="795"/>
      <c r="H82" s="754"/>
      <c r="I82" s="754"/>
      <c r="J82" s="754"/>
      <c r="K82" s="754"/>
      <c r="L82" s="754"/>
      <c r="M82" s="754"/>
      <c r="N82" s="754"/>
      <c r="O82" s="754"/>
      <c r="P82" s="754"/>
      <c r="Q82" s="754"/>
      <c r="R82" s="754"/>
      <c r="S82" s="754"/>
      <c r="T82" s="754"/>
    </row>
    <row r="83" spans="1:197" s="877" customFormat="1" ht="57.5">
      <c r="A83" s="743"/>
      <c r="B83" s="762" t="s">
        <v>1143</v>
      </c>
      <c r="C83" s="743"/>
      <c r="D83" s="743"/>
      <c r="E83" s="752"/>
      <c r="F83" s="752"/>
      <c r="G83" s="795"/>
      <c r="H83" s="754"/>
      <c r="I83" s="754"/>
      <c r="J83" s="754"/>
      <c r="K83" s="754"/>
      <c r="L83" s="754"/>
      <c r="M83" s="754"/>
      <c r="N83" s="754"/>
      <c r="O83" s="754"/>
      <c r="P83" s="754"/>
      <c r="Q83" s="754"/>
      <c r="R83" s="754"/>
      <c r="S83" s="754"/>
      <c r="T83" s="754"/>
    </row>
    <row r="84" spans="1:197" s="877" customFormat="1">
      <c r="A84" s="758"/>
      <c r="B84" s="760" t="s">
        <v>1088</v>
      </c>
      <c r="C84" s="758"/>
      <c r="D84" s="758"/>
      <c r="E84" s="752"/>
      <c r="F84" s="752"/>
      <c r="G84" s="795"/>
      <c r="H84" s="754"/>
      <c r="I84" s="754"/>
      <c r="J84" s="754"/>
      <c r="K84" s="754"/>
      <c r="L84" s="754"/>
      <c r="M84" s="754"/>
      <c r="N84" s="754"/>
      <c r="O84" s="754"/>
      <c r="P84" s="754"/>
      <c r="Q84" s="754"/>
      <c r="R84" s="754"/>
      <c r="S84" s="754"/>
      <c r="T84" s="754"/>
    </row>
    <row r="85" spans="1:197" s="877" customFormat="1">
      <c r="A85" s="743" t="s">
        <v>73</v>
      </c>
      <c r="B85" s="762" t="s">
        <v>1142</v>
      </c>
      <c r="C85" s="743" t="s">
        <v>1080</v>
      </c>
      <c r="D85" s="743">
        <v>0.75</v>
      </c>
      <c r="E85" s="752">
        <v>8000</v>
      </c>
      <c r="F85" s="752">
        <v>500</v>
      </c>
      <c r="G85" s="795">
        <f>$D85*(E85+F85)</f>
        <v>6375</v>
      </c>
      <c r="H85" s="754">
        <v>0.35</v>
      </c>
      <c r="I85" s="763">
        <v>8500</v>
      </c>
      <c r="J85" s="764">
        <v>2975</v>
      </c>
      <c r="K85" s="754">
        <v>0.35</v>
      </c>
      <c r="L85" s="763">
        <v>8500</v>
      </c>
      <c r="M85" s="754">
        <v>2975</v>
      </c>
      <c r="N85" s="796">
        <f>H85-K85</f>
        <v>0</v>
      </c>
      <c r="O85" s="763">
        <v>8500</v>
      </c>
      <c r="P85" s="796">
        <f>N85*O85</f>
        <v>0</v>
      </c>
      <c r="Q85" s="796">
        <f>K85-D85</f>
        <v>-0.4</v>
      </c>
      <c r="R85" s="763">
        <v>8500</v>
      </c>
      <c r="S85" s="796">
        <f>R85*Q85</f>
        <v>-3400</v>
      </c>
      <c r="T85" s="754"/>
    </row>
    <row r="86" spans="1:197" s="877" customFormat="1">
      <c r="A86" s="743" t="s">
        <v>78</v>
      </c>
      <c r="B86" s="762" t="s">
        <v>1141</v>
      </c>
      <c r="C86" s="743" t="s">
        <v>654</v>
      </c>
      <c r="D86" s="743">
        <v>2</v>
      </c>
      <c r="E86" s="752">
        <v>1200</v>
      </c>
      <c r="F86" s="752">
        <v>200</v>
      </c>
      <c r="G86" s="795">
        <f>$D86*(E86+F86)</f>
        <v>2800</v>
      </c>
      <c r="H86" s="754">
        <v>0</v>
      </c>
      <c r="I86" s="754"/>
      <c r="J86" s="754"/>
      <c r="K86" s="754"/>
      <c r="L86" s="754"/>
      <c r="M86" s="754"/>
      <c r="N86" s="754"/>
      <c r="O86" s="754"/>
      <c r="P86" s="754"/>
      <c r="Q86" s="796">
        <f>K86-D86</f>
        <v>-2</v>
      </c>
      <c r="R86" s="763">
        <f>F86+E86</f>
        <v>1400</v>
      </c>
      <c r="S86" s="796">
        <f>R86*Q86</f>
        <v>-2800</v>
      </c>
      <c r="T86" s="754"/>
    </row>
    <row r="87" spans="1:197" s="877" customFormat="1">
      <c r="A87" s="758"/>
      <c r="B87" s="760"/>
      <c r="C87" s="758"/>
      <c r="D87" s="758"/>
      <c r="E87" s="752"/>
      <c r="F87" s="752"/>
      <c r="G87" s="795"/>
      <c r="H87" s="754"/>
      <c r="I87" s="754"/>
      <c r="J87" s="754"/>
      <c r="K87" s="754"/>
      <c r="L87" s="754"/>
      <c r="M87" s="754"/>
      <c r="N87" s="754"/>
      <c r="O87" s="754"/>
      <c r="P87" s="754"/>
      <c r="Q87" s="754"/>
      <c r="R87" s="754"/>
      <c r="S87" s="754"/>
      <c r="T87" s="754"/>
    </row>
    <row r="88" spans="1:197" s="873" customFormat="1">
      <c r="A88" s="879">
        <v>2.8</v>
      </c>
      <c r="B88" s="760" t="s">
        <v>1095</v>
      </c>
      <c r="C88" s="769"/>
      <c r="D88" s="769"/>
      <c r="E88" s="791"/>
      <c r="F88" s="752"/>
      <c r="G88" s="795"/>
      <c r="H88" s="770"/>
      <c r="I88" s="770"/>
      <c r="J88" s="770"/>
      <c r="K88" s="770"/>
      <c r="L88" s="770"/>
      <c r="M88" s="770"/>
      <c r="N88" s="770"/>
      <c r="O88" s="770"/>
      <c r="P88" s="770"/>
      <c r="Q88" s="770"/>
      <c r="R88" s="770"/>
      <c r="S88" s="770"/>
      <c r="T88" s="770"/>
    </row>
    <row r="89" spans="1:197" s="877" customFormat="1" ht="46">
      <c r="A89" s="758"/>
      <c r="B89" s="742" t="s">
        <v>1096</v>
      </c>
      <c r="C89" s="758"/>
      <c r="D89" s="758"/>
      <c r="E89" s="752"/>
      <c r="F89" s="752"/>
      <c r="G89" s="795"/>
      <c r="H89" s="754"/>
      <c r="I89" s="754"/>
      <c r="J89" s="754"/>
      <c r="K89" s="754"/>
      <c r="L89" s="754"/>
      <c r="M89" s="754"/>
      <c r="N89" s="754"/>
      <c r="O89" s="754"/>
      <c r="P89" s="754"/>
      <c r="Q89" s="754"/>
      <c r="R89" s="754"/>
      <c r="S89" s="754"/>
      <c r="T89" s="754"/>
    </row>
    <row r="90" spans="1:197" s="877" customFormat="1">
      <c r="A90" s="758" t="s">
        <v>73</v>
      </c>
      <c r="B90" s="762" t="s">
        <v>1140</v>
      </c>
      <c r="C90" s="758" t="s">
        <v>336</v>
      </c>
      <c r="D90" s="758">
        <v>2</v>
      </c>
      <c r="E90" s="752">
        <v>2500</v>
      </c>
      <c r="F90" s="752">
        <v>750</v>
      </c>
      <c r="G90" s="795">
        <f>$D90*(E90+F90)</f>
        <v>6500</v>
      </c>
      <c r="H90" s="754">
        <v>2</v>
      </c>
      <c r="I90" s="763">
        <v>3250</v>
      </c>
      <c r="J90" s="764">
        <v>6500</v>
      </c>
      <c r="K90" s="754">
        <v>2</v>
      </c>
      <c r="L90" s="763">
        <v>3250</v>
      </c>
      <c r="M90" s="754">
        <v>6500</v>
      </c>
      <c r="N90" s="796">
        <f>H90-K90</f>
        <v>0</v>
      </c>
      <c r="O90" s="763">
        <v>3250</v>
      </c>
      <c r="P90" s="796">
        <f>N90*O90</f>
        <v>0</v>
      </c>
      <c r="Q90" s="796">
        <f>K90-D90</f>
        <v>0</v>
      </c>
      <c r="R90" s="763">
        <v>3250</v>
      </c>
      <c r="S90" s="796">
        <f>R90*Q90</f>
        <v>0</v>
      </c>
      <c r="T90" s="754"/>
    </row>
    <row r="91" spans="1:197" s="878" customFormat="1">
      <c r="A91" s="750"/>
      <c r="B91" s="811"/>
      <c r="C91" s="743"/>
      <c r="D91" s="743"/>
      <c r="E91" s="744"/>
      <c r="F91" s="812"/>
      <c r="G91" s="805"/>
      <c r="H91" s="806"/>
      <c r="I91" s="806"/>
      <c r="J91" s="806"/>
      <c r="K91" s="806"/>
      <c r="L91" s="806"/>
      <c r="M91" s="806"/>
      <c r="N91" s="806"/>
      <c r="O91" s="806"/>
      <c r="P91" s="806"/>
      <c r="Q91" s="806"/>
      <c r="R91" s="806"/>
      <c r="S91" s="806"/>
      <c r="T91" s="806"/>
    </row>
    <row r="92" spans="1:197" s="872" customFormat="1">
      <c r="A92" s="769"/>
      <c r="B92" s="760" t="s">
        <v>1099</v>
      </c>
      <c r="C92" s="769"/>
      <c r="D92" s="769"/>
      <c r="E92" s="791"/>
      <c r="F92" s="791"/>
      <c r="G92" s="805"/>
      <c r="H92" s="770"/>
      <c r="I92" s="770"/>
      <c r="J92" s="770"/>
      <c r="K92" s="770"/>
      <c r="L92" s="770"/>
      <c r="M92" s="770"/>
      <c r="N92" s="770"/>
      <c r="O92" s="770"/>
      <c r="P92" s="770"/>
      <c r="Q92" s="770"/>
      <c r="R92" s="770"/>
      <c r="S92" s="770"/>
      <c r="T92" s="770"/>
      <c r="U92" s="873"/>
      <c r="V92" s="873"/>
      <c r="W92" s="873"/>
      <c r="X92" s="873"/>
      <c r="Y92" s="873"/>
      <c r="Z92" s="873"/>
      <c r="AA92" s="873"/>
      <c r="AB92" s="873"/>
      <c r="AC92" s="873"/>
      <c r="AD92" s="873"/>
      <c r="AE92" s="873"/>
      <c r="AF92" s="873"/>
      <c r="AG92" s="873"/>
      <c r="AH92" s="873"/>
      <c r="AI92" s="873"/>
      <c r="AJ92" s="873"/>
      <c r="AK92" s="873"/>
      <c r="AL92" s="873"/>
      <c r="AM92" s="873"/>
      <c r="AN92" s="873"/>
      <c r="AO92" s="873"/>
      <c r="AP92" s="873"/>
      <c r="AQ92" s="873"/>
      <c r="AR92" s="873"/>
      <c r="AS92" s="873"/>
      <c r="AT92" s="873"/>
      <c r="AU92" s="873"/>
      <c r="AV92" s="873"/>
      <c r="AW92" s="873"/>
      <c r="AX92" s="873"/>
      <c r="AY92" s="873"/>
      <c r="AZ92" s="873"/>
      <c r="BA92" s="873"/>
      <c r="BB92" s="873"/>
      <c r="BC92" s="873"/>
      <c r="BD92" s="873"/>
      <c r="BE92" s="873"/>
      <c r="BF92" s="873"/>
      <c r="BG92" s="873"/>
      <c r="BH92" s="873"/>
      <c r="BI92" s="873"/>
      <c r="BJ92" s="873"/>
      <c r="BK92" s="873"/>
      <c r="BL92" s="873"/>
      <c r="BM92" s="873"/>
      <c r="BN92" s="873"/>
      <c r="BO92" s="873"/>
      <c r="BP92" s="873"/>
      <c r="BQ92" s="873"/>
      <c r="BR92" s="873"/>
      <c r="BS92" s="873"/>
      <c r="BT92" s="873"/>
      <c r="BU92" s="873"/>
      <c r="BV92" s="873"/>
      <c r="BW92" s="873"/>
      <c r="BX92" s="873"/>
      <c r="BY92" s="873"/>
      <c r="BZ92" s="873"/>
      <c r="CA92" s="873"/>
      <c r="CB92" s="873"/>
      <c r="CC92" s="873"/>
      <c r="CD92" s="873"/>
      <c r="CE92" s="873"/>
      <c r="CF92" s="873"/>
      <c r="CG92" s="873"/>
      <c r="CH92" s="873"/>
      <c r="CI92" s="873"/>
      <c r="CJ92" s="873"/>
      <c r="CK92" s="873"/>
      <c r="CL92" s="873"/>
      <c r="CM92" s="873"/>
      <c r="CN92" s="873"/>
      <c r="CO92" s="873"/>
      <c r="CP92" s="873"/>
      <c r="CQ92" s="873"/>
      <c r="CR92" s="873"/>
      <c r="CS92" s="873"/>
      <c r="CT92" s="873"/>
      <c r="CU92" s="873"/>
      <c r="CV92" s="873"/>
      <c r="CW92" s="873"/>
      <c r="CX92" s="873"/>
      <c r="CY92" s="873"/>
      <c r="CZ92" s="873"/>
      <c r="DA92" s="873"/>
      <c r="DB92" s="873"/>
      <c r="DC92" s="873"/>
      <c r="DD92" s="873"/>
      <c r="DE92" s="873"/>
      <c r="DF92" s="873"/>
      <c r="DG92" s="873"/>
      <c r="DH92" s="873"/>
      <c r="DI92" s="873"/>
      <c r="DJ92" s="873"/>
      <c r="DK92" s="873"/>
      <c r="DL92" s="873"/>
      <c r="DM92" s="873"/>
      <c r="DN92" s="873"/>
      <c r="DO92" s="873"/>
      <c r="DP92" s="873"/>
      <c r="DQ92" s="873"/>
      <c r="DR92" s="873"/>
      <c r="DS92" s="873"/>
      <c r="DT92" s="873"/>
      <c r="DU92" s="873"/>
      <c r="DV92" s="873"/>
      <c r="DW92" s="873"/>
      <c r="DX92" s="873"/>
      <c r="DY92" s="873"/>
      <c r="DZ92" s="873"/>
      <c r="EA92" s="873"/>
      <c r="EB92" s="873"/>
      <c r="EC92" s="873"/>
      <c r="ED92" s="873"/>
      <c r="EE92" s="873"/>
      <c r="EF92" s="873"/>
      <c r="EG92" s="873"/>
      <c r="EH92" s="873"/>
      <c r="EI92" s="873"/>
      <c r="EJ92" s="873"/>
      <c r="EK92" s="873"/>
      <c r="EL92" s="873"/>
      <c r="EM92" s="873"/>
      <c r="EN92" s="873"/>
      <c r="EO92" s="873"/>
      <c r="EP92" s="873"/>
      <c r="EQ92" s="873"/>
      <c r="ER92" s="873"/>
      <c r="ES92" s="873"/>
      <c r="ET92" s="873"/>
      <c r="EU92" s="873"/>
      <c r="EV92" s="873"/>
      <c r="EW92" s="873"/>
      <c r="EX92" s="873"/>
      <c r="EY92" s="873"/>
      <c r="EZ92" s="873"/>
      <c r="FA92" s="873"/>
      <c r="FB92" s="873"/>
      <c r="FC92" s="873"/>
      <c r="FD92" s="873"/>
      <c r="FE92" s="873"/>
      <c r="FF92" s="873"/>
      <c r="FG92" s="873"/>
      <c r="FH92" s="873"/>
      <c r="FI92" s="873"/>
      <c r="FJ92" s="873"/>
      <c r="FK92" s="873"/>
      <c r="FL92" s="873"/>
      <c r="FM92" s="873"/>
      <c r="FN92" s="873"/>
      <c r="FO92" s="873"/>
      <c r="FP92" s="873"/>
      <c r="FQ92" s="873"/>
      <c r="FR92" s="873"/>
      <c r="FS92" s="873"/>
      <c r="FT92" s="873"/>
      <c r="FU92" s="873"/>
      <c r="FV92" s="873"/>
      <c r="FW92" s="873"/>
      <c r="FX92" s="873"/>
      <c r="FY92" s="873"/>
      <c r="FZ92" s="873"/>
      <c r="GA92" s="873"/>
      <c r="GB92" s="873"/>
      <c r="GC92" s="873"/>
      <c r="GD92" s="873"/>
      <c r="GE92" s="873"/>
      <c r="GF92" s="873"/>
      <c r="GG92" s="873"/>
      <c r="GH92" s="873"/>
      <c r="GI92" s="873"/>
      <c r="GJ92" s="873"/>
      <c r="GK92" s="873"/>
      <c r="GL92" s="873"/>
      <c r="GM92" s="873"/>
      <c r="GN92" s="873"/>
      <c r="GO92" s="873"/>
    </row>
    <row r="93" spans="1:197" s="872" customFormat="1" ht="34.5">
      <c r="A93" s="769"/>
      <c r="B93" s="760" t="s">
        <v>1100</v>
      </c>
      <c r="C93" s="769"/>
      <c r="D93" s="769"/>
      <c r="E93" s="791"/>
      <c r="F93" s="791"/>
      <c r="G93" s="794"/>
      <c r="H93" s="770"/>
      <c r="I93" s="770"/>
      <c r="J93" s="770"/>
      <c r="K93" s="770"/>
      <c r="L93" s="770"/>
      <c r="M93" s="770"/>
      <c r="N93" s="770"/>
      <c r="O93" s="770"/>
      <c r="P93" s="770"/>
      <c r="Q93" s="770"/>
      <c r="R93" s="770"/>
      <c r="S93" s="770"/>
      <c r="T93" s="770"/>
      <c r="U93" s="873"/>
      <c r="V93" s="873"/>
      <c r="W93" s="873"/>
      <c r="X93" s="873"/>
      <c r="Y93" s="873"/>
      <c r="Z93" s="873"/>
      <c r="AA93" s="873"/>
      <c r="AB93" s="873"/>
      <c r="AC93" s="873"/>
      <c r="AD93" s="873"/>
      <c r="AE93" s="873"/>
      <c r="AF93" s="873"/>
      <c r="AG93" s="873"/>
      <c r="AH93" s="873"/>
      <c r="AI93" s="873"/>
      <c r="AJ93" s="873"/>
      <c r="AK93" s="873"/>
      <c r="AL93" s="873"/>
      <c r="AM93" s="873"/>
      <c r="AN93" s="873"/>
      <c r="AO93" s="873"/>
      <c r="AP93" s="873"/>
      <c r="AQ93" s="873"/>
      <c r="AR93" s="873"/>
      <c r="AS93" s="873"/>
      <c r="AT93" s="873"/>
      <c r="AU93" s="873"/>
      <c r="AV93" s="873"/>
      <c r="AW93" s="873"/>
      <c r="AX93" s="873"/>
      <c r="AY93" s="873"/>
      <c r="AZ93" s="873"/>
      <c r="BA93" s="873"/>
      <c r="BB93" s="873"/>
      <c r="BC93" s="873"/>
      <c r="BD93" s="873"/>
      <c r="BE93" s="873"/>
      <c r="BF93" s="873"/>
      <c r="BG93" s="873"/>
      <c r="BH93" s="873"/>
      <c r="BI93" s="873"/>
      <c r="BJ93" s="873"/>
      <c r="BK93" s="873"/>
      <c r="BL93" s="873"/>
      <c r="BM93" s="873"/>
      <c r="BN93" s="873"/>
      <c r="BO93" s="873"/>
      <c r="BP93" s="873"/>
      <c r="BQ93" s="873"/>
      <c r="BR93" s="873"/>
      <c r="BS93" s="873"/>
      <c r="BT93" s="873"/>
      <c r="BU93" s="873"/>
      <c r="BV93" s="873"/>
      <c r="BW93" s="873"/>
      <c r="BX93" s="873"/>
      <c r="BY93" s="873"/>
      <c r="BZ93" s="873"/>
      <c r="CA93" s="873"/>
      <c r="CB93" s="873"/>
      <c r="CC93" s="873"/>
      <c r="CD93" s="873"/>
      <c r="CE93" s="873"/>
      <c r="CF93" s="873"/>
      <c r="CG93" s="873"/>
      <c r="CH93" s="873"/>
      <c r="CI93" s="873"/>
      <c r="CJ93" s="873"/>
      <c r="CK93" s="873"/>
      <c r="CL93" s="873"/>
      <c r="CM93" s="873"/>
      <c r="CN93" s="873"/>
      <c r="CO93" s="873"/>
      <c r="CP93" s="873"/>
      <c r="CQ93" s="873"/>
      <c r="CR93" s="873"/>
      <c r="CS93" s="873"/>
      <c r="CT93" s="873"/>
      <c r="CU93" s="873"/>
      <c r="CV93" s="873"/>
      <c r="CW93" s="873"/>
      <c r="CX93" s="873"/>
      <c r="CY93" s="873"/>
      <c r="CZ93" s="873"/>
      <c r="DA93" s="873"/>
      <c r="DB93" s="873"/>
      <c r="DC93" s="873"/>
      <c r="DD93" s="873"/>
      <c r="DE93" s="873"/>
      <c r="DF93" s="873"/>
      <c r="DG93" s="873"/>
      <c r="DH93" s="873"/>
      <c r="DI93" s="873"/>
      <c r="DJ93" s="873"/>
      <c r="DK93" s="873"/>
      <c r="DL93" s="873"/>
      <c r="DM93" s="873"/>
      <c r="DN93" s="873"/>
      <c r="DO93" s="873"/>
      <c r="DP93" s="873"/>
      <c r="DQ93" s="873"/>
      <c r="DR93" s="873"/>
      <c r="DS93" s="873"/>
      <c r="DT93" s="873"/>
      <c r="DU93" s="873"/>
      <c r="DV93" s="873"/>
      <c r="DW93" s="873"/>
      <c r="DX93" s="873"/>
      <c r="DY93" s="873"/>
      <c r="DZ93" s="873"/>
      <c r="EA93" s="873"/>
      <c r="EB93" s="873"/>
      <c r="EC93" s="873"/>
      <c r="ED93" s="873"/>
      <c r="EE93" s="873"/>
      <c r="EF93" s="873"/>
      <c r="EG93" s="873"/>
      <c r="EH93" s="873"/>
      <c r="EI93" s="873"/>
      <c r="EJ93" s="873"/>
      <c r="EK93" s="873"/>
      <c r="EL93" s="873"/>
      <c r="EM93" s="873"/>
      <c r="EN93" s="873"/>
      <c r="EO93" s="873"/>
      <c r="EP93" s="873"/>
      <c r="EQ93" s="873"/>
      <c r="ER93" s="873"/>
      <c r="ES93" s="873"/>
      <c r="ET93" s="873"/>
      <c r="EU93" s="873"/>
      <c r="EV93" s="873"/>
      <c r="EW93" s="873"/>
      <c r="EX93" s="873"/>
      <c r="EY93" s="873"/>
      <c r="EZ93" s="873"/>
      <c r="FA93" s="873"/>
      <c r="FB93" s="873"/>
      <c r="FC93" s="873"/>
      <c r="FD93" s="873"/>
      <c r="FE93" s="873"/>
      <c r="FF93" s="873"/>
      <c r="FG93" s="873"/>
      <c r="FH93" s="873"/>
      <c r="FI93" s="873"/>
      <c r="FJ93" s="873"/>
      <c r="FK93" s="873"/>
      <c r="FL93" s="873"/>
      <c r="FM93" s="873"/>
      <c r="FN93" s="873"/>
      <c r="FO93" s="873"/>
      <c r="FP93" s="873"/>
      <c r="FQ93" s="873"/>
      <c r="FR93" s="873"/>
      <c r="FS93" s="873"/>
      <c r="FT93" s="873"/>
      <c r="FU93" s="873"/>
      <c r="FV93" s="873"/>
      <c r="FW93" s="873"/>
      <c r="FX93" s="873"/>
      <c r="FY93" s="873"/>
      <c r="FZ93" s="873"/>
      <c r="GA93" s="873"/>
      <c r="GB93" s="873"/>
      <c r="GC93" s="873"/>
      <c r="GD93" s="873"/>
      <c r="GE93" s="873"/>
      <c r="GF93" s="873"/>
      <c r="GG93" s="873"/>
      <c r="GH93" s="873"/>
      <c r="GI93" s="873"/>
      <c r="GJ93" s="873"/>
      <c r="GK93" s="873"/>
      <c r="GL93" s="873"/>
      <c r="GM93" s="873"/>
      <c r="GN93" s="873"/>
      <c r="GO93" s="873"/>
    </row>
    <row r="94" spans="1:197" s="872" customFormat="1">
      <c r="A94" s="769"/>
      <c r="B94" s="760" t="s">
        <v>1101</v>
      </c>
      <c r="C94" s="769"/>
      <c r="D94" s="769"/>
      <c r="E94" s="791"/>
      <c r="F94" s="791"/>
      <c r="G94" s="794"/>
      <c r="H94" s="770"/>
      <c r="I94" s="770"/>
      <c r="J94" s="770"/>
      <c r="K94" s="770"/>
      <c r="L94" s="770"/>
      <c r="M94" s="770"/>
      <c r="N94" s="770"/>
      <c r="O94" s="770"/>
      <c r="P94" s="770"/>
      <c r="Q94" s="770"/>
      <c r="R94" s="770"/>
      <c r="S94" s="770"/>
      <c r="T94" s="770"/>
      <c r="U94" s="873"/>
      <c r="V94" s="873"/>
      <c r="W94" s="873"/>
      <c r="X94" s="873"/>
      <c r="Y94" s="873"/>
      <c r="Z94" s="873"/>
      <c r="AA94" s="873"/>
      <c r="AB94" s="873"/>
      <c r="AC94" s="873"/>
      <c r="AD94" s="873"/>
      <c r="AE94" s="873"/>
      <c r="AF94" s="873"/>
      <c r="AG94" s="873"/>
      <c r="AH94" s="873"/>
      <c r="AI94" s="873"/>
      <c r="AJ94" s="873"/>
      <c r="AK94" s="873"/>
      <c r="AL94" s="873"/>
      <c r="AM94" s="873"/>
      <c r="AN94" s="873"/>
      <c r="AO94" s="873"/>
      <c r="AP94" s="873"/>
      <c r="AQ94" s="873"/>
      <c r="AR94" s="873"/>
      <c r="AS94" s="873"/>
      <c r="AT94" s="873"/>
      <c r="AU94" s="873"/>
      <c r="AV94" s="873"/>
      <c r="AW94" s="873"/>
      <c r="AX94" s="873"/>
      <c r="AY94" s="873"/>
      <c r="AZ94" s="873"/>
      <c r="BA94" s="873"/>
      <c r="BB94" s="873"/>
      <c r="BC94" s="873"/>
      <c r="BD94" s="873"/>
      <c r="BE94" s="873"/>
      <c r="BF94" s="873"/>
      <c r="BG94" s="873"/>
      <c r="BH94" s="873"/>
      <c r="BI94" s="873"/>
      <c r="BJ94" s="873"/>
      <c r="BK94" s="873"/>
      <c r="BL94" s="873"/>
      <c r="BM94" s="873"/>
      <c r="BN94" s="873"/>
      <c r="BO94" s="873"/>
      <c r="BP94" s="873"/>
      <c r="BQ94" s="873"/>
      <c r="BR94" s="873"/>
      <c r="BS94" s="873"/>
      <c r="BT94" s="873"/>
      <c r="BU94" s="873"/>
      <c r="BV94" s="873"/>
      <c r="BW94" s="873"/>
      <c r="BX94" s="873"/>
      <c r="BY94" s="873"/>
      <c r="BZ94" s="873"/>
      <c r="CA94" s="873"/>
      <c r="CB94" s="873"/>
      <c r="CC94" s="873"/>
      <c r="CD94" s="873"/>
      <c r="CE94" s="873"/>
      <c r="CF94" s="873"/>
      <c r="CG94" s="873"/>
      <c r="CH94" s="873"/>
      <c r="CI94" s="873"/>
      <c r="CJ94" s="873"/>
      <c r="CK94" s="873"/>
      <c r="CL94" s="873"/>
      <c r="CM94" s="873"/>
      <c r="CN94" s="873"/>
      <c r="CO94" s="873"/>
      <c r="CP94" s="873"/>
      <c r="CQ94" s="873"/>
      <c r="CR94" s="873"/>
      <c r="CS94" s="873"/>
      <c r="CT94" s="873"/>
      <c r="CU94" s="873"/>
      <c r="CV94" s="873"/>
      <c r="CW94" s="873"/>
      <c r="CX94" s="873"/>
      <c r="CY94" s="873"/>
      <c r="CZ94" s="873"/>
      <c r="DA94" s="873"/>
      <c r="DB94" s="873"/>
      <c r="DC94" s="873"/>
      <c r="DD94" s="873"/>
      <c r="DE94" s="873"/>
      <c r="DF94" s="873"/>
      <c r="DG94" s="873"/>
      <c r="DH94" s="873"/>
      <c r="DI94" s="873"/>
      <c r="DJ94" s="873"/>
      <c r="DK94" s="873"/>
      <c r="DL94" s="873"/>
      <c r="DM94" s="873"/>
      <c r="DN94" s="873"/>
      <c r="DO94" s="873"/>
      <c r="DP94" s="873"/>
      <c r="DQ94" s="873"/>
      <c r="DR94" s="873"/>
      <c r="DS94" s="873"/>
      <c r="DT94" s="873"/>
      <c r="DU94" s="873"/>
      <c r="DV94" s="873"/>
      <c r="DW94" s="873"/>
      <c r="DX94" s="873"/>
      <c r="DY94" s="873"/>
      <c r="DZ94" s="873"/>
      <c r="EA94" s="873"/>
      <c r="EB94" s="873"/>
      <c r="EC94" s="873"/>
      <c r="ED94" s="873"/>
      <c r="EE94" s="873"/>
      <c r="EF94" s="873"/>
      <c r="EG94" s="873"/>
      <c r="EH94" s="873"/>
      <c r="EI94" s="873"/>
      <c r="EJ94" s="873"/>
      <c r="EK94" s="873"/>
      <c r="EL94" s="873"/>
      <c r="EM94" s="873"/>
      <c r="EN94" s="873"/>
      <c r="EO94" s="873"/>
      <c r="EP94" s="873"/>
      <c r="EQ94" s="873"/>
      <c r="ER94" s="873"/>
      <c r="ES94" s="873"/>
      <c r="ET94" s="873"/>
      <c r="EU94" s="873"/>
      <c r="EV94" s="873"/>
      <c r="EW94" s="873"/>
      <c r="EX94" s="873"/>
      <c r="EY94" s="873"/>
      <c r="EZ94" s="873"/>
      <c r="FA94" s="873"/>
      <c r="FB94" s="873"/>
      <c r="FC94" s="873"/>
      <c r="FD94" s="873"/>
      <c r="FE94" s="873"/>
      <c r="FF94" s="873"/>
      <c r="FG94" s="873"/>
      <c r="FH94" s="873"/>
      <c r="FI94" s="873"/>
      <c r="FJ94" s="873"/>
      <c r="FK94" s="873"/>
      <c r="FL94" s="873"/>
      <c r="FM94" s="873"/>
      <c r="FN94" s="873"/>
      <c r="FO94" s="873"/>
      <c r="FP94" s="873"/>
      <c r="FQ94" s="873"/>
      <c r="FR94" s="873"/>
      <c r="FS94" s="873"/>
      <c r="FT94" s="873"/>
      <c r="FU94" s="873"/>
      <c r="FV94" s="873"/>
      <c r="FW94" s="873"/>
      <c r="FX94" s="873"/>
      <c r="FY94" s="873"/>
      <c r="FZ94" s="873"/>
      <c r="GA94" s="873"/>
      <c r="GB94" s="873"/>
      <c r="GC94" s="873"/>
      <c r="GD94" s="873"/>
      <c r="GE94" s="873"/>
      <c r="GF94" s="873"/>
      <c r="GG94" s="873"/>
      <c r="GH94" s="873"/>
      <c r="GI94" s="873"/>
      <c r="GJ94" s="873"/>
      <c r="GK94" s="873"/>
      <c r="GL94" s="873"/>
      <c r="GM94" s="873"/>
      <c r="GN94" s="873"/>
      <c r="GO94" s="873"/>
    </row>
    <row r="95" spans="1:197" s="872" customFormat="1" ht="23">
      <c r="A95" s="769"/>
      <c r="B95" s="760" t="s">
        <v>1102</v>
      </c>
      <c r="C95" s="769"/>
      <c r="D95" s="769"/>
      <c r="E95" s="791"/>
      <c r="F95" s="791"/>
      <c r="G95" s="794"/>
      <c r="H95" s="770"/>
      <c r="I95" s="770"/>
      <c r="J95" s="770"/>
      <c r="K95" s="770"/>
      <c r="L95" s="770"/>
      <c r="M95" s="770"/>
      <c r="N95" s="770"/>
      <c r="O95" s="770"/>
      <c r="P95" s="770"/>
      <c r="Q95" s="770"/>
      <c r="R95" s="770"/>
      <c r="S95" s="770"/>
      <c r="T95" s="770"/>
      <c r="U95" s="873"/>
      <c r="V95" s="873"/>
      <c r="W95" s="873"/>
      <c r="X95" s="873"/>
      <c r="Y95" s="873"/>
      <c r="Z95" s="873"/>
      <c r="AA95" s="873"/>
      <c r="AB95" s="873"/>
      <c r="AC95" s="873"/>
      <c r="AD95" s="873"/>
      <c r="AE95" s="873"/>
      <c r="AF95" s="873"/>
      <c r="AG95" s="873"/>
      <c r="AH95" s="873"/>
      <c r="AI95" s="873"/>
      <c r="AJ95" s="873"/>
      <c r="AK95" s="873"/>
      <c r="AL95" s="873"/>
      <c r="AM95" s="873"/>
      <c r="AN95" s="873"/>
      <c r="AO95" s="873"/>
      <c r="AP95" s="873"/>
      <c r="AQ95" s="873"/>
      <c r="AR95" s="873"/>
      <c r="AS95" s="873"/>
      <c r="AT95" s="873"/>
      <c r="AU95" s="873"/>
      <c r="AV95" s="873"/>
      <c r="AW95" s="873"/>
      <c r="AX95" s="873"/>
      <c r="AY95" s="873"/>
      <c r="AZ95" s="873"/>
      <c r="BA95" s="873"/>
      <c r="BB95" s="873"/>
      <c r="BC95" s="873"/>
      <c r="BD95" s="873"/>
      <c r="BE95" s="873"/>
      <c r="BF95" s="873"/>
      <c r="BG95" s="873"/>
      <c r="BH95" s="873"/>
      <c r="BI95" s="873"/>
      <c r="BJ95" s="873"/>
      <c r="BK95" s="873"/>
      <c r="BL95" s="873"/>
      <c r="BM95" s="873"/>
      <c r="BN95" s="873"/>
      <c r="BO95" s="873"/>
      <c r="BP95" s="873"/>
      <c r="BQ95" s="873"/>
      <c r="BR95" s="873"/>
      <c r="BS95" s="873"/>
      <c r="BT95" s="873"/>
      <c r="BU95" s="873"/>
      <c r="BV95" s="873"/>
      <c r="BW95" s="873"/>
      <c r="BX95" s="873"/>
      <c r="BY95" s="873"/>
      <c r="BZ95" s="873"/>
      <c r="CA95" s="873"/>
      <c r="CB95" s="873"/>
      <c r="CC95" s="873"/>
      <c r="CD95" s="873"/>
      <c r="CE95" s="873"/>
      <c r="CF95" s="873"/>
      <c r="CG95" s="873"/>
      <c r="CH95" s="873"/>
      <c r="CI95" s="873"/>
      <c r="CJ95" s="873"/>
      <c r="CK95" s="873"/>
      <c r="CL95" s="873"/>
      <c r="CM95" s="873"/>
      <c r="CN95" s="873"/>
      <c r="CO95" s="873"/>
      <c r="CP95" s="873"/>
      <c r="CQ95" s="873"/>
      <c r="CR95" s="873"/>
      <c r="CS95" s="873"/>
      <c r="CT95" s="873"/>
      <c r="CU95" s="873"/>
      <c r="CV95" s="873"/>
      <c r="CW95" s="873"/>
      <c r="CX95" s="873"/>
      <c r="CY95" s="873"/>
      <c r="CZ95" s="873"/>
      <c r="DA95" s="873"/>
      <c r="DB95" s="873"/>
      <c r="DC95" s="873"/>
      <c r="DD95" s="873"/>
      <c r="DE95" s="873"/>
      <c r="DF95" s="873"/>
      <c r="DG95" s="873"/>
      <c r="DH95" s="873"/>
      <c r="DI95" s="873"/>
      <c r="DJ95" s="873"/>
      <c r="DK95" s="873"/>
      <c r="DL95" s="873"/>
      <c r="DM95" s="873"/>
      <c r="DN95" s="873"/>
      <c r="DO95" s="873"/>
      <c r="DP95" s="873"/>
      <c r="DQ95" s="873"/>
      <c r="DR95" s="873"/>
      <c r="DS95" s="873"/>
      <c r="DT95" s="873"/>
      <c r="DU95" s="873"/>
      <c r="DV95" s="873"/>
      <c r="DW95" s="873"/>
      <c r="DX95" s="873"/>
      <c r="DY95" s="873"/>
      <c r="DZ95" s="873"/>
      <c r="EA95" s="873"/>
      <c r="EB95" s="873"/>
      <c r="EC95" s="873"/>
      <c r="ED95" s="873"/>
      <c r="EE95" s="873"/>
      <c r="EF95" s="873"/>
      <c r="EG95" s="873"/>
      <c r="EH95" s="873"/>
      <c r="EI95" s="873"/>
      <c r="EJ95" s="873"/>
      <c r="EK95" s="873"/>
      <c r="EL95" s="873"/>
      <c r="EM95" s="873"/>
      <c r="EN95" s="873"/>
      <c r="EO95" s="873"/>
      <c r="EP95" s="873"/>
      <c r="EQ95" s="873"/>
      <c r="ER95" s="873"/>
      <c r="ES95" s="873"/>
      <c r="ET95" s="873"/>
      <c r="EU95" s="873"/>
      <c r="EV95" s="873"/>
      <c r="EW95" s="873"/>
      <c r="EX95" s="873"/>
      <c r="EY95" s="873"/>
      <c r="EZ95" s="873"/>
      <c r="FA95" s="873"/>
      <c r="FB95" s="873"/>
      <c r="FC95" s="873"/>
      <c r="FD95" s="873"/>
      <c r="FE95" s="873"/>
      <c r="FF95" s="873"/>
      <c r="FG95" s="873"/>
      <c r="FH95" s="873"/>
      <c r="FI95" s="873"/>
      <c r="FJ95" s="873"/>
      <c r="FK95" s="873"/>
      <c r="FL95" s="873"/>
      <c r="FM95" s="873"/>
      <c r="FN95" s="873"/>
      <c r="FO95" s="873"/>
      <c r="FP95" s="873"/>
      <c r="FQ95" s="873"/>
      <c r="FR95" s="873"/>
      <c r="FS95" s="873"/>
      <c r="FT95" s="873"/>
      <c r="FU95" s="873"/>
      <c r="FV95" s="873"/>
      <c r="FW95" s="873"/>
      <c r="FX95" s="873"/>
      <c r="FY95" s="873"/>
      <c r="FZ95" s="873"/>
      <c r="GA95" s="873"/>
      <c r="GB95" s="873"/>
      <c r="GC95" s="873"/>
      <c r="GD95" s="873"/>
      <c r="GE95" s="873"/>
      <c r="GF95" s="873"/>
      <c r="GG95" s="873"/>
      <c r="GH95" s="873"/>
      <c r="GI95" s="873"/>
      <c r="GJ95" s="873"/>
      <c r="GK95" s="873"/>
      <c r="GL95" s="873"/>
      <c r="GM95" s="873"/>
      <c r="GN95" s="873"/>
      <c r="GO95" s="873"/>
    </row>
    <row r="96" spans="1:197" s="872" customFormat="1" ht="23">
      <c r="A96" s="769"/>
      <c r="B96" s="760" t="s">
        <v>1103</v>
      </c>
      <c r="C96" s="769"/>
      <c r="D96" s="769"/>
      <c r="E96" s="791"/>
      <c r="F96" s="791"/>
      <c r="G96" s="794"/>
      <c r="H96" s="770"/>
      <c r="I96" s="770"/>
      <c r="J96" s="770"/>
      <c r="K96" s="770"/>
      <c r="L96" s="770"/>
      <c r="M96" s="770"/>
      <c r="N96" s="770"/>
      <c r="O96" s="770"/>
      <c r="P96" s="770"/>
      <c r="Q96" s="770"/>
      <c r="R96" s="770"/>
      <c r="S96" s="770"/>
      <c r="T96" s="770"/>
      <c r="U96" s="873"/>
      <c r="V96" s="873"/>
      <c r="W96" s="873"/>
      <c r="X96" s="873"/>
      <c r="Y96" s="873"/>
      <c r="Z96" s="873"/>
      <c r="AA96" s="873"/>
      <c r="AB96" s="873"/>
      <c r="AC96" s="873"/>
      <c r="AD96" s="873"/>
      <c r="AE96" s="873"/>
      <c r="AF96" s="873"/>
      <c r="AG96" s="873"/>
      <c r="AH96" s="873"/>
      <c r="AI96" s="873"/>
      <c r="AJ96" s="873"/>
      <c r="AK96" s="873"/>
      <c r="AL96" s="873"/>
      <c r="AM96" s="873"/>
      <c r="AN96" s="873"/>
      <c r="AO96" s="873"/>
      <c r="AP96" s="873"/>
      <c r="AQ96" s="873"/>
      <c r="AR96" s="873"/>
      <c r="AS96" s="873"/>
      <c r="AT96" s="873"/>
      <c r="AU96" s="873"/>
      <c r="AV96" s="873"/>
      <c r="AW96" s="873"/>
      <c r="AX96" s="873"/>
      <c r="AY96" s="873"/>
      <c r="AZ96" s="873"/>
      <c r="BA96" s="873"/>
      <c r="BB96" s="873"/>
      <c r="BC96" s="873"/>
      <c r="BD96" s="873"/>
      <c r="BE96" s="873"/>
      <c r="BF96" s="873"/>
      <c r="BG96" s="873"/>
      <c r="BH96" s="873"/>
      <c r="BI96" s="873"/>
      <c r="BJ96" s="873"/>
      <c r="BK96" s="873"/>
      <c r="BL96" s="873"/>
      <c r="BM96" s="873"/>
      <c r="BN96" s="873"/>
      <c r="BO96" s="873"/>
      <c r="BP96" s="873"/>
      <c r="BQ96" s="873"/>
      <c r="BR96" s="873"/>
      <c r="BS96" s="873"/>
      <c r="BT96" s="873"/>
      <c r="BU96" s="873"/>
      <c r="BV96" s="873"/>
      <c r="BW96" s="873"/>
      <c r="BX96" s="873"/>
      <c r="BY96" s="873"/>
      <c r="BZ96" s="873"/>
      <c r="CA96" s="873"/>
      <c r="CB96" s="873"/>
      <c r="CC96" s="873"/>
      <c r="CD96" s="873"/>
      <c r="CE96" s="873"/>
      <c r="CF96" s="873"/>
      <c r="CG96" s="873"/>
      <c r="CH96" s="873"/>
      <c r="CI96" s="873"/>
      <c r="CJ96" s="873"/>
      <c r="CK96" s="873"/>
      <c r="CL96" s="873"/>
      <c r="CM96" s="873"/>
      <c r="CN96" s="873"/>
      <c r="CO96" s="873"/>
      <c r="CP96" s="873"/>
      <c r="CQ96" s="873"/>
      <c r="CR96" s="873"/>
      <c r="CS96" s="873"/>
      <c r="CT96" s="873"/>
      <c r="CU96" s="873"/>
      <c r="CV96" s="873"/>
      <c r="CW96" s="873"/>
      <c r="CX96" s="873"/>
      <c r="CY96" s="873"/>
      <c r="CZ96" s="873"/>
      <c r="DA96" s="873"/>
      <c r="DB96" s="873"/>
      <c r="DC96" s="873"/>
      <c r="DD96" s="873"/>
      <c r="DE96" s="873"/>
      <c r="DF96" s="873"/>
      <c r="DG96" s="873"/>
      <c r="DH96" s="873"/>
      <c r="DI96" s="873"/>
      <c r="DJ96" s="873"/>
      <c r="DK96" s="873"/>
      <c r="DL96" s="873"/>
      <c r="DM96" s="873"/>
      <c r="DN96" s="873"/>
      <c r="DO96" s="873"/>
      <c r="DP96" s="873"/>
      <c r="DQ96" s="873"/>
      <c r="DR96" s="873"/>
      <c r="DS96" s="873"/>
      <c r="DT96" s="873"/>
      <c r="DU96" s="873"/>
      <c r="DV96" s="873"/>
      <c r="DW96" s="873"/>
      <c r="DX96" s="873"/>
      <c r="DY96" s="873"/>
      <c r="DZ96" s="873"/>
      <c r="EA96" s="873"/>
      <c r="EB96" s="873"/>
      <c r="EC96" s="873"/>
      <c r="ED96" s="873"/>
      <c r="EE96" s="873"/>
      <c r="EF96" s="873"/>
      <c r="EG96" s="873"/>
      <c r="EH96" s="873"/>
      <c r="EI96" s="873"/>
      <c r="EJ96" s="873"/>
      <c r="EK96" s="873"/>
      <c r="EL96" s="873"/>
      <c r="EM96" s="873"/>
      <c r="EN96" s="873"/>
      <c r="EO96" s="873"/>
      <c r="EP96" s="873"/>
      <c r="EQ96" s="873"/>
      <c r="ER96" s="873"/>
      <c r="ES96" s="873"/>
      <c r="ET96" s="873"/>
      <c r="EU96" s="873"/>
      <c r="EV96" s="873"/>
      <c r="EW96" s="873"/>
      <c r="EX96" s="873"/>
      <c r="EY96" s="873"/>
      <c r="EZ96" s="873"/>
      <c r="FA96" s="873"/>
      <c r="FB96" s="873"/>
      <c r="FC96" s="873"/>
      <c r="FD96" s="873"/>
      <c r="FE96" s="873"/>
      <c r="FF96" s="873"/>
      <c r="FG96" s="873"/>
      <c r="FH96" s="873"/>
      <c r="FI96" s="873"/>
      <c r="FJ96" s="873"/>
      <c r="FK96" s="873"/>
      <c r="FL96" s="873"/>
      <c r="FM96" s="873"/>
      <c r="FN96" s="873"/>
      <c r="FO96" s="873"/>
      <c r="FP96" s="873"/>
      <c r="FQ96" s="873"/>
      <c r="FR96" s="873"/>
      <c r="FS96" s="873"/>
      <c r="FT96" s="873"/>
      <c r="FU96" s="873"/>
      <c r="FV96" s="873"/>
      <c r="FW96" s="873"/>
      <c r="FX96" s="873"/>
      <c r="FY96" s="873"/>
      <c r="FZ96" s="873"/>
      <c r="GA96" s="873"/>
      <c r="GB96" s="873"/>
      <c r="GC96" s="873"/>
      <c r="GD96" s="873"/>
      <c r="GE96" s="873"/>
      <c r="GF96" s="873"/>
      <c r="GG96" s="873"/>
      <c r="GH96" s="873"/>
      <c r="GI96" s="873"/>
      <c r="GJ96" s="873"/>
      <c r="GK96" s="873"/>
      <c r="GL96" s="873"/>
      <c r="GM96" s="873"/>
      <c r="GN96" s="873"/>
      <c r="GO96" s="873"/>
    </row>
    <row r="97" spans="1:197" s="872" customFormat="1" ht="23">
      <c r="A97" s="769"/>
      <c r="B97" s="760" t="s">
        <v>1104</v>
      </c>
      <c r="C97" s="769"/>
      <c r="D97" s="769"/>
      <c r="E97" s="791"/>
      <c r="F97" s="791"/>
      <c r="G97" s="794"/>
      <c r="H97" s="770"/>
      <c r="I97" s="770"/>
      <c r="J97" s="770"/>
      <c r="K97" s="770"/>
      <c r="L97" s="770"/>
      <c r="M97" s="770"/>
      <c r="N97" s="770"/>
      <c r="O97" s="770"/>
      <c r="P97" s="770"/>
      <c r="Q97" s="770"/>
      <c r="R97" s="770"/>
      <c r="S97" s="770"/>
      <c r="T97" s="770"/>
      <c r="U97" s="873"/>
      <c r="V97" s="873"/>
      <c r="W97" s="873"/>
      <c r="X97" s="873"/>
      <c r="Y97" s="873"/>
      <c r="Z97" s="873"/>
      <c r="AA97" s="873"/>
      <c r="AB97" s="873"/>
      <c r="AC97" s="873"/>
      <c r="AD97" s="873"/>
      <c r="AE97" s="873"/>
      <c r="AF97" s="873"/>
      <c r="AG97" s="873"/>
      <c r="AH97" s="873"/>
      <c r="AI97" s="873"/>
      <c r="AJ97" s="873"/>
      <c r="AK97" s="873"/>
      <c r="AL97" s="873"/>
      <c r="AM97" s="873"/>
      <c r="AN97" s="873"/>
      <c r="AO97" s="873"/>
      <c r="AP97" s="873"/>
      <c r="AQ97" s="873"/>
      <c r="AR97" s="873"/>
      <c r="AS97" s="873"/>
      <c r="AT97" s="873"/>
      <c r="AU97" s="873"/>
      <c r="AV97" s="873"/>
      <c r="AW97" s="873"/>
      <c r="AX97" s="873"/>
      <c r="AY97" s="873"/>
      <c r="AZ97" s="873"/>
      <c r="BA97" s="873"/>
      <c r="BB97" s="873"/>
      <c r="BC97" s="873"/>
      <c r="BD97" s="873"/>
      <c r="BE97" s="873"/>
      <c r="BF97" s="873"/>
      <c r="BG97" s="873"/>
      <c r="BH97" s="873"/>
      <c r="BI97" s="873"/>
      <c r="BJ97" s="873"/>
      <c r="BK97" s="873"/>
      <c r="BL97" s="873"/>
      <c r="BM97" s="873"/>
      <c r="BN97" s="873"/>
      <c r="BO97" s="873"/>
      <c r="BP97" s="873"/>
      <c r="BQ97" s="873"/>
      <c r="BR97" s="873"/>
      <c r="BS97" s="873"/>
      <c r="BT97" s="873"/>
      <c r="BU97" s="873"/>
      <c r="BV97" s="873"/>
      <c r="BW97" s="873"/>
      <c r="BX97" s="873"/>
      <c r="BY97" s="873"/>
      <c r="BZ97" s="873"/>
      <c r="CA97" s="873"/>
      <c r="CB97" s="873"/>
      <c r="CC97" s="873"/>
      <c r="CD97" s="873"/>
      <c r="CE97" s="873"/>
      <c r="CF97" s="873"/>
      <c r="CG97" s="873"/>
      <c r="CH97" s="873"/>
      <c r="CI97" s="873"/>
      <c r="CJ97" s="873"/>
      <c r="CK97" s="873"/>
      <c r="CL97" s="873"/>
      <c r="CM97" s="873"/>
      <c r="CN97" s="873"/>
      <c r="CO97" s="873"/>
      <c r="CP97" s="873"/>
      <c r="CQ97" s="873"/>
      <c r="CR97" s="873"/>
      <c r="CS97" s="873"/>
      <c r="CT97" s="873"/>
      <c r="CU97" s="873"/>
      <c r="CV97" s="873"/>
      <c r="CW97" s="873"/>
      <c r="CX97" s="873"/>
      <c r="CY97" s="873"/>
      <c r="CZ97" s="873"/>
      <c r="DA97" s="873"/>
      <c r="DB97" s="873"/>
      <c r="DC97" s="873"/>
      <c r="DD97" s="873"/>
      <c r="DE97" s="873"/>
      <c r="DF97" s="873"/>
      <c r="DG97" s="873"/>
      <c r="DH97" s="873"/>
      <c r="DI97" s="873"/>
      <c r="DJ97" s="873"/>
      <c r="DK97" s="873"/>
      <c r="DL97" s="873"/>
      <c r="DM97" s="873"/>
      <c r="DN97" s="873"/>
      <c r="DO97" s="873"/>
      <c r="DP97" s="873"/>
      <c r="DQ97" s="873"/>
      <c r="DR97" s="873"/>
      <c r="DS97" s="873"/>
      <c r="DT97" s="873"/>
      <c r="DU97" s="873"/>
      <c r="DV97" s="873"/>
      <c r="DW97" s="873"/>
      <c r="DX97" s="873"/>
      <c r="DY97" s="873"/>
      <c r="DZ97" s="873"/>
      <c r="EA97" s="873"/>
      <c r="EB97" s="873"/>
      <c r="EC97" s="873"/>
      <c r="ED97" s="873"/>
      <c r="EE97" s="873"/>
      <c r="EF97" s="873"/>
      <c r="EG97" s="873"/>
      <c r="EH97" s="873"/>
      <c r="EI97" s="873"/>
      <c r="EJ97" s="873"/>
      <c r="EK97" s="873"/>
      <c r="EL97" s="873"/>
      <c r="EM97" s="873"/>
      <c r="EN97" s="873"/>
      <c r="EO97" s="873"/>
      <c r="EP97" s="873"/>
      <c r="EQ97" s="873"/>
      <c r="ER97" s="873"/>
      <c r="ES97" s="873"/>
      <c r="ET97" s="873"/>
      <c r="EU97" s="873"/>
      <c r="EV97" s="873"/>
      <c r="EW97" s="873"/>
      <c r="EX97" s="873"/>
      <c r="EY97" s="873"/>
      <c r="EZ97" s="873"/>
      <c r="FA97" s="873"/>
      <c r="FB97" s="873"/>
      <c r="FC97" s="873"/>
      <c r="FD97" s="873"/>
      <c r="FE97" s="873"/>
      <c r="FF97" s="873"/>
      <c r="FG97" s="873"/>
      <c r="FH97" s="873"/>
      <c r="FI97" s="873"/>
      <c r="FJ97" s="873"/>
      <c r="FK97" s="873"/>
      <c r="FL97" s="873"/>
      <c r="FM97" s="873"/>
      <c r="FN97" s="873"/>
      <c r="FO97" s="873"/>
      <c r="FP97" s="873"/>
      <c r="FQ97" s="873"/>
      <c r="FR97" s="873"/>
      <c r="FS97" s="873"/>
      <c r="FT97" s="873"/>
      <c r="FU97" s="873"/>
      <c r="FV97" s="873"/>
      <c r="FW97" s="873"/>
      <c r="FX97" s="873"/>
      <c r="FY97" s="873"/>
      <c r="FZ97" s="873"/>
      <c r="GA97" s="873"/>
      <c r="GB97" s="873"/>
      <c r="GC97" s="873"/>
      <c r="GD97" s="873"/>
      <c r="GE97" s="873"/>
      <c r="GF97" s="873"/>
      <c r="GG97" s="873"/>
      <c r="GH97" s="873"/>
      <c r="GI97" s="873"/>
      <c r="GJ97" s="873"/>
      <c r="GK97" s="873"/>
      <c r="GL97" s="873"/>
      <c r="GM97" s="873"/>
      <c r="GN97" s="873"/>
      <c r="GO97" s="873"/>
    </row>
    <row r="98" spans="1:197" s="877" customFormat="1">
      <c r="A98" s="758"/>
      <c r="B98" s="762"/>
      <c r="C98" s="758"/>
      <c r="D98" s="758"/>
      <c r="E98" s="752"/>
      <c r="F98" s="752"/>
      <c r="G98" s="795"/>
      <c r="H98" s="754"/>
      <c r="I98" s="754"/>
      <c r="J98" s="754"/>
      <c r="K98" s="754"/>
      <c r="L98" s="754"/>
      <c r="M98" s="754"/>
      <c r="N98" s="754"/>
      <c r="O98" s="754"/>
      <c r="P98" s="754"/>
      <c r="Q98" s="754"/>
      <c r="R98" s="754"/>
      <c r="S98" s="754"/>
      <c r="T98" s="754"/>
    </row>
    <row r="99" spans="1:197" s="859" customFormat="1" ht="14.5">
      <c r="A99" s="866"/>
      <c r="B99" s="867" t="s">
        <v>1033</v>
      </c>
      <c r="C99" s="866"/>
      <c r="D99" s="866"/>
      <c r="E99" s="865"/>
      <c r="F99" s="865"/>
      <c r="G99" s="875">
        <f>SUM(G57:G90)</f>
        <v>321925</v>
      </c>
      <c r="H99" s="860"/>
      <c r="I99" s="860"/>
      <c r="J99" s="875">
        <f>SUM(J57:J90)</f>
        <v>278775</v>
      </c>
      <c r="K99" s="860"/>
      <c r="L99" s="860"/>
      <c r="M99" s="875">
        <f>SUM(M57:M90)</f>
        <v>278775</v>
      </c>
      <c r="N99" s="863"/>
      <c r="O99" s="860"/>
      <c r="P99" s="875">
        <f>SUM(P57:P90)</f>
        <v>0</v>
      </c>
      <c r="Q99" s="862"/>
      <c r="R99" s="876"/>
      <c r="S99" s="875">
        <f>SUM(S57:S90)</f>
        <v>-43150</v>
      </c>
      <c r="T99" s="860"/>
    </row>
    <row r="100" spans="1:197" s="874" customFormat="1">
      <c r="A100" s="799"/>
      <c r="B100" s="798"/>
      <c r="C100" s="799"/>
      <c r="D100" s="799"/>
      <c r="E100" s="800"/>
      <c r="F100" s="800"/>
      <c r="G100" s="801"/>
      <c r="H100" s="802"/>
      <c r="I100" s="802"/>
      <c r="J100" s="802"/>
      <c r="K100" s="802"/>
      <c r="L100" s="802"/>
      <c r="M100" s="802"/>
      <c r="N100" s="802"/>
      <c r="O100" s="802"/>
      <c r="P100" s="802"/>
      <c r="Q100" s="802"/>
      <c r="R100" s="802"/>
      <c r="S100" s="802"/>
      <c r="T100" s="802"/>
    </row>
    <row r="101" spans="1:197" s="872" customFormat="1">
      <c r="A101" s="769">
        <v>3</v>
      </c>
      <c r="B101" s="760" t="s">
        <v>1105</v>
      </c>
      <c r="C101" s="769"/>
      <c r="D101" s="769"/>
      <c r="E101" s="791"/>
      <c r="F101" s="791"/>
      <c r="G101" s="794"/>
      <c r="H101" s="770"/>
      <c r="I101" s="770"/>
      <c r="J101" s="770"/>
      <c r="K101" s="770"/>
      <c r="L101" s="770"/>
      <c r="M101" s="770"/>
      <c r="N101" s="770"/>
      <c r="O101" s="770"/>
      <c r="P101" s="770"/>
      <c r="Q101" s="770"/>
      <c r="R101" s="770"/>
      <c r="S101" s="770"/>
      <c r="T101" s="770"/>
      <c r="U101" s="873"/>
      <c r="V101" s="873"/>
      <c r="W101" s="873"/>
      <c r="X101" s="873"/>
      <c r="Y101" s="873"/>
      <c r="Z101" s="873"/>
      <c r="AA101" s="873"/>
      <c r="AB101" s="873"/>
      <c r="AC101" s="873"/>
      <c r="AD101" s="873"/>
      <c r="AE101" s="873"/>
      <c r="AF101" s="873"/>
      <c r="AG101" s="873"/>
      <c r="AH101" s="873"/>
      <c r="AI101" s="873"/>
      <c r="AJ101" s="873"/>
      <c r="AK101" s="873"/>
      <c r="AL101" s="873"/>
      <c r="AM101" s="873"/>
      <c r="AN101" s="873"/>
      <c r="AO101" s="873"/>
      <c r="AP101" s="873"/>
      <c r="AQ101" s="873"/>
      <c r="AR101" s="873"/>
      <c r="AS101" s="873"/>
      <c r="AT101" s="873"/>
      <c r="AU101" s="873"/>
      <c r="AV101" s="873"/>
      <c r="AW101" s="873"/>
      <c r="AX101" s="873"/>
      <c r="AY101" s="873"/>
      <c r="AZ101" s="873"/>
      <c r="BA101" s="873"/>
      <c r="BB101" s="873"/>
      <c r="BC101" s="873"/>
      <c r="BD101" s="873"/>
      <c r="BE101" s="873"/>
      <c r="BF101" s="873"/>
      <c r="BG101" s="873"/>
      <c r="BH101" s="873"/>
      <c r="BI101" s="873"/>
      <c r="BJ101" s="873"/>
      <c r="BK101" s="873"/>
      <c r="BL101" s="873"/>
      <c r="BM101" s="873"/>
      <c r="BN101" s="873"/>
      <c r="BO101" s="873"/>
      <c r="BP101" s="873"/>
      <c r="BQ101" s="873"/>
      <c r="BR101" s="873"/>
      <c r="BS101" s="873"/>
      <c r="BT101" s="873"/>
      <c r="BU101" s="873"/>
      <c r="BV101" s="873"/>
      <c r="BW101" s="873"/>
      <c r="BX101" s="873"/>
      <c r="BY101" s="873"/>
      <c r="BZ101" s="873"/>
      <c r="CA101" s="873"/>
      <c r="CB101" s="873"/>
      <c r="CC101" s="873"/>
      <c r="CD101" s="873"/>
      <c r="CE101" s="873"/>
      <c r="CF101" s="873"/>
      <c r="CG101" s="873"/>
      <c r="CH101" s="873"/>
      <c r="CI101" s="873"/>
      <c r="CJ101" s="873"/>
      <c r="CK101" s="873"/>
      <c r="CL101" s="873"/>
      <c r="CM101" s="873"/>
      <c r="CN101" s="873"/>
      <c r="CO101" s="873"/>
      <c r="CP101" s="873"/>
      <c r="CQ101" s="873"/>
      <c r="CR101" s="873"/>
      <c r="CS101" s="873"/>
      <c r="CT101" s="873"/>
      <c r="CU101" s="873"/>
      <c r="CV101" s="873"/>
      <c r="CW101" s="873"/>
      <c r="CX101" s="873"/>
      <c r="CY101" s="873"/>
      <c r="CZ101" s="873"/>
      <c r="DA101" s="873"/>
      <c r="DB101" s="873"/>
      <c r="DC101" s="873"/>
      <c r="DD101" s="873"/>
      <c r="DE101" s="873"/>
      <c r="DF101" s="873"/>
      <c r="DG101" s="873"/>
      <c r="DH101" s="873"/>
      <c r="DI101" s="873"/>
      <c r="DJ101" s="873"/>
      <c r="DK101" s="873"/>
      <c r="DL101" s="873"/>
      <c r="DM101" s="873"/>
      <c r="DN101" s="873"/>
      <c r="DO101" s="873"/>
      <c r="DP101" s="873"/>
      <c r="DQ101" s="873"/>
      <c r="DR101" s="873"/>
      <c r="DS101" s="873"/>
      <c r="DT101" s="873"/>
      <c r="DU101" s="873"/>
      <c r="DV101" s="873"/>
      <c r="DW101" s="873"/>
      <c r="DX101" s="873"/>
      <c r="DY101" s="873"/>
      <c r="DZ101" s="873"/>
      <c r="EA101" s="873"/>
      <c r="EB101" s="873"/>
      <c r="EC101" s="873"/>
      <c r="ED101" s="873"/>
      <c r="EE101" s="873"/>
      <c r="EF101" s="873"/>
      <c r="EG101" s="873"/>
      <c r="EH101" s="873"/>
      <c r="EI101" s="873"/>
      <c r="EJ101" s="873"/>
      <c r="EK101" s="873"/>
      <c r="EL101" s="873"/>
      <c r="EM101" s="873"/>
      <c r="EN101" s="873"/>
      <c r="EO101" s="873"/>
      <c r="EP101" s="873"/>
      <c r="EQ101" s="873"/>
      <c r="ER101" s="873"/>
      <c r="ES101" s="873"/>
      <c r="ET101" s="873"/>
      <c r="EU101" s="873"/>
      <c r="EV101" s="873"/>
      <c r="EW101" s="873"/>
      <c r="EX101" s="873"/>
      <c r="EY101" s="873"/>
      <c r="EZ101" s="873"/>
      <c r="FA101" s="873"/>
      <c r="FB101" s="873"/>
      <c r="FC101" s="873"/>
      <c r="FD101" s="873"/>
      <c r="FE101" s="873"/>
      <c r="FF101" s="873"/>
      <c r="FG101" s="873"/>
      <c r="FH101" s="873"/>
      <c r="FI101" s="873"/>
      <c r="FJ101" s="873"/>
      <c r="FK101" s="873"/>
      <c r="FL101" s="873"/>
      <c r="FM101" s="873"/>
      <c r="FN101" s="873"/>
      <c r="FO101" s="873"/>
      <c r="FP101" s="873"/>
      <c r="FQ101" s="873"/>
      <c r="FR101" s="873"/>
      <c r="FS101" s="873"/>
      <c r="FT101" s="873"/>
      <c r="FU101" s="873"/>
      <c r="FV101" s="873"/>
      <c r="FW101" s="873"/>
      <c r="FX101" s="873"/>
      <c r="FY101" s="873"/>
      <c r="FZ101" s="873"/>
      <c r="GA101" s="873"/>
      <c r="GB101" s="873"/>
      <c r="GC101" s="873"/>
      <c r="GD101" s="873"/>
      <c r="GE101" s="873"/>
      <c r="GF101" s="873"/>
      <c r="GG101" s="873"/>
      <c r="GH101" s="873"/>
      <c r="GI101" s="873"/>
      <c r="GJ101" s="873"/>
      <c r="GK101" s="873"/>
      <c r="GL101" s="873"/>
      <c r="GM101" s="873"/>
      <c r="GN101" s="873"/>
      <c r="GO101" s="873"/>
    </row>
    <row r="102" spans="1:197" s="872" customFormat="1">
      <c r="A102" s="769"/>
      <c r="B102" s="760"/>
      <c r="C102" s="769"/>
      <c r="D102" s="769"/>
      <c r="E102" s="791"/>
      <c r="F102" s="791"/>
      <c r="G102" s="794"/>
      <c r="H102" s="770"/>
      <c r="I102" s="770"/>
      <c r="J102" s="770"/>
      <c r="K102" s="770"/>
      <c r="L102" s="770"/>
      <c r="M102" s="770"/>
      <c r="N102" s="770"/>
      <c r="O102" s="770"/>
      <c r="P102" s="770"/>
      <c r="Q102" s="770"/>
      <c r="R102" s="770"/>
      <c r="S102" s="770"/>
      <c r="T102" s="770"/>
      <c r="U102" s="873"/>
      <c r="V102" s="873"/>
      <c r="W102" s="873"/>
      <c r="X102" s="873"/>
      <c r="Y102" s="873"/>
      <c r="Z102" s="873"/>
      <c r="AA102" s="873"/>
      <c r="AB102" s="873"/>
      <c r="AC102" s="873"/>
      <c r="AD102" s="873"/>
      <c r="AE102" s="873"/>
      <c r="AF102" s="873"/>
      <c r="AG102" s="873"/>
      <c r="AH102" s="873"/>
      <c r="AI102" s="873"/>
      <c r="AJ102" s="873"/>
      <c r="AK102" s="873"/>
      <c r="AL102" s="873"/>
      <c r="AM102" s="873"/>
      <c r="AN102" s="873"/>
      <c r="AO102" s="873"/>
      <c r="AP102" s="873"/>
      <c r="AQ102" s="873"/>
      <c r="AR102" s="873"/>
      <c r="AS102" s="873"/>
      <c r="AT102" s="873"/>
      <c r="AU102" s="873"/>
      <c r="AV102" s="873"/>
      <c r="AW102" s="873"/>
      <c r="AX102" s="873"/>
      <c r="AY102" s="873"/>
      <c r="AZ102" s="873"/>
      <c r="BA102" s="873"/>
      <c r="BB102" s="873"/>
      <c r="BC102" s="873"/>
      <c r="BD102" s="873"/>
      <c r="BE102" s="873"/>
      <c r="BF102" s="873"/>
      <c r="BG102" s="873"/>
      <c r="BH102" s="873"/>
      <c r="BI102" s="873"/>
      <c r="BJ102" s="873"/>
      <c r="BK102" s="873"/>
      <c r="BL102" s="873"/>
      <c r="BM102" s="873"/>
      <c r="BN102" s="873"/>
      <c r="BO102" s="873"/>
      <c r="BP102" s="873"/>
      <c r="BQ102" s="873"/>
      <c r="BR102" s="873"/>
      <c r="BS102" s="873"/>
      <c r="BT102" s="873"/>
      <c r="BU102" s="873"/>
      <c r="BV102" s="873"/>
      <c r="BW102" s="873"/>
      <c r="BX102" s="873"/>
      <c r="BY102" s="873"/>
      <c r="BZ102" s="873"/>
      <c r="CA102" s="873"/>
      <c r="CB102" s="873"/>
      <c r="CC102" s="873"/>
      <c r="CD102" s="873"/>
      <c r="CE102" s="873"/>
      <c r="CF102" s="873"/>
      <c r="CG102" s="873"/>
      <c r="CH102" s="873"/>
      <c r="CI102" s="873"/>
      <c r="CJ102" s="873"/>
      <c r="CK102" s="873"/>
      <c r="CL102" s="873"/>
      <c r="CM102" s="873"/>
      <c r="CN102" s="873"/>
      <c r="CO102" s="873"/>
      <c r="CP102" s="873"/>
      <c r="CQ102" s="873"/>
      <c r="CR102" s="873"/>
      <c r="CS102" s="873"/>
      <c r="CT102" s="873"/>
      <c r="CU102" s="873"/>
      <c r="CV102" s="873"/>
      <c r="CW102" s="873"/>
      <c r="CX102" s="873"/>
      <c r="CY102" s="873"/>
      <c r="CZ102" s="873"/>
      <c r="DA102" s="873"/>
      <c r="DB102" s="873"/>
      <c r="DC102" s="873"/>
      <c r="DD102" s="873"/>
      <c r="DE102" s="873"/>
      <c r="DF102" s="873"/>
      <c r="DG102" s="873"/>
      <c r="DH102" s="873"/>
      <c r="DI102" s="873"/>
      <c r="DJ102" s="873"/>
      <c r="DK102" s="873"/>
      <c r="DL102" s="873"/>
      <c r="DM102" s="873"/>
      <c r="DN102" s="873"/>
      <c r="DO102" s="873"/>
      <c r="DP102" s="873"/>
      <c r="DQ102" s="873"/>
      <c r="DR102" s="873"/>
      <c r="DS102" s="873"/>
      <c r="DT102" s="873"/>
      <c r="DU102" s="873"/>
      <c r="DV102" s="873"/>
      <c r="DW102" s="873"/>
      <c r="DX102" s="873"/>
      <c r="DY102" s="873"/>
      <c r="DZ102" s="873"/>
      <c r="EA102" s="873"/>
      <c r="EB102" s="873"/>
      <c r="EC102" s="873"/>
      <c r="ED102" s="873"/>
      <c r="EE102" s="873"/>
      <c r="EF102" s="873"/>
      <c r="EG102" s="873"/>
      <c r="EH102" s="873"/>
      <c r="EI102" s="873"/>
      <c r="EJ102" s="873"/>
      <c r="EK102" s="873"/>
      <c r="EL102" s="873"/>
      <c r="EM102" s="873"/>
      <c r="EN102" s="873"/>
      <c r="EO102" s="873"/>
      <c r="EP102" s="873"/>
      <c r="EQ102" s="873"/>
      <c r="ER102" s="873"/>
      <c r="ES102" s="873"/>
      <c r="ET102" s="873"/>
      <c r="EU102" s="873"/>
      <c r="EV102" s="873"/>
      <c r="EW102" s="873"/>
      <c r="EX102" s="873"/>
      <c r="EY102" s="873"/>
      <c r="EZ102" s="873"/>
      <c r="FA102" s="873"/>
      <c r="FB102" s="873"/>
      <c r="FC102" s="873"/>
      <c r="FD102" s="873"/>
      <c r="FE102" s="873"/>
      <c r="FF102" s="873"/>
      <c r="FG102" s="873"/>
      <c r="FH102" s="873"/>
      <c r="FI102" s="873"/>
      <c r="FJ102" s="873"/>
      <c r="FK102" s="873"/>
      <c r="FL102" s="873"/>
      <c r="FM102" s="873"/>
      <c r="FN102" s="873"/>
      <c r="FO102" s="873"/>
      <c r="FP102" s="873"/>
      <c r="FQ102" s="873"/>
      <c r="FR102" s="873"/>
      <c r="FS102" s="873"/>
      <c r="FT102" s="873"/>
      <c r="FU102" s="873"/>
      <c r="FV102" s="873"/>
      <c r="FW102" s="873"/>
      <c r="FX102" s="873"/>
      <c r="FY102" s="873"/>
      <c r="FZ102" s="873"/>
      <c r="GA102" s="873"/>
      <c r="GB102" s="873"/>
      <c r="GC102" s="873"/>
      <c r="GD102" s="873"/>
      <c r="GE102" s="873"/>
      <c r="GF102" s="873"/>
      <c r="GG102" s="873"/>
      <c r="GH102" s="873"/>
      <c r="GI102" s="873"/>
      <c r="GJ102" s="873"/>
      <c r="GK102" s="873"/>
      <c r="GL102" s="873"/>
      <c r="GM102" s="873"/>
      <c r="GN102" s="873"/>
      <c r="GO102" s="873"/>
    </row>
    <row r="103" spans="1:197" ht="23">
      <c r="A103" s="769">
        <v>3.1</v>
      </c>
      <c r="B103" s="760" t="s">
        <v>1139</v>
      </c>
      <c r="C103" s="769"/>
      <c r="D103" s="769"/>
      <c r="E103" s="780"/>
      <c r="F103" s="780"/>
      <c r="G103" s="810"/>
      <c r="H103" s="722"/>
      <c r="I103" s="722"/>
      <c r="J103" s="722"/>
      <c r="K103" s="722"/>
      <c r="L103" s="722"/>
      <c r="M103" s="722"/>
      <c r="N103" s="722"/>
      <c r="O103" s="722"/>
      <c r="P103" s="722"/>
      <c r="Q103" s="722"/>
      <c r="R103" s="722"/>
      <c r="S103" s="722"/>
      <c r="T103" s="722"/>
    </row>
    <row r="104" spans="1:197" ht="103.5">
      <c r="A104" s="758"/>
      <c r="B104" s="742" t="s">
        <v>1138</v>
      </c>
      <c r="C104" s="758" t="s">
        <v>1080</v>
      </c>
      <c r="D104" s="758">
        <v>155</v>
      </c>
      <c r="E104" s="780">
        <v>750</v>
      </c>
      <c r="F104" s="780">
        <v>150</v>
      </c>
      <c r="G104" s="781">
        <f>$D104*(E104+F104)</f>
        <v>139500</v>
      </c>
      <c r="H104" s="871">
        <v>330.67</v>
      </c>
      <c r="I104" s="763">
        <v>900</v>
      </c>
      <c r="J104" s="764">
        <v>297603</v>
      </c>
      <c r="K104" s="754">
        <v>330.67</v>
      </c>
      <c r="L104" s="763">
        <v>900</v>
      </c>
      <c r="M104" s="754">
        <v>297603</v>
      </c>
      <c r="N104" s="796">
        <f>H104-K104</f>
        <v>0</v>
      </c>
      <c r="O104" s="763">
        <v>900</v>
      </c>
      <c r="P104" s="796">
        <f>N104*O104</f>
        <v>0</v>
      </c>
      <c r="Q104" s="796">
        <f>K104-D104</f>
        <v>175.67000000000002</v>
      </c>
      <c r="R104" s="763">
        <v>900</v>
      </c>
      <c r="S104" s="796">
        <f>R104*Q104</f>
        <v>158103</v>
      </c>
      <c r="T104" s="754"/>
    </row>
    <row r="105" spans="1:197">
      <c r="A105" s="769"/>
      <c r="B105" s="760" t="s">
        <v>1042</v>
      </c>
      <c r="C105" s="769"/>
      <c r="D105" s="769"/>
      <c r="E105" s="810"/>
      <c r="F105" s="810"/>
      <c r="G105" s="810"/>
      <c r="H105" s="722"/>
      <c r="I105" s="722"/>
      <c r="J105" s="722"/>
      <c r="K105" s="722"/>
      <c r="L105" s="722"/>
      <c r="M105" s="722"/>
      <c r="N105" s="722"/>
      <c r="O105" s="722"/>
      <c r="P105" s="722"/>
      <c r="Q105" s="722"/>
      <c r="R105" s="722"/>
      <c r="S105" s="722"/>
      <c r="T105" s="722"/>
    </row>
    <row r="106" spans="1:197">
      <c r="A106" s="769"/>
      <c r="B106" s="760"/>
      <c r="C106" s="769"/>
      <c r="D106" s="769"/>
      <c r="E106" s="810"/>
      <c r="F106" s="810"/>
      <c r="G106" s="810"/>
      <c r="H106" s="722"/>
      <c r="I106" s="722"/>
      <c r="J106" s="722"/>
      <c r="K106" s="722"/>
      <c r="L106" s="722"/>
      <c r="M106" s="722"/>
      <c r="N106" s="722"/>
      <c r="O106" s="722"/>
      <c r="P106" s="722"/>
      <c r="Q106" s="722"/>
      <c r="R106" s="722"/>
      <c r="S106" s="722"/>
      <c r="T106" s="722"/>
    </row>
    <row r="107" spans="1:197" s="868" customFormat="1">
      <c r="A107" s="869"/>
      <c r="B107" s="818" t="s">
        <v>997</v>
      </c>
      <c r="C107" s="758"/>
      <c r="D107" s="758"/>
      <c r="E107" s="752"/>
      <c r="F107" s="752"/>
      <c r="G107" s="795"/>
      <c r="H107" s="819"/>
      <c r="I107" s="819"/>
      <c r="J107" s="819"/>
      <c r="K107" s="819"/>
      <c r="L107" s="819"/>
      <c r="M107" s="819"/>
      <c r="N107" s="819"/>
      <c r="O107" s="819"/>
      <c r="P107" s="819"/>
      <c r="Q107" s="819"/>
      <c r="R107" s="819"/>
      <c r="S107" s="819"/>
      <c r="T107" s="819"/>
    </row>
    <row r="108" spans="1:197" s="868" customFormat="1" ht="34.5">
      <c r="A108" s="870" t="s">
        <v>1021</v>
      </c>
      <c r="B108" s="824" t="s">
        <v>1110</v>
      </c>
      <c r="C108" s="758"/>
      <c r="D108" s="758"/>
      <c r="E108" s="752"/>
      <c r="F108" s="752"/>
      <c r="G108" s="795"/>
      <c r="H108" s="819"/>
      <c r="I108" s="819"/>
      <c r="J108" s="819"/>
      <c r="K108" s="819"/>
      <c r="L108" s="819"/>
      <c r="M108" s="819"/>
      <c r="N108" s="819"/>
      <c r="O108" s="819"/>
      <c r="P108" s="819"/>
      <c r="Q108" s="819"/>
      <c r="R108" s="819"/>
      <c r="S108" s="819"/>
      <c r="T108" s="819"/>
    </row>
    <row r="109" spans="1:197" s="868" customFormat="1" ht="34.5">
      <c r="A109" s="870" t="s">
        <v>1023</v>
      </c>
      <c r="B109" s="824" t="s">
        <v>1111</v>
      </c>
      <c r="C109" s="758"/>
      <c r="D109" s="758"/>
      <c r="E109" s="752"/>
      <c r="F109" s="752"/>
      <c r="G109" s="795"/>
      <c r="H109" s="819"/>
      <c r="I109" s="819"/>
      <c r="J109" s="819"/>
      <c r="K109" s="819"/>
      <c r="L109" s="819"/>
      <c r="M109" s="819"/>
      <c r="N109" s="819"/>
      <c r="O109" s="819"/>
      <c r="P109" s="819"/>
      <c r="Q109" s="819"/>
      <c r="R109" s="819"/>
      <c r="S109" s="819"/>
      <c r="T109" s="819"/>
    </row>
    <row r="110" spans="1:197" s="868" customFormat="1" ht="23">
      <c r="A110" s="869" t="s">
        <v>1025</v>
      </c>
      <c r="B110" s="825" t="s">
        <v>1112</v>
      </c>
      <c r="C110" s="758"/>
      <c r="D110" s="758"/>
      <c r="E110" s="752"/>
      <c r="F110" s="752"/>
      <c r="G110" s="795"/>
      <c r="H110" s="819"/>
      <c r="I110" s="819"/>
      <c r="J110" s="819"/>
      <c r="K110" s="819"/>
      <c r="L110" s="819"/>
      <c r="M110" s="819"/>
      <c r="N110" s="819"/>
      <c r="O110" s="819"/>
      <c r="P110" s="819"/>
      <c r="Q110" s="819"/>
      <c r="R110" s="819"/>
      <c r="S110" s="819"/>
      <c r="T110" s="819"/>
    </row>
    <row r="111" spans="1:197" s="868" customFormat="1">
      <c r="A111" s="758"/>
      <c r="B111" s="762"/>
      <c r="C111" s="758"/>
      <c r="D111" s="758"/>
      <c r="E111" s="752"/>
      <c r="F111" s="752"/>
      <c r="G111" s="795"/>
      <c r="H111" s="819"/>
      <c r="I111" s="819"/>
      <c r="J111" s="819"/>
      <c r="K111" s="819"/>
      <c r="L111" s="819"/>
      <c r="M111" s="819"/>
      <c r="N111" s="819"/>
      <c r="O111" s="819"/>
      <c r="P111" s="819"/>
      <c r="Q111" s="819"/>
      <c r="R111" s="819"/>
      <c r="S111" s="819"/>
      <c r="T111" s="819"/>
    </row>
    <row r="112" spans="1:197" s="859" customFormat="1" ht="14.5">
      <c r="A112" s="866"/>
      <c r="B112" s="867" t="s">
        <v>1033</v>
      </c>
      <c r="C112" s="866"/>
      <c r="D112" s="866"/>
      <c r="E112" s="865"/>
      <c r="F112" s="865"/>
      <c r="G112" s="861">
        <f>SUM(G104)</f>
        <v>139500</v>
      </c>
      <c r="H112" s="864">
        <v>0</v>
      </c>
      <c r="I112" s="860"/>
      <c r="J112" s="861">
        <f>SUM(J104)</f>
        <v>297603</v>
      </c>
      <c r="K112" s="860"/>
      <c r="L112" s="860"/>
      <c r="M112" s="861">
        <f>SUM(M104)</f>
        <v>297603</v>
      </c>
      <c r="N112" s="863"/>
      <c r="O112" s="860"/>
      <c r="P112" s="861">
        <f>SUM(P104)</f>
        <v>0</v>
      </c>
      <c r="Q112" s="862"/>
      <c r="R112" s="860"/>
      <c r="S112" s="861">
        <f>SUM(S104)</f>
        <v>158103</v>
      </c>
      <c r="T112" s="860"/>
    </row>
    <row r="113" spans="1:20">
      <c r="A113" s="769"/>
      <c r="B113" s="760"/>
      <c r="C113" s="769"/>
      <c r="D113" s="769"/>
      <c r="E113" s="780"/>
      <c r="F113" s="780"/>
      <c r="G113" s="810"/>
      <c r="H113" s="722"/>
      <c r="I113" s="722"/>
      <c r="J113" s="722"/>
      <c r="K113" s="722"/>
      <c r="L113" s="722"/>
      <c r="M113" s="722"/>
      <c r="N113" s="722"/>
      <c r="O113" s="722"/>
      <c r="P113" s="722"/>
      <c r="Q113" s="722"/>
      <c r="R113" s="722"/>
      <c r="S113" s="722"/>
      <c r="T113" s="722"/>
    </row>
    <row r="114" spans="1:20">
      <c r="A114" s="769">
        <v>4</v>
      </c>
      <c r="B114" s="760" t="s">
        <v>1113</v>
      </c>
      <c r="C114" s="769"/>
      <c r="D114" s="769"/>
      <c r="E114" s="780"/>
      <c r="F114" s="780"/>
      <c r="G114" s="810"/>
      <c r="H114" s="722"/>
      <c r="I114" s="722"/>
      <c r="J114" s="722"/>
      <c r="K114" s="722"/>
      <c r="L114" s="722"/>
      <c r="M114" s="722"/>
      <c r="N114" s="722"/>
      <c r="O114" s="722"/>
      <c r="P114" s="722"/>
      <c r="Q114" s="722"/>
      <c r="R114" s="722"/>
      <c r="S114" s="722"/>
      <c r="T114" s="722"/>
    </row>
    <row r="115" spans="1:20">
      <c r="A115" s="769"/>
      <c r="B115" s="760"/>
      <c r="C115" s="769"/>
      <c r="D115" s="769"/>
      <c r="E115" s="780"/>
      <c r="F115" s="780"/>
      <c r="G115" s="810"/>
      <c r="H115" s="722"/>
      <c r="I115" s="722"/>
      <c r="J115" s="722"/>
      <c r="K115" s="722"/>
      <c r="L115" s="722"/>
      <c r="M115" s="722"/>
      <c r="N115" s="722"/>
      <c r="O115" s="722"/>
      <c r="P115" s="722"/>
      <c r="Q115" s="722"/>
      <c r="R115" s="722"/>
      <c r="S115" s="722"/>
      <c r="T115" s="722"/>
    </row>
    <row r="116" spans="1:20">
      <c r="A116" s="769">
        <v>4.0999999999999996</v>
      </c>
      <c r="B116" s="760" t="s">
        <v>1114</v>
      </c>
      <c r="C116" s="769"/>
      <c r="D116" s="769"/>
      <c r="E116" s="780"/>
      <c r="F116" s="780"/>
      <c r="G116" s="810"/>
      <c r="H116" s="722"/>
      <c r="I116" s="722"/>
      <c r="J116" s="722"/>
      <c r="K116" s="722"/>
      <c r="L116" s="722"/>
      <c r="M116" s="722"/>
      <c r="N116" s="722"/>
      <c r="O116" s="722"/>
      <c r="P116" s="722"/>
      <c r="Q116" s="722"/>
      <c r="R116" s="722"/>
      <c r="S116" s="722"/>
      <c r="T116" s="722"/>
    </row>
    <row r="117" spans="1:20" ht="184">
      <c r="A117" s="758"/>
      <c r="B117" s="762" t="s">
        <v>1137</v>
      </c>
      <c r="C117" s="758"/>
      <c r="D117" s="758"/>
      <c r="E117" s="780"/>
      <c r="F117" s="780"/>
      <c r="G117" s="781"/>
      <c r="H117" s="722"/>
      <c r="I117" s="722"/>
      <c r="J117" s="722"/>
      <c r="K117" s="722"/>
      <c r="L117" s="722"/>
      <c r="M117" s="722"/>
      <c r="N117" s="722"/>
      <c r="O117" s="722"/>
      <c r="P117" s="722"/>
      <c r="Q117" s="722"/>
      <c r="R117" s="722"/>
      <c r="S117" s="722"/>
      <c r="T117" s="722"/>
    </row>
    <row r="118" spans="1:20">
      <c r="A118" s="758" t="s">
        <v>73</v>
      </c>
      <c r="B118" s="760" t="s">
        <v>1136</v>
      </c>
      <c r="C118" s="758"/>
      <c r="D118" s="758"/>
      <c r="E118" s="752"/>
      <c r="F118" s="752"/>
      <c r="G118" s="781"/>
      <c r="H118" s="722"/>
      <c r="I118" s="722"/>
      <c r="J118" s="722"/>
      <c r="K118" s="722"/>
      <c r="L118" s="722"/>
      <c r="M118" s="722"/>
      <c r="N118" s="722"/>
      <c r="O118" s="722"/>
      <c r="P118" s="722"/>
      <c r="Q118" s="722"/>
      <c r="R118" s="722"/>
      <c r="S118" s="722"/>
      <c r="T118" s="722"/>
    </row>
    <row r="119" spans="1:20">
      <c r="A119" s="758"/>
      <c r="B119" s="762" t="s">
        <v>1135</v>
      </c>
      <c r="C119" s="758" t="s">
        <v>1019</v>
      </c>
      <c r="D119" s="758">
        <v>1</v>
      </c>
      <c r="E119" s="752">
        <v>35000</v>
      </c>
      <c r="F119" s="752">
        <v>3000</v>
      </c>
      <c r="G119" s="781">
        <f>$D119*(E119+F119)</f>
        <v>38000</v>
      </c>
      <c r="H119" s="722">
        <v>1</v>
      </c>
      <c r="I119" s="826">
        <v>38000</v>
      </c>
      <c r="J119" s="783">
        <v>38000</v>
      </c>
      <c r="K119" s="722">
        <v>1</v>
      </c>
      <c r="L119" s="826">
        <v>38000</v>
      </c>
      <c r="M119" s="826">
        <v>38000</v>
      </c>
      <c r="N119" s="796">
        <f>H119-K119</f>
        <v>0</v>
      </c>
      <c r="O119" s="826">
        <v>38000</v>
      </c>
      <c r="P119" s="796">
        <f>N119*O119</f>
        <v>0</v>
      </c>
      <c r="Q119" s="796">
        <f>K119-D119</f>
        <v>0</v>
      </c>
      <c r="R119" s="826">
        <v>38000</v>
      </c>
      <c r="S119" s="796">
        <f>R119*Q119</f>
        <v>0</v>
      </c>
      <c r="T119" s="722"/>
    </row>
    <row r="120" spans="1:20">
      <c r="A120" s="758"/>
      <c r="B120" s="762" t="s">
        <v>1134</v>
      </c>
      <c r="C120" s="758" t="s">
        <v>1019</v>
      </c>
      <c r="D120" s="758">
        <v>1</v>
      </c>
      <c r="E120" s="752">
        <v>35000</v>
      </c>
      <c r="F120" s="752">
        <v>3000</v>
      </c>
      <c r="G120" s="781">
        <f>$D120*(E120+F120)</f>
        <v>38000</v>
      </c>
      <c r="H120" s="722">
        <v>1</v>
      </c>
      <c r="I120" s="826">
        <v>38000</v>
      </c>
      <c r="J120" s="783">
        <v>38000</v>
      </c>
      <c r="K120" s="722">
        <v>1</v>
      </c>
      <c r="L120" s="826">
        <v>38000</v>
      </c>
      <c r="M120" s="826">
        <v>38000</v>
      </c>
      <c r="N120" s="796">
        <f>H120-K120</f>
        <v>0</v>
      </c>
      <c r="O120" s="826">
        <v>38000</v>
      </c>
      <c r="P120" s="796">
        <f>N120*O120</f>
        <v>0</v>
      </c>
      <c r="Q120" s="796">
        <f>K120-D120</f>
        <v>0</v>
      </c>
      <c r="R120" s="826">
        <v>38000</v>
      </c>
      <c r="S120" s="796">
        <f>R120*Q120</f>
        <v>0</v>
      </c>
      <c r="T120" s="722"/>
    </row>
    <row r="121" spans="1:20">
      <c r="A121" s="758"/>
      <c r="B121" s="760"/>
      <c r="C121" s="758"/>
      <c r="D121" s="758"/>
      <c r="E121" s="752"/>
      <c r="F121" s="752"/>
      <c r="G121" s="781"/>
      <c r="H121" s="722"/>
      <c r="I121" s="722"/>
      <c r="J121" s="722"/>
      <c r="K121" s="722"/>
      <c r="L121" s="722"/>
      <c r="M121" s="722"/>
      <c r="N121" s="722"/>
      <c r="O121" s="722"/>
      <c r="P121" s="722"/>
      <c r="Q121" s="722"/>
      <c r="R121" s="722"/>
      <c r="S121" s="722"/>
      <c r="T121" s="722"/>
    </row>
    <row r="122" spans="1:20">
      <c r="A122" s="769">
        <v>4.2</v>
      </c>
      <c r="B122" s="760" t="s">
        <v>1118</v>
      </c>
      <c r="C122" s="769"/>
      <c r="D122" s="769"/>
      <c r="E122" s="780"/>
      <c r="F122" s="780"/>
      <c r="G122" s="810"/>
      <c r="H122" s="722"/>
      <c r="I122" s="722"/>
      <c r="J122" s="722"/>
      <c r="K122" s="722"/>
      <c r="L122" s="722"/>
      <c r="M122" s="722"/>
      <c r="N122" s="722"/>
      <c r="O122" s="722"/>
      <c r="P122" s="722"/>
      <c r="Q122" s="722"/>
      <c r="R122" s="722"/>
      <c r="S122" s="722"/>
      <c r="T122" s="722"/>
    </row>
    <row r="123" spans="1:20" ht="126.5">
      <c r="A123" s="758"/>
      <c r="B123" s="762" t="s">
        <v>1119</v>
      </c>
      <c r="C123" s="758"/>
      <c r="D123" s="758"/>
      <c r="E123" s="780"/>
      <c r="F123" s="780"/>
      <c r="G123" s="781"/>
      <c r="H123" s="722"/>
      <c r="I123" s="722"/>
      <c r="J123" s="722"/>
      <c r="K123" s="722"/>
      <c r="L123" s="722"/>
      <c r="M123" s="722"/>
      <c r="N123" s="722"/>
      <c r="O123" s="722"/>
      <c r="P123" s="722"/>
      <c r="Q123" s="722"/>
      <c r="R123" s="722"/>
      <c r="S123" s="722"/>
      <c r="T123" s="722"/>
    </row>
    <row r="124" spans="1:20">
      <c r="A124" s="769" t="s">
        <v>73</v>
      </c>
      <c r="B124" s="760" t="s">
        <v>1120</v>
      </c>
      <c r="C124" s="769"/>
      <c r="D124" s="769"/>
      <c r="E124" s="780"/>
      <c r="F124" s="780"/>
      <c r="G124" s="810"/>
      <c r="H124" s="722"/>
      <c r="I124" s="722"/>
      <c r="J124" s="722"/>
      <c r="K124" s="722"/>
      <c r="L124" s="722"/>
      <c r="M124" s="722"/>
      <c r="N124" s="722"/>
      <c r="O124" s="722"/>
      <c r="P124" s="722"/>
      <c r="Q124" s="722"/>
      <c r="R124" s="722"/>
      <c r="S124" s="722"/>
      <c r="T124" s="722"/>
    </row>
    <row r="125" spans="1:20">
      <c r="A125" s="758"/>
      <c r="B125" s="762" t="str">
        <f>+B119</f>
        <v>10700 CFM Exhaust fan</v>
      </c>
      <c r="C125" s="758" t="s">
        <v>1039</v>
      </c>
      <c r="D125" s="758">
        <v>10</v>
      </c>
      <c r="E125" s="752">
        <v>300</v>
      </c>
      <c r="F125" s="752">
        <v>100</v>
      </c>
      <c r="G125" s="781">
        <f>$D125*(E125+F125)</f>
        <v>4000</v>
      </c>
      <c r="H125" s="722">
        <v>0</v>
      </c>
      <c r="I125" s="722"/>
      <c r="J125" s="722"/>
      <c r="K125" s="722"/>
      <c r="L125" s="722"/>
      <c r="M125" s="722"/>
      <c r="N125" s="722"/>
      <c r="O125" s="722"/>
      <c r="P125" s="722"/>
      <c r="Q125" s="796">
        <f>K125-D125</f>
        <v>-10</v>
      </c>
      <c r="R125" s="763">
        <f>F125+E125</f>
        <v>400</v>
      </c>
      <c r="S125" s="796">
        <f>R125*Q125</f>
        <v>-4000</v>
      </c>
      <c r="T125" s="722"/>
    </row>
    <row r="126" spans="1:20">
      <c r="A126" s="758"/>
      <c r="B126" s="762" t="str">
        <f>+B120</f>
        <v>9500 CFM Fresh Air Fan</v>
      </c>
      <c r="C126" s="758" t="s">
        <v>1039</v>
      </c>
      <c r="D126" s="758">
        <v>10</v>
      </c>
      <c r="E126" s="752">
        <v>300</v>
      </c>
      <c r="F126" s="752">
        <v>100</v>
      </c>
      <c r="G126" s="781">
        <f>$D126*(E126+F126)</f>
        <v>4000</v>
      </c>
      <c r="H126" s="722">
        <v>0</v>
      </c>
      <c r="I126" s="722"/>
      <c r="J126" s="722"/>
      <c r="K126" s="722"/>
      <c r="L126" s="722"/>
      <c r="M126" s="722"/>
      <c r="N126" s="722"/>
      <c r="O126" s="722"/>
      <c r="P126" s="722"/>
      <c r="Q126" s="796">
        <f>K126-D126</f>
        <v>-10</v>
      </c>
      <c r="R126" s="763">
        <f>F126+E126</f>
        <v>400</v>
      </c>
      <c r="S126" s="796">
        <f>R126*Q126</f>
        <v>-4000</v>
      </c>
      <c r="T126" s="722"/>
    </row>
    <row r="127" spans="1:20">
      <c r="A127" s="758"/>
      <c r="B127" s="762" t="s">
        <v>1133</v>
      </c>
      <c r="C127" s="758" t="s">
        <v>1039</v>
      </c>
      <c r="D127" s="758">
        <v>20</v>
      </c>
      <c r="E127" s="752">
        <v>300</v>
      </c>
      <c r="F127" s="752">
        <v>100</v>
      </c>
      <c r="G127" s="781">
        <f>$D127*(E127+F127)</f>
        <v>8000</v>
      </c>
      <c r="H127" s="722">
        <v>0</v>
      </c>
      <c r="I127" s="722"/>
      <c r="J127" s="722"/>
      <c r="K127" s="722"/>
      <c r="L127" s="722"/>
      <c r="M127" s="722"/>
      <c r="N127" s="722"/>
      <c r="O127" s="722"/>
      <c r="P127" s="722"/>
      <c r="Q127" s="796">
        <f>K127-D127</f>
        <v>-20</v>
      </c>
      <c r="R127" s="763">
        <f>F127+E127</f>
        <v>400</v>
      </c>
      <c r="S127" s="796">
        <f>R127*Q127</f>
        <v>-8000</v>
      </c>
      <c r="T127" s="722"/>
    </row>
    <row r="128" spans="1:20">
      <c r="A128" s="758"/>
      <c r="B128" s="762"/>
      <c r="C128" s="758"/>
      <c r="D128" s="758"/>
      <c r="E128" s="780"/>
      <c r="F128" s="780"/>
      <c r="G128" s="781"/>
      <c r="H128" s="722"/>
      <c r="I128" s="722"/>
      <c r="J128" s="722"/>
      <c r="K128" s="722"/>
      <c r="L128" s="722"/>
      <c r="M128" s="722"/>
      <c r="N128" s="722"/>
      <c r="O128" s="722"/>
      <c r="P128" s="722"/>
      <c r="Q128" s="722"/>
      <c r="R128" s="722"/>
      <c r="S128" s="722"/>
      <c r="T128" s="722"/>
    </row>
    <row r="129" spans="1:21">
      <c r="A129" s="769" t="s">
        <v>78</v>
      </c>
      <c r="B129" s="760" t="s">
        <v>1121</v>
      </c>
      <c r="C129" s="769"/>
      <c r="D129" s="769"/>
      <c r="E129" s="780"/>
      <c r="F129" s="780"/>
      <c r="G129" s="810"/>
      <c r="H129" s="722"/>
      <c r="I129" s="722"/>
      <c r="J129" s="722"/>
      <c r="K129" s="722"/>
      <c r="L129" s="722"/>
      <c r="M129" s="722"/>
      <c r="N129" s="722"/>
      <c r="O129" s="722"/>
      <c r="P129" s="722"/>
      <c r="Q129" s="722"/>
      <c r="R129" s="722"/>
      <c r="S129" s="722"/>
      <c r="T129" s="722"/>
    </row>
    <row r="130" spans="1:21">
      <c r="A130" s="758"/>
      <c r="B130" s="762" t="s">
        <v>1122</v>
      </c>
      <c r="C130" s="758" t="s">
        <v>1039</v>
      </c>
      <c r="D130" s="758">
        <v>40</v>
      </c>
      <c r="E130" s="752">
        <v>40</v>
      </c>
      <c r="F130" s="752">
        <v>20</v>
      </c>
      <c r="G130" s="781">
        <f>$D130*(E130+F130)</f>
        <v>2400</v>
      </c>
      <c r="H130" s="722">
        <v>0</v>
      </c>
      <c r="I130" s="722"/>
      <c r="J130" s="722"/>
      <c r="K130" s="722"/>
      <c r="L130" s="722"/>
      <c r="M130" s="722"/>
      <c r="N130" s="722"/>
      <c r="O130" s="722"/>
      <c r="P130" s="722"/>
      <c r="Q130" s="796">
        <f>K130-D130</f>
        <v>-40</v>
      </c>
      <c r="R130" s="763">
        <f>F130+E130</f>
        <v>60</v>
      </c>
      <c r="S130" s="796">
        <f>R130*Q130</f>
        <v>-2400</v>
      </c>
      <c r="T130" s="722"/>
    </row>
    <row r="131" spans="1:21">
      <c r="A131" s="758"/>
      <c r="B131" s="762"/>
      <c r="C131" s="758"/>
      <c r="D131" s="758"/>
      <c r="E131" s="752"/>
      <c r="F131" s="752"/>
      <c r="G131" s="781"/>
      <c r="H131" s="722"/>
      <c r="I131" s="722"/>
      <c r="J131" s="722"/>
      <c r="K131" s="722"/>
      <c r="L131" s="722"/>
      <c r="M131" s="722"/>
      <c r="N131" s="722"/>
      <c r="O131" s="722"/>
      <c r="P131" s="722"/>
      <c r="Q131" s="722"/>
      <c r="R131" s="722"/>
      <c r="S131" s="722"/>
      <c r="T131" s="722"/>
    </row>
    <row r="132" spans="1:21">
      <c r="A132" s="769">
        <v>4.3</v>
      </c>
      <c r="B132" s="760" t="s">
        <v>1123</v>
      </c>
      <c r="C132" s="769"/>
      <c r="D132" s="769"/>
      <c r="E132" s="780"/>
      <c r="F132" s="780"/>
      <c r="G132" s="810"/>
      <c r="H132" s="722"/>
      <c r="I132" s="722"/>
      <c r="J132" s="722"/>
      <c r="K132" s="722"/>
      <c r="L132" s="722"/>
      <c r="M132" s="722"/>
      <c r="N132" s="722"/>
      <c r="O132" s="722"/>
      <c r="P132" s="722"/>
      <c r="Q132" s="722"/>
      <c r="R132" s="722"/>
      <c r="S132" s="722"/>
      <c r="T132" s="722"/>
    </row>
    <row r="133" spans="1:21" ht="103.5">
      <c r="A133" s="758"/>
      <c r="B133" s="762" t="s">
        <v>1124</v>
      </c>
      <c r="C133" s="758"/>
      <c r="D133" s="758"/>
      <c r="E133" s="780"/>
      <c r="F133" s="780"/>
      <c r="G133" s="781"/>
      <c r="H133" s="722"/>
      <c r="I133" s="722"/>
      <c r="J133" s="722"/>
      <c r="K133" s="722"/>
      <c r="L133" s="722"/>
      <c r="M133" s="722"/>
      <c r="N133" s="722"/>
      <c r="O133" s="722"/>
      <c r="P133" s="722"/>
      <c r="Q133" s="722"/>
      <c r="R133" s="722"/>
      <c r="S133" s="722"/>
      <c r="T133" s="722"/>
    </row>
    <row r="134" spans="1:21">
      <c r="A134" s="758"/>
      <c r="B134" s="760" t="s">
        <v>1125</v>
      </c>
      <c r="C134" s="758"/>
      <c r="D134" s="758"/>
      <c r="E134" s="780"/>
      <c r="F134" s="780"/>
      <c r="G134" s="781"/>
      <c r="H134" s="722"/>
      <c r="I134" s="722"/>
      <c r="J134" s="722"/>
      <c r="K134" s="722"/>
      <c r="L134" s="722"/>
      <c r="M134" s="722"/>
      <c r="N134" s="722"/>
      <c r="O134" s="722"/>
      <c r="P134" s="722"/>
      <c r="Q134" s="722"/>
      <c r="R134" s="722"/>
      <c r="S134" s="722"/>
      <c r="T134" s="722"/>
    </row>
    <row r="135" spans="1:21">
      <c r="A135" s="758">
        <f>+A125</f>
        <v>0</v>
      </c>
      <c r="B135" s="789" t="str">
        <f>+B125</f>
        <v>10700 CFM Exhaust fan</v>
      </c>
      <c r="C135" s="758" t="str">
        <f>+C119</f>
        <v>No.</v>
      </c>
      <c r="D135" s="758">
        <f>+D119*2</f>
        <v>2</v>
      </c>
      <c r="E135" s="752">
        <v>350</v>
      </c>
      <c r="F135" s="752">
        <v>150</v>
      </c>
      <c r="G135" s="781">
        <f>$D135*(E135+F135)</f>
        <v>1000</v>
      </c>
      <c r="H135" s="722">
        <v>0</v>
      </c>
      <c r="I135" s="722"/>
      <c r="J135" s="722"/>
      <c r="K135" s="722"/>
      <c r="L135" s="722"/>
      <c r="M135" s="722"/>
      <c r="N135" s="722"/>
      <c r="O135" s="722"/>
      <c r="P135" s="722"/>
      <c r="Q135" s="796">
        <f>K135-D135</f>
        <v>-2</v>
      </c>
      <c r="R135" s="763">
        <f>F135+E135</f>
        <v>500</v>
      </c>
      <c r="S135" s="796">
        <f>R135*Q135</f>
        <v>-1000</v>
      </c>
      <c r="T135" s="722"/>
    </row>
    <row r="136" spans="1:21">
      <c r="A136" s="758">
        <f>+A126</f>
        <v>0</v>
      </c>
      <c r="B136" s="789" t="str">
        <f>+B126</f>
        <v>9500 CFM Fresh Air Fan</v>
      </c>
      <c r="C136" s="758" t="str">
        <f>+C120</f>
        <v>No.</v>
      </c>
      <c r="D136" s="758">
        <f>+D120*2</f>
        <v>2</v>
      </c>
      <c r="E136" s="752">
        <v>350</v>
      </c>
      <c r="F136" s="752">
        <v>150</v>
      </c>
      <c r="G136" s="781">
        <f>$D136*(E136+F136)</f>
        <v>1000</v>
      </c>
      <c r="H136" s="722">
        <v>0</v>
      </c>
      <c r="I136" s="722"/>
      <c r="J136" s="722"/>
      <c r="K136" s="722"/>
      <c r="L136" s="722"/>
      <c r="M136" s="722"/>
      <c r="N136" s="722"/>
      <c r="O136" s="722"/>
      <c r="P136" s="722"/>
      <c r="Q136" s="796">
        <f>K136-D136</f>
        <v>-2</v>
      </c>
      <c r="R136" s="763">
        <f>F136+E136</f>
        <v>500</v>
      </c>
      <c r="S136" s="796">
        <f>R136*Q136</f>
        <v>-1000</v>
      </c>
      <c r="T136" s="722"/>
    </row>
    <row r="137" spans="1:21">
      <c r="A137" s="758"/>
      <c r="B137" s="762"/>
      <c r="C137" s="758"/>
      <c r="D137" s="758"/>
      <c r="E137" s="752"/>
      <c r="F137" s="752"/>
      <c r="G137" s="781"/>
      <c r="H137" s="722"/>
      <c r="I137" s="722"/>
      <c r="J137" s="722"/>
      <c r="K137" s="722"/>
      <c r="L137" s="722"/>
      <c r="M137" s="722"/>
      <c r="N137" s="722"/>
      <c r="O137" s="722"/>
      <c r="P137" s="722"/>
      <c r="Q137" s="722"/>
      <c r="R137" s="722"/>
      <c r="S137" s="722"/>
      <c r="T137" s="722"/>
    </row>
    <row r="138" spans="1:21">
      <c r="A138" s="769">
        <v>4.4000000000000004</v>
      </c>
      <c r="B138" s="760" t="s">
        <v>1126</v>
      </c>
      <c r="C138" s="769"/>
      <c r="D138" s="769"/>
      <c r="E138" s="780"/>
      <c r="F138" s="780"/>
      <c r="G138" s="810"/>
      <c r="H138" s="722"/>
      <c r="I138" s="722"/>
      <c r="J138" s="722"/>
      <c r="K138" s="722"/>
      <c r="L138" s="722"/>
      <c r="M138" s="722"/>
      <c r="N138" s="722"/>
      <c r="O138" s="722"/>
      <c r="P138" s="722"/>
      <c r="Q138" s="722"/>
      <c r="R138" s="722"/>
      <c r="S138" s="722"/>
      <c r="T138" s="722"/>
    </row>
    <row r="139" spans="1:21" ht="46">
      <c r="A139" s="758"/>
      <c r="B139" s="762" t="s">
        <v>1127</v>
      </c>
      <c r="C139" s="758"/>
      <c r="D139" s="758"/>
      <c r="E139" s="780"/>
      <c r="F139" s="780"/>
      <c r="G139" s="781"/>
      <c r="H139" s="722"/>
      <c r="I139" s="722"/>
      <c r="J139" s="722"/>
      <c r="K139" s="722"/>
      <c r="L139" s="722"/>
      <c r="M139" s="722"/>
      <c r="N139" s="722"/>
      <c r="O139" s="722"/>
      <c r="P139" s="722"/>
      <c r="Q139" s="722"/>
      <c r="R139" s="722"/>
      <c r="S139" s="722"/>
      <c r="T139" s="722"/>
    </row>
    <row r="140" spans="1:21">
      <c r="A140" s="758" t="s">
        <v>73</v>
      </c>
      <c r="B140" s="762" t="s">
        <v>1128</v>
      </c>
      <c r="C140" s="758" t="s">
        <v>1039</v>
      </c>
      <c r="D140" s="758">
        <v>20</v>
      </c>
      <c r="E140" s="752">
        <v>250</v>
      </c>
      <c r="F140" s="752">
        <v>50</v>
      </c>
      <c r="G140" s="781">
        <f>$D140*(E140+F140)</f>
        <v>6000</v>
      </c>
      <c r="H140" s="722">
        <v>0</v>
      </c>
      <c r="I140" s="722"/>
      <c r="J140" s="722"/>
      <c r="K140" s="722"/>
      <c r="L140" s="722"/>
      <c r="M140" s="722"/>
      <c r="N140" s="722"/>
      <c r="O140" s="722"/>
      <c r="P140" s="722"/>
      <c r="Q140" s="796">
        <f>K140-D140</f>
        <v>-20</v>
      </c>
      <c r="R140" s="763">
        <f>F140+E140</f>
        <v>300</v>
      </c>
      <c r="S140" s="796">
        <f>R140*Q140</f>
        <v>-6000</v>
      </c>
      <c r="T140" s="722"/>
    </row>
    <row r="141" spans="1:21">
      <c r="A141" s="758" t="s">
        <v>73</v>
      </c>
      <c r="B141" s="762" t="s">
        <v>1129</v>
      </c>
      <c r="C141" s="758" t="s">
        <v>1039</v>
      </c>
      <c r="D141" s="758" t="s">
        <v>590</v>
      </c>
      <c r="E141" s="752"/>
      <c r="F141" s="752"/>
      <c r="G141" s="781"/>
      <c r="H141" s="722"/>
      <c r="I141" s="722"/>
      <c r="J141" s="722"/>
      <c r="K141" s="722"/>
      <c r="L141" s="722"/>
      <c r="M141" s="722"/>
      <c r="N141" s="722"/>
      <c r="O141" s="722"/>
      <c r="P141" s="722"/>
      <c r="Q141" s="722"/>
      <c r="R141" s="722"/>
      <c r="S141" s="722"/>
      <c r="T141" s="722"/>
    </row>
    <row r="142" spans="1:21" s="858" customFormat="1">
      <c r="A142" s="743"/>
      <c r="B142" s="742"/>
      <c r="C142" s="743"/>
      <c r="D142" s="743"/>
      <c r="E142" s="744"/>
      <c r="F142" s="744"/>
      <c r="G142" s="745"/>
      <c r="H142" s="827"/>
      <c r="I142" s="827"/>
      <c r="J142" s="827"/>
      <c r="K142" s="827"/>
      <c r="L142" s="827"/>
      <c r="M142" s="827"/>
      <c r="N142" s="827"/>
      <c r="O142" s="827"/>
      <c r="P142" s="827"/>
      <c r="Q142" s="827"/>
      <c r="R142" s="827"/>
      <c r="S142" s="827"/>
      <c r="T142" s="827"/>
    </row>
    <row r="143" spans="1:21" s="855" customFormat="1" ht="15.5">
      <c r="A143" s="750"/>
      <c r="B143" s="760" t="s">
        <v>1033</v>
      </c>
      <c r="C143" s="750"/>
      <c r="D143" s="750"/>
      <c r="E143" s="751"/>
      <c r="F143" s="751"/>
      <c r="G143" s="774">
        <f>SUM(G119:G140)</f>
        <v>102400</v>
      </c>
      <c r="H143" s="775"/>
      <c r="I143" s="775"/>
      <c r="J143" s="857">
        <v>76000</v>
      </c>
      <c r="K143" s="793"/>
      <c r="L143" s="793"/>
      <c r="M143" s="857">
        <v>76000</v>
      </c>
      <c r="N143" s="857"/>
      <c r="O143" s="793"/>
      <c r="P143" s="857">
        <f>SUBTOTAL(9,P13:P142)</f>
        <v>0</v>
      </c>
      <c r="Q143" s="857"/>
      <c r="R143" s="793"/>
      <c r="S143" s="774">
        <f>SUM(S119:S140)</f>
        <v>-26400</v>
      </c>
      <c r="T143" s="793"/>
      <c r="U143" s="856"/>
    </row>
    <row r="144" spans="1:21">
      <c r="A144" s="835"/>
      <c r="B144" s="722"/>
      <c r="C144" s="835"/>
      <c r="D144" s="722"/>
      <c r="E144" s="836"/>
      <c r="F144" s="836"/>
      <c r="G144" s="783"/>
      <c r="H144" s="722"/>
      <c r="I144" s="722"/>
      <c r="J144" s="722"/>
      <c r="K144" s="722"/>
      <c r="L144" s="722"/>
      <c r="M144" s="722"/>
      <c r="N144" s="722"/>
      <c r="O144" s="722"/>
      <c r="P144" s="722"/>
      <c r="Q144" s="722"/>
      <c r="R144" s="722"/>
      <c r="S144" s="722"/>
      <c r="T144" s="722"/>
    </row>
    <row r="145" spans="1:20" s="855" customFormat="1">
      <c r="A145" s="750"/>
      <c r="B145" s="750" t="s">
        <v>1130</v>
      </c>
      <c r="C145" s="750"/>
      <c r="D145" s="750"/>
      <c r="E145" s="751"/>
      <c r="F145" s="751"/>
      <c r="G145" s="774">
        <f>G143+G112+G99+G48</f>
        <v>1500325</v>
      </c>
      <c r="H145" s="775"/>
      <c r="I145" s="775"/>
      <c r="J145" s="774">
        <f>J143+J112+J99+J48</f>
        <v>1588878</v>
      </c>
      <c r="K145" s="775"/>
      <c r="L145" s="775"/>
      <c r="M145" s="774">
        <f>M143+M112+M99+M48</f>
        <v>1588878</v>
      </c>
      <c r="N145" s="775"/>
      <c r="O145" s="775"/>
      <c r="P145" s="774">
        <f>P143+P112+P99+P48</f>
        <v>0</v>
      </c>
      <c r="Q145" s="775"/>
      <c r="R145" s="775"/>
      <c r="S145" s="774">
        <f>S143+S112+S99+S48</f>
        <v>88553</v>
      </c>
      <c r="T145" s="775"/>
    </row>
    <row r="148" spans="1:20">
      <c r="M148" s="852"/>
    </row>
  </sheetData>
  <protectedRanges>
    <protectedRange password="CCCC" sqref="B85" name="Data_10_1_1" securityDescriptor="O:WDG:WDD:(A;;CC;;;S-1-5-21-3037133447-3520548340-3469512800-1001)"/>
    <protectedRange password="CCCC" sqref="B86" name="Data_3_2_4_1_1" securityDescriptor="O:WDG:WDD:(A;;CC;;;S-1-5-21-3037133447-3520548340-3469512800-1001)"/>
  </protectedRanges>
  <mergeCells count="8">
    <mergeCell ref="N4:P4"/>
    <mergeCell ref="Q4:S4"/>
    <mergeCell ref="A1:D1"/>
    <mergeCell ref="E1:G2"/>
    <mergeCell ref="A2:D2"/>
    <mergeCell ref="C4:G4"/>
    <mergeCell ref="H4:J4"/>
    <mergeCell ref="K4:M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4"/>
  <sheetViews>
    <sheetView workbookViewId="0">
      <selection activeCell="F4" sqref="F4"/>
    </sheetView>
  </sheetViews>
  <sheetFormatPr defaultRowHeight="14"/>
  <cols>
    <col min="1" max="1" width="6.1640625" bestFit="1" customWidth="1"/>
    <col min="2" max="2" width="34.25" bestFit="1" customWidth="1"/>
    <col min="3" max="3" width="5.58203125" bestFit="1" customWidth="1"/>
    <col min="4" max="4" width="12.83203125" customWidth="1"/>
    <col min="5" max="5" width="6" bestFit="1" customWidth="1"/>
    <col min="6" max="6" width="11.25" bestFit="1" customWidth="1"/>
    <col min="7" max="7" width="13.83203125" customWidth="1"/>
    <col min="8" max="8" width="6" bestFit="1" customWidth="1"/>
    <col min="9" max="9" width="11.25" bestFit="1" customWidth="1"/>
    <col min="10" max="10" width="12.4140625" customWidth="1"/>
  </cols>
  <sheetData>
    <row r="1" spans="1:11" ht="31.5" thickBot="1">
      <c r="A1" s="896" t="s">
        <v>446</v>
      </c>
      <c r="B1" s="897" t="s">
        <v>447</v>
      </c>
      <c r="C1" s="897" t="s">
        <v>448</v>
      </c>
      <c r="D1" s="729" t="s">
        <v>187</v>
      </c>
      <c r="E1" s="730" t="s">
        <v>189</v>
      </c>
      <c r="F1" s="730" t="s">
        <v>45</v>
      </c>
      <c r="G1" s="730" t="s">
        <v>188</v>
      </c>
      <c r="H1" s="730" t="s">
        <v>189</v>
      </c>
      <c r="I1" s="730" t="s">
        <v>46</v>
      </c>
      <c r="J1" s="730" t="s">
        <v>47</v>
      </c>
      <c r="K1" s="731" t="s">
        <v>550</v>
      </c>
    </row>
    <row r="2" spans="1:11" s="904" customFormat="1" ht="28.5" thickBot="1">
      <c r="A2" s="898">
        <v>1</v>
      </c>
      <c r="B2" s="899" t="s">
        <v>1196</v>
      </c>
      <c r="C2" s="2" t="s">
        <v>336</v>
      </c>
      <c r="D2" s="900">
        <v>8</v>
      </c>
      <c r="E2" s="901">
        <v>5500</v>
      </c>
      <c r="F2" s="902">
        <f>E2*D2</f>
        <v>44000</v>
      </c>
      <c r="G2" s="901">
        <v>8</v>
      </c>
      <c r="H2" s="901">
        <v>5500</v>
      </c>
      <c r="I2" s="901">
        <f>E2*G2</f>
        <v>44000</v>
      </c>
      <c r="J2" s="902">
        <f>I2-F2</f>
        <v>0</v>
      </c>
      <c r="K2" s="903" t="s">
        <v>1197</v>
      </c>
    </row>
    <row r="3" spans="1:11" s="912" customFormat="1" ht="14.5" hidden="1" thickBot="1">
      <c r="A3" s="905">
        <v>2</v>
      </c>
      <c r="B3" s="906" t="s">
        <v>1198</v>
      </c>
      <c r="C3" s="907" t="s">
        <v>1199</v>
      </c>
      <c r="D3" s="908" t="e">
        <f>#REF!</f>
        <v>#REF!</v>
      </c>
      <c r="E3" s="909"/>
      <c r="F3" s="910" t="e">
        <f>#REF!</f>
        <v>#REF!</v>
      </c>
      <c r="G3" s="909"/>
      <c r="H3" s="909"/>
      <c r="I3" s="909">
        <f>E3*G3</f>
        <v>0</v>
      </c>
      <c r="J3" s="910" t="e">
        <f>#REF!</f>
        <v>#REF!</v>
      </c>
      <c r="K3" s="911"/>
    </row>
    <row r="4" spans="1:11" ht="16" thickBot="1">
      <c r="A4" s="913"/>
      <c r="B4" s="914" t="s">
        <v>444</v>
      </c>
      <c r="C4" s="915"/>
      <c r="D4" s="916"/>
      <c r="E4" s="917"/>
      <c r="F4" s="730">
        <f>SUM(F2)</f>
        <v>44000</v>
      </c>
      <c r="G4" s="917"/>
      <c r="H4" s="917"/>
      <c r="I4" s="730">
        <f>SUM(I2:I3)</f>
        <v>44000</v>
      </c>
      <c r="J4" s="730">
        <f>SUM(J2)</f>
        <v>0</v>
      </c>
      <c r="K4" s="9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CIVIL</vt:lpstr>
      <vt:lpstr>INTERIOR</vt:lpstr>
      <vt:lpstr>CIVIL &amp; INTERIOR NT</vt:lpstr>
      <vt:lpstr>ELECTRICAL</vt:lpstr>
      <vt:lpstr>ELECTRICAL NT</vt:lpstr>
      <vt:lpstr>HVAC</vt:lpstr>
      <vt:lpstr>VENTILATION </vt:lpstr>
      <vt:lpstr>VENTILATION NT</vt:lpstr>
      <vt:lpstr>FIRE SPRINKLER</vt:lpstr>
      <vt:lpstr>FIRE SPRINKLER NT</vt:lpstr>
      <vt:lpstr>PHE </vt:lpstr>
      <vt:lpstr>PHE NT</vt:lpstr>
      <vt:lpstr>MUSIC</vt:lpstr>
      <vt:lpstr>GAS &amp; GLD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Tiwari</dc:creator>
  <cp:lastModifiedBy>Mrunal Joshi</cp:lastModifiedBy>
  <dcterms:created xsi:type="dcterms:W3CDTF">2024-06-24T12:52:05Z</dcterms:created>
  <dcterms:modified xsi:type="dcterms:W3CDTF">2024-08-27T05:35:31Z</dcterms:modified>
</cp:coreProperties>
</file>