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mc:AlternateContent xmlns:mc="http://schemas.openxmlformats.org/markup-compatibility/2006">
    <mc:Choice Requires="x15">
      <x15ac:absPath xmlns:x15ac="http://schemas.microsoft.com/office/spreadsheetml/2010/11/ac" url="C:\Users\info\Desktop\"/>
    </mc:Choice>
  </mc:AlternateContent>
  <xr:revisionPtr revIDLastSave="0" documentId="13_ncr:1_{EB83D6D0-BA1D-45BB-9F0E-46EBC892BA42}" xr6:coauthVersionLast="47" xr6:coauthVersionMax="47" xr10:uidLastSave="{00000000-0000-0000-0000-000000000000}"/>
  <bookViews>
    <workbookView xWindow="-108" yWindow="-108" windowWidth="23256" windowHeight="12456" tabRatio="825" activeTab="1" xr2:uid="{00000000-000D-0000-FFFF-FFFF00000000}"/>
  </bookViews>
  <sheets>
    <sheet name="Cover Page " sheetId="28" r:id="rId1"/>
    <sheet name=" Summary" sheetId="15" r:id="rId2"/>
    <sheet name="Abstract-C&amp;I" sheetId="8" r:id="rId3"/>
    <sheet name="Take off_C&amp;I_Toilet &amp; Kitchen" sheetId="26" state="hidden" r:id="rId4"/>
    <sheet name="Take off_C&amp;I_Lounge" sheetId="34" state="hidden" r:id="rId5"/>
    <sheet name="LOM-C&amp;I" sheetId="27" r:id="rId6"/>
    <sheet name="HVAC" sheetId="35" r:id="rId7"/>
    <sheet name="FAS &amp; PA" sheetId="36" r:id="rId8"/>
    <sheet name="CCTV " sheetId="37" r:id="rId9"/>
    <sheet name="MEP" sheetId="30" r:id="rId10"/>
    <sheet name="LOM-MEP" sheetId="29" r:id="rId11"/>
    <sheet name="Structure work" sheetId="32" r:id="rId12"/>
    <sheet name="Lights" sheetId="31" r:id="rId13"/>
    <sheet name="Furniture" sheetId="33" r:id="rId14"/>
  </sheets>
  <definedNames>
    <definedName name="_xlnm._FilterDatabase" localSheetId="2" hidden="1">'Abstract-C&amp;I'!$A$25:$I$398</definedName>
    <definedName name="_xlnm.Print_Area" localSheetId="1">' Summary'!$A$1:$D$63</definedName>
    <definedName name="_xlnm.Print_Area" localSheetId="2">'Abstract-C&amp;I'!$A$1:$I$402</definedName>
    <definedName name="_xlnm.Print_Area" localSheetId="6">HVAC!$A$1:$S$335</definedName>
    <definedName name="_xlnm.Print_Area" localSheetId="12">Lights!$A$1:$I$30</definedName>
    <definedName name="_xlnm.Print_Area" localSheetId="5">'LOM-C&amp;I'!$A$1:$C$167</definedName>
    <definedName name="_xlnm.Print_Area" localSheetId="9">MEP!$A$1:$F$318</definedName>
    <definedName name="_xlnm.Print_Area" localSheetId="4">'Take off_C&amp;I_Lounge'!$A$1:$L$790</definedName>
    <definedName name="_xlnm.Print_Area" localSheetId="3">'Take off_C&amp;I_Toilet &amp; Kitchen'!$A$1:$J$518</definedName>
    <definedName name="_xlnm.Print_Titles" localSheetId="2">'Abstract-C&amp;I'!$2:$2</definedName>
    <definedName name="_xlnm.Print_Titles" localSheetId="13">Furniture!$1:$16</definedName>
    <definedName name="_xlnm.Print_Titles" localSheetId="12">Lights!$1:$3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52" i="30" l="1"/>
  <c r="F251" i="30"/>
  <c r="F250" i="30"/>
  <c r="F249" i="30"/>
  <c r="F248" i="30"/>
  <c r="F247" i="30"/>
  <c r="F246" i="30"/>
  <c r="C24" i="15"/>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E47" i="33"/>
  <c r="G46" i="33"/>
  <c r="G45" i="33"/>
  <c r="G44" i="33"/>
  <c r="E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A19" i="33"/>
  <c r="A22" i="33" s="1"/>
  <c r="A25" i="33" s="1"/>
  <c r="A28" i="33" s="1"/>
  <c r="G18" i="33"/>
  <c r="G17" i="33"/>
  <c r="A1" i="33"/>
  <c r="H29" i="31"/>
  <c r="H28" i="31"/>
  <c r="H27" i="31"/>
  <c r="H26" i="31"/>
  <c r="H25" i="31"/>
  <c r="H24" i="31"/>
  <c r="H23" i="31"/>
  <c r="H22" i="31"/>
  <c r="H21" i="31"/>
  <c r="A21" i="31"/>
  <c r="A22" i="31" s="1"/>
  <c r="A23" i="31" s="1"/>
  <c r="A24" i="31" s="1"/>
  <c r="A25" i="31" s="1"/>
  <c r="A26" i="31" s="1"/>
  <c r="A27" i="31" s="1"/>
  <c r="A28" i="31" s="1"/>
  <c r="A29" i="31" s="1"/>
  <c r="H20" i="31"/>
  <c r="A20" i="31"/>
  <c r="H19" i="31"/>
  <c r="H30" i="31" s="1"/>
  <c r="C39" i="15" s="1"/>
  <c r="H14" i="31"/>
  <c r="H13" i="31"/>
  <c r="H12" i="31"/>
  <c r="H11" i="31"/>
  <c r="H10" i="31"/>
  <c r="H9" i="31"/>
  <c r="A9" i="31"/>
  <c r="A10" i="31" s="1"/>
  <c r="A11" i="31" s="1"/>
  <c r="A12" i="31" s="1"/>
  <c r="A13" i="31" s="1"/>
  <c r="A14" i="31" s="1"/>
  <c r="H8" i="31"/>
  <c r="A1" i="31"/>
  <c r="F75" i="32"/>
  <c r="F73" i="32"/>
  <c r="F68" i="32"/>
  <c r="A1" i="32"/>
  <c r="A1" i="29"/>
  <c r="F315" i="30"/>
  <c r="F313" i="30"/>
  <c r="F309" i="30"/>
  <c r="F308" i="30"/>
  <c r="F307" i="30"/>
  <c r="F306" i="30"/>
  <c r="F301" i="30"/>
  <c r="F299" i="30"/>
  <c r="F297" i="30"/>
  <c r="F293" i="30"/>
  <c r="F289" i="30"/>
  <c r="F285" i="30"/>
  <c r="F284" i="30"/>
  <c r="F283" i="30"/>
  <c r="F282" i="30"/>
  <c r="F316" i="30" s="1"/>
  <c r="F275" i="30"/>
  <c r="F274" i="30"/>
  <c r="F273" i="30"/>
  <c r="F272" i="30"/>
  <c r="F268" i="30"/>
  <c r="F265" i="30"/>
  <c r="F264" i="30"/>
  <c r="F263" i="30"/>
  <c r="F259" i="30"/>
  <c r="F258" i="30"/>
  <c r="F257" i="30"/>
  <c r="F238" i="30"/>
  <c r="F237" i="30"/>
  <c r="F236" i="30"/>
  <c r="F234" i="30"/>
  <c r="F232" i="30"/>
  <c r="F231" i="30"/>
  <c r="F230" i="30"/>
  <c r="F229" i="30"/>
  <c r="F228" i="30"/>
  <c r="F227" i="30"/>
  <c r="F226" i="30"/>
  <c r="F225" i="30"/>
  <c r="F224" i="30"/>
  <c r="F223" i="30"/>
  <c r="F222" i="30"/>
  <c r="F221" i="30"/>
  <c r="F220" i="30"/>
  <c r="F219" i="30"/>
  <c r="F218" i="30"/>
  <c r="F217" i="30"/>
  <c r="F216" i="30"/>
  <c r="F215" i="30"/>
  <c r="F214" i="30"/>
  <c r="F213" i="30"/>
  <c r="F212" i="30"/>
  <c r="F211" i="30"/>
  <c r="F210" i="30"/>
  <c r="F209" i="30"/>
  <c r="F239" i="30" s="1"/>
  <c r="F208" i="30"/>
  <c r="F207" i="30"/>
  <c r="F194" i="30"/>
  <c r="F193" i="30"/>
  <c r="F192" i="30"/>
  <c r="F191" i="30"/>
  <c r="F190" i="30"/>
  <c r="F189" i="30"/>
  <c r="F188" i="30"/>
  <c r="F187" i="30"/>
  <c r="F186" i="30"/>
  <c r="F185" i="30"/>
  <c r="F184" i="30"/>
  <c r="F183" i="30"/>
  <c r="F182" i="30"/>
  <c r="F181" i="30"/>
  <c r="F180" i="30"/>
  <c r="F179" i="30"/>
  <c r="F178" i="30"/>
  <c r="F177" i="30"/>
  <c r="F195" i="30" s="1"/>
  <c r="D24" i="15" s="1"/>
  <c r="F176" i="30"/>
  <c r="F170" i="30"/>
  <c r="F169" i="30"/>
  <c r="F168" i="30"/>
  <c r="F167" i="30"/>
  <c r="F166" i="30"/>
  <c r="F165" i="30"/>
  <c r="F164" i="30"/>
  <c r="F159" i="30"/>
  <c r="F130" i="30"/>
  <c r="F129" i="30"/>
  <c r="F127" i="30"/>
  <c r="F124" i="30"/>
  <c r="F122" i="30"/>
  <c r="F171" i="30" s="1"/>
  <c r="F111" i="30"/>
  <c r="F110" i="30"/>
  <c r="F109" i="30"/>
  <c r="F108" i="30"/>
  <c r="F107" i="30"/>
  <c r="F106" i="30"/>
  <c r="F105" i="30"/>
  <c r="F102" i="30"/>
  <c r="F101" i="30"/>
  <c r="F100" i="30"/>
  <c r="F98" i="30"/>
  <c r="F97" i="30"/>
  <c r="F96" i="30"/>
  <c r="F95" i="30"/>
  <c r="F94" i="30"/>
  <c r="F84" i="30"/>
  <c r="F83" i="30"/>
  <c r="F82" i="30"/>
  <c r="F81" i="30"/>
  <c r="F80" i="30"/>
  <c r="F54" i="30"/>
  <c r="F53" i="30"/>
  <c r="F52" i="30"/>
  <c r="F49" i="30"/>
  <c r="F48" i="30"/>
  <c r="F47" i="30"/>
  <c r="F46" i="30"/>
  <c r="F44" i="30"/>
  <c r="F43" i="30"/>
  <c r="F42" i="30"/>
  <c r="F41" i="30"/>
  <c r="F37" i="30"/>
  <c r="F33" i="30"/>
  <c r="F32" i="30"/>
  <c r="F31" i="30"/>
  <c r="F27" i="30"/>
  <c r="F26" i="30"/>
  <c r="F25" i="30"/>
  <c r="F24" i="30"/>
  <c r="F23" i="30"/>
  <c r="F22" i="30"/>
  <c r="F21" i="30"/>
  <c r="F20" i="30"/>
  <c r="F18" i="30"/>
  <c r="F17" i="30"/>
  <c r="F16" i="30"/>
  <c r="F15" i="30"/>
  <c r="F14" i="30"/>
  <c r="F13" i="30"/>
  <c r="F12" i="30"/>
  <c r="F11" i="30"/>
  <c r="F10" i="30"/>
  <c r="F9" i="30"/>
  <c r="F8" i="30"/>
  <c r="F7" i="30"/>
  <c r="F6" i="30"/>
  <c r="A1" i="30"/>
  <c r="R9" i="37"/>
  <c r="Q9" i="37"/>
  <c r="S9" i="37" s="1"/>
  <c r="J9" i="37"/>
  <c r="I9" i="37"/>
  <c r="H9" i="37"/>
  <c r="S8" i="37"/>
  <c r="R8" i="37"/>
  <c r="Q8" i="37"/>
  <c r="I8" i="37"/>
  <c r="H8" i="37"/>
  <c r="R7" i="37"/>
  <c r="Q7" i="37"/>
  <c r="S7" i="37" s="1"/>
  <c r="J7" i="37"/>
  <c r="I7" i="37"/>
  <c r="H7" i="37"/>
  <c r="S6" i="37"/>
  <c r="S10" i="37" s="1"/>
  <c r="D23" i="15" s="1"/>
  <c r="R6" i="37"/>
  <c r="Q6" i="37"/>
  <c r="I6" i="37"/>
  <c r="H6" i="37"/>
  <c r="J6" i="37" s="1"/>
  <c r="Q5" i="37"/>
  <c r="S5" i="37" s="1"/>
  <c r="M5" i="37"/>
  <c r="R5" i="37" s="1"/>
  <c r="H5" i="37"/>
  <c r="D5" i="37"/>
  <c r="I5" i="37" s="1"/>
  <c r="A1" i="37"/>
  <c r="I95" i="36"/>
  <c r="H95" i="36"/>
  <c r="G95" i="36"/>
  <c r="I94" i="36"/>
  <c r="I93" i="36"/>
  <c r="H93" i="36"/>
  <c r="G93" i="36"/>
  <c r="I92" i="36"/>
  <c r="I91" i="36"/>
  <c r="H91" i="36"/>
  <c r="G91" i="36"/>
  <c r="H90" i="36"/>
  <c r="G90" i="36"/>
  <c r="H89" i="36"/>
  <c r="G89" i="36"/>
  <c r="I89" i="36" s="1"/>
  <c r="I88" i="36"/>
  <c r="H87" i="36"/>
  <c r="G87" i="36"/>
  <c r="I87" i="36" s="1"/>
  <c r="I86" i="36"/>
  <c r="H85" i="36"/>
  <c r="G85" i="36"/>
  <c r="I85" i="36" s="1"/>
  <c r="I84" i="36"/>
  <c r="I83" i="36"/>
  <c r="I82" i="36"/>
  <c r="I81" i="36"/>
  <c r="I80" i="36"/>
  <c r="H79" i="36"/>
  <c r="G79" i="36"/>
  <c r="I79" i="36" s="1"/>
  <c r="I78" i="36"/>
  <c r="I77" i="36"/>
  <c r="I76" i="36"/>
  <c r="I75" i="36"/>
  <c r="I74" i="36"/>
  <c r="I73" i="36"/>
  <c r="I72" i="36"/>
  <c r="I71" i="36"/>
  <c r="I70" i="36"/>
  <c r="H69" i="36"/>
  <c r="G69" i="36"/>
  <c r="I69" i="36" s="1"/>
  <c r="I68" i="36"/>
  <c r="I67" i="36"/>
  <c r="I66" i="36"/>
  <c r="I65" i="36"/>
  <c r="H65" i="36"/>
  <c r="G65" i="36"/>
  <c r="I64" i="36"/>
  <c r="I63" i="36"/>
  <c r="I62" i="36"/>
  <c r="I61" i="36"/>
  <c r="I60" i="36"/>
  <c r="I59" i="36"/>
  <c r="I58" i="36"/>
  <c r="H57" i="36"/>
  <c r="G57" i="36"/>
  <c r="I57" i="36" s="1"/>
  <c r="I56" i="36"/>
  <c r="H56" i="36"/>
  <c r="G56" i="36"/>
  <c r="I55" i="36"/>
  <c r="I54" i="36"/>
  <c r="I53" i="36"/>
  <c r="I52" i="36"/>
  <c r="I51" i="36"/>
  <c r="I50" i="36"/>
  <c r="I49" i="36"/>
  <c r="H48" i="36"/>
  <c r="G48" i="36"/>
  <c r="H47" i="36"/>
  <c r="G47" i="36"/>
  <c r="I47" i="36" s="1"/>
  <c r="I46" i="36"/>
  <c r="H46" i="36"/>
  <c r="G46" i="36"/>
  <c r="I45" i="36"/>
  <c r="H45" i="36"/>
  <c r="G45" i="36"/>
  <c r="H44" i="36"/>
  <c r="G44" i="36"/>
  <c r="H43" i="36"/>
  <c r="G43" i="36"/>
  <c r="I43" i="36" s="1"/>
  <c r="I42" i="36"/>
  <c r="H41" i="36"/>
  <c r="G41" i="36"/>
  <c r="I41" i="36" s="1"/>
  <c r="H31" i="36"/>
  <c r="G31" i="36"/>
  <c r="I31" i="36" s="1"/>
  <c r="I30" i="36"/>
  <c r="H30" i="36"/>
  <c r="G30" i="36"/>
  <c r="I29" i="36"/>
  <c r="H29" i="36"/>
  <c r="G29" i="36"/>
  <c r="H28" i="36"/>
  <c r="G28" i="36"/>
  <c r="I28" i="36" s="1"/>
  <c r="H27" i="36"/>
  <c r="G27" i="36"/>
  <c r="I27" i="36" s="1"/>
  <c r="D26" i="36"/>
  <c r="I25" i="36"/>
  <c r="I24" i="36"/>
  <c r="I23" i="36"/>
  <c r="I22" i="36"/>
  <c r="I21" i="36"/>
  <c r="I20" i="36"/>
  <c r="H19" i="36"/>
  <c r="G19" i="36"/>
  <c r="H18" i="36"/>
  <c r="G18" i="36"/>
  <c r="I18" i="36" s="1"/>
  <c r="I17" i="36"/>
  <c r="H17" i="36"/>
  <c r="G17" i="36"/>
  <c r="I16" i="36"/>
  <c r="H16" i="36"/>
  <c r="G16" i="36"/>
  <c r="H15" i="36"/>
  <c r="G15" i="36"/>
  <c r="H14" i="36"/>
  <c r="G14" i="36"/>
  <c r="I14" i="36" s="1"/>
  <c r="I13" i="36"/>
  <c r="H13" i="36"/>
  <c r="G13" i="36"/>
  <c r="I12" i="36"/>
  <c r="H12" i="36"/>
  <c r="G12" i="36"/>
  <c r="H11" i="36"/>
  <c r="G11" i="36"/>
  <c r="D11" i="36"/>
  <c r="H10" i="36"/>
  <c r="G10" i="36"/>
  <c r="H9" i="36"/>
  <c r="G9" i="36"/>
  <c r="I9" i="36" s="1"/>
  <c r="A1" i="36"/>
  <c r="S332" i="35"/>
  <c r="R332" i="35"/>
  <c r="Q332" i="35"/>
  <c r="P332" i="35"/>
  <c r="J332" i="35"/>
  <c r="I332" i="35"/>
  <c r="H332" i="35"/>
  <c r="G332" i="35"/>
  <c r="P328" i="35"/>
  <c r="G328" i="35"/>
  <c r="R327" i="35"/>
  <c r="Q327" i="35"/>
  <c r="S327" i="35" s="1"/>
  <c r="P327" i="35"/>
  <c r="I327" i="35"/>
  <c r="H327" i="35"/>
  <c r="J327" i="35" s="1"/>
  <c r="G327" i="35"/>
  <c r="P326" i="35"/>
  <c r="G326" i="35"/>
  <c r="P325" i="35"/>
  <c r="G325" i="35"/>
  <c r="P324" i="35"/>
  <c r="G324" i="35"/>
  <c r="P323" i="35"/>
  <c r="G323" i="35"/>
  <c r="P322" i="35"/>
  <c r="G322" i="35"/>
  <c r="P321" i="35"/>
  <c r="G321" i="35"/>
  <c r="P320" i="35"/>
  <c r="G320" i="35"/>
  <c r="P319" i="35"/>
  <c r="G319" i="35"/>
  <c r="R318" i="35"/>
  <c r="Q318" i="35"/>
  <c r="S318" i="35" s="1"/>
  <c r="P318" i="35"/>
  <c r="I318" i="35"/>
  <c r="H318" i="35"/>
  <c r="J318" i="35" s="1"/>
  <c r="G318" i="35"/>
  <c r="P317" i="35"/>
  <c r="G317" i="35"/>
  <c r="P316" i="35"/>
  <c r="G316" i="35"/>
  <c r="P315" i="35"/>
  <c r="G315" i="35"/>
  <c r="P314" i="35"/>
  <c r="G314" i="35"/>
  <c r="P313" i="35"/>
  <c r="G313" i="35"/>
  <c r="P312" i="35"/>
  <c r="G312" i="35"/>
  <c r="P311" i="35"/>
  <c r="G311" i="35"/>
  <c r="S310" i="35"/>
  <c r="R310" i="35"/>
  <c r="Q310" i="35"/>
  <c r="P310" i="35"/>
  <c r="J310" i="35"/>
  <c r="I310" i="35"/>
  <c r="H310" i="35"/>
  <c r="G310" i="35"/>
  <c r="S309" i="35"/>
  <c r="R309" i="35"/>
  <c r="Q309" i="35"/>
  <c r="P309" i="35"/>
  <c r="J309" i="35"/>
  <c r="I309" i="35"/>
  <c r="H309" i="35"/>
  <c r="G309" i="35"/>
  <c r="S308" i="35"/>
  <c r="R308" i="35"/>
  <c r="Q308" i="35"/>
  <c r="P308" i="35"/>
  <c r="J308" i="35"/>
  <c r="I308" i="35"/>
  <c r="H308" i="35"/>
  <c r="G308" i="35"/>
  <c r="S307" i="35"/>
  <c r="R307" i="35"/>
  <c r="Q307" i="35"/>
  <c r="P307" i="35"/>
  <c r="J307" i="35"/>
  <c r="I307" i="35"/>
  <c r="H307" i="35"/>
  <c r="G307" i="35"/>
  <c r="S306" i="35"/>
  <c r="R306" i="35"/>
  <c r="Q306" i="35"/>
  <c r="P306" i="35"/>
  <c r="J306" i="35"/>
  <c r="I306" i="35"/>
  <c r="H306" i="35"/>
  <c r="G306" i="35"/>
  <c r="S305" i="35"/>
  <c r="R305" i="35"/>
  <c r="Q305" i="35"/>
  <c r="P305" i="35"/>
  <c r="J305" i="35"/>
  <c r="I305" i="35"/>
  <c r="H305" i="35"/>
  <c r="G305" i="35"/>
  <c r="S304" i="35"/>
  <c r="R304" i="35"/>
  <c r="Q304" i="35"/>
  <c r="P304" i="35"/>
  <c r="J304" i="35"/>
  <c r="I304" i="35"/>
  <c r="H304" i="35"/>
  <c r="G304" i="35"/>
  <c r="S303" i="35"/>
  <c r="R303" i="35"/>
  <c r="Q303" i="35"/>
  <c r="P303" i="35"/>
  <c r="J303" i="35"/>
  <c r="I303" i="35"/>
  <c r="H303" i="35"/>
  <c r="G303" i="35"/>
  <c r="S302" i="35"/>
  <c r="R302" i="35"/>
  <c r="Q302" i="35"/>
  <c r="P302" i="35"/>
  <c r="J302" i="35"/>
  <c r="I302" i="35"/>
  <c r="H302" i="35"/>
  <c r="G302" i="35"/>
  <c r="P301" i="35"/>
  <c r="G301" i="35"/>
  <c r="P300" i="35"/>
  <c r="G300" i="35"/>
  <c r="P299" i="35"/>
  <c r="G299" i="35"/>
  <c r="P298" i="35"/>
  <c r="G298" i="35"/>
  <c r="P297" i="35"/>
  <c r="G297" i="35"/>
  <c r="P296" i="35"/>
  <c r="G296" i="35"/>
  <c r="S295" i="35"/>
  <c r="R295" i="35"/>
  <c r="Q295" i="35"/>
  <c r="P295" i="35"/>
  <c r="J295" i="35"/>
  <c r="I295" i="35"/>
  <c r="H295" i="35"/>
  <c r="G295" i="35"/>
  <c r="S285" i="35"/>
  <c r="R285" i="35"/>
  <c r="Q285" i="35"/>
  <c r="P285" i="35"/>
  <c r="J285" i="35"/>
  <c r="I285" i="35"/>
  <c r="H285" i="35"/>
  <c r="G285" i="35"/>
  <c r="R271" i="35"/>
  <c r="Q271" i="35"/>
  <c r="S271" i="35" s="1"/>
  <c r="P271" i="35"/>
  <c r="I271" i="35"/>
  <c r="H271" i="35"/>
  <c r="J271" i="35" s="1"/>
  <c r="G271" i="35"/>
  <c r="P270" i="35"/>
  <c r="G270" i="35"/>
  <c r="P269" i="35"/>
  <c r="G269" i="35"/>
  <c r="P268" i="35"/>
  <c r="G268" i="35"/>
  <c r="P267" i="35"/>
  <c r="G267" i="35"/>
  <c r="P266" i="35"/>
  <c r="G266" i="35"/>
  <c r="P265" i="35"/>
  <c r="G265" i="35"/>
  <c r="P264" i="35"/>
  <c r="G264" i="35"/>
  <c r="P263" i="35"/>
  <c r="G263" i="35"/>
  <c r="P262" i="35"/>
  <c r="G262" i="35"/>
  <c r="P261" i="35"/>
  <c r="G261" i="35"/>
  <c r="P260" i="35"/>
  <c r="G260" i="35"/>
  <c r="P259" i="35"/>
  <c r="G259" i="35"/>
  <c r="P258" i="35"/>
  <c r="G258" i="35"/>
  <c r="P257" i="35"/>
  <c r="G257" i="35"/>
  <c r="P256" i="35"/>
  <c r="G256" i="35"/>
  <c r="P255" i="35"/>
  <c r="G255" i="35"/>
  <c r="P254" i="35"/>
  <c r="G254" i="35"/>
  <c r="S245" i="35"/>
  <c r="P245" i="35"/>
  <c r="G245" i="35"/>
  <c r="J245" i="35" s="1"/>
  <c r="S239" i="35"/>
  <c r="R239" i="35"/>
  <c r="Q239" i="35"/>
  <c r="P239" i="35"/>
  <c r="J239" i="35"/>
  <c r="I239" i="35"/>
  <c r="H239" i="35"/>
  <c r="G239" i="35"/>
  <c r="P236" i="35"/>
  <c r="G236" i="35"/>
  <c r="P235" i="35"/>
  <c r="G235" i="35"/>
  <c r="S234" i="35"/>
  <c r="R234" i="35"/>
  <c r="Q234" i="35"/>
  <c r="P234" i="35"/>
  <c r="J234" i="35"/>
  <c r="I234" i="35"/>
  <c r="H234" i="35"/>
  <c r="G234" i="35"/>
  <c r="S227" i="35"/>
  <c r="R227" i="35"/>
  <c r="Q227" i="35"/>
  <c r="P227" i="35"/>
  <c r="J227" i="35"/>
  <c r="I227" i="35"/>
  <c r="H227" i="35"/>
  <c r="G227" i="35"/>
  <c r="S226" i="35"/>
  <c r="R226" i="35"/>
  <c r="Q226" i="35"/>
  <c r="P226" i="35"/>
  <c r="J226" i="35"/>
  <c r="I226" i="35"/>
  <c r="H226" i="35"/>
  <c r="G226" i="35"/>
  <c r="S221" i="35"/>
  <c r="R221" i="35"/>
  <c r="Q221" i="35"/>
  <c r="P221" i="35"/>
  <c r="J221" i="35"/>
  <c r="I221" i="35"/>
  <c r="H221" i="35"/>
  <c r="G221" i="35"/>
  <c r="S220" i="35"/>
  <c r="R220" i="35"/>
  <c r="Q220" i="35"/>
  <c r="P220" i="35"/>
  <c r="J220" i="35"/>
  <c r="I220" i="35"/>
  <c r="H220" i="35"/>
  <c r="G220" i="35"/>
  <c r="S219" i="35"/>
  <c r="R219" i="35"/>
  <c r="Q219" i="35"/>
  <c r="P219" i="35"/>
  <c r="J219" i="35"/>
  <c r="I219" i="35"/>
  <c r="H219" i="35"/>
  <c r="G219" i="35"/>
  <c r="S218" i="35"/>
  <c r="P218" i="35"/>
  <c r="J218" i="35"/>
  <c r="G218" i="35"/>
  <c r="S217" i="35"/>
  <c r="R217" i="35"/>
  <c r="Q217" i="35"/>
  <c r="P217" i="35"/>
  <c r="J217" i="35"/>
  <c r="I217" i="35"/>
  <c r="H217" i="35"/>
  <c r="G217" i="35"/>
  <c r="P210" i="35"/>
  <c r="G210" i="35"/>
  <c r="P209" i="35"/>
  <c r="G209" i="35"/>
  <c r="P208" i="35"/>
  <c r="G208" i="35"/>
  <c r="P207" i="35"/>
  <c r="J207" i="35"/>
  <c r="G207" i="35"/>
  <c r="R206" i="35"/>
  <c r="Q206" i="35"/>
  <c r="S206" i="35" s="1"/>
  <c r="P206" i="35"/>
  <c r="I206" i="35"/>
  <c r="H206" i="35"/>
  <c r="J206" i="35" s="1"/>
  <c r="G206" i="35"/>
  <c r="S205" i="35"/>
  <c r="R205" i="35"/>
  <c r="Q205" i="35"/>
  <c r="P205" i="35"/>
  <c r="J205" i="35"/>
  <c r="I205" i="35"/>
  <c r="H205" i="35"/>
  <c r="G205" i="35"/>
  <c r="S204" i="35"/>
  <c r="R204" i="35"/>
  <c r="Q204" i="35"/>
  <c r="P204" i="35"/>
  <c r="J204" i="35"/>
  <c r="I204" i="35"/>
  <c r="H204" i="35"/>
  <c r="G204" i="35"/>
  <c r="S203" i="35"/>
  <c r="R203" i="35"/>
  <c r="Q203" i="35"/>
  <c r="P203" i="35"/>
  <c r="J203" i="35"/>
  <c r="I203" i="35"/>
  <c r="H203" i="35"/>
  <c r="G203" i="35"/>
  <c r="P202" i="35"/>
  <c r="G202" i="35"/>
  <c r="P201" i="35"/>
  <c r="G201" i="35"/>
  <c r="P200" i="35"/>
  <c r="G200" i="35"/>
  <c r="R199" i="35"/>
  <c r="Q199" i="35"/>
  <c r="S199" i="35" s="1"/>
  <c r="P199" i="35"/>
  <c r="I199" i="35"/>
  <c r="H199" i="35"/>
  <c r="G199" i="35"/>
  <c r="R198" i="35"/>
  <c r="Q198" i="35"/>
  <c r="P198" i="35"/>
  <c r="I198" i="35"/>
  <c r="H198" i="35"/>
  <c r="J198" i="35" s="1"/>
  <c r="G198" i="35"/>
  <c r="R197" i="35"/>
  <c r="Q197" i="35"/>
  <c r="S197" i="35" s="1"/>
  <c r="P197" i="35"/>
  <c r="I197" i="35"/>
  <c r="H197" i="35"/>
  <c r="G197" i="35"/>
  <c r="R196" i="35"/>
  <c r="Q196" i="35"/>
  <c r="P196" i="35"/>
  <c r="I196" i="35"/>
  <c r="H196" i="35"/>
  <c r="J196" i="35" s="1"/>
  <c r="G196" i="35"/>
  <c r="P195" i="35"/>
  <c r="G195" i="35"/>
  <c r="P194" i="35"/>
  <c r="G194" i="35"/>
  <c r="P193" i="35"/>
  <c r="G193" i="35"/>
  <c r="S192" i="35"/>
  <c r="R192" i="35"/>
  <c r="Q192" i="35"/>
  <c r="P192" i="35"/>
  <c r="J192" i="35"/>
  <c r="I192" i="35"/>
  <c r="H192" i="35"/>
  <c r="G192" i="35"/>
  <c r="P191" i="35"/>
  <c r="G191" i="35"/>
  <c r="R190" i="35"/>
  <c r="Q190" i="35"/>
  <c r="S190" i="35" s="1"/>
  <c r="P190" i="35"/>
  <c r="I190" i="35"/>
  <c r="H190" i="35"/>
  <c r="G190" i="35"/>
  <c r="P189" i="35"/>
  <c r="G189" i="35"/>
  <c r="S188" i="35"/>
  <c r="R188" i="35"/>
  <c r="Q188" i="35"/>
  <c r="P188" i="35"/>
  <c r="J188" i="35"/>
  <c r="I188" i="35"/>
  <c r="H188" i="35"/>
  <c r="G188" i="35"/>
  <c r="P187" i="35"/>
  <c r="G187" i="35"/>
  <c r="R186" i="35"/>
  <c r="Q186" i="35"/>
  <c r="P186" i="35"/>
  <c r="I186" i="35"/>
  <c r="H186" i="35"/>
  <c r="J186" i="35" s="1"/>
  <c r="G186" i="35"/>
  <c r="P185" i="35"/>
  <c r="G185" i="35"/>
  <c r="S184" i="35"/>
  <c r="R184" i="35"/>
  <c r="Q184" i="35"/>
  <c r="P184" i="35"/>
  <c r="J184" i="35"/>
  <c r="I184" i="35"/>
  <c r="H184" i="35"/>
  <c r="G184" i="35"/>
  <c r="P183" i="35"/>
  <c r="G183" i="35"/>
  <c r="R182" i="35"/>
  <c r="Q182" i="35"/>
  <c r="S182" i="35" s="1"/>
  <c r="P182" i="35"/>
  <c r="I182" i="35"/>
  <c r="H182" i="35"/>
  <c r="G182" i="35"/>
  <c r="P181" i="35"/>
  <c r="G181" i="35"/>
  <c r="S180" i="35"/>
  <c r="R180" i="35"/>
  <c r="Q180" i="35"/>
  <c r="P180" i="35"/>
  <c r="J180" i="35"/>
  <c r="I180" i="35"/>
  <c r="H180" i="35"/>
  <c r="G180" i="35"/>
  <c r="S179" i="35"/>
  <c r="R179" i="35"/>
  <c r="Q179" i="35"/>
  <c r="P179" i="35"/>
  <c r="J179" i="35"/>
  <c r="I179" i="35"/>
  <c r="H179" i="35"/>
  <c r="G179" i="35"/>
  <c r="P178" i="35"/>
  <c r="G178" i="35"/>
  <c r="P177" i="35"/>
  <c r="G177" i="35"/>
  <c r="S176" i="35"/>
  <c r="R176" i="35"/>
  <c r="Q176" i="35"/>
  <c r="P176" i="35"/>
  <c r="J176" i="35"/>
  <c r="I176" i="35"/>
  <c r="H176" i="35"/>
  <c r="G176" i="35"/>
  <c r="P175" i="35"/>
  <c r="G175" i="35"/>
  <c r="R174" i="35"/>
  <c r="Q174" i="35"/>
  <c r="P174" i="35"/>
  <c r="I174" i="35"/>
  <c r="H174" i="35"/>
  <c r="J174" i="35" s="1"/>
  <c r="G174" i="35"/>
  <c r="R173" i="35"/>
  <c r="Q173" i="35"/>
  <c r="S173" i="35" s="1"/>
  <c r="P173" i="35"/>
  <c r="I173" i="35"/>
  <c r="H173" i="35"/>
  <c r="G173" i="35"/>
  <c r="R172" i="35"/>
  <c r="Q172" i="35"/>
  <c r="P172" i="35"/>
  <c r="I172" i="35"/>
  <c r="H172" i="35"/>
  <c r="J172" i="35" s="1"/>
  <c r="G172" i="35"/>
  <c r="R171" i="35"/>
  <c r="Q171" i="35"/>
  <c r="S171" i="35" s="1"/>
  <c r="P171" i="35"/>
  <c r="I171" i="35"/>
  <c r="H171" i="35"/>
  <c r="G171" i="35"/>
  <c r="P170" i="35"/>
  <c r="G170" i="35"/>
  <c r="P169" i="35"/>
  <c r="G169" i="35"/>
  <c r="P168" i="35"/>
  <c r="G168" i="35"/>
  <c r="S167" i="35"/>
  <c r="R167" i="35"/>
  <c r="Q167" i="35"/>
  <c r="P167" i="35"/>
  <c r="J167" i="35"/>
  <c r="I167" i="35"/>
  <c r="H167" i="35"/>
  <c r="G167" i="35"/>
  <c r="S166" i="35"/>
  <c r="R166" i="35"/>
  <c r="Q166" i="35"/>
  <c r="P166" i="35"/>
  <c r="J166" i="35"/>
  <c r="I166" i="35"/>
  <c r="H166" i="35"/>
  <c r="G166" i="35"/>
  <c r="S165" i="35"/>
  <c r="R165" i="35"/>
  <c r="Q165" i="35"/>
  <c r="P165" i="35"/>
  <c r="J165" i="35"/>
  <c r="I165" i="35"/>
  <c r="H165" i="35"/>
  <c r="G165" i="35"/>
  <c r="S164" i="35"/>
  <c r="R164" i="35"/>
  <c r="Q164" i="35"/>
  <c r="P164" i="35"/>
  <c r="J164" i="35"/>
  <c r="I164" i="35"/>
  <c r="H164" i="35"/>
  <c r="G164" i="35"/>
  <c r="P163" i="35"/>
  <c r="G163" i="35"/>
  <c r="P162" i="35"/>
  <c r="G162" i="35"/>
  <c r="P161" i="35"/>
  <c r="G161" i="35"/>
  <c r="P160" i="35"/>
  <c r="G160" i="35"/>
  <c r="P159" i="35"/>
  <c r="G159" i="35"/>
  <c r="P158" i="35"/>
  <c r="G158" i="35"/>
  <c r="P157" i="35"/>
  <c r="G157" i="35"/>
  <c r="P156" i="35"/>
  <c r="G156" i="35"/>
  <c r="P155" i="35"/>
  <c r="G155" i="35"/>
  <c r="P154" i="35"/>
  <c r="G154" i="35"/>
  <c r="P153" i="35"/>
  <c r="G153" i="35"/>
  <c r="P152" i="35"/>
  <c r="S152" i="35" s="1"/>
  <c r="J152" i="35"/>
  <c r="G152" i="35"/>
  <c r="P151" i="35"/>
  <c r="G151" i="35"/>
  <c r="P150" i="35"/>
  <c r="G150" i="35"/>
  <c r="P149" i="35"/>
  <c r="G149" i="35"/>
  <c r="P148" i="35"/>
  <c r="G148" i="35"/>
  <c r="P147" i="35"/>
  <c r="S147" i="35" s="1"/>
  <c r="J147" i="35"/>
  <c r="G147" i="35"/>
  <c r="P146" i="35"/>
  <c r="G146" i="35"/>
  <c r="P145" i="35"/>
  <c r="G145" i="35"/>
  <c r="P144" i="35"/>
  <c r="G144" i="35"/>
  <c r="S143" i="35"/>
  <c r="P143" i="35"/>
  <c r="G143" i="35"/>
  <c r="J143" i="35" s="1"/>
  <c r="P142" i="35"/>
  <c r="G142" i="35"/>
  <c r="P141" i="35"/>
  <c r="G141" i="35"/>
  <c r="P140" i="35"/>
  <c r="G140" i="35"/>
  <c r="P139" i="35"/>
  <c r="S139" i="35" s="1"/>
  <c r="J139" i="35"/>
  <c r="G139" i="35"/>
  <c r="P138" i="35"/>
  <c r="G138" i="35"/>
  <c r="P137" i="35"/>
  <c r="G137" i="35"/>
  <c r="P136" i="35"/>
  <c r="G136" i="35"/>
  <c r="P135" i="35"/>
  <c r="G135" i="35"/>
  <c r="P134" i="35"/>
  <c r="G134" i="35"/>
  <c r="S133" i="35"/>
  <c r="P133" i="35"/>
  <c r="G133" i="35"/>
  <c r="J133" i="35" s="1"/>
  <c r="P132" i="35"/>
  <c r="G132" i="35"/>
  <c r="P131" i="35"/>
  <c r="G131" i="35"/>
  <c r="P130" i="35"/>
  <c r="G130" i="35"/>
  <c r="P129" i="35"/>
  <c r="G129" i="35"/>
  <c r="P128" i="35"/>
  <c r="G128" i="35"/>
  <c r="P127" i="35"/>
  <c r="G127" i="35"/>
  <c r="S126" i="35"/>
  <c r="P126" i="35"/>
  <c r="G126" i="35"/>
  <c r="J126" i="35" s="1"/>
  <c r="P125" i="35"/>
  <c r="G125" i="35"/>
  <c r="P124" i="35"/>
  <c r="G124" i="35"/>
  <c r="P123" i="35"/>
  <c r="G123" i="35"/>
  <c r="P122" i="35"/>
  <c r="G122" i="35"/>
  <c r="P121" i="35"/>
  <c r="G121" i="35"/>
  <c r="P120" i="35"/>
  <c r="G120" i="35"/>
  <c r="P119" i="35"/>
  <c r="G119" i="35"/>
  <c r="P118" i="35"/>
  <c r="G118" i="35"/>
  <c r="P117" i="35"/>
  <c r="G117" i="35"/>
  <c r="P116" i="35"/>
  <c r="G116" i="35"/>
  <c r="P115" i="35"/>
  <c r="G115" i="35"/>
  <c r="P114" i="35"/>
  <c r="G114" i="35"/>
  <c r="P113" i="35"/>
  <c r="G113" i="35"/>
  <c r="P112" i="35"/>
  <c r="G112" i="35"/>
  <c r="P111" i="35"/>
  <c r="G111" i="35"/>
  <c r="P110" i="35"/>
  <c r="G110" i="35"/>
  <c r="P109" i="35"/>
  <c r="G109" i="35"/>
  <c r="P108" i="35"/>
  <c r="G108" i="35"/>
  <c r="P107" i="35"/>
  <c r="G107" i="35"/>
  <c r="P106" i="35"/>
  <c r="G106" i="35"/>
  <c r="P105" i="35"/>
  <c r="G105" i="35"/>
  <c r="P104" i="35"/>
  <c r="G104" i="35"/>
  <c r="P103" i="35"/>
  <c r="G103" i="35"/>
  <c r="P102" i="35"/>
  <c r="G102" i="35"/>
  <c r="P101" i="35"/>
  <c r="G101" i="35"/>
  <c r="P100" i="35"/>
  <c r="G100" i="35"/>
  <c r="P99" i="35"/>
  <c r="G99" i="35"/>
  <c r="P98" i="35"/>
  <c r="G98" i="35"/>
  <c r="S97" i="35"/>
  <c r="P97" i="35"/>
  <c r="G97" i="35"/>
  <c r="J97" i="35" s="1"/>
  <c r="P96" i="35"/>
  <c r="G96" i="35"/>
  <c r="P95" i="35"/>
  <c r="G95" i="35"/>
  <c r="P94" i="35"/>
  <c r="G94" i="35"/>
  <c r="P93" i="35"/>
  <c r="G93" i="35"/>
  <c r="P92" i="35"/>
  <c r="G92" i="35"/>
  <c r="R91" i="35"/>
  <c r="Q91" i="35"/>
  <c r="P91" i="35"/>
  <c r="I91" i="35"/>
  <c r="H91" i="35"/>
  <c r="G91" i="35"/>
  <c r="P90" i="35"/>
  <c r="G90" i="35"/>
  <c r="P89" i="35"/>
  <c r="G89" i="35"/>
  <c r="P88" i="35"/>
  <c r="G88" i="35"/>
  <c r="P87" i="35"/>
  <c r="G87" i="35"/>
  <c r="P86" i="35"/>
  <c r="G86" i="35"/>
  <c r="P85" i="35"/>
  <c r="G85" i="35"/>
  <c r="P84" i="35"/>
  <c r="G84" i="35"/>
  <c r="P83" i="35"/>
  <c r="G83" i="35"/>
  <c r="P82" i="35"/>
  <c r="G82" i="35"/>
  <c r="P81" i="35"/>
  <c r="G81" i="35"/>
  <c r="P80" i="35"/>
  <c r="G80" i="35"/>
  <c r="P79" i="35"/>
  <c r="G79" i="35"/>
  <c r="P78" i="35"/>
  <c r="G78" i="35"/>
  <c r="P77" i="35"/>
  <c r="G77" i="35"/>
  <c r="R76" i="35"/>
  <c r="Q76" i="35"/>
  <c r="S76" i="35" s="1"/>
  <c r="P76" i="35"/>
  <c r="I76" i="35"/>
  <c r="H76" i="35"/>
  <c r="J76" i="35" s="1"/>
  <c r="G76" i="35"/>
  <c r="P75" i="35"/>
  <c r="G75" i="35"/>
  <c r="P74" i="35"/>
  <c r="G74" i="35"/>
  <c r="P73" i="35"/>
  <c r="G73" i="35"/>
  <c r="P72" i="35"/>
  <c r="G72" i="35"/>
  <c r="P71" i="35"/>
  <c r="G71" i="35"/>
  <c r="P70" i="35"/>
  <c r="G70" i="35"/>
  <c r="P69" i="35"/>
  <c r="G69" i="35"/>
  <c r="P68" i="35"/>
  <c r="G68" i="35"/>
  <c r="P67" i="35"/>
  <c r="G67" i="35"/>
  <c r="P66" i="35"/>
  <c r="G66" i="35"/>
  <c r="P65" i="35"/>
  <c r="G65" i="35"/>
  <c r="P64" i="35"/>
  <c r="G64" i="35"/>
  <c r="P63" i="35"/>
  <c r="S63" i="35" s="1"/>
  <c r="J63" i="35"/>
  <c r="G63" i="35"/>
  <c r="P62" i="35"/>
  <c r="S62" i="35" s="1"/>
  <c r="J62" i="35"/>
  <c r="G62" i="35"/>
  <c r="P61" i="35"/>
  <c r="G61" i="35"/>
  <c r="P60" i="35"/>
  <c r="G60" i="35"/>
  <c r="P59" i="35"/>
  <c r="G59" i="35"/>
  <c r="P58" i="35"/>
  <c r="G58" i="35"/>
  <c r="P57" i="35"/>
  <c r="G57" i="35"/>
  <c r="P56" i="35"/>
  <c r="G56" i="35"/>
  <c r="P55" i="35"/>
  <c r="G55" i="35"/>
  <c r="P54" i="35"/>
  <c r="G54" i="35"/>
  <c r="P53" i="35"/>
  <c r="G53" i="35"/>
  <c r="P52" i="35"/>
  <c r="G52" i="35"/>
  <c r="P51" i="35"/>
  <c r="G51" i="35"/>
  <c r="S50" i="35"/>
  <c r="P50" i="35"/>
  <c r="G50" i="35"/>
  <c r="J50" i="35" s="1"/>
  <c r="S49" i="35"/>
  <c r="R49" i="35"/>
  <c r="Q49" i="35"/>
  <c r="P49" i="35"/>
  <c r="J49" i="35"/>
  <c r="I49" i="35"/>
  <c r="H49" i="35"/>
  <c r="G49" i="35"/>
  <c r="S48" i="35"/>
  <c r="P48" i="35"/>
  <c r="J48" i="35"/>
  <c r="G48" i="35"/>
  <c r="S47" i="35"/>
  <c r="P47" i="35"/>
  <c r="J47" i="35"/>
  <c r="G47" i="35"/>
  <c r="S46" i="35"/>
  <c r="R46" i="35"/>
  <c r="Q46" i="35"/>
  <c r="P46" i="35"/>
  <c r="J46" i="35"/>
  <c r="I46" i="35"/>
  <c r="H46" i="35"/>
  <c r="G46" i="35"/>
  <c r="S45" i="35"/>
  <c r="R45" i="35"/>
  <c r="Q45" i="35"/>
  <c r="P45" i="35"/>
  <c r="J45" i="35"/>
  <c r="I45" i="35"/>
  <c r="H45" i="35"/>
  <c r="G45" i="35"/>
  <c r="P44" i="35"/>
  <c r="G44" i="35"/>
  <c r="P43" i="35"/>
  <c r="G43" i="35"/>
  <c r="P42" i="35"/>
  <c r="G42" i="35"/>
  <c r="P41" i="35"/>
  <c r="G41" i="35"/>
  <c r="P35" i="35"/>
  <c r="G35" i="35"/>
  <c r="R25" i="35"/>
  <c r="Q25" i="35"/>
  <c r="S25" i="35" s="1"/>
  <c r="P25" i="35"/>
  <c r="I25" i="35"/>
  <c r="H25" i="35"/>
  <c r="G25" i="35"/>
  <c r="A1" i="35"/>
  <c r="A12" i="27"/>
  <c r="A14" i="27" s="1"/>
  <c r="A16" i="27" s="1"/>
  <c r="A18" i="27" s="1"/>
  <c r="A20" i="27" s="1"/>
  <c r="A22" i="27" s="1"/>
  <c r="A24" i="27" s="1"/>
  <c r="A26" i="27" s="1"/>
  <c r="A28" i="27" s="1"/>
  <c r="A31" i="27" s="1"/>
  <c r="A33" i="27" s="1"/>
  <c r="A35" i="27" s="1"/>
  <c r="A37" i="27" s="1"/>
  <c r="A39" i="27" s="1"/>
  <c r="A41" i="27" s="1"/>
  <c r="A43" i="27" s="1"/>
  <c r="A45" i="27" s="1"/>
  <c r="A47" i="27" s="1"/>
  <c r="A49" i="27" s="1"/>
  <c r="A51" i="27" s="1"/>
  <c r="A53" i="27" s="1"/>
  <c r="A55" i="27" s="1"/>
  <c r="A57" i="27" s="1"/>
  <c r="A59" i="27" s="1"/>
  <c r="A61" i="27" s="1"/>
  <c r="A63" i="27" s="1"/>
  <c r="A65" i="27" s="1"/>
  <c r="A67" i="27" s="1"/>
  <c r="A69" i="27" s="1"/>
  <c r="A71" i="27" s="1"/>
  <c r="A73" i="27" s="1"/>
  <c r="A75" i="27" s="1"/>
  <c r="A77" i="27" s="1"/>
  <c r="A79" i="27" s="1"/>
  <c r="A81" i="27" s="1"/>
  <c r="A83" i="27" s="1"/>
  <c r="A85" i="27" s="1"/>
  <c r="A87" i="27" s="1"/>
  <c r="A89" i="27" s="1"/>
  <c r="A91" i="27" s="1"/>
  <c r="A93" i="27" s="1"/>
  <c r="A10" i="27"/>
  <c r="A8" i="27"/>
  <c r="A1" i="27"/>
  <c r="J787" i="34"/>
  <c r="I786" i="34"/>
  <c r="I785" i="34"/>
  <c r="I787" i="34" s="1"/>
  <c r="I782" i="34"/>
  <c r="I781" i="34"/>
  <c r="I780" i="34"/>
  <c r="I779" i="34"/>
  <c r="I778" i="34"/>
  <c r="I777" i="34"/>
  <c r="I783" i="34" s="1"/>
  <c r="J783" i="34" s="1"/>
  <c r="I773" i="34"/>
  <c r="I772" i="34"/>
  <c r="I774" i="34" s="1"/>
  <c r="J774" i="34" s="1"/>
  <c r="J768" i="34"/>
  <c r="I768" i="34"/>
  <c r="I767" i="34"/>
  <c r="I764" i="34"/>
  <c r="J764" i="34" s="1"/>
  <c r="I763" i="34"/>
  <c r="I762" i="34"/>
  <c r="I758" i="34"/>
  <c r="I757" i="34"/>
  <c r="I756" i="34"/>
  <c r="I753" i="34"/>
  <c r="I752" i="34"/>
  <c r="I749" i="34"/>
  <c r="I747" i="34"/>
  <c r="I746" i="34"/>
  <c r="I745" i="34"/>
  <c r="I744" i="34"/>
  <c r="I743" i="34"/>
  <c r="I740" i="34"/>
  <c r="I735" i="34"/>
  <c r="J735" i="34" s="1"/>
  <c r="I734" i="34"/>
  <c r="G733" i="34"/>
  <c r="I733" i="34" s="1"/>
  <c r="A733" i="34"/>
  <c r="I730" i="34"/>
  <c r="I731" i="34" s="1"/>
  <c r="J731" i="34" s="1"/>
  <c r="I727" i="34"/>
  <c r="I726" i="34"/>
  <c r="I728" i="34" s="1"/>
  <c r="J728" i="34" s="1"/>
  <c r="J723" i="34"/>
  <c r="I723" i="34"/>
  <c r="I722" i="34"/>
  <c r="I718" i="34"/>
  <c r="I717" i="34"/>
  <c r="I716" i="34"/>
  <c r="I715" i="34"/>
  <c r="I719" i="34" s="1"/>
  <c r="J719" i="34" s="1"/>
  <c r="I708" i="34"/>
  <c r="I707" i="34"/>
  <c r="I706" i="34"/>
  <c r="I705" i="34"/>
  <c r="I709" i="34" s="1"/>
  <c r="J709" i="34" s="1"/>
  <c r="I701" i="34"/>
  <c r="J701" i="34" s="1"/>
  <c r="I700" i="34"/>
  <c r="I699" i="34"/>
  <c r="I698" i="34"/>
  <c r="I693" i="34"/>
  <c r="I692" i="34"/>
  <c r="I691" i="34"/>
  <c r="I686" i="34"/>
  <c r="I685" i="34"/>
  <c r="I684" i="34"/>
  <c r="I687" i="34" s="1"/>
  <c r="J687" i="34" s="1"/>
  <c r="I678" i="34"/>
  <c r="I679" i="34" s="1"/>
  <c r="J679" i="34" s="1"/>
  <c r="I677" i="34"/>
  <c r="I676" i="34"/>
  <c r="I672" i="34"/>
  <c r="I671" i="34"/>
  <c r="I670" i="34"/>
  <c r="I669" i="34"/>
  <c r="I668" i="34"/>
  <c r="I667" i="34"/>
  <c r="I666" i="34"/>
  <c r="I665" i="34"/>
  <c r="I673" i="34" s="1"/>
  <c r="J673" i="34" s="1"/>
  <c r="I664" i="34"/>
  <c r="I660" i="34"/>
  <c r="J660" i="34" s="1"/>
  <c r="I659" i="34"/>
  <c r="I658" i="34"/>
  <c r="I657" i="34"/>
  <c r="I652" i="34"/>
  <c r="I651" i="34"/>
  <c r="I650" i="34"/>
  <c r="I649" i="34"/>
  <c r="I648" i="34"/>
  <c r="G647" i="34"/>
  <c r="I647" i="34" s="1"/>
  <c r="I646" i="34"/>
  <c r="G646" i="34"/>
  <c r="G645" i="34"/>
  <c r="I645" i="34" s="1"/>
  <c r="I644" i="34"/>
  <c r="I643" i="34"/>
  <c r="E643" i="34"/>
  <c r="I642" i="34"/>
  <c r="I641" i="34"/>
  <c r="I633" i="34"/>
  <c r="I632" i="34"/>
  <c r="I628" i="34"/>
  <c r="I627" i="34"/>
  <c r="I626" i="34"/>
  <c r="I629" i="34" s="1"/>
  <c r="J629" i="34" s="1"/>
  <c r="I622" i="34"/>
  <c r="I623" i="34" s="1"/>
  <c r="J623" i="34" s="1"/>
  <c r="I621" i="34"/>
  <c r="I620" i="34"/>
  <c r="I617" i="34"/>
  <c r="J617" i="34" s="1"/>
  <c r="F305" i="8" s="1"/>
  <c r="G305" i="8" s="1"/>
  <c r="I305" i="8" s="1"/>
  <c r="I616" i="34"/>
  <c r="I615" i="34"/>
  <c r="I613" i="34"/>
  <c r="J613" i="34" s="1"/>
  <c r="F304" i="8" s="1"/>
  <c r="I612" i="34"/>
  <c r="I611" i="34"/>
  <c r="I610" i="34"/>
  <c r="I604" i="34"/>
  <c r="I603" i="34"/>
  <c r="I602" i="34"/>
  <c r="I601" i="34"/>
  <c r="I600" i="34"/>
  <c r="I599" i="34"/>
  <c r="I598" i="34"/>
  <c r="I597" i="34"/>
  <c r="I591" i="34"/>
  <c r="I592" i="34" s="1"/>
  <c r="J592" i="34" s="1"/>
  <c r="I587" i="34"/>
  <c r="I586" i="34"/>
  <c r="I585" i="34"/>
  <c r="I584" i="34"/>
  <c r="I583" i="34"/>
  <c r="I582" i="34"/>
  <c r="I581" i="34"/>
  <c r="I580" i="34"/>
  <c r="I579" i="34"/>
  <c r="I578" i="34"/>
  <c r="I588" i="34" s="1"/>
  <c r="J588" i="34" s="1"/>
  <c r="I574" i="34"/>
  <c r="I573" i="34"/>
  <c r="I572" i="34"/>
  <c r="I568" i="34"/>
  <c r="I569" i="34" s="1"/>
  <c r="J569" i="34" s="1"/>
  <c r="I559" i="34"/>
  <c r="I560" i="34" s="1"/>
  <c r="J560" i="34" s="1"/>
  <c r="I552" i="34"/>
  <c r="I551" i="34"/>
  <c r="I550" i="34"/>
  <c r="I549" i="34"/>
  <c r="I548" i="34"/>
  <c r="I547" i="34"/>
  <c r="I546" i="34"/>
  <c r="I545" i="34"/>
  <c r="I544" i="34"/>
  <c r="I538" i="34"/>
  <c r="I537" i="34"/>
  <c r="I536" i="34"/>
  <c r="I535" i="34"/>
  <c r="I539" i="34" s="1"/>
  <c r="J539" i="34" s="1"/>
  <c r="I531" i="34"/>
  <c r="I530" i="34"/>
  <c r="I532" i="34" s="1"/>
  <c r="J532" i="34" s="1"/>
  <c r="I525" i="34"/>
  <c r="I519" i="34"/>
  <c r="I518" i="34"/>
  <c r="I517" i="34"/>
  <c r="I516" i="34"/>
  <c r="I515" i="34"/>
  <c r="I520" i="34" s="1"/>
  <c r="J520" i="34" s="1"/>
  <c r="I509" i="34"/>
  <c r="I508" i="34"/>
  <c r="I507" i="34"/>
  <c r="I506" i="34"/>
  <c r="I505" i="34"/>
  <c r="I504" i="34"/>
  <c r="I503" i="34"/>
  <c r="I502" i="34"/>
  <c r="I501" i="34"/>
  <c r="I500" i="34"/>
  <c r="I499" i="34"/>
  <c r="E499" i="34"/>
  <c r="I498" i="34"/>
  <c r="I497" i="34"/>
  <c r="E497" i="34"/>
  <c r="I496" i="34"/>
  <c r="I495" i="34"/>
  <c r="E495" i="34"/>
  <c r="I494" i="34"/>
  <c r="I493" i="34"/>
  <c r="I492" i="34"/>
  <c r="I491" i="34"/>
  <c r="I490" i="34"/>
  <c r="I489" i="34"/>
  <c r="I488" i="34"/>
  <c r="I487" i="34"/>
  <c r="I486" i="34"/>
  <c r="I482" i="34"/>
  <c r="I483" i="34" s="1"/>
  <c r="J483" i="34" s="1"/>
  <c r="I481" i="34"/>
  <c r="I477" i="34"/>
  <c r="I478" i="34" s="1"/>
  <c r="J478" i="34" s="1"/>
  <c r="I476" i="34"/>
  <c r="I471" i="34"/>
  <c r="I470" i="34"/>
  <c r="I469" i="34"/>
  <c r="I468" i="34"/>
  <c r="I472" i="34" s="1"/>
  <c r="J472" i="34" s="1"/>
  <c r="I467" i="34"/>
  <c r="I466" i="34"/>
  <c r="I462" i="34"/>
  <c r="I461" i="34"/>
  <c r="I460" i="34"/>
  <c r="I459" i="34"/>
  <c r="I458" i="34"/>
  <c r="I457" i="34"/>
  <c r="I456" i="34"/>
  <c r="I455" i="34"/>
  <c r="E454" i="34"/>
  <c r="L453" i="34"/>
  <c r="I453" i="34"/>
  <c r="L452" i="34"/>
  <c r="I452" i="34"/>
  <c r="I451" i="34"/>
  <c r="I450" i="34"/>
  <c r="G450" i="34"/>
  <c r="L449" i="34"/>
  <c r="I449" i="34"/>
  <c r="L448" i="34"/>
  <c r="I448" i="34"/>
  <c r="L447" i="34"/>
  <c r="I447" i="34"/>
  <c r="I443" i="34"/>
  <c r="I444" i="34" s="1"/>
  <c r="J444" i="34" s="1"/>
  <c r="J439" i="34"/>
  <c r="I438" i="34"/>
  <c r="I437" i="34"/>
  <c r="I436" i="34"/>
  <c r="I439" i="34" s="1"/>
  <c r="J433" i="34"/>
  <c r="L432" i="34"/>
  <c r="I432" i="34"/>
  <c r="L431" i="34"/>
  <c r="I431" i="34"/>
  <c r="L430" i="34"/>
  <c r="I430" i="34"/>
  <c r="L429" i="34"/>
  <c r="I429" i="34"/>
  <c r="L428" i="34"/>
  <c r="I428" i="34"/>
  <c r="L427" i="34"/>
  <c r="I427" i="34"/>
  <c r="L426" i="34"/>
  <c r="I426" i="34"/>
  <c r="L425" i="34"/>
  <c r="I425" i="34"/>
  <c r="E425" i="34"/>
  <c r="L424" i="34"/>
  <c r="I424" i="34"/>
  <c r="L423" i="34"/>
  <c r="I423" i="34"/>
  <c r="L422" i="34"/>
  <c r="I422" i="34"/>
  <c r="L421" i="34"/>
  <c r="I421" i="34"/>
  <c r="L420" i="34"/>
  <c r="L433" i="34" s="1"/>
  <c r="N433" i="34" s="1"/>
  <c r="I420" i="34"/>
  <c r="I433" i="34" s="1"/>
  <c r="I414" i="34"/>
  <c r="I413" i="34"/>
  <c r="I412" i="34"/>
  <c r="I411" i="34"/>
  <c r="I410" i="34"/>
  <c r="I407" i="34"/>
  <c r="I406" i="34"/>
  <c r="I408" i="34" s="1"/>
  <c r="J408" i="34" s="1"/>
  <c r="I403" i="34"/>
  <c r="I402" i="34"/>
  <c r="I401" i="34"/>
  <c r="I398" i="34"/>
  <c r="J398" i="34" s="1"/>
  <c r="I397" i="34"/>
  <c r="I390" i="34"/>
  <c r="I389" i="34"/>
  <c r="I391" i="34" s="1"/>
  <c r="J391" i="34" s="1"/>
  <c r="I385" i="34"/>
  <c r="I384" i="34"/>
  <c r="I379" i="34"/>
  <c r="I380" i="34" s="1"/>
  <c r="J380" i="34" s="1"/>
  <c r="I375" i="34"/>
  <c r="I374" i="34"/>
  <c r="I376" i="34" s="1"/>
  <c r="J376" i="34" s="1"/>
  <c r="I369" i="34"/>
  <c r="I368" i="34"/>
  <c r="I370" i="34" s="1"/>
  <c r="J370" i="34" s="1"/>
  <c r="J365" i="34"/>
  <c r="I364" i="34"/>
  <c r="I363" i="34"/>
  <c r="I362" i="34"/>
  <c r="I361" i="34"/>
  <c r="I360" i="34"/>
  <c r="E359" i="34"/>
  <c r="I359" i="34" s="1"/>
  <c r="I358" i="34"/>
  <c r="I365" i="34" s="1"/>
  <c r="E358" i="34"/>
  <c r="I350" i="34"/>
  <c r="J350" i="34" s="1"/>
  <c r="I347" i="34"/>
  <c r="I346" i="34"/>
  <c r="I343" i="34"/>
  <c r="J343" i="34" s="1"/>
  <c r="I342" i="34"/>
  <c r="I341" i="34"/>
  <c r="I338" i="34"/>
  <c r="J338" i="34" s="1"/>
  <c r="E227" i="34" s="1"/>
  <c r="I227" i="34" s="1"/>
  <c r="I337" i="34"/>
  <c r="I336" i="34"/>
  <c r="I332" i="34"/>
  <c r="J332" i="34" s="1"/>
  <c r="I331" i="34"/>
  <c r="I330" i="34"/>
  <c r="I327" i="34"/>
  <c r="I326" i="34"/>
  <c r="I325" i="34"/>
  <c r="I319" i="34"/>
  <c r="J319" i="34" s="1"/>
  <c r="I311" i="34"/>
  <c r="I310" i="34"/>
  <c r="I309" i="34"/>
  <c r="I306" i="34"/>
  <c r="J306" i="34" s="1"/>
  <c r="I305" i="34"/>
  <c r="I300" i="34"/>
  <c r="I301" i="34" s="1"/>
  <c r="J301" i="34" s="1"/>
  <c r="I296" i="34"/>
  <c r="I295" i="34"/>
  <c r="I294" i="34"/>
  <c r="I290" i="34"/>
  <c r="I291" i="34" s="1"/>
  <c r="J291" i="34" s="1"/>
  <c r="J287" i="34"/>
  <c r="I286" i="34"/>
  <c r="I285" i="34"/>
  <c r="I284" i="34"/>
  <c r="I287" i="34" s="1"/>
  <c r="I280" i="34"/>
  <c r="I281" i="34" s="1"/>
  <c r="J281" i="34" s="1"/>
  <c r="J278" i="34"/>
  <c r="I278" i="34"/>
  <c r="I277" i="34"/>
  <c r="I273" i="34"/>
  <c r="J273" i="34" s="1"/>
  <c r="I272" i="34"/>
  <c r="I269" i="34"/>
  <c r="I270" i="34" s="1"/>
  <c r="J270" i="34" s="1"/>
  <c r="E269" i="34"/>
  <c r="I264" i="34"/>
  <c r="I265" i="34" s="1"/>
  <c r="J265" i="34" s="1"/>
  <c r="I263" i="34"/>
  <c r="I262" i="34"/>
  <c r="I259" i="34"/>
  <c r="J259" i="34" s="1"/>
  <c r="I258" i="34"/>
  <c r="I257" i="34"/>
  <c r="I256" i="34"/>
  <c r="I252" i="34"/>
  <c r="I251" i="34"/>
  <c r="I250" i="34"/>
  <c r="I246" i="34"/>
  <c r="I245" i="34"/>
  <c r="I244" i="34"/>
  <c r="I247" i="34" s="1"/>
  <c r="J247" i="34" s="1"/>
  <c r="I240" i="34"/>
  <c r="I241" i="34" s="1"/>
  <c r="J241" i="34" s="1"/>
  <c r="I239" i="34"/>
  <c r="I238" i="34"/>
  <c r="I235" i="34"/>
  <c r="J235" i="34" s="1"/>
  <c r="E229" i="34" s="1"/>
  <c r="I229" i="34" s="1"/>
  <c r="I234" i="34"/>
  <c r="I230" i="34"/>
  <c r="E228" i="34"/>
  <c r="I228" i="34" s="1"/>
  <c r="I225" i="34"/>
  <c r="I224" i="34"/>
  <c r="J220" i="34"/>
  <c r="I220" i="34"/>
  <c r="I219" i="34"/>
  <c r="I218" i="34"/>
  <c r="J214" i="34"/>
  <c r="I214" i="34"/>
  <c r="I213" i="34"/>
  <c r="I212" i="34"/>
  <c r="J202" i="34"/>
  <c r="I201" i="34"/>
  <c r="E200" i="34"/>
  <c r="I200" i="34" s="1"/>
  <c r="I202" i="34" s="1"/>
  <c r="I197" i="34"/>
  <c r="I196" i="34"/>
  <c r="I195" i="34"/>
  <c r="I194" i="34"/>
  <c r="I193" i="34"/>
  <c r="I192" i="34"/>
  <c r="I188" i="34"/>
  <c r="I187" i="34"/>
  <c r="I186" i="34"/>
  <c r="I185" i="34"/>
  <c r="I189" i="34" s="1"/>
  <c r="J189" i="34" s="1"/>
  <c r="I184" i="34"/>
  <c r="I181" i="34"/>
  <c r="J181" i="34" s="1"/>
  <c r="I180" i="34"/>
  <c r="I179" i="34"/>
  <c r="I171" i="34"/>
  <c r="J171" i="34" s="1"/>
  <c r="I170" i="34"/>
  <c r="I166" i="34"/>
  <c r="I165" i="34"/>
  <c r="I164" i="34"/>
  <c r="I163" i="34"/>
  <c r="I162" i="34"/>
  <c r="I161" i="34"/>
  <c r="I160" i="34"/>
  <c r="I159" i="34"/>
  <c r="I167" i="34" s="1"/>
  <c r="J167" i="34" s="1"/>
  <c r="I146" i="34"/>
  <c r="I145" i="34"/>
  <c r="I144" i="34"/>
  <c r="I143" i="34"/>
  <c r="I142" i="34"/>
  <c r="I141" i="34"/>
  <c r="J138" i="34"/>
  <c r="I137" i="34"/>
  <c r="I136" i="34"/>
  <c r="I135" i="34"/>
  <c r="I134" i="34"/>
  <c r="I133" i="34"/>
  <c r="I132" i="34"/>
  <c r="I131" i="34"/>
  <c r="I130" i="34"/>
  <c r="E130" i="34"/>
  <c r="I129" i="34"/>
  <c r="I128" i="34"/>
  <c r="I138" i="34" s="1"/>
  <c r="E128" i="34"/>
  <c r="I127" i="34"/>
  <c r="I121" i="34"/>
  <c r="I120" i="34"/>
  <c r="I119" i="34"/>
  <c r="I112" i="34"/>
  <c r="I111" i="34"/>
  <c r="E110" i="34"/>
  <c r="I110" i="34" s="1"/>
  <c r="I109" i="34"/>
  <c r="I108" i="34"/>
  <c r="I107" i="34"/>
  <c r="I106" i="34"/>
  <c r="I105" i="34"/>
  <c r="I104" i="34"/>
  <c r="I102" i="34"/>
  <c r="I101" i="34"/>
  <c r="I100" i="34"/>
  <c r="I99" i="34"/>
  <c r="I98" i="34"/>
  <c r="I97" i="34"/>
  <c r="I96" i="34"/>
  <c r="I95" i="34"/>
  <c r="I90" i="34"/>
  <c r="I89" i="34"/>
  <c r="I88" i="34"/>
  <c r="I87" i="34"/>
  <c r="I91" i="34" s="1"/>
  <c r="J91" i="34" s="1"/>
  <c r="I79" i="34"/>
  <c r="I76" i="34"/>
  <c r="I75" i="34"/>
  <c r="I74" i="34"/>
  <c r="I73" i="34"/>
  <c r="I72" i="34"/>
  <c r="I71" i="34"/>
  <c r="I70" i="34"/>
  <c r="I69" i="34"/>
  <c r="I68" i="34"/>
  <c r="I67" i="34"/>
  <c r="I66" i="34"/>
  <c r="I65" i="34"/>
  <c r="I77" i="34" s="1"/>
  <c r="J77" i="34" s="1"/>
  <c r="I64" i="34"/>
  <c r="I63" i="34"/>
  <c r="J59" i="34"/>
  <c r="I59" i="34"/>
  <c r="I58" i="34"/>
  <c r="I57" i="34"/>
  <c r="A55" i="34"/>
  <c r="J53" i="34"/>
  <c r="I52" i="34"/>
  <c r="I51" i="34"/>
  <c r="I53" i="34" s="1"/>
  <c r="A49" i="34"/>
  <c r="I46" i="34"/>
  <c r="I45" i="34"/>
  <c r="I44" i="34"/>
  <c r="I43" i="34"/>
  <c r="I42" i="34"/>
  <c r="I47" i="34" s="1"/>
  <c r="J47" i="34" s="1"/>
  <c r="I37" i="34"/>
  <c r="I38" i="34" s="1"/>
  <c r="J38" i="34" s="1"/>
  <c r="A34" i="34"/>
  <c r="A40" i="34" s="1"/>
  <c r="J29" i="34"/>
  <c r="I29" i="34"/>
  <c r="I23" i="34"/>
  <c r="I22" i="34"/>
  <c r="I21" i="34"/>
  <c r="L20" i="34"/>
  <c r="I20" i="34"/>
  <c r="I19" i="34"/>
  <c r="L18" i="34"/>
  <c r="L24" i="34" s="1"/>
  <c r="I18" i="34"/>
  <c r="L17" i="34"/>
  <c r="I17" i="34"/>
  <c r="A15" i="34"/>
  <c r="J11" i="34"/>
  <c r="I11" i="34"/>
  <c r="A11" i="34"/>
  <c r="J9" i="34"/>
  <c r="I9" i="34"/>
  <c r="A9" i="34"/>
  <c r="I6" i="34"/>
  <c r="E81" i="34" s="1"/>
  <c r="I81" i="34" s="1"/>
  <c r="I82" i="34" s="1"/>
  <c r="J82" i="34" s="1"/>
  <c r="A1" i="34"/>
  <c r="I539" i="26"/>
  <c r="J539" i="26" s="1"/>
  <c r="I538" i="26"/>
  <c r="I535" i="26"/>
  <c r="I534" i="26"/>
  <c r="I533" i="26"/>
  <c r="I532" i="26"/>
  <c r="I531" i="26"/>
  <c r="I530" i="26"/>
  <c r="I529" i="26"/>
  <c r="I528" i="26"/>
  <c r="I527" i="26"/>
  <c r="I522" i="26"/>
  <c r="I521" i="26"/>
  <c r="I520" i="26"/>
  <c r="I523" i="26" s="1"/>
  <c r="J523" i="26" s="1"/>
  <c r="I517" i="26"/>
  <c r="I515" i="26"/>
  <c r="I516" i="26" s="1"/>
  <c r="J516" i="26" s="1"/>
  <c r="I507" i="26"/>
  <c r="I506" i="26"/>
  <c r="I505" i="26"/>
  <c r="I504" i="26"/>
  <c r="I503" i="26"/>
  <c r="I502" i="26"/>
  <c r="I501" i="26"/>
  <c r="I497" i="26"/>
  <c r="I496" i="26"/>
  <c r="I495" i="26"/>
  <c r="I494" i="26"/>
  <c r="I493" i="26"/>
  <c r="I492" i="26"/>
  <c r="I491" i="26"/>
  <c r="I490" i="26"/>
  <c r="I498" i="26" s="1"/>
  <c r="J498" i="26" s="1"/>
  <c r="J487" i="26"/>
  <c r="I487" i="26"/>
  <c r="I486" i="26"/>
  <c r="J483" i="26"/>
  <c r="I483" i="26"/>
  <c r="I482" i="26"/>
  <c r="E478" i="26"/>
  <c r="I478" i="26" s="1"/>
  <c r="I479" i="26" s="1"/>
  <c r="J479" i="26" s="1"/>
  <c r="E469" i="26"/>
  <c r="I469" i="26" s="1"/>
  <c r="I470" i="26" s="1"/>
  <c r="J470" i="26" s="1"/>
  <c r="I462" i="26"/>
  <c r="I461" i="26"/>
  <c r="I460" i="26"/>
  <c r="I459" i="26"/>
  <c r="I463" i="26" s="1"/>
  <c r="J463" i="26" s="1"/>
  <c r="I452" i="26"/>
  <c r="I451" i="26"/>
  <c r="I453" i="26" s="1"/>
  <c r="J453" i="26" s="1"/>
  <c r="I446" i="26"/>
  <c r="I447" i="26" s="1"/>
  <c r="J447" i="26" s="1"/>
  <c r="I440" i="26"/>
  <c r="I439" i="26"/>
  <c r="I441" i="26" s="1"/>
  <c r="J441" i="26" s="1"/>
  <c r="I434" i="26"/>
  <c r="I433" i="26"/>
  <c r="I432" i="26"/>
  <c r="I431" i="26"/>
  <c r="I430" i="26"/>
  <c r="I425" i="26"/>
  <c r="J425" i="26" s="1"/>
  <c r="I424" i="26"/>
  <c r="I417" i="26"/>
  <c r="I418" i="26" s="1"/>
  <c r="J418" i="26" s="1"/>
  <c r="I416" i="26"/>
  <c r="I411" i="26"/>
  <c r="J411" i="26" s="1"/>
  <c r="I410" i="26"/>
  <c r="I409" i="26"/>
  <c r="I408" i="26"/>
  <c r="I404" i="26"/>
  <c r="I403" i="26"/>
  <c r="I402" i="26"/>
  <c r="I405" i="26" s="1"/>
  <c r="J405" i="26" s="1"/>
  <c r="I398" i="26"/>
  <c r="I399" i="26" s="1"/>
  <c r="J399" i="26" s="1"/>
  <c r="J394" i="26"/>
  <c r="I393" i="26"/>
  <c r="I392" i="26"/>
  <c r="I391" i="26"/>
  <c r="I394" i="26" s="1"/>
  <c r="I387" i="26"/>
  <c r="I386" i="26"/>
  <c r="I385" i="26"/>
  <c r="I384" i="26"/>
  <c r="I383" i="26"/>
  <c r="I382" i="26"/>
  <c r="I381" i="26"/>
  <c r="I380" i="26"/>
  <c r="I379" i="26"/>
  <c r="I378" i="26"/>
  <c r="I377" i="26"/>
  <c r="I376" i="26"/>
  <c r="I375" i="26"/>
  <c r="I370" i="26"/>
  <c r="I369" i="26"/>
  <c r="I368" i="26"/>
  <c r="I367" i="26"/>
  <c r="I365" i="26"/>
  <c r="J365" i="26" s="1"/>
  <c r="I364" i="26"/>
  <c r="I363" i="26"/>
  <c r="I361" i="26"/>
  <c r="J361" i="26" s="1"/>
  <c r="I360" i="26"/>
  <c r="I359" i="26"/>
  <c r="I358" i="26"/>
  <c r="J355" i="26"/>
  <c r="I354" i="26"/>
  <c r="I355" i="26" s="1"/>
  <c r="I348" i="26"/>
  <c r="J348" i="26" s="1"/>
  <c r="I347" i="26"/>
  <c r="I346" i="26"/>
  <c r="I343" i="26"/>
  <c r="J343" i="26" s="1"/>
  <c r="I342" i="26"/>
  <c r="I341" i="26"/>
  <c r="I337" i="26"/>
  <c r="J337" i="26" s="1"/>
  <c r="I336" i="26"/>
  <c r="I333" i="26"/>
  <c r="J333" i="26" s="1"/>
  <c r="I332" i="26"/>
  <c r="I331" i="26"/>
  <c r="I327" i="26"/>
  <c r="J327" i="26" s="1"/>
  <c r="I326" i="26"/>
  <c r="I325" i="26"/>
  <c r="I321" i="26"/>
  <c r="I320" i="26"/>
  <c r="I319" i="26"/>
  <c r="E318" i="26"/>
  <c r="I318" i="26" s="1"/>
  <c r="E317" i="26"/>
  <c r="I317" i="26" s="1"/>
  <c r="E316" i="26"/>
  <c r="I316" i="26" s="1"/>
  <c r="E315" i="26"/>
  <c r="I315" i="26" s="1"/>
  <c r="I322" i="26" s="1"/>
  <c r="J322" i="26" s="1"/>
  <c r="J306" i="26"/>
  <c r="I306" i="26"/>
  <c r="I305" i="26"/>
  <c r="I304" i="26"/>
  <c r="J298" i="26"/>
  <c r="I298" i="26"/>
  <c r="I290" i="26"/>
  <c r="I289" i="26"/>
  <c r="I291" i="26" s="1"/>
  <c r="J291" i="26" s="1"/>
  <c r="I288" i="26"/>
  <c r="I284" i="26"/>
  <c r="I285" i="26" s="1"/>
  <c r="J285" i="26" s="1"/>
  <c r="I280" i="26"/>
  <c r="I279" i="26"/>
  <c r="E279" i="26"/>
  <c r="E278" i="26"/>
  <c r="I278" i="26" s="1"/>
  <c r="J274" i="26"/>
  <c r="I273" i="26"/>
  <c r="I274" i="26" s="1"/>
  <c r="E270" i="26"/>
  <c r="I270" i="26" s="1"/>
  <c r="I271" i="26" s="1"/>
  <c r="J271" i="26" s="1"/>
  <c r="J266" i="26"/>
  <c r="I266" i="26"/>
  <c r="I265" i="26"/>
  <c r="I262" i="26"/>
  <c r="J262" i="26" s="1"/>
  <c r="I261" i="26"/>
  <c r="I260" i="26"/>
  <c r="I259" i="26"/>
  <c r="I254" i="26"/>
  <c r="I253" i="26"/>
  <c r="I252" i="26"/>
  <c r="I255" i="26" s="1"/>
  <c r="J255" i="26" s="1"/>
  <c r="I248" i="26"/>
  <c r="I247" i="26"/>
  <c r="I246" i="26"/>
  <c r="I249" i="26" s="1"/>
  <c r="J249" i="26" s="1"/>
  <c r="I242" i="26"/>
  <c r="I241" i="26"/>
  <c r="I240" i="26"/>
  <c r="I237" i="26"/>
  <c r="J237" i="26" s="1"/>
  <c r="I236" i="26"/>
  <c r="I235" i="26"/>
  <c r="I234" i="26"/>
  <c r="J231" i="26"/>
  <c r="I230" i="26"/>
  <c r="I229" i="26"/>
  <c r="I228" i="26"/>
  <c r="I231" i="26" s="1"/>
  <c r="I224" i="26"/>
  <c r="I223" i="26"/>
  <c r="I222" i="26"/>
  <c r="I225" i="26" s="1"/>
  <c r="J225" i="26" s="1"/>
  <c r="I218" i="26"/>
  <c r="I217" i="26"/>
  <c r="E217" i="26"/>
  <c r="I213" i="26"/>
  <c r="J213" i="26" s="1"/>
  <c r="I212" i="26"/>
  <c r="I211" i="26"/>
  <c r="I206" i="26"/>
  <c r="I207" i="26" s="1"/>
  <c r="J207" i="26" s="1"/>
  <c r="I205" i="26"/>
  <c r="I194" i="26"/>
  <c r="I193" i="26"/>
  <c r="I192" i="26"/>
  <c r="I191" i="26"/>
  <c r="I190" i="26"/>
  <c r="I195" i="26" s="1"/>
  <c r="J195" i="26" s="1"/>
  <c r="I189" i="26"/>
  <c r="I186" i="26"/>
  <c r="I185" i="26"/>
  <c r="I184" i="26"/>
  <c r="I183" i="26"/>
  <c r="I187" i="26" s="1"/>
  <c r="J187" i="26" s="1"/>
  <c r="I182" i="26"/>
  <c r="I181" i="26"/>
  <c r="I177" i="26"/>
  <c r="I176" i="26"/>
  <c r="I175" i="26"/>
  <c r="I174" i="26"/>
  <c r="I178" i="26" s="1"/>
  <c r="J178" i="26" s="1"/>
  <c r="I173" i="26"/>
  <c r="E169" i="26"/>
  <c r="I169" i="26" s="1"/>
  <c r="I170" i="26" s="1"/>
  <c r="J170" i="26" s="1"/>
  <c r="I168" i="26"/>
  <c r="I160" i="26"/>
  <c r="J160" i="26" s="1"/>
  <c r="I159" i="26"/>
  <c r="I155" i="26"/>
  <c r="I154" i="26"/>
  <c r="I153" i="26"/>
  <c r="I152" i="26"/>
  <c r="I151" i="26"/>
  <c r="I150" i="26"/>
  <c r="I149" i="26"/>
  <c r="I148" i="26"/>
  <c r="I135" i="26"/>
  <c r="I134" i="26"/>
  <c r="I133" i="26"/>
  <c r="I132" i="26"/>
  <c r="I136" i="26" s="1"/>
  <c r="J136" i="26" s="1"/>
  <c r="I131" i="26"/>
  <c r="I130" i="26"/>
  <c r="I126" i="26"/>
  <c r="I125" i="26"/>
  <c r="I124" i="26"/>
  <c r="I123" i="26"/>
  <c r="I127" i="26" s="1"/>
  <c r="J127" i="26" s="1"/>
  <c r="E122" i="26"/>
  <c r="I122" i="26" s="1"/>
  <c r="G121" i="26"/>
  <c r="I121" i="26" s="1"/>
  <c r="I116" i="26"/>
  <c r="I115" i="26"/>
  <c r="I114" i="26"/>
  <c r="I113" i="26"/>
  <c r="I112" i="26"/>
  <c r="I111" i="26"/>
  <c r="I110" i="26"/>
  <c r="E109" i="26"/>
  <c r="I109" i="26" s="1"/>
  <c r="I108" i="26"/>
  <c r="E108" i="26"/>
  <c r="E106" i="26"/>
  <c r="I106" i="26" s="1"/>
  <c r="I105" i="26"/>
  <c r="I104" i="26"/>
  <c r="E103" i="26"/>
  <c r="I103" i="26" s="1"/>
  <c r="I102" i="26"/>
  <c r="I101" i="26"/>
  <c r="E100" i="26"/>
  <c r="I100" i="26" s="1"/>
  <c r="I117" i="26" s="1"/>
  <c r="J117" i="26" s="1"/>
  <c r="I95" i="26"/>
  <c r="I94" i="26"/>
  <c r="I93" i="26"/>
  <c r="I92" i="26"/>
  <c r="I84" i="26"/>
  <c r="I81" i="26"/>
  <c r="I80" i="26"/>
  <c r="I79" i="26"/>
  <c r="I78" i="26"/>
  <c r="I77" i="26"/>
  <c r="I76" i="26"/>
  <c r="I75" i="26"/>
  <c r="I74" i="26"/>
  <c r="I73" i="26"/>
  <c r="I72" i="26"/>
  <c r="I71" i="26"/>
  <c r="I70" i="26"/>
  <c r="I82" i="26" s="1"/>
  <c r="J82" i="26" s="1"/>
  <c r="I69" i="26"/>
  <c r="I68" i="26"/>
  <c r="D63" i="26"/>
  <c r="I63" i="26" s="1"/>
  <c r="I62" i="26"/>
  <c r="I64" i="26" s="1"/>
  <c r="J64" i="26" s="1"/>
  <c r="D62" i="26"/>
  <c r="A60" i="26"/>
  <c r="I57" i="26"/>
  <c r="I58" i="26" s="1"/>
  <c r="J58" i="26" s="1"/>
  <c r="I56" i="26"/>
  <c r="I51" i="26"/>
  <c r="I50" i="26"/>
  <c r="I49" i="26"/>
  <c r="I48" i="26"/>
  <c r="E47" i="26"/>
  <c r="I47" i="26" s="1"/>
  <c r="I52" i="26" s="1"/>
  <c r="J52" i="26" s="1"/>
  <c r="I42" i="26"/>
  <c r="I43" i="26" s="1"/>
  <c r="J43" i="26" s="1"/>
  <c r="A39" i="26"/>
  <c r="A45" i="26" s="1"/>
  <c r="A54" i="26" s="1"/>
  <c r="I34" i="26"/>
  <c r="J34" i="26" s="1"/>
  <c r="I28" i="26"/>
  <c r="I27" i="26"/>
  <c r="I26" i="26"/>
  <c r="I25" i="26"/>
  <c r="E24" i="26"/>
  <c r="I24" i="26" s="1"/>
  <c r="I23" i="26"/>
  <c r="E23" i="26"/>
  <c r="E48" i="26" s="1"/>
  <c r="E21" i="26"/>
  <c r="I21" i="26" s="1"/>
  <c r="I20" i="26"/>
  <c r="I19" i="26"/>
  <c r="E18" i="26"/>
  <c r="I18" i="26" s="1"/>
  <c r="I17" i="26"/>
  <c r="I16" i="26"/>
  <c r="E15" i="26"/>
  <c r="I15" i="26" s="1"/>
  <c r="I29" i="26" s="1"/>
  <c r="J29" i="26" s="1"/>
  <c r="A14" i="26"/>
  <c r="J10" i="26"/>
  <c r="I10" i="26"/>
  <c r="A10" i="26"/>
  <c r="J8" i="26"/>
  <c r="I8" i="26"/>
  <c r="A8" i="26"/>
  <c r="I5" i="26"/>
  <c r="A1" i="26"/>
  <c r="G400" i="8"/>
  <c r="I398" i="8"/>
  <c r="G398" i="8"/>
  <c r="I397" i="8"/>
  <c r="G397" i="8"/>
  <c r="G396" i="8"/>
  <c r="I396" i="8" s="1"/>
  <c r="I395" i="8"/>
  <c r="G395" i="8"/>
  <c r="G394" i="8"/>
  <c r="I394" i="8" s="1"/>
  <c r="I393" i="8"/>
  <c r="G393" i="8"/>
  <c r="I392" i="8"/>
  <c r="I391" i="8"/>
  <c r="G391" i="8"/>
  <c r="G390" i="8"/>
  <c r="I390" i="8" s="1"/>
  <c r="I389" i="8"/>
  <c r="G389" i="8"/>
  <c r="I388" i="8"/>
  <c r="I387" i="8"/>
  <c r="G387" i="8"/>
  <c r="G386" i="8"/>
  <c r="I386" i="8" s="1"/>
  <c r="I385" i="8"/>
  <c r="G385" i="8"/>
  <c r="G384" i="8"/>
  <c r="I384" i="8" s="1"/>
  <c r="I383" i="8"/>
  <c r="G383" i="8"/>
  <c r="G382" i="8"/>
  <c r="I382" i="8" s="1"/>
  <c r="G381" i="8"/>
  <c r="I381" i="8" s="1"/>
  <c r="G380" i="8"/>
  <c r="I380" i="8" s="1"/>
  <c r="G379" i="8"/>
  <c r="I379" i="8" s="1"/>
  <c r="I378" i="8"/>
  <c r="G378" i="8"/>
  <c r="G377" i="8"/>
  <c r="I377" i="8" s="1"/>
  <c r="G375" i="8"/>
  <c r="I375" i="8" s="1"/>
  <c r="I373" i="8"/>
  <c r="G373" i="8"/>
  <c r="G371" i="8"/>
  <c r="I371" i="8" s="1"/>
  <c r="G369" i="8"/>
  <c r="I369" i="8" s="1"/>
  <c r="G368" i="8"/>
  <c r="I368" i="8" s="1"/>
  <c r="G367" i="8"/>
  <c r="I367" i="8" s="1"/>
  <c r="G365" i="8"/>
  <c r="I365" i="8" s="1"/>
  <c r="G363" i="8"/>
  <c r="I363" i="8" s="1"/>
  <c r="I361" i="8"/>
  <c r="G361" i="8"/>
  <c r="G360" i="8"/>
  <c r="I360" i="8" s="1"/>
  <c r="G359" i="8"/>
  <c r="I359" i="8" s="1"/>
  <c r="G358" i="8"/>
  <c r="I358" i="8" s="1"/>
  <c r="G357" i="8"/>
  <c r="I357" i="8" s="1"/>
  <c r="I356" i="8"/>
  <c r="G356" i="8"/>
  <c r="G355" i="8"/>
  <c r="I355" i="8" s="1"/>
  <c r="I354" i="8"/>
  <c r="G354" i="8"/>
  <c r="G353" i="8"/>
  <c r="I353" i="8" s="1"/>
  <c r="A353" i="8"/>
  <c r="A355" i="8" s="1"/>
  <c r="A360" i="8" s="1"/>
  <c r="A363" i="8" s="1"/>
  <c r="A365" i="8" s="1"/>
  <c r="A367" i="8" s="1"/>
  <c r="A369" i="8" s="1"/>
  <c r="A371" i="8" s="1"/>
  <c r="A373" i="8" s="1"/>
  <c r="A375" i="8" s="1"/>
  <c r="A377" i="8" s="1"/>
  <c r="A379" i="8" s="1"/>
  <c r="A383" i="8" s="1"/>
  <c r="A388" i="8" s="1"/>
  <c r="A392" i="8" s="1"/>
  <c r="A396" i="8" s="1"/>
  <c r="A398" i="8" s="1"/>
  <c r="G352" i="8"/>
  <c r="I352" i="8" s="1"/>
  <c r="G351" i="8"/>
  <c r="I351" i="8" s="1"/>
  <c r="G350" i="8"/>
  <c r="I350" i="8" s="1"/>
  <c r="I349" i="8"/>
  <c r="G349" i="8"/>
  <c r="G348" i="8"/>
  <c r="I348" i="8" s="1"/>
  <c r="A348" i="8"/>
  <c r="I347" i="8"/>
  <c r="G347" i="8"/>
  <c r="G346" i="8"/>
  <c r="I346" i="8" s="1"/>
  <c r="A346" i="8"/>
  <c r="G345" i="8"/>
  <c r="I345" i="8" s="1"/>
  <c r="G344" i="8"/>
  <c r="I344" i="8" s="1"/>
  <c r="G343" i="8"/>
  <c r="I343" i="8" s="1"/>
  <c r="I342" i="8"/>
  <c r="G342" i="8"/>
  <c r="G341" i="8"/>
  <c r="I341" i="8" s="1"/>
  <c r="I340" i="8"/>
  <c r="G340" i="8"/>
  <c r="G339" i="8"/>
  <c r="I339" i="8" s="1"/>
  <c r="I338" i="8"/>
  <c r="G338" i="8"/>
  <c r="I337" i="8"/>
  <c r="G337" i="8"/>
  <c r="G336" i="8"/>
  <c r="I336" i="8" s="1"/>
  <c r="I335" i="8"/>
  <c r="G335" i="8"/>
  <c r="G334" i="8"/>
  <c r="I334" i="8" s="1"/>
  <c r="G333" i="8"/>
  <c r="I333" i="8" s="1"/>
  <c r="I332" i="8"/>
  <c r="G332" i="8"/>
  <c r="I331" i="8"/>
  <c r="G331" i="8"/>
  <c r="I330" i="8"/>
  <c r="G330" i="8"/>
  <c r="I329" i="8"/>
  <c r="G329" i="8"/>
  <c r="A329" i="8"/>
  <c r="A333" i="8" s="1"/>
  <c r="A338" i="8" s="1"/>
  <c r="A342" i="8" s="1"/>
  <c r="G328" i="8"/>
  <c r="I328" i="8" s="1"/>
  <c r="G327" i="8"/>
  <c r="I327" i="8" s="1"/>
  <c r="I400" i="8" s="1"/>
  <c r="C12" i="15" s="1"/>
  <c r="G326" i="8"/>
  <c r="G325" i="8"/>
  <c r="G324" i="8"/>
  <c r="G323" i="8"/>
  <c r="I322" i="8"/>
  <c r="G322" i="8"/>
  <c r="I321" i="8"/>
  <c r="G321" i="8"/>
  <c r="A321" i="8"/>
  <c r="G320" i="8"/>
  <c r="I320" i="8" s="1"/>
  <c r="I319" i="8"/>
  <c r="G319" i="8"/>
  <c r="G318" i="8"/>
  <c r="I318" i="8" s="1"/>
  <c r="I317" i="8"/>
  <c r="G317" i="8"/>
  <c r="A317" i="8"/>
  <c r="A319" i="8" s="1"/>
  <c r="G316" i="8"/>
  <c r="I316" i="8" s="1"/>
  <c r="G315" i="8"/>
  <c r="I315" i="8" s="1"/>
  <c r="G314" i="8"/>
  <c r="I314" i="8" s="1"/>
  <c r="I323" i="8" s="1"/>
  <c r="G313" i="8"/>
  <c r="G312" i="8"/>
  <c r="G311" i="8"/>
  <c r="G310" i="8"/>
  <c r="G309" i="8"/>
  <c r="I308" i="8"/>
  <c r="G308" i="8"/>
  <c r="F306" i="8"/>
  <c r="G306" i="8" s="1"/>
  <c r="I306" i="8" s="1"/>
  <c r="G304" i="8"/>
  <c r="I304" i="8" s="1"/>
  <c r="I303" i="8"/>
  <c r="G303" i="8"/>
  <c r="G302" i="8"/>
  <c r="I302" i="8" s="1"/>
  <c r="I300" i="8"/>
  <c r="G300" i="8"/>
  <c r="G299" i="8"/>
  <c r="I299" i="8" s="1"/>
  <c r="I298" i="8"/>
  <c r="G298" i="8"/>
  <c r="F297" i="8"/>
  <c r="G297" i="8" s="1"/>
  <c r="I297" i="8" s="1"/>
  <c r="I296" i="8"/>
  <c r="G296" i="8"/>
  <c r="I294" i="8"/>
  <c r="G294" i="8"/>
  <c r="I293" i="8"/>
  <c r="G293" i="8"/>
  <c r="I292" i="8"/>
  <c r="G292" i="8"/>
  <c r="I291" i="8"/>
  <c r="G291" i="8"/>
  <c r="G290" i="8"/>
  <c r="I290" i="8" s="1"/>
  <c r="A290" i="8"/>
  <c r="A292" i="8" s="1"/>
  <c r="A295" i="8" s="1"/>
  <c r="A297" i="8" s="1"/>
  <c r="A299" i="8" s="1"/>
  <c r="A301" i="8" s="1"/>
  <c r="A303" i="8" s="1"/>
  <c r="I289" i="8"/>
  <c r="G289" i="8"/>
  <c r="G288" i="8"/>
  <c r="I288" i="8" s="1"/>
  <c r="G287" i="8"/>
  <c r="G286" i="8"/>
  <c r="G285" i="8"/>
  <c r="G284" i="8"/>
  <c r="G282" i="8"/>
  <c r="I282" i="8" s="1"/>
  <c r="I280" i="8"/>
  <c r="G280" i="8"/>
  <c r="G278" i="8"/>
  <c r="I278" i="8" s="1"/>
  <c r="I277" i="8"/>
  <c r="G277" i="8"/>
  <c r="I276" i="8"/>
  <c r="G276" i="8"/>
  <c r="G275" i="8"/>
  <c r="I275" i="8" s="1"/>
  <c r="G274" i="8"/>
  <c r="I274" i="8" s="1"/>
  <c r="I273" i="8"/>
  <c r="G273" i="8"/>
  <c r="I272" i="8"/>
  <c r="G272" i="8"/>
  <c r="G271" i="8"/>
  <c r="I271" i="8" s="1"/>
  <c r="I270" i="8"/>
  <c r="G270" i="8"/>
  <c r="G269" i="8"/>
  <c r="I269" i="8" s="1"/>
  <c r="G268" i="8"/>
  <c r="I268" i="8" s="1"/>
  <c r="G267" i="8"/>
  <c r="I267" i="8" s="1"/>
  <c r="G266" i="8"/>
  <c r="I266" i="8" s="1"/>
  <c r="G265" i="8"/>
  <c r="I265" i="8" s="1"/>
  <c r="I264" i="8"/>
  <c r="G264" i="8"/>
  <c r="I263" i="8"/>
  <c r="G263" i="8"/>
  <c r="I262" i="8"/>
  <c r="G262" i="8"/>
  <c r="I261" i="8"/>
  <c r="G261" i="8"/>
  <c r="I259" i="8"/>
  <c r="G259" i="8"/>
  <c r="G258" i="8"/>
  <c r="I258" i="8" s="1"/>
  <c r="G257" i="8"/>
  <c r="I257" i="8" s="1"/>
  <c r="G256" i="8"/>
  <c r="I256" i="8" s="1"/>
  <c r="I255" i="8"/>
  <c r="G255" i="8"/>
  <c r="I254" i="8"/>
  <c r="G254" i="8"/>
  <c r="I253" i="8"/>
  <c r="G253" i="8"/>
  <c r="G252" i="8"/>
  <c r="I252" i="8" s="1"/>
  <c r="I251" i="8"/>
  <c r="G251" i="8"/>
  <c r="G250" i="8"/>
  <c r="I250" i="8" s="1"/>
  <c r="I249" i="8"/>
  <c r="G249" i="8"/>
  <c r="G247" i="8"/>
  <c r="I247" i="8" s="1"/>
  <c r="I246" i="8"/>
  <c r="G246" i="8"/>
  <c r="I245" i="8"/>
  <c r="G245" i="8"/>
  <c r="G244" i="8"/>
  <c r="I244" i="8" s="1"/>
  <c r="G243" i="8"/>
  <c r="I243" i="8" s="1"/>
  <c r="I242" i="8"/>
  <c r="G242" i="8"/>
  <c r="I241" i="8"/>
  <c r="G241" i="8"/>
  <c r="I240" i="8"/>
  <c r="G240" i="8"/>
  <c r="G239" i="8"/>
  <c r="I239" i="8" s="1"/>
  <c r="I238" i="8"/>
  <c r="G238" i="8"/>
  <c r="G237" i="8"/>
  <c r="I237" i="8" s="1"/>
  <c r="I236" i="8"/>
  <c r="G236" i="8"/>
  <c r="G235" i="8"/>
  <c r="I235" i="8" s="1"/>
  <c r="I234" i="8"/>
  <c r="G234" i="8"/>
  <c r="G233" i="8"/>
  <c r="I233" i="8" s="1"/>
  <c r="I232" i="8"/>
  <c r="G232" i="8"/>
  <c r="I231" i="8"/>
  <c r="G231" i="8"/>
  <c r="G230" i="8"/>
  <c r="I230" i="8" s="1"/>
  <c r="G229" i="8"/>
  <c r="I229" i="8" s="1"/>
  <c r="I228" i="8"/>
  <c r="G228" i="8"/>
  <c r="I227" i="8"/>
  <c r="G227" i="8"/>
  <c r="I226" i="8"/>
  <c r="G226" i="8"/>
  <c r="G225" i="8"/>
  <c r="I225" i="8" s="1"/>
  <c r="I224" i="8"/>
  <c r="G224" i="8"/>
  <c r="G223" i="8"/>
  <c r="I223" i="8" s="1"/>
  <c r="I222" i="8"/>
  <c r="G222" i="8"/>
  <c r="I221" i="8"/>
  <c r="G221" i="8"/>
  <c r="G220" i="8"/>
  <c r="I220" i="8" s="1"/>
  <c r="G219" i="8"/>
  <c r="I219" i="8" s="1"/>
  <c r="G218" i="8"/>
  <c r="I218" i="8" s="1"/>
  <c r="G217" i="8"/>
  <c r="I217" i="8" s="1"/>
  <c r="I216" i="8"/>
  <c r="G216" i="8"/>
  <c r="I215" i="8"/>
  <c r="G215" i="8"/>
  <c r="I214" i="8"/>
  <c r="G214" i="8"/>
  <c r="G213" i="8"/>
  <c r="I213" i="8" s="1"/>
  <c r="A213" i="8"/>
  <c r="A215" i="8" s="1"/>
  <c r="A217" i="8" s="1"/>
  <c r="A222" i="8" s="1"/>
  <c r="A224" i="8" s="1"/>
  <c r="A226" i="8" s="1"/>
  <c r="A229" i="8" s="1"/>
  <c r="A232" i="8" s="1"/>
  <c r="A237" i="8" s="1"/>
  <c r="A240" i="8" s="1"/>
  <c r="A243" i="8" s="1"/>
  <c r="A246" i="8" s="1"/>
  <c r="A250" i="8" s="1"/>
  <c r="A253" i="8" s="1"/>
  <c r="A256" i="8" s="1"/>
  <c r="A258" i="8" s="1"/>
  <c r="A262" i="8" s="1"/>
  <c r="A265" i="8" s="1"/>
  <c r="A272" i="8" s="1"/>
  <c r="A274" i="8" s="1"/>
  <c r="I212" i="8"/>
  <c r="G212" i="8"/>
  <c r="G211" i="8"/>
  <c r="I211" i="8" s="1"/>
  <c r="A211" i="8"/>
  <c r="G210" i="8"/>
  <c r="I210" i="8" s="1"/>
  <c r="G209" i="8"/>
  <c r="I209" i="8" s="1"/>
  <c r="A209" i="8"/>
  <c r="G208" i="8"/>
  <c r="I208" i="8" s="1"/>
  <c r="I207" i="8"/>
  <c r="G207" i="8"/>
  <c r="G206" i="8"/>
  <c r="G205" i="8"/>
  <c r="G204" i="8"/>
  <c r="G203" i="8"/>
  <c r="G202" i="8"/>
  <c r="I202" i="8" s="1"/>
  <c r="G201" i="8"/>
  <c r="I201" i="8" s="1"/>
  <c r="I200" i="8"/>
  <c r="G200" i="8"/>
  <c r="I199" i="8"/>
  <c r="G199" i="8"/>
  <c r="G198" i="8"/>
  <c r="I198" i="8" s="1"/>
  <c r="I197" i="8"/>
  <c r="G197" i="8"/>
  <c r="I196" i="8"/>
  <c r="G196" i="8"/>
  <c r="G195" i="8"/>
  <c r="I195" i="8" s="1"/>
  <c r="I194" i="8"/>
  <c r="G194" i="8"/>
  <c r="G193" i="8"/>
  <c r="I193" i="8" s="1"/>
  <c r="G192" i="8"/>
  <c r="I192" i="8" s="1"/>
  <c r="I191" i="8"/>
  <c r="G191" i="8"/>
  <c r="G190" i="8"/>
  <c r="I190" i="8" s="1"/>
  <c r="I189" i="8"/>
  <c r="G189" i="8"/>
  <c r="G188" i="8"/>
  <c r="I188" i="8" s="1"/>
  <c r="I187" i="8"/>
  <c r="G187" i="8"/>
  <c r="I186" i="8"/>
  <c r="G186" i="8"/>
  <c r="G185" i="8"/>
  <c r="I185" i="8" s="1"/>
  <c r="I184" i="8"/>
  <c r="G184" i="8"/>
  <c r="G183" i="8"/>
  <c r="I183" i="8" s="1"/>
  <c r="I182" i="8"/>
  <c r="G182" i="8"/>
  <c r="G181" i="8"/>
  <c r="I181" i="8" s="1"/>
  <c r="I180" i="8"/>
  <c r="G180" i="8"/>
  <c r="G179" i="8"/>
  <c r="I179" i="8" s="1"/>
  <c r="G178" i="8"/>
  <c r="I178" i="8" s="1"/>
  <c r="I177" i="8"/>
  <c r="G177" i="8"/>
  <c r="G176" i="8"/>
  <c r="I176" i="8" s="1"/>
  <c r="I175" i="8"/>
  <c r="G175" i="8"/>
  <c r="G174" i="8"/>
  <c r="I174" i="8" s="1"/>
  <c r="I173" i="8"/>
  <c r="G173" i="8"/>
  <c r="G172" i="8"/>
  <c r="I172" i="8" s="1"/>
  <c r="I171" i="8"/>
  <c r="G171" i="8"/>
  <c r="G170" i="8"/>
  <c r="I170" i="8" s="1"/>
  <c r="I169" i="8"/>
  <c r="G169" i="8"/>
  <c r="I168" i="8"/>
  <c r="G168" i="8"/>
  <c r="G167" i="8"/>
  <c r="I167" i="8" s="1"/>
  <c r="I166" i="8"/>
  <c r="G166" i="8"/>
  <c r="G165" i="8"/>
  <c r="I165" i="8" s="1"/>
  <c r="I164" i="8"/>
  <c r="G164" i="8"/>
  <c r="G163" i="8"/>
  <c r="I163" i="8" s="1"/>
  <c r="I162" i="8"/>
  <c r="G162" i="8"/>
  <c r="G161" i="8"/>
  <c r="I161" i="8" s="1"/>
  <c r="G160" i="8"/>
  <c r="I160" i="8" s="1"/>
  <c r="I159" i="8"/>
  <c r="G159" i="8"/>
  <c r="G158" i="8"/>
  <c r="I158" i="8" s="1"/>
  <c r="I157" i="8"/>
  <c r="G157" i="8"/>
  <c r="G156" i="8"/>
  <c r="I156" i="8" s="1"/>
  <c r="I155" i="8"/>
  <c r="G155" i="8"/>
  <c r="A155" i="8"/>
  <c r="A159" i="8" s="1"/>
  <c r="A161" i="8" s="1"/>
  <c r="A165" i="8" s="1"/>
  <c r="A169" i="8" s="1"/>
  <c r="A174" i="8" s="1"/>
  <c r="A179" i="8" s="1"/>
  <c r="A183" i="8" s="1"/>
  <c r="A187" i="8" s="1"/>
  <c r="A191" i="8" s="1"/>
  <c r="A193" i="8" s="1"/>
  <c r="A195" i="8" s="1"/>
  <c r="A197" i="8" s="1"/>
  <c r="A199" i="8" s="1"/>
  <c r="A201" i="8" s="1"/>
  <c r="I154" i="8"/>
  <c r="G154" i="8"/>
  <c r="G153" i="8"/>
  <c r="I153" i="8" s="1"/>
  <c r="G152" i="8"/>
  <c r="G151" i="8"/>
  <c r="G150" i="8"/>
  <c r="G149" i="8"/>
  <c r="I148" i="8"/>
  <c r="G148" i="8"/>
  <c r="G147" i="8"/>
  <c r="I147" i="8" s="1"/>
  <c r="I146" i="8"/>
  <c r="G146" i="8"/>
  <c r="G145" i="8"/>
  <c r="I145" i="8" s="1"/>
  <c r="I144" i="8"/>
  <c r="G144" i="8"/>
  <c r="G143" i="8"/>
  <c r="I143" i="8" s="1"/>
  <c r="I142" i="8"/>
  <c r="G142" i="8"/>
  <c r="G141" i="8"/>
  <c r="I141" i="8" s="1"/>
  <c r="I140" i="8"/>
  <c r="G140" i="8"/>
  <c r="G139" i="8"/>
  <c r="I139" i="8" s="1"/>
  <c r="I138" i="8"/>
  <c r="G138" i="8"/>
  <c r="G137" i="8"/>
  <c r="I137" i="8" s="1"/>
  <c r="I136" i="8"/>
  <c r="G136" i="8"/>
  <c r="G135" i="8"/>
  <c r="I135" i="8" s="1"/>
  <c r="I134" i="8"/>
  <c r="G134" i="8"/>
  <c r="G133" i="8"/>
  <c r="I133" i="8" s="1"/>
  <c r="I132" i="8"/>
  <c r="G132" i="8"/>
  <c r="G131" i="8"/>
  <c r="I131" i="8" s="1"/>
  <c r="A131" i="8"/>
  <c r="G130" i="8"/>
  <c r="I130" i="8" s="1"/>
  <c r="I129" i="8"/>
  <c r="G129" i="8"/>
  <c r="G128" i="8"/>
  <c r="I128" i="8" s="1"/>
  <c r="I127" i="8"/>
  <c r="G127" i="8"/>
  <c r="G126" i="8"/>
  <c r="I126" i="8" s="1"/>
  <c r="I125" i="8"/>
  <c r="G125" i="8"/>
  <c r="G124" i="8"/>
  <c r="I124" i="8" s="1"/>
  <c r="I123" i="8"/>
  <c r="G123" i="8"/>
  <c r="G122" i="8"/>
  <c r="I122" i="8" s="1"/>
  <c r="I121" i="8"/>
  <c r="G121" i="8"/>
  <c r="G120" i="8"/>
  <c r="I120" i="8" s="1"/>
  <c r="I119" i="8"/>
  <c r="G119" i="8"/>
  <c r="G118" i="8"/>
  <c r="I118" i="8" s="1"/>
  <c r="I117" i="8"/>
  <c r="G117" i="8"/>
  <c r="G116" i="8"/>
  <c r="I116" i="8" s="1"/>
  <c r="G115" i="8"/>
  <c r="I115" i="8" s="1"/>
  <c r="I114" i="8"/>
  <c r="G114" i="8"/>
  <c r="G113" i="8"/>
  <c r="I113" i="8" s="1"/>
  <c r="I112" i="8"/>
  <c r="G112" i="8"/>
  <c r="G111" i="8"/>
  <c r="I111" i="8" s="1"/>
  <c r="I110" i="8"/>
  <c r="G110" i="8"/>
  <c r="G109" i="8"/>
  <c r="I109" i="8" s="1"/>
  <c r="I108" i="8"/>
  <c r="G108" i="8"/>
  <c r="G107" i="8"/>
  <c r="I107" i="8" s="1"/>
  <c r="I106" i="8"/>
  <c r="G106" i="8"/>
  <c r="G105" i="8"/>
  <c r="I105" i="8" s="1"/>
  <c r="I104" i="8"/>
  <c r="G104" i="8"/>
  <c r="G103" i="8"/>
  <c r="I103" i="8" s="1"/>
  <c r="G102" i="8"/>
  <c r="I102" i="8" s="1"/>
  <c r="I101" i="8"/>
  <c r="G101" i="8"/>
  <c r="G100" i="8"/>
  <c r="I100" i="8" s="1"/>
  <c r="I99" i="8"/>
  <c r="G99" i="8"/>
  <c r="A99" i="8"/>
  <c r="A101" i="8" s="1"/>
  <c r="A103" i="8" s="1"/>
  <c r="A107" i="8" s="1"/>
  <c r="A116" i="8" s="1"/>
  <c r="A120" i="8" s="1"/>
  <c r="I98" i="8"/>
  <c r="G98" i="8"/>
  <c r="G97" i="8"/>
  <c r="I97" i="8" s="1"/>
  <c r="I96" i="8"/>
  <c r="G96" i="8"/>
  <c r="G95" i="8"/>
  <c r="I95" i="8" s="1"/>
  <c r="I94" i="8"/>
  <c r="G94" i="8"/>
  <c r="G93" i="8"/>
  <c r="I93" i="8" s="1"/>
  <c r="A93" i="8"/>
  <c r="I91" i="8"/>
  <c r="G91" i="8"/>
  <c r="A91" i="8"/>
  <c r="I89" i="8"/>
  <c r="G89" i="8"/>
  <c r="G88" i="8"/>
  <c r="I88" i="8" s="1"/>
  <c r="I85" i="8"/>
  <c r="G85" i="8"/>
  <c r="G84" i="8"/>
  <c r="I84" i="8" s="1"/>
  <c r="I80" i="8"/>
  <c r="G80" i="8"/>
  <c r="G78" i="8"/>
  <c r="I78" i="8" s="1"/>
  <c r="I76" i="8"/>
  <c r="G76" i="8"/>
  <c r="G75" i="8"/>
  <c r="I75" i="8" s="1"/>
  <c r="I149" i="8" s="1"/>
  <c r="D7" i="15" s="1"/>
  <c r="A73" i="8"/>
  <c r="G67" i="8"/>
  <c r="I67" i="8" s="1"/>
  <c r="I65" i="8"/>
  <c r="G65" i="8"/>
  <c r="I64" i="8"/>
  <c r="I63" i="8"/>
  <c r="G63" i="8"/>
  <c r="I62" i="8"/>
  <c r="I61" i="8"/>
  <c r="G61" i="8"/>
  <c r="A61" i="8"/>
  <c r="A63" i="8" s="1"/>
  <c r="A65" i="8" s="1"/>
  <c r="A67" i="8" s="1"/>
  <c r="I59" i="8"/>
  <c r="G59" i="8"/>
  <c r="I58" i="8"/>
  <c r="I57" i="8"/>
  <c r="G57" i="8"/>
  <c r="I56" i="8"/>
  <c r="I55" i="8"/>
  <c r="G55" i="8"/>
  <c r="I54" i="8"/>
  <c r="I53" i="8"/>
  <c r="G53" i="8"/>
  <c r="I52" i="8"/>
  <c r="I51" i="8"/>
  <c r="G51" i="8"/>
  <c r="I50" i="8"/>
  <c r="I49" i="8"/>
  <c r="G49" i="8"/>
  <c r="I48" i="8"/>
  <c r="I47" i="8"/>
  <c r="G47" i="8"/>
  <c r="I46" i="8"/>
  <c r="I45" i="8"/>
  <c r="G45" i="8"/>
  <c r="I44" i="8"/>
  <c r="I43" i="8"/>
  <c r="G43" i="8"/>
  <c r="I42" i="8"/>
  <c r="I41" i="8"/>
  <c r="G41" i="8"/>
  <c r="A41" i="8"/>
  <c r="A43" i="8" s="1"/>
  <c r="A45" i="8" s="1"/>
  <c r="A47" i="8" s="1"/>
  <c r="A49" i="8" s="1"/>
  <c r="A51" i="8" s="1"/>
  <c r="A53" i="8" s="1"/>
  <c r="A55" i="8" s="1"/>
  <c r="A57" i="8" s="1"/>
  <c r="A59" i="8" s="1"/>
  <c r="I40" i="8"/>
  <c r="I39" i="8"/>
  <c r="G39" i="8"/>
  <c r="G38" i="8"/>
  <c r="I38" i="8" s="1"/>
  <c r="I32" i="8"/>
  <c r="G32" i="8"/>
  <c r="I30" i="8"/>
  <c r="G30" i="8"/>
  <c r="G26" i="8"/>
  <c r="I26" i="8" s="1"/>
  <c r="I17" i="8"/>
  <c r="G17" i="8"/>
  <c r="I15" i="8"/>
  <c r="G15" i="8"/>
  <c r="I11" i="8"/>
  <c r="G11" i="8"/>
  <c r="G9" i="8"/>
  <c r="I9" i="8" s="1"/>
  <c r="A7" i="8"/>
  <c r="A11" i="8" s="1"/>
  <c r="A13" i="8" s="1"/>
  <c r="A15" i="8" s="1"/>
  <c r="A17" i="8" s="1"/>
  <c r="A19" i="8" s="1"/>
  <c r="A21" i="8" s="1"/>
  <c r="A23" i="8" s="1"/>
  <c r="A25" i="8" s="1"/>
  <c r="A30" i="8" s="1"/>
  <c r="A32" i="8" s="1"/>
  <c r="G5" i="8"/>
  <c r="I5" i="8" s="1"/>
  <c r="I34" i="8" s="1"/>
  <c r="D39" i="15"/>
  <c r="D33" i="15"/>
  <c r="C33" i="15"/>
  <c r="D21" i="15"/>
  <c r="C21" i="15"/>
  <c r="D14" i="15"/>
  <c r="C14" i="15"/>
  <c r="D5" i="15" l="1"/>
  <c r="C5" i="15"/>
  <c r="A97" i="27"/>
  <c r="A99" i="27" s="1"/>
  <c r="A101" i="27" s="1"/>
  <c r="A103" i="27" s="1"/>
  <c r="A105" i="27" s="1"/>
  <c r="A107" i="27" s="1"/>
  <c r="A109" i="27" s="1"/>
  <c r="A111" i="27" s="1"/>
  <c r="A113" i="27" s="1"/>
  <c r="A115" i="27" s="1"/>
  <c r="A117" i="27" s="1"/>
  <c r="A119" i="27" s="1"/>
  <c r="A121" i="27" s="1"/>
  <c r="A123" i="27" s="1"/>
  <c r="A125" i="27" s="1"/>
  <c r="A127" i="27" s="1"/>
  <c r="A129" i="27" s="1"/>
  <c r="A131" i="27" s="1"/>
  <c r="A133" i="27" s="1"/>
  <c r="A135" i="27" s="1"/>
  <c r="A137" i="27" s="1"/>
  <c r="A139" i="27" s="1"/>
  <c r="A141" i="27" s="1"/>
  <c r="A143" i="27" s="1"/>
  <c r="A145" i="27" s="1"/>
  <c r="A147" i="27" s="1"/>
  <c r="A149" i="27" s="1"/>
  <c r="A151" i="27" s="1"/>
  <c r="A153" i="27" s="1"/>
  <c r="A155" i="27" s="1"/>
  <c r="A157" i="27" s="1"/>
  <c r="A159" i="27" s="1"/>
  <c r="A161" i="27" s="1"/>
  <c r="A163" i="27" s="1"/>
  <c r="A165" i="27" s="1"/>
  <c r="A95" i="27"/>
  <c r="C31" i="15"/>
  <c r="D31" i="15"/>
  <c r="D11" i="15"/>
  <c r="C11" i="15"/>
  <c r="A278" i="8"/>
  <c r="A280" i="8" s="1"/>
  <c r="A282" i="8" s="1"/>
  <c r="A276" i="8"/>
  <c r="C7" i="15"/>
  <c r="A30" i="33"/>
  <c r="A32" i="33"/>
  <c r="A35" i="33" s="1"/>
  <c r="D12" i="15"/>
  <c r="I69" i="8"/>
  <c r="I203" i="8"/>
  <c r="E86" i="26"/>
  <c r="I86" i="26" s="1"/>
  <c r="I87" i="26" s="1"/>
  <c r="J87" i="26" s="1"/>
  <c r="J5" i="26"/>
  <c r="I653" i="34"/>
  <c r="J653" i="34" s="1"/>
  <c r="I156" i="26"/>
  <c r="J156" i="26" s="1"/>
  <c r="I219" i="26"/>
  <c r="J219" i="26" s="1"/>
  <c r="I243" i="26"/>
  <c r="J243" i="26" s="1"/>
  <c r="I388" i="26"/>
  <c r="J388" i="26" s="1"/>
  <c r="I435" i="26"/>
  <c r="J435" i="26" s="1"/>
  <c r="I386" i="34"/>
  <c r="J386" i="34" s="1"/>
  <c r="I281" i="26"/>
  <c r="J281" i="26" s="1"/>
  <c r="I147" i="34"/>
  <c r="J147" i="34" s="1"/>
  <c r="I96" i="26"/>
  <c r="J96" i="26" s="1"/>
  <c r="E118" i="34"/>
  <c r="I118" i="34" s="1"/>
  <c r="I122" i="34" s="1"/>
  <c r="J122" i="34" s="1"/>
  <c r="J327" i="34"/>
  <c r="E226" i="34" s="1"/>
  <c r="I226" i="34" s="1"/>
  <c r="I231" i="34" s="1"/>
  <c r="J231" i="34" s="1"/>
  <c r="I15" i="36"/>
  <c r="I44" i="36"/>
  <c r="F277" i="30"/>
  <c r="I508" i="26"/>
  <c r="J508" i="26" s="1"/>
  <c r="I536" i="26"/>
  <c r="J536" i="26" s="1"/>
  <c r="I198" i="34"/>
  <c r="J198" i="34" s="1"/>
  <c r="I312" i="34"/>
  <c r="J312" i="34" s="1"/>
  <c r="I404" i="34"/>
  <c r="J404" i="34" s="1"/>
  <c r="I605" i="34"/>
  <c r="J605" i="34" s="1"/>
  <c r="F301" i="8" s="1"/>
  <c r="G301" i="8" s="1"/>
  <c r="I301" i="8" s="1"/>
  <c r="J6" i="34"/>
  <c r="I24" i="34"/>
  <c r="I253" i="34"/>
  <c r="J253" i="34" s="1"/>
  <c r="I297" i="34"/>
  <c r="J297" i="34" s="1"/>
  <c r="L463" i="34"/>
  <c r="E524" i="34" s="1"/>
  <c r="I524" i="34" s="1"/>
  <c r="I526" i="34" s="1"/>
  <c r="J526" i="34" s="1"/>
  <c r="L454" i="34"/>
  <c r="I454" i="34"/>
  <c r="I463" i="34" s="1"/>
  <c r="J463" i="34" s="1"/>
  <c r="I510" i="34"/>
  <c r="J510" i="34" s="1"/>
  <c r="I553" i="34"/>
  <c r="J553" i="34" s="1"/>
  <c r="I575" i="34"/>
  <c r="J575" i="34" s="1"/>
  <c r="F295" i="8" s="1"/>
  <c r="G295" i="8" s="1"/>
  <c r="I295" i="8" s="1"/>
  <c r="I309" i="8" s="1"/>
  <c r="I634" i="34"/>
  <c r="J634" i="34" s="1"/>
  <c r="F260" i="8" s="1"/>
  <c r="G260" i="8" s="1"/>
  <c r="I260" i="8" s="1"/>
  <c r="I284" i="8" s="1"/>
  <c r="I694" i="34"/>
  <c r="J694" i="34" s="1"/>
  <c r="J25" i="35"/>
  <c r="S91" i="35"/>
  <c r="S273" i="35" s="1"/>
  <c r="D27" i="15" s="1"/>
  <c r="D29" i="15" s="1"/>
  <c r="J171" i="35"/>
  <c r="J173" i="35"/>
  <c r="J182" i="35"/>
  <c r="J190" i="35"/>
  <c r="J197" i="35"/>
  <c r="J199" i="35"/>
  <c r="I11" i="36"/>
  <c r="I19" i="36"/>
  <c r="H26" i="36"/>
  <c r="G26" i="36"/>
  <c r="I48" i="36"/>
  <c r="I97" i="36" s="1"/>
  <c r="J5" i="37"/>
  <c r="J91" i="35"/>
  <c r="S172" i="35"/>
  <c r="S174" i="35"/>
  <c r="S186" i="35"/>
  <c r="S196" i="35"/>
  <c r="S198" i="35"/>
  <c r="J335" i="35"/>
  <c r="C28" i="15" s="1"/>
  <c r="S335" i="35"/>
  <c r="D28" i="15" s="1"/>
  <c r="I10" i="36"/>
  <c r="I90" i="36"/>
  <c r="J8" i="37"/>
  <c r="F56" i="30"/>
  <c r="F113" i="30"/>
  <c r="H15" i="31"/>
  <c r="G75" i="33"/>
  <c r="D34" i="15" l="1"/>
  <c r="C34" i="15"/>
  <c r="D9" i="15"/>
  <c r="D15" i="15" s="1"/>
  <c r="C9" i="15"/>
  <c r="C10" i="15"/>
  <c r="D10" i="15"/>
  <c r="D13" i="15"/>
  <c r="C13" i="15"/>
  <c r="J10" i="37"/>
  <c r="C23" i="15" s="1"/>
  <c r="E103" i="34"/>
  <c r="I103" i="34" s="1"/>
  <c r="I113" i="34" s="1"/>
  <c r="J113" i="34" s="1"/>
  <c r="J24" i="34"/>
  <c r="C6" i="15"/>
  <c r="D6" i="15"/>
  <c r="C15" i="15"/>
  <c r="C8" i="15"/>
  <c r="D8" i="15"/>
  <c r="H32" i="31"/>
  <c r="D38" i="15"/>
  <c r="D40" i="15" s="1"/>
  <c r="C38" i="15"/>
  <c r="C40" i="15" s="1"/>
  <c r="J273" i="35"/>
  <c r="C27" i="15" s="1"/>
  <c r="C29" i="15" s="1"/>
  <c r="D32" i="15"/>
  <c r="D35" i="15" s="1"/>
  <c r="C32" i="15"/>
  <c r="C35" i="15" s="1"/>
  <c r="C19" i="15"/>
  <c r="D19" i="15"/>
  <c r="D20" i="15"/>
  <c r="C20" i="15"/>
  <c r="I26" i="36"/>
  <c r="I33" i="36" s="1"/>
  <c r="A41" i="33"/>
  <c r="A44" i="33" s="1"/>
  <c r="A38" i="33"/>
  <c r="I402" i="8"/>
  <c r="D22" i="15" l="1"/>
  <c r="C22" i="15"/>
  <c r="A51" i="33"/>
  <c r="A54" i="33" s="1"/>
  <c r="A57" i="33" s="1"/>
  <c r="A61" i="33" s="1"/>
  <c r="A65" i="33" s="1"/>
  <c r="A68" i="33" s="1"/>
  <c r="A70" i="33" s="1"/>
  <c r="A73" i="33" s="1"/>
  <c r="A47" i="33"/>
  <c r="D25" i="15"/>
  <c r="D46" i="15" s="1"/>
  <c r="C25" i="15"/>
  <c r="C46" i="15" s="1"/>
</calcChain>
</file>

<file path=xl/sharedStrings.xml><?xml version="1.0" encoding="utf-8"?>
<sst xmlns="http://schemas.openxmlformats.org/spreadsheetml/2006/main" count="4085" uniqueCount="1922">
  <si>
    <t>PROJECT :  VIP LOUNGE AT T1, AHEMDABAD AIRPORT -</t>
  </si>
  <si>
    <t>BOQ</t>
  </si>
  <si>
    <t>FOR</t>
  </si>
  <si>
    <t>CIVIL &amp; INTERIOR WORK FOR PROPOSED CIP LOUNGE AT T1 AHEMDABAD AIRPORT</t>
  </si>
  <si>
    <t xml:space="preserve"> TOILET &amp; KITCHEN / LOUNGE INTERIOR </t>
  </si>
  <si>
    <t>ARCHITECTS</t>
  </si>
  <si>
    <t>CHAPMAN TAYLOR INDIA LLP</t>
  </si>
  <si>
    <t>A-1/54, Safdarjung Enclave,</t>
  </si>
  <si>
    <t>New Delhi - 110 029</t>
  </si>
  <si>
    <t>Ph. +91 (11) 26177973</t>
  </si>
  <si>
    <t>PROJECT : AMD, CIP LOUNGE AT T1, AHEMDABAD AIRPORT</t>
  </si>
  <si>
    <t>R3_dt. 27.10.2023</t>
  </si>
  <si>
    <t>SUMMARY</t>
  </si>
  <si>
    <t>SL.NO.</t>
  </si>
  <si>
    <t>DESCRIPTION OF ITEM</t>
  </si>
  <si>
    <t>AMOUNT</t>
  </si>
  <si>
    <t>A</t>
  </si>
  <si>
    <t>C&amp;I WORKS</t>
  </si>
  <si>
    <t>DISMANTLING  WORK</t>
  </si>
  <si>
    <t>CIVIL WORK</t>
  </si>
  <si>
    <t>FLOORING</t>
  </si>
  <si>
    <t>DOOR &amp; WINDOW</t>
  </si>
  <si>
    <t>PARTITION / PANNELING</t>
  </si>
  <si>
    <t>FALSE CEILING</t>
  </si>
  <si>
    <t>PAINTING / FINISHING WORK</t>
  </si>
  <si>
    <t xml:space="preserve">MISCLLENEOUS </t>
  </si>
  <si>
    <t xml:space="preserve">FURNITURE </t>
  </si>
  <si>
    <t>STRUCTURE WORK</t>
  </si>
  <si>
    <t>SUB TOTAL</t>
  </si>
  <si>
    <t>B</t>
  </si>
  <si>
    <t>MEP WORKS</t>
  </si>
  <si>
    <t>PART- I : ELECTRICAL WORKS</t>
  </si>
  <si>
    <t>SUB HEAD I - WIRING</t>
  </si>
  <si>
    <t>SUB HEAD-II- CABLES &amp; RACEWAYS</t>
  </si>
  <si>
    <t>SUB HEAD III - DISTRIBUTION SYSTEM &amp; EARTHING</t>
  </si>
  <si>
    <t>SUB HEAD IV - FIRE DETECTION &amp; PA SYSTEM</t>
  </si>
  <si>
    <t>SUB HEAD V - CCTV SYSTEM</t>
  </si>
  <si>
    <t>SUB HEAD VI - INSTALLATION OF LIGHT FIXTURES</t>
  </si>
  <si>
    <t>TOTAL PART-I</t>
  </si>
  <si>
    <t>C</t>
  </si>
  <si>
    <t>PART-II  : HVAC</t>
  </si>
  <si>
    <t>SECTION-"A" AIR-CONDITIONING SYSTEM</t>
  </si>
  <si>
    <t>SECTION-B: KITCHEN VENTILATION SYSTEM (COOKING KITCHEN)</t>
  </si>
  <si>
    <t>TOTAL PART-II</t>
  </si>
  <si>
    <t>D</t>
  </si>
  <si>
    <t>PART-III  : PLUMBING,SANITARY &amp; FIRE FIGHTING</t>
  </si>
  <si>
    <t>SUB HEAD I - SANITARY FIXTURES &amp; FITTINGS</t>
  </si>
  <si>
    <t>SUB HEAD II - WATER SUPPLY</t>
  </si>
  <si>
    <t>SUB HEAD II - DRAINAGE</t>
  </si>
  <si>
    <t>SUB HEAD II - FIRE FIGHTING</t>
  </si>
  <si>
    <t>TOTAL PART-III</t>
  </si>
  <si>
    <t>E</t>
  </si>
  <si>
    <t>LIGHT FIXTURES</t>
  </si>
  <si>
    <t>COMMON LIGHT FIXTURES</t>
  </si>
  <si>
    <t>DECORATIVE LIGHT FIXTURES</t>
  </si>
  <si>
    <t>F</t>
  </si>
  <si>
    <t>EXTRA</t>
  </si>
  <si>
    <t>TOTAL EXTRA</t>
  </si>
  <si>
    <t>TOTAL PART-IV</t>
  </si>
  <si>
    <t>GRAND TOTAL</t>
  </si>
  <si>
    <t xml:space="preserve">Assumptions : </t>
  </si>
  <si>
    <t>* Overall qty may vary upto 8-10% (+/-) as per site condition and actual requirements.</t>
  </si>
  <si>
    <t>* Any Dismentling work shall be as per Previous GFC based drawing only.</t>
  </si>
  <si>
    <t xml:space="preserve">Exclusions : </t>
  </si>
  <si>
    <t>* All the Taxes will be Extra as per applicable.</t>
  </si>
  <si>
    <t xml:space="preserve">* All the Plants, Pots, artifacts &amp; Planters. </t>
  </si>
  <si>
    <t>* All the IT works &amp; IT Equipments, ITBP and Security Surveliences Equipments and works.</t>
  </si>
  <si>
    <t>*  Kitchens all Equipments &amp; kitchen Hoods, cuttlery etc.</t>
  </si>
  <si>
    <t>* All the Signages, Digital Graphic, Banners, LED Tv &amp; Screen Panel, Digital banners &amp; display kisok or any type of promotion and advertisment material etc.</t>
  </si>
  <si>
    <t>* AV Equipments and componenets, Office/billing equipments, Server Rack, white goods etc.</t>
  </si>
  <si>
    <t>* Any External scope Façade or allied dovelopment area work not considered and included</t>
  </si>
  <si>
    <t>S.NO</t>
  </si>
  <si>
    <t>DESCRIPTION OF ITEMS</t>
  </si>
  <si>
    <t>CODE / AREA SPECIFIED</t>
  </si>
  <si>
    <t>UNIT</t>
  </si>
  <si>
    <t>QTY</t>
  </si>
  <si>
    <t>Total Qty</t>
  </si>
  <si>
    <t xml:space="preserve">RATE in INR </t>
  </si>
  <si>
    <t xml:space="preserve">AMOUNT in INR </t>
  </si>
  <si>
    <t>Toilet &amp; Kitchen</t>
  </si>
  <si>
    <t>Lounge Area</t>
  </si>
  <si>
    <t>DISMENTLING &amp; CLEANING WORKS</t>
  </si>
  <si>
    <t xml:space="preserve">Dismantling of existing flooring  to the mother slab, with the help of permissible tools &amp; during the specifies time of the day so as to minimise the disturbance to the adjacent occupants/users etc </t>
  </si>
  <si>
    <t>SQM</t>
  </si>
  <si>
    <t>Demolishing of brick work in cement mortar  &amp; cleaning the site for work able</t>
  </si>
  <si>
    <t>a</t>
  </si>
  <si>
    <t xml:space="preserve">23mm brick wall </t>
  </si>
  <si>
    <t>Cum</t>
  </si>
  <si>
    <t>b</t>
  </si>
  <si>
    <t xml:space="preserve">115mm  brick wall </t>
  </si>
  <si>
    <t>Sqm</t>
  </si>
  <si>
    <t>Dismantling of existing floor &amp; wall tiles with base mortar &amp; cleaning the site for work able condition.</t>
  </si>
  <si>
    <t xml:space="preserve">Dismantling of existing Door with frame &amp; stacking the same in the premises. </t>
  </si>
  <si>
    <t>Each</t>
  </si>
  <si>
    <t xml:space="preserve">Dismantling of RCC works in beams, columns, slabs etc. including sub-base, cutting and removal of reinforcement, stacking of serviceable  material. </t>
  </si>
  <si>
    <t>Disposal of building rubbish / malba / similar unserviceable, dismantled or waste materials by mechanical means, including loading, transporting, unloading to approved municipal dumping ground or as approved by Engineer-in-charge, beyond 50 m initial lead, for all leads and lifts complete.</t>
  </si>
  <si>
    <t>Dismantling of existing plaster with P.O.P. &amp; cleaning the site for workable</t>
  </si>
  <si>
    <t>Dismantling of cement concrete  flooring &amp; cleaning the site for workable</t>
  </si>
  <si>
    <t>Removing  of Cinder filling  &amp; cleaning the site for workable</t>
  </si>
  <si>
    <t>Core Cutting on RCC work with diamond core drilling machine for any services work Pipe crossing with 3M™ Fire Barrier tuck in wrap strips to be fixed onto the pipes and the remain  gap to be filled with Fire Seal 3M™ Fire Barrier Sealant IC 15WB+ (Depth consider upto 300mm)</t>
  </si>
  <si>
    <t>a.</t>
  </si>
  <si>
    <t>100-150mm dia</t>
  </si>
  <si>
    <t>Nos</t>
  </si>
  <si>
    <t>b.</t>
  </si>
  <si>
    <t>150-200mm dia</t>
  </si>
  <si>
    <t>c.</t>
  </si>
  <si>
    <t>Any Maximum depth 600-900mm / upto 300mm dia</t>
  </si>
  <si>
    <t xml:space="preserve">Temprory Barricating till the work completion material shall include the GI Frame ( with one side single layer of 12.5mm thick Gypsum Board cladding (Cost include errection/removal at end with cleaning and repair the area for handover) (Vinyl Print on outer surface also include in cost as per art work approved)
</t>
  </si>
  <si>
    <t>sqm</t>
  </si>
  <si>
    <t xml:space="preserve">Dismentling, Removing, stacking &amp; Re-using of Existing MS Partion frame work (considering or assuming 50% of total qty for re- using ) as per the actual work done at site, to be vrified and inspect by the site incharge. (Note : Actual measurement to be verified at site by the site incharge) Non used material to be handover to project client team by the GC vendor.
</t>
  </si>
  <si>
    <t>MT</t>
  </si>
  <si>
    <t>TOTAL OF PART 1</t>
  </si>
  <si>
    <r>
      <rPr>
        <b/>
        <sz val="9"/>
        <rFont val="Century Gothic"/>
        <charset val="134"/>
      </rPr>
      <t xml:space="preserve">AAC BLOCK WORK </t>
    </r>
    <r>
      <rPr>
        <sz val="9"/>
        <rFont val="Century Gothic"/>
        <charset val="134"/>
      </rPr>
      <t>: Providing and laying 100mm thick ACC block wall with grade -1 AAC Blocks of density 551.to 650kg / cum conforming to IS : 2185 ( Part -3)  in superstructure above plinth level  with R.C.C. bend at cill &amp; Lintel level with approved block laying polymer modified adhesive mortar all complete as per direction of Engineer-in-Charge. (The payment of RCC band and  reinforcement shall be made for separately).  size of block  (2'-0" x 0'-8" and width 0'-4" ). the rate also including scaffolding, curing etc. complete as specified.</t>
    </r>
  </si>
  <si>
    <t>100mm thick Block work</t>
  </si>
  <si>
    <t>Alternate Size ….... As specified</t>
  </si>
  <si>
    <r>
      <rPr>
        <b/>
        <sz val="9"/>
        <rFont val="Century Gothic"/>
        <charset val="134"/>
      </rPr>
      <t>LINTEL :</t>
    </r>
    <r>
      <rPr>
        <sz val="9"/>
        <rFont val="Century Gothic"/>
        <charset val="134"/>
      </rPr>
      <t xml:space="preserve"> R.C.C- ( 1 : 1.5 : 3 ) ( 1 cement : 1.5 coarse send : 3 graded stone aggregate 20mm nominal size ) for  lintels,  Lintel in arch etc. or where ever required  I/c  reinforcement  for lintel 4no 12mm dia bars with 8mm dia rings @ 150c/c  &amp; centering  shuttering for all levels and height.( Door Lintel length as per drawing 100mm wide x 100mm height  ) The  rate includes de-shuttering, shuttering oil, binding wire, curing, tools tackles all leads &amp; heights as per direction of engineer- in -charge.</t>
    </r>
  </si>
  <si>
    <t>Rmt</t>
  </si>
  <si>
    <r>
      <rPr>
        <b/>
        <sz val="9"/>
        <rFont val="Century Gothic"/>
        <charset val="134"/>
      </rPr>
      <t>LINTEL BEAM :</t>
    </r>
    <r>
      <rPr>
        <sz val="9"/>
        <rFont val="Century Gothic"/>
        <charset val="134"/>
      </rPr>
      <t xml:space="preserve"> R.C.C- ( 1 : 1.5 : 3 ) ( 1 cement : 1.5 coarse send : 3 graded stone aggregate 20mm nominal size ) for Bends  where ever required  I/c  reinforcement 2Nos 8mm dia bar with 8mm dia links  @ 150mm c/c  including centering  shuttering for all levels and height,( bend cross section size 100mm wide  x 75mm thick ) etc. complete. The  rate includes de-shuttering, shuttering oil, binding wire, curing, tools tackles all leads &amp; heights as per direction of engineer- in -charge.</t>
    </r>
  </si>
  <si>
    <r>
      <rPr>
        <b/>
        <sz val="9"/>
        <rFont val="Century Gothic"/>
        <charset val="134"/>
      </rPr>
      <t>RCC COUNTER :</t>
    </r>
    <r>
      <rPr>
        <sz val="9"/>
        <rFont val="Century Gothic"/>
        <charset val="134"/>
      </rPr>
      <t xml:space="preserve"> R.C.C in (  1: 1.5 : 3 )  for   counters, slabs ( upto 75mm thick)    I/c  reinforcement 10mm dia bar @ 150mm c/c both ways &amp; centering  shuttering for all levels and height. The  rate includes de-shuttering, shuttering oil, binding wire, curing, tools tackles all leads &amp; heights as per direction of engineer- in -charge.</t>
    </r>
  </si>
  <si>
    <r>
      <rPr>
        <b/>
        <sz val="9"/>
        <rFont val="Century Gothic"/>
        <charset val="134"/>
      </rPr>
      <t>BASIN COUNTER WORK</t>
    </r>
    <r>
      <rPr>
        <sz val="9"/>
        <rFont val="Century Gothic"/>
        <charset val="134"/>
      </rPr>
      <t xml:space="preserve"> : Providing &amp; fixing Basin counter with the understructure to be made in MS Angle 45x45mm with 4mm thick of appropriate cross section and to be treated with anti rust paint and enamel black paint. The MS frame to be clad with 12mm thick bison board / Marine ply to receive the final finish material of the counter. Counter to be  600 mm deep  with a vertical fascia of 100mm on splash &amp; upto 500mm on front drop vertical facia to be  clad with the finish material as approved. The counter to have required cutout for basin, Tap faucet, drain, dustbin etc. </t>
    </r>
  </si>
  <si>
    <r>
      <rPr>
        <b/>
        <sz val="9"/>
        <rFont val="Century Gothic"/>
        <charset val="134"/>
      </rPr>
      <t>WATERPROOFING (LIQUID MEMBRANE) :</t>
    </r>
    <r>
      <rPr>
        <sz val="9"/>
        <rFont val="Century Gothic"/>
        <charset val="134"/>
      </rPr>
      <t xml:space="preserve"> Providing and applying ready to use Single Component liquid applied elastomeric waterproof membrane comprises of special blend of copolymers  and additives to provide an excellent, seamless, flexible and quick - drying waterproofing membrane.   product shall be complies the Tensile Strength: 2.15 N/mm at 20° C 1.05 N/mm at 40° C Elongation: 114% at 20° C, 86 % at 40° C Crack Bridging: &gt; 0.75mm at 0.8mm dft for wet areas takes care of critical areas such as Pipe Penetrations, Corner Fillet, Inlet / Outlet pipes etc. The surface to be treated must be dry, clean, structurally sound, free from oil, grease, wax, polish,  laitance, dust and other barrier materials. New substrate shall be allowed to cure as per standard procedure. All cracks, construction joints, pipe penetration, bore packing and corners shall be  treated prior to application of waterproofing membrane. Primer on the prepared substrate to seal off porosity and improve the substrate and allow to dry for approx. 60 minutes. Stir the waterproof  liquid manually before application. Using a brush, roller or spray, apply waterproof liquid coat on the primed surface. While the coat is still wet, Deckweb/Sealing tape should be placed on all corners, floor/wall junctions, pipe penetrations and other critical areas ensuring no air is entrapped and allow to dry. Apply 2nd coat of waterproof coat on the entire surface and allow it to cure for 4 hours before laying the screed/protection plaster/tiling. The laying of waterproofing application membrane shall be got done through the authorised applicator of the manufacturer reccomended with providing the work execution Test / warranty certification for the min 5years and max 15 years as per advised by the Project Incharge.</t>
    </r>
  </si>
  <si>
    <r>
      <rPr>
        <b/>
        <sz val="9"/>
        <rFont val="Century Gothic"/>
        <charset val="134"/>
      </rPr>
      <t>WATERPROOFING (MEMBRANE HDPE WITH HEAT TORCH) :</t>
    </r>
    <r>
      <rPr>
        <sz val="9"/>
        <rFont val="Century Gothic"/>
        <charset val="134"/>
      </rPr>
      <t xml:space="preserve"> Providing and laying APP (Atactic Polypropylene Polymer) modified prefabricated five layer, 3 mm thick water proofing membrane, black finished reinforced with glass fibre matt consisting of a coat of bitumen primer for bitumen membrane @ 0.40 litre/sqm by the same membrane manufactured of density at 25°C, 0.87 - 0.89 kg/litre and viscocity 70 - 160 cps. Over the primer coat the layer of membrane shall be laid using butane torch and sealing all joints etc., and preparing the surface complete. The vital physical and chemical parameters of the membrane shall be as under : Joint strength in longitudinal and transverse direction at 23°C as 350/300 N/5 cm. Tear strength in longitudinal and transverse direction as 60/80N. Softening point of membrane not less than 150°C. Cold flexibility shall be upto -2°C when tested in accordance with ASTM, D - 5147. The laying of membrane shall be got done through the authorised applicator of the manufacturer of membrane. the
top most layer shall be finished with 15mm thick  cement mortar 1:3 (1 cement : 3 fine sand) mixed
with 2% integral water proofing compound by weight of cement  and finally finished with neat cement punning Complete. The laying of waterproofing application membrane shall be got done through the authorised applicator of the manufacturer reccomended with providing the work execution Test / warranty certification for the min 5years and max 15 years as per advised by the Project Incharge.</t>
    </r>
  </si>
  <si>
    <t>Extra for covering top of membrane with Geotextile, 120 gsm non woven, 100% polyester of thickness 1 to 1.25 mm bonded to the membrane with intermittent touch by heating the membrane by Butane Torch as per manufactures recommendation.</t>
  </si>
  <si>
    <r>
      <rPr>
        <b/>
        <sz val="9"/>
        <rFont val="Century Gothic"/>
        <charset val="134"/>
      </rPr>
      <t>SCREEDING WORK :</t>
    </r>
    <r>
      <rPr>
        <sz val="9"/>
        <rFont val="Century Gothic"/>
        <charset val="134"/>
      </rPr>
      <t xml:space="preserve"> Providing &amp; laying Screeding with 1:2:4 cement conc. (1 cement :2 coarse sand :4 graded stone agg 10mm nominal size )  in line and level including required channel shuttering, curing, troller finish etc. complete in all respect</t>
    </r>
  </si>
  <si>
    <r>
      <rPr>
        <b/>
        <sz val="9"/>
        <rFont val="Century Gothic"/>
        <charset val="134"/>
      </rPr>
      <t xml:space="preserve">NEAT CEMENT SLURRY </t>
    </r>
    <r>
      <rPr>
        <sz val="9"/>
        <rFont val="Century Gothic"/>
        <charset val="134"/>
      </rPr>
      <t>: Extra for above screeding work for floating quote of neat cement punning upto 6mm including curing etc. where as carpet, wooden floor, vinyl floor comes &amp; as per site required.</t>
    </r>
  </si>
  <si>
    <r>
      <rPr>
        <b/>
        <sz val="9"/>
        <rFont val="Century Gothic"/>
        <charset val="134"/>
      </rPr>
      <t xml:space="preserve">CEMENT PLASTER : </t>
    </r>
    <r>
      <rPr>
        <sz val="9"/>
        <rFont val="Century Gothic"/>
        <charset val="134"/>
      </rPr>
      <t>Providing and applying  15 mm thick cement plaster of mix in 1:4 (1 cement : 4 coarse sand) with admixture of waterproof binding agent liquid at 1:1 ratio with cement or as per manufacturer recomendation and applying at all levels &amp; heights including scaffolding, curing etc. complete as specified.</t>
    </r>
  </si>
  <si>
    <r>
      <rPr>
        <b/>
        <sz val="9"/>
        <rFont val="Century Gothic"/>
        <charset val="134"/>
      </rPr>
      <t>SELF LEVELING SCREED :</t>
    </r>
    <r>
      <rPr>
        <sz val="9"/>
        <rFont val="Century Gothic"/>
        <charset val="134"/>
      </rPr>
      <t xml:space="preserve"> Provding and Laying premixed self-levelling Screed upto 3-4mm, compound in a powder form comprising of specially selected binders, well graded sand and synthetic polymers plasticizing agents and other ingredients. Quick and Easy to mix with Rapid installation and curing, Self-levelling, Chloride free/non-shrink, Good adhesion to cement and its substitutes (for  3 mm layer ) Used for smoothening and levelling layers for both exterior and interior use.  Also complies the standard of EN 13813, CT -C15- F-4.5 with Techincal data of  Basis Cement aggregate additives, Color Grey, Pot life at 230C 20 Minutes, Flow Life at 230C 15 minutes, Mixed density 2.05 Gm/cc, Initial Set (Vicat) 300C, (ASTM C 807) 40 minutes Final Set (Vicat), @ 300C @ 20 oC (ASTM C 807) 60 minutes 150 minutes ,Application temp and surface temp +5 ºC to +250C Compressive strength at 300C (ASTM C 349) 1 day 4 N/mm² , 7 days 12 N/mm² 28 days 15 N/mm² Flexural strength at 270C (ASTM C 348 ) 1 day 1.5 N/mm² 7 days 3.0 N/mm² 28 days 4.5 N/mm². As underlayment for carpets, vinyl, flooring and wooden floor.</t>
    </r>
  </si>
  <si>
    <r>
      <rPr>
        <b/>
        <sz val="9"/>
        <rFont val="Century Gothic"/>
        <charset val="134"/>
      </rPr>
      <t xml:space="preserve">POP PUNNING : </t>
    </r>
    <r>
      <rPr>
        <sz val="9"/>
        <rFont val="Century Gothic"/>
        <charset val="134"/>
      </rPr>
      <t>Providing &amp; applying Water Resistant and Quick Drying, Non Curable Type of average upto 12mm thick plaster of Paris and wiremesh at joints of diff. material to the walls and columns in square plumb line and level. The cost to  include scraping and removing the existing neeru finish and also the  hacking the surface of walls/columns. After leveling, the surfaces to be finished to receive paint . Rate to include provisioning of  grooves as per design. The POP puning to be carried out 100mm above the finished ceiling level and not for the area above.</t>
    </r>
  </si>
  <si>
    <r>
      <rPr>
        <b/>
        <sz val="9"/>
        <rFont val="Century Gothic"/>
        <charset val="134"/>
      </rPr>
      <t xml:space="preserve">GYPSUM VERMICULITE PLASTER : </t>
    </r>
    <r>
      <rPr>
        <sz val="9"/>
        <rFont val="Century Gothic"/>
        <charset val="134"/>
      </rPr>
      <t>Providing &amp; Applying Gypsum vermiculite plaster upto 22-25mm thick of refined and processed gypsum and vermiculite along with a mix of premium quality special binders and additives to provide easier application, better bonding, and a smooth finish. It creates a surface so smooth that no other layer is required below or above it and direct application of paint can be done over it. Conforms to IS 2547: Part 1 and 2 of “The Bureau of Indian Standard”. Direct application on brick block, RCC, and other surfaces. Ready to paint surface achieved. Spreads and finishes to a minimum thickness increasing the surface area. Fire-resistant.
Eco-friendly. No shrinkage cracks. Better, smoother, and consistent finish. More durable. Lesser dead load on the structure as it is lightweight plaster. No water curing is required. Bulk Density: 1020 Kg/m2 , Setting time: 30-35 mins. Coverage as per manufacturer recomendation with  Compressive strength : 60-70 Kg/cm2. item for all height level with required scaffolding complete as per the site and advised by the Project Incharge.</t>
    </r>
  </si>
  <si>
    <r>
      <rPr>
        <b/>
        <sz val="9"/>
        <rFont val="Century Gothic"/>
        <charset val="134"/>
      </rPr>
      <t>FLOOR FILLING :</t>
    </r>
    <r>
      <rPr>
        <sz val="9"/>
        <rFont val="Century Gothic"/>
        <charset val="134"/>
      </rPr>
      <t xml:space="preserve"> Providing and laying fillers of AAC Light weight block filling with full /break pieces as per the requirements of Approved make as per LOM and size as required to Fill/Raise the floor with conceal the pipes, drains, etc as  per site requirement. The filling to be cured and Compacted to prevent any voids and dust pockets . The filler to be  adequately leveled to receive the finished flooring as specified.  </t>
    </r>
  </si>
  <si>
    <t>TOTAL OF PART 2</t>
  </si>
  <si>
    <t>FLOORING &amp; WALL TILES / STONE  WORK</t>
  </si>
  <si>
    <t>TILE FLOORING</t>
  </si>
  <si>
    <t>Providing and laying Vitrified Antiskid tiles in floor in different sizes (thickness to be specified by the manufacturer) with water absorption less than 0.08% and conforming to IS:15622, of approved brand &amp; manufacturer, in all colours and shade, laid on 20 mm thick cement mortar 1:4 (1 cement: 4 coarse sand) jointing with grey cement slurry @3.3 kg/sqm including spacers with epoxy cementious grout  matching to pigments etc. The tiles must be cut with the zero chipping diamond cutter only . Laying of tiles will be done with the notch trowel, plier, wedge, clips of required thickness, leveling system and rubber mallet for placing the tiles gently etc, cost also include the Protection covering of tile with 6mm Bubble sheet with jointing using clear tape till handover with  complete as per advised by the Project Incharge.</t>
  </si>
  <si>
    <t xml:space="preserve">Vitrified Tile Floor - Type 1 : Size as approved, Base Price 65 per sft </t>
  </si>
  <si>
    <t xml:space="preserve">Vitrified Tile Floor - Type 2 : Size as approved, Base Price 85 per sft </t>
  </si>
  <si>
    <t>Deduct for not using 20 mm thick Cement Mortar 1:4 ( 1 Cement: 4 coarse sand) bedding in laying of floor tiles and jointing with grey cement slurry @ 3.3 kg/ sqm.</t>
  </si>
  <si>
    <t>Fixing glazed/ Ceramic/ Vitrified floor tiles with cement based high polymer modified quick-set tile adhesive (Water based) conforming to IS: 15477,in average 3mm thickness.</t>
  </si>
  <si>
    <t xml:space="preserve">WALL TILES </t>
  </si>
  <si>
    <t>Providing and fixing 1st Quality Vitrified  wall tiles conforming to IS:15622 (thickness to be specified by the manufacturer), of approved make, in all colours, shades  as approved by Engineer-in-Charge  for dado fixed with  cement based high polymer modified quick set tile adhesive ( water based ) conforming to IS : 15477, in a average 6 mm thickness including spacer  and filling  the joints with epoxy cementious grout of pigment to match the shade of the tiles to give a smooth  surface. complete as per detail dwg.</t>
  </si>
  <si>
    <t xml:space="preserve">Wall Tile - Type 1 : Size as approved, Base Price 65 per sft </t>
  </si>
  <si>
    <t xml:space="preserve">Wall Tile - Type 2 : Size as approved, Base Price 55 per sft </t>
  </si>
  <si>
    <t>Providing and fixing 1st Quality Designer Ceramic / vitrified wall tiles conforming to IS:15622 (thickness to be specified by the manufacturer), of approved make, in all colours, shades  as approved by Engineer-in-Charge  for dado fixed with  cement based high polymer modified quick set tile adhesive ( water based ) conforming to IS : 15477, in a average 6 mm thickness including spacer  and filling  the joints with epoxy cementious grout of pigment to match the shade of the tiles to give a smooth  surface. complete as per detail dwg.</t>
  </si>
  <si>
    <t xml:space="preserve">Designer Wall Tile - Type 1 : Size as approved, Base Price 150 per sft </t>
  </si>
  <si>
    <t>Designer Wall Tile - Type 2 : Size as approved, Base Price 350 per sft</t>
  </si>
  <si>
    <r>
      <rPr>
        <b/>
        <sz val="9"/>
        <rFont val="Century Gothic"/>
        <charset val="134"/>
      </rPr>
      <t>TILE STRIPS :</t>
    </r>
    <r>
      <rPr>
        <sz val="9"/>
        <rFont val="Century Gothic"/>
        <charset val="134"/>
      </rPr>
      <t xml:space="preserve"> P/F   tile strips made out of vitrified tiles of size as per manufacturer as approved colour, shade, texture, design in varying strip sizes  (38/50/25 mm wide &amp; 200/300/400 mm long)  of approved make &amp; manufacture  for dado fixed with  cement based high polymer modified quick set tile adhesive ( water based ) conforming to IS : 15477, in a average 3mm thickness  including filling  the joints mixed epoxy cementious grout with pigment to match the shade of the tiles to give a smooth  surface. 
</t>
    </r>
    <r>
      <rPr>
        <b/>
        <sz val="9"/>
        <rFont val="Century Gothic"/>
        <charset val="134"/>
      </rPr>
      <t>Base Rate of Tile @ 65 per sft</t>
    </r>
  </si>
  <si>
    <r>
      <rPr>
        <b/>
        <sz val="9"/>
        <rFont val="Century Gothic"/>
        <charset val="134"/>
      </rPr>
      <t>TILE SKIRTING :</t>
    </r>
    <r>
      <rPr>
        <sz val="9"/>
        <rFont val="Century Gothic"/>
        <charset val="134"/>
      </rPr>
      <t xml:space="preserve"> Providing and fixing Vitrified tile Skirting upto 100mm high  fixed with  12 mm thick bed of cement mortar 1:3 (1 cement : 3 coarse sand) and jointing with grey cement slurry @ 3.3kg per sqm, including pointing and joint finish in epoxy cemetious grout with pigment of matching shade complete.
</t>
    </r>
    <r>
      <rPr>
        <b/>
        <sz val="9"/>
        <rFont val="Century Gothic"/>
        <charset val="134"/>
      </rPr>
      <t>Base Rate of Tile @ 65 per sft</t>
    </r>
  </si>
  <si>
    <t xml:space="preserve">STONE WORK </t>
  </si>
  <si>
    <r>
      <rPr>
        <b/>
        <sz val="9"/>
        <rFont val="Century Gothic"/>
        <charset val="134"/>
      </rPr>
      <t>GRANITE FLOORING  :</t>
    </r>
    <r>
      <rPr>
        <sz val="9"/>
        <rFont val="Century Gothic"/>
        <charset val="134"/>
      </rPr>
      <t xml:space="preserve"> Providing and fixing 18 mm thick gang saw cut, mirror polished, prepolished, machine cut of required size, approved shade, colour and texture laid over 20 mm thick base cement mortar 1:4 (1 cement : 4 coarse sand), joints treated with white cement, mixed with matching pigment, epoxy touch ups, including rubbing etc. complete and at all level. ( Actual size of stone to be measured &amp; paid ). Cost also include the Protection covering till handover with polythin+POP as per advised by the Project Incharge. </t>
    </r>
    <r>
      <rPr>
        <b/>
        <sz val="9"/>
        <rFont val="Century Gothic"/>
        <charset val="134"/>
      </rPr>
      <t>( Basic cost of Granite stone @ Rs. 250/- per sft)</t>
    </r>
  </si>
  <si>
    <r>
      <rPr>
        <b/>
        <sz val="9"/>
        <rFont val="Century Gothic"/>
        <charset val="134"/>
      </rPr>
      <t>GRANITE CLADDING :</t>
    </r>
    <r>
      <rPr>
        <sz val="9"/>
        <rFont val="Century Gothic"/>
        <charset val="134"/>
      </rPr>
      <t xml:space="preserve"> Providing and fixing 18 mm thick gang saw cut, mirror polished, prepolished, machine cut of required size, approved shade, colour and texture laid over 20 mm thick base cement mortar 1:3 (1 cement : 3 coarse sand), joints treated with white cement, mixed with matching pigment, epoxy touch ups, including rubbing etc. complete and at all level. ( Actual size of stone to be measured &amp; paid ). Cost also include the Protection covering till handover with bubble sheet as per advised by the Project Incharge.</t>
    </r>
    <r>
      <rPr>
        <b/>
        <sz val="9"/>
        <rFont val="Century Gothic"/>
        <charset val="134"/>
      </rPr>
      <t xml:space="preserve"> ( Basic cost of Granite stone @ Rs. 250/- per sft)</t>
    </r>
  </si>
  <si>
    <r>
      <rPr>
        <b/>
        <sz val="9"/>
        <rFont val="Century Gothic"/>
        <charset val="134"/>
      </rPr>
      <t>GRANITE SKIRTING :</t>
    </r>
    <r>
      <rPr>
        <sz val="9"/>
        <rFont val="Century Gothic"/>
        <charset val="134"/>
      </rPr>
      <t xml:space="preserve"> Providing 18 mm thick Granite stone in Skirting of upto 75-100 mm high with epoxy resin based adhesive, including cleaning etc. complete or alternatively laid over  12mm. thick cement mortar 1:3 (1 cement :3 coarse sand) and jointed with cement slurry complete as per pattern and design .including necessary grooves, edge chamfering, grinding &amp;  polishing as required complete in all respect. 
</t>
    </r>
    <r>
      <rPr>
        <b/>
        <sz val="9"/>
        <rFont val="Century Gothic"/>
        <charset val="134"/>
      </rPr>
      <t>( Basic cost of Granite stone @ Rs. 250/- per sft</t>
    </r>
    <r>
      <rPr>
        <sz val="9"/>
        <rFont val="Century Gothic"/>
        <charset val="134"/>
      </rPr>
      <t xml:space="preserve"> ( As per approved)( Actual Length to be measured &amp; paid ). </t>
    </r>
  </si>
  <si>
    <r>
      <rPr>
        <b/>
        <sz val="9"/>
        <rFont val="Century Gothic"/>
        <charset val="134"/>
      </rPr>
      <t>CORION CLADDING :</t>
    </r>
    <r>
      <rPr>
        <sz val="9"/>
        <rFont val="Century Gothic"/>
        <charset val="134"/>
      </rPr>
      <t xml:space="preserve"> Providing and fixing </t>
    </r>
    <r>
      <rPr>
        <b/>
        <sz val="9"/>
        <rFont val="Century Gothic"/>
        <charset val="134"/>
      </rPr>
      <t xml:space="preserve"> 12mm thick Solid surface ( Corian ) </t>
    </r>
    <r>
      <rPr>
        <sz val="9"/>
        <rFont val="Century Gothic"/>
        <charset val="134"/>
      </rPr>
      <t xml:space="preserve"> for Basin Counter/Ledge/Jamb/cill etc fixed  with adhesive of approved make including jointing with adhesive   mixed  with pigment to matching the shade of solid surface complete as per drawing .including edge chamfering, buffing, polishing complete in all respect. </t>
    </r>
    <r>
      <rPr>
        <b/>
        <sz val="9"/>
        <rFont val="Century Gothic"/>
        <charset val="134"/>
      </rPr>
      <t xml:space="preserve">( Basic cost of solid surface ( Corian )  @ Rs. 750/-per sft )( Actual size  to be measured &amp; paid ). </t>
    </r>
  </si>
  <si>
    <t>Thermoformed Corion cladding for basin counter</t>
  </si>
  <si>
    <t>Non thermoformed corion cladding</t>
  </si>
  <si>
    <r>
      <rPr>
        <b/>
        <sz val="9"/>
        <rFont val="Century Gothic"/>
        <charset val="134"/>
      </rPr>
      <t>MARBLE FLOORING :</t>
    </r>
    <r>
      <rPr>
        <sz val="9"/>
        <rFont val="Century Gothic"/>
        <charset val="134"/>
      </rPr>
      <t xml:space="preserve"> Providing and fixing Marble work 20mm thick, mirror polished, prepolished, machine cut of required size, approved shade, colour and texture laid over 20 mm thick base cement mortar 1:4 (1 cement : 4 coarse sand), white cement slurry , joints treated with teenaxe mixed with matching pigment, epoxy touch ups, including rubbing etc. complete and at all level. Marble stone should be of well known brand with A+ Grade of complies use the Moisture absorption test as per IS 1124 &amp; Hardness test is done as per Mho’s scale and Specific gravity test is done as per IS 1122. ( Actual size of stone to be measured &amp; paid ). Cost also include the Protection covering till handover with polythin+POP as per advised by the Project Incharge.</t>
    </r>
  </si>
  <si>
    <t xml:space="preserve">Marble Flooring Type 1 : Base Price of Marble @ 350/- Per sft, </t>
  </si>
  <si>
    <t>ST01</t>
  </si>
  <si>
    <t xml:space="preserve">Marble Flooring Type 2 : Base Price of Marble @ 450/- Per sft, </t>
  </si>
  <si>
    <t>ST02</t>
  </si>
  <si>
    <t xml:space="preserve">Marble Flooring Type 3 : Base Price of Marble @ 550/- Per sft, </t>
  </si>
  <si>
    <t>ST04</t>
  </si>
  <si>
    <t>d.</t>
  </si>
  <si>
    <t xml:space="preserve">Marble Flooring Type 4 : Base Price of Marble @ 650/- Per sft, </t>
  </si>
  <si>
    <t>ST05</t>
  </si>
  <si>
    <t>e.</t>
  </si>
  <si>
    <t xml:space="preserve">Marble Flooring Type 5 : Base Price of Marble @ 1300/- Per sft, </t>
  </si>
  <si>
    <t>ST06</t>
  </si>
  <si>
    <t>f.</t>
  </si>
  <si>
    <t xml:space="preserve">Marble Flooring Type 6 : Base Price of Marble @ 950/- Per sft, </t>
  </si>
  <si>
    <t>ST07</t>
  </si>
  <si>
    <t>g.</t>
  </si>
  <si>
    <t xml:space="preserve">Marble Flooring Type 7 : Base Price of Marble @ 800/- Per sft, </t>
  </si>
  <si>
    <t>ST08</t>
  </si>
  <si>
    <r>
      <rPr>
        <b/>
        <sz val="9"/>
        <rFont val="Century Gothic"/>
        <charset val="134"/>
      </rPr>
      <t>MARBLE STRIPS :</t>
    </r>
    <r>
      <rPr>
        <sz val="9"/>
        <rFont val="Century Gothic"/>
        <charset val="134"/>
      </rPr>
      <t xml:space="preserve"> Providing and fixing Marble strip work in existing flooring using diffrent color shade and sizes in width strips of 20mm thick, mirror polished, prepolished, machine cut of required size, approved shade, colour and texture laid over 20 mm thick base cement mortar 1:4 (1 cement : 4 coarse sand), white cement slurry , joints treated with teenaxe mixed with matching pigment, epoxy touch ups, including rubbing etc. complete and at all level. Marble stone should be of well known brand with A+ Grade of complies use the Moisture absorption test as per IS 1124 &amp; Hardness test is done as per Mho’s scale and Specific gravity test is done as per IS 1122.( Actual Lenght of stone strps to be measured &amp; paid ). Cost also include the Protection covering till handover with polythin+POP as per advised by the Project Incharge.</t>
    </r>
  </si>
  <si>
    <t xml:space="preserve">Marble Flooring Strips Type 1 upto 25-45mm wide : Base Price of Marble @ 650/- Per sft, </t>
  </si>
  <si>
    <t xml:space="preserve">Marble Flooring Strips Type 1 upto 75-150mm wide : Base Price of Marble @ 650/- Per sft, </t>
  </si>
  <si>
    <r>
      <rPr>
        <b/>
        <sz val="9"/>
        <rFont val="Century Gothic"/>
        <charset val="134"/>
      </rPr>
      <t>MARBLE CLADDING :</t>
    </r>
    <r>
      <rPr>
        <sz val="9"/>
        <rFont val="Century Gothic"/>
        <charset val="134"/>
      </rPr>
      <t xml:space="preserve"> Providing and fixing Marble work 20mm thick, mirror polished, prepolished, machine cut of required size, approved shade, colour and texture laid over 20 mm thick base cement mortar 1:3 (1 cement : 3 coarse sand), white cement slurry , joints treated with teenaxe mixed with matching pigment, epoxy touch ups, including rubbing etc. complete and at all level. Marble stone should be of well known brand with A+ Grade of complies use the Moisture absorption test as per IS 1124 &amp; Hardness test is done as per Mho’s scale and Specific gravity test is done as per IS 1122.( Actual size of stone to be measured &amp; paid ). Cost also include the Protection covering till handover with bubble sheet as per advised by the Project Incharge.</t>
    </r>
  </si>
  <si>
    <t xml:space="preserve">Marble Cladding Type 1 : Base Price of Marble @ 450/- Per sft, </t>
  </si>
  <si>
    <t xml:space="preserve">Marble Cladding Type 2 : Base Price of Marble @ 1200/- Per sft, </t>
  </si>
  <si>
    <t>ST06a</t>
  </si>
  <si>
    <t xml:space="preserve">Marble Skirting upto 100mm high : Base Price of Marble @ 450/- Per sft, </t>
  </si>
  <si>
    <t xml:space="preserve">Marble Skirting upto 100mm high : Base Price of Marble @ 1200/- Per sft, </t>
  </si>
  <si>
    <r>
      <rPr>
        <b/>
        <sz val="9"/>
        <rFont val="Century Gothic"/>
        <charset val="134"/>
      </rPr>
      <t>MARBLE DESIGNER CLADDING :</t>
    </r>
    <r>
      <rPr>
        <sz val="9"/>
        <rFont val="Century Gothic"/>
        <charset val="134"/>
      </rPr>
      <t xml:space="preserve"> Providing and fixing Marble designer work 20mm thick marble with random size cut pcs in 200/300/400mm high x 75/100/125mm in width with making taper cut on edge to ake 4mm wide groove on vertical/horizontal as per design, all the surface, edges, V groove shall be mirror polished, all the marble will be jet water machine cut of required size, approved shade, colour and texture laid over 20 mm thick base cement mortar 1:3 (1 cement : 3 coarse sand), white cement slurry , joints treated with teenaxe mixed with matching pigment, epoxy touch ups, including rubbing etc. complete and at all level. Marble stone should be of well known brand with A+ Grade of complies use the Moisture absorption test as per IS 1124 &amp; Hardness test is done as per Mho’s scale and Specific gravity test is done as per IS 1122.( Actual size of stone area legth x height to be measured &amp; paid ). Cost also include the Protection covering till handover with bubble sheet as per advised by the Project Incharge.</t>
    </r>
  </si>
  <si>
    <t xml:space="preserve">Marble Cladding Type 2 : Base Price of Marble @ 650/- Per sft, </t>
  </si>
  <si>
    <t xml:space="preserve">Marble Cladding Type 3 : Base Price of Marble @ 1200/- Per sft, </t>
  </si>
  <si>
    <r>
      <rPr>
        <b/>
        <sz val="9"/>
        <rFont val="Century Gothic"/>
        <charset val="134"/>
      </rPr>
      <t>KOTA STONE FLOORING :</t>
    </r>
    <r>
      <rPr>
        <sz val="9"/>
        <rFont val="Century Gothic"/>
        <charset val="134"/>
      </rPr>
      <t xml:space="preserve"> Provide and lay  25mm thick, machine cut and polished Kota Stone of aprroved colour and texture laid over 20 mm thick base cement mortar 1:4 (1 cement : 4 coarse sand), joints treated with white cement, mixed with matching pigment, epoxy touch ups, including rubbing polihing etc. complete and at all level. ( Actual size of stone to be measured &amp; paid ). Cost also include the Protection covering till handover with polythin+POP as per advised by the Project Incharge. ( Basic cost of Granite stone @ Rs. 65/- per sft)</t>
    </r>
  </si>
  <si>
    <t>ST03</t>
  </si>
  <si>
    <t>SqM</t>
  </si>
  <si>
    <t xml:space="preserve">WOODEN FLOORING </t>
  </si>
  <si>
    <r>
      <rPr>
        <sz val="9"/>
        <rFont val="Century Gothic"/>
        <charset val="134"/>
      </rPr>
      <t xml:space="preserve">Providing &amp; fixing </t>
    </r>
    <r>
      <rPr>
        <b/>
        <sz val="9"/>
        <rFont val="Century Gothic"/>
        <charset val="134"/>
      </rPr>
      <t>15mm thick</t>
    </r>
    <r>
      <rPr>
        <sz val="9"/>
        <rFont val="Century Gothic"/>
        <charset val="134"/>
      </rPr>
      <t xml:space="preserve"> Engineered wooden flooring of approved make &amp; shade in chevron pattern with 8mm thick base ply and 2mm thick base foam including all fixing arrangement &amp; required profile &amp; skirting complete in all respect. </t>
    </r>
    <r>
      <rPr>
        <b/>
        <sz val="9"/>
        <rFont val="Century Gothic"/>
        <charset val="134"/>
      </rPr>
      <t xml:space="preserve">(Basic cost of Engineered Wooden  flooring @ Rs. 650 per sft) (Actual carpet area at site to be measured &amp; paid ).  
</t>
    </r>
  </si>
  <si>
    <t>CARPET FLOORING</t>
  </si>
  <si>
    <r>
      <rPr>
        <sz val="9"/>
        <rFont val="Century Gothic"/>
        <charset val="134"/>
      </rPr>
      <t>Providing &amp; fixing carpet flooring</t>
    </r>
    <r>
      <rPr>
        <b/>
        <sz val="9"/>
        <rFont val="Century Gothic"/>
        <charset val="134"/>
      </rPr>
      <t xml:space="preserve"> (20-22 ounce, 8-10mm thick , Dyed Nylon Loop Piled tuffted, vinyl backing, plank/tile /roll form)</t>
    </r>
    <r>
      <rPr>
        <sz val="9"/>
        <rFont val="Century Gothic"/>
        <charset val="134"/>
      </rPr>
      <t xml:space="preserve"> with water based adhesive spread using nylon brush on smooth base surface and carpet pasted in uniform approved pattern complete.
Also the extra for cushioning 8mm thick underlay base foam including all fixing arrangement complete in all respect as per the suggested and advise by the Architect. </t>
    </r>
  </si>
  <si>
    <t>Carpet type 1 : Base Price of Carpet @ Rs. 220 per sft</t>
  </si>
  <si>
    <t>Carpet type 2 : Base Price of Carpet @ Rs. 310 per sft</t>
  </si>
  <si>
    <r>
      <rPr>
        <b/>
        <sz val="9"/>
        <rFont val="Century Gothic"/>
        <charset val="134"/>
      </rPr>
      <t xml:space="preserve">MARBLE COMBINATION FLOORING : </t>
    </r>
    <r>
      <rPr>
        <sz val="9"/>
        <rFont val="Century Gothic"/>
        <charset val="134"/>
      </rPr>
      <t>Providing and fixing Marble combination work with 20mm thick, mirror polished, prepolished, water jet cuting of required size and pattern, approved shade, colour and texture inlay as per the design approved by the Architect, laid over 20 mm thick base cement mortar 1:3 (1 cement : 3 coarse sand), white cement slurry , joints treated with teenaxe mixed with matching pigment, epoxy touch ups, including rubbing etc. complete and at all level. Marble stone should be of well known brand with A+ Grade of complies use the Moisture absorption test as per IS 1124 &amp; Hardness test is done as per Mho’s scale and Specific gravity test is done as per IS 1122.( Actual size of stone to be measured &amp; paid ). Cost also include the Protection covering till handover with bubble sheet as per advised by the Project Incharge.</t>
    </r>
  </si>
  <si>
    <t>Marble Combination / Inlay Flooring : Type 1, Base Rate to refer as above item no. 3.3.5 (Marble Flooring) ST06 @ 1300/- per sft, ST07 @ 950/- per sft</t>
  </si>
  <si>
    <t>Combination of ST06 &amp; ST07</t>
  </si>
  <si>
    <t>Marble Combination / Inlay Flooring : Type 2, Base Rate to refer as above item no. 3.3.5 (Marble Flooring) ST06 @ 1300/- per sft, ST07 @ 950/- per sft, ST08 @ 800/- per sft</t>
  </si>
  <si>
    <t>Combination of ST06 / ST07 / ST08</t>
  </si>
  <si>
    <r>
      <rPr>
        <b/>
        <sz val="9"/>
        <rFont val="Century Gothic"/>
        <charset val="134"/>
      </rPr>
      <t xml:space="preserve">MARBLE CURVE CLADDING WITH POLISHED : </t>
    </r>
    <r>
      <rPr>
        <sz val="9"/>
        <rFont val="Century Gothic"/>
        <charset val="134"/>
      </rPr>
      <t>Providing and fixing Marble curve cladding made of Mine Marble Block CUBE (Max size refer 4mtr Long x 1mtr wide x 1 mtr high) cut in variable thickness or size as per the design requirement,  Marble Slab shall be Chiseled and Saw cut as per the approved design requirement. Wall Cladding shall be of upto  20mm thickness finish marble with mirror polished and Rubbing / Buffing of protection clear coating all the external surface in plain,curve, moulded or round, Groove and exposed edges etc. 
STEP 1 : Marble Slab Cutting - Marble Curve Slab shall be cut in approved thickness and size with chiseld of marble stone upto the required depth with limit of 20mm thickness finish slab. slab shall be cut in variable size in width as per the design and Length/Height upto 4mtr with Either single/Equal divide cut pcs. requirement, also the Slab cut in Random feature variation shape of CURVE / CURVE with MOULDED / PLAIN (For cove), Flutted with Curve etc.
STEP 2 : Marble Slab Fixing - Marble slab shall be Fix or Pasted on Existing Base frame of Natural Fiber Polymer Composite Wood/Board (Eco freindly, Recyclable) Board/Ply Panneling on MS Frame as per the Partition/Panneling and Structural detail drawing. Marble slab shall be pasted on base ply with using Stone Pasting Adhesive / chemicals with Ensure to maintain the proper back surface area shall be spread and cover with appropriate layer thickness as per the recommendation of Approved Brand Manufacturer and Technical requirements. All surfaces must be dimensionally stable according to IS 1443-1972, level, cured, undamaged, compact, rigid, resistant, dry and free from any debonding agents and from damp rising.
STEP 3 : Marble Intermidiate / Side Profiles - Marble Intermidiate Joints shall be treated or finished with 25mm wide SS T Profile in PVD Finish as per color aproved, curve or bend shape follows as per the Marble shape to maintain the even finish surface level, also this profile shall be back connected to Partition/Panneling Structural supports for marble fixing stabilty. Marble Side Edge / Bottom / Top also cover with U Shape / L shape Insert Profile in SS with PVD Finish as per color approved by the Architect. Also the vendor need to cover the finish product till the Handover with Bubble sheet / Temp. Partiton covering to Protect from any damage accures.
Note : Mode of Measurement shall be in SQM and to be measure with Length x Height, No extra measure for curve or wastage, profile, polish, cutting etc. as it is included in item Rate quoted by the vendor. (Overall Cladding wall Size : 14mtr Long x 4mtr High)</t>
    </r>
  </si>
  <si>
    <t>Marble Curve Cladding Type 1 : (Marble Cube Block Rate ref to be multiplier to Indivisual Marble Base range of 450/- per sft of 20mm thickness )</t>
  </si>
  <si>
    <t xml:space="preserve">Total of Flooring Work </t>
  </si>
  <si>
    <t xml:space="preserve">DOOR WINDOW WORK </t>
  </si>
  <si>
    <r>
      <rPr>
        <b/>
        <sz val="9"/>
        <rFont val="Century Gothic"/>
        <charset val="134"/>
      </rPr>
      <t>WOODEN DOOR FRAME</t>
    </r>
    <r>
      <rPr>
        <sz val="9"/>
        <rFont val="Century Gothic"/>
        <charset val="134"/>
      </rPr>
      <t xml:space="preserve"> : Providing and fixing  door and window frames made out of Natural Fiber Polymer Composite Wood/Board (Eco freindly, Recyclable) with necessary groove ( 6mm x 6 mm ) &amp;  single rebate  including necessary M.S. hold-fasts in cement concrete blocks 1: 2: 4 / fasteners ( expendable 10mm dia ) on either side fixed in line and level.  The frame to be treated with necessary anti-termite chemical and fire retardant paint on partition side &amp; finally finished with PU polish/Paint  complete in all respect.</t>
    </r>
  </si>
  <si>
    <r>
      <rPr>
        <b/>
        <sz val="9"/>
        <rFont val="Century Gothic"/>
        <charset val="134"/>
      </rPr>
      <t xml:space="preserve">LAMINATED DOOR SHUTTER : </t>
    </r>
    <r>
      <rPr>
        <sz val="9"/>
        <rFont val="Century Gothic"/>
        <charset val="134"/>
      </rPr>
      <t xml:space="preserve">Providing and fixing </t>
    </r>
    <r>
      <rPr>
        <b/>
        <sz val="9"/>
        <rFont val="Century Gothic"/>
        <charset val="134"/>
      </rPr>
      <t xml:space="preserve">38 mm. thick flush door </t>
    </r>
    <r>
      <rPr>
        <sz val="9"/>
        <rFont val="Century Gothic"/>
        <charset val="134"/>
      </rPr>
      <t xml:space="preserve">shutters   core of  block board ( MR Grade )  construction with  </t>
    </r>
    <r>
      <rPr>
        <b/>
        <sz val="9"/>
        <rFont val="Century Gothic"/>
        <charset val="134"/>
      </rPr>
      <t>well matched 1mm thick  laminate  sheet  of approved make &amp; shade on both sides</t>
    </r>
    <r>
      <rPr>
        <sz val="9"/>
        <rFont val="Century Gothic"/>
        <charset val="134"/>
      </rPr>
      <t xml:space="preserve"> of shutter including  white ash wood  edge lipping (12mm thick) finish with  PU polish, all required fittings such as 4 nos. 125 mm. size brass butt hinges per leaf  with necessary screws and S.S. fittings including handles, tower bolts, door stopper, rubber buffer, vision slit as per design with 6mm thick glass with wooden beading ( white ash wood ), handles,motrise dead lock with one side key knob cylinder finish in rose gold SS  etc.  complete in all respect. .</t>
    </r>
    <r>
      <rPr>
        <b/>
        <sz val="9"/>
        <rFont val="Century Gothic"/>
        <charset val="134"/>
      </rPr>
      <t xml:space="preserve">( Basic cost of laminate @ Rs. 90/- sft ) ( Actual size of shutter to be measured &amp; paid ). </t>
    </r>
  </si>
  <si>
    <t xml:space="preserve">With Vision panel - Size 250mm x 900mm or as per design approved - </t>
  </si>
  <si>
    <t xml:space="preserve">Without vision Panel </t>
  </si>
  <si>
    <t>for toilets, SPA &amp; Dinig Entry Door</t>
  </si>
  <si>
    <r>
      <rPr>
        <b/>
        <sz val="9"/>
        <rFont val="Century Gothic"/>
        <charset val="134"/>
      </rPr>
      <t xml:space="preserve">LAMINATED SHAFT SHUTTER : </t>
    </r>
    <r>
      <rPr>
        <sz val="9"/>
        <rFont val="Century Gothic"/>
        <charset val="134"/>
      </rPr>
      <t xml:space="preserve">Providing and fixing </t>
    </r>
    <r>
      <rPr>
        <b/>
        <sz val="9"/>
        <rFont val="Century Gothic"/>
        <charset val="134"/>
      </rPr>
      <t>25 mm. thick flush door</t>
    </r>
    <r>
      <rPr>
        <sz val="9"/>
        <rFont val="Century Gothic"/>
        <charset val="134"/>
      </rPr>
      <t xml:space="preserve"> </t>
    </r>
    <r>
      <rPr>
        <b/>
        <sz val="9"/>
        <rFont val="Century Gothic"/>
        <charset val="134"/>
      </rPr>
      <t>shutters</t>
    </r>
    <r>
      <rPr>
        <sz val="9"/>
        <rFont val="Century Gothic"/>
        <charset val="134"/>
      </rPr>
      <t xml:space="preserve"> core of block board ( MR Grade ) construction with  </t>
    </r>
    <r>
      <rPr>
        <b/>
        <sz val="9"/>
        <rFont val="Century Gothic"/>
        <charset val="134"/>
      </rPr>
      <t>well matched 1mm thick  laminate   sheet of approved make &amp; shade on both faces</t>
    </r>
    <r>
      <rPr>
        <sz val="9"/>
        <rFont val="Century Gothic"/>
        <charset val="134"/>
      </rPr>
      <t xml:space="preserve"> of shutter including white ash wood  edge lipping (12mm thick) finish with  PU polish, all required fittings such as 4 nos. 125 mm. size brass butt hinges per leaf with necessary screws and S.S. fittings including handles, tower bolts, door stopper, rubber buffer,    etc.  complete in all respect.</t>
    </r>
    <r>
      <rPr>
        <b/>
        <sz val="9"/>
        <rFont val="Century Gothic"/>
        <charset val="134"/>
      </rPr>
      <t>( Basic cost of laminate @ Rs. 970/-Sqm)  ( Actual size of shutter to be measured &amp; paid ). ( Shaft &amp; Janitor Room Entry Door )</t>
    </r>
  </si>
  <si>
    <t xml:space="preserve">Shaft &amp; Janitor Room Entry Door </t>
  </si>
  <si>
    <r>
      <rPr>
        <b/>
        <sz val="9"/>
        <rFont val="Century Gothic"/>
        <charset val="134"/>
      </rPr>
      <t xml:space="preserve">FIRE RATED WOODEN DOOR 2HR. RATING : </t>
    </r>
    <r>
      <rPr>
        <sz val="9"/>
        <rFont val="Century Gothic"/>
        <charset val="134"/>
      </rPr>
      <t xml:space="preserve">Providing &amp; Fixing of  120min rating wooden fire door shutter with frames as per the specification as per below : -
</t>
    </r>
    <r>
      <rPr>
        <b/>
        <sz val="9"/>
        <rFont val="Century Gothic"/>
        <charset val="134"/>
      </rPr>
      <t>Frame :</t>
    </r>
    <r>
      <rPr>
        <sz val="9"/>
        <rFont val="Century Gothic"/>
        <charset val="134"/>
      </rPr>
      <t xml:space="preserve"> P/f Door frames manufactured out of Hardwood Mirandi of nominal section 120mm x 70mm with heat activated Intumescent fire seal strips of size 10mm x 4 mm provided in grooves on all three sides of the frame on both side. Hardwood to be Treated with VIPER Fire Retardant Primer FR 880 and VIPER Finishing Paint FRS 881 Use two coats of Fireguard FR880 Wood Primer followed by 2/3 coats of Fireshield FRS 881 Finishing paint even on prev iously painted/polished surfaces. (FIRESHIELD FRS 881 FINISHING PAINT FR-881 of CPWD-DSR approved item Ref.Page 165 Code no 13.88a-2002) as per color approved by the Architect.
</t>
    </r>
    <r>
      <rPr>
        <b/>
        <sz val="9"/>
        <rFont val="Century Gothic"/>
        <charset val="134"/>
      </rPr>
      <t xml:space="preserve">Shutter : </t>
    </r>
    <r>
      <rPr>
        <sz val="9"/>
        <rFont val="Century Gothic"/>
        <charset val="134"/>
      </rPr>
      <t xml:space="preserve">Door shutter of 52mm thickness conforming to BS:476 part 22 and IS-3614 Part 2 as per prototype tested from CBRI Roorkee for stability and integrity and insulation, with comprising of 75x48mm hardwood internal timber frame work, with infill 25mm thick Fire rated rock wool insulation having density 96kg/m3, the insulation shall be sandwiched between 2nos 12mm thick noncombustible(calcium silicate) boards, cladded with 3mm thick commercial ply on both sides of shutter with heat activated intumescent fire seal strip of size 20x4mm make Sealz mounted in the grooves of expose/concealed lipping all around the shutter except bottom.. 
</t>
    </r>
    <r>
      <rPr>
        <b/>
        <sz val="9"/>
        <rFont val="Century Gothic"/>
        <charset val="134"/>
      </rPr>
      <t xml:space="preserve">Finishing / Hardware :- 
</t>
    </r>
    <r>
      <rPr>
        <sz val="9"/>
        <rFont val="Century Gothic"/>
        <charset val="134"/>
      </rPr>
      <t>Frame to be painted with VIPER Finishing Paint FRS 881 as per color approved by the Architect
Shutter finish with 1mm thick Laminate on Both Side - conforming to HSN 4823
SS Hinges - 04 nos per leaf - conforming to HSN 8302
Door Closer - conforming to HSN 8302
6mm thick VP Fire Rated Clear  - 200x300mm - conforming to HSN 7007
Trim- conforming to HSN 8302
Dash Fastner-08nos.per leaf- conforming to HSN 7318
Panic Bar conforming to HSN 8302 (Optional) cost to be separated
Note : Contracter shall need to submit the manufacturer shop drawing for the fire for approval before ordering.</t>
    </r>
  </si>
  <si>
    <t xml:space="preserve">FR Wooden Single Leaf Door - 900/1200mm Long x 2400mm high </t>
  </si>
  <si>
    <t>for kitchen doors</t>
  </si>
  <si>
    <t>nos</t>
  </si>
  <si>
    <t xml:space="preserve">FR Wooden Double Leaf Door - 1500/1800mm Long x 2400mm high </t>
  </si>
  <si>
    <r>
      <rPr>
        <b/>
        <sz val="9"/>
        <rFont val="Century Gothic"/>
        <charset val="134"/>
      </rPr>
      <t xml:space="preserve">FIRE RATED METAL DOOR 2HR. RATING : </t>
    </r>
    <r>
      <rPr>
        <sz val="9"/>
        <rFont val="Century Gothic"/>
        <charset val="134"/>
      </rPr>
      <t xml:space="preserve">Providing &amp; Fixing of  120min rating metal fire door shutter with frames as per the specification as per below : -
</t>
    </r>
    <r>
      <rPr>
        <b/>
        <sz val="9"/>
        <rFont val="Century Gothic"/>
        <charset val="134"/>
      </rPr>
      <t>Frame :</t>
    </r>
    <r>
      <rPr>
        <sz val="9"/>
        <rFont val="Century Gothic"/>
        <charset val="134"/>
      </rPr>
      <t xml:space="preserve"> P/f Door frames manufactured out of steel frames to be single rebate profile of NDRF 100 x 57 mm manufactured from 1.2mm/18 gouge Galvanised Steel, profile to have bending radius of 1.4 mm supplied in assembled form ready to install at site.
</t>
    </r>
    <r>
      <rPr>
        <b/>
        <sz val="9"/>
        <rFont val="Century Gothic"/>
        <charset val="134"/>
      </rPr>
      <t xml:space="preserve">Shutter : </t>
    </r>
    <r>
      <rPr>
        <sz val="9"/>
        <rFont val="Century Gothic"/>
        <charset val="134"/>
      </rPr>
      <t xml:space="preserve">Door Shutter in 46 mm thick manufactured from 2nos of  0.08mm/22 gauge galvanized steel sheets lock seam jointed at stile edges to form a double skin fully flush shell. Infill rock wool 96kg/m3 density or  honey comb insulation material to be provided for structural rigidity &amp; additional reinforcements &amp; sound Insulation Wool Insulation Infill treated with VIPER FRS 881 LH for all hardware fixtures as required. 
</t>
    </r>
    <r>
      <rPr>
        <b/>
        <sz val="9"/>
        <rFont val="Century Gothic"/>
        <charset val="134"/>
      </rPr>
      <t xml:space="preserve">Finishing / Hardware :- 
</t>
    </r>
    <r>
      <rPr>
        <sz val="9"/>
        <rFont val="Century Gothic"/>
        <charset val="134"/>
      </rPr>
      <t>Frame &amp; shutter to be finished with factory finish powder coated/Polyurethane Coating as per desired RAL shade color approved by the Architect
SS Hinges - 04 nos per leaf - conforming to HSN 8302
Door Closer - conforming to HSN 8302
6mm thick VP Fire Rated Clear  - 200x300mm - conforming to HSN 7007
Trim- conforming to HSN 8302
Dash Fastner-08nos.per leaf- conforming to HSN 7318
Panic Bar conforming to HSN 8302 (Optional) cost to be separated
Note : Contracter shall need to submit the manufacturer shop drawing for the fire for approval before ordering.</t>
    </r>
  </si>
  <si>
    <t xml:space="preserve">FR Metal Single Leaf Door - 900/1200mm Long x 2400mm high </t>
  </si>
  <si>
    <t xml:space="preserve">FR Metal Double Leaf Door - 1500/1800mm Long x 2400mm high </t>
  </si>
  <si>
    <r>
      <rPr>
        <b/>
        <sz val="9"/>
        <rFont val="Century Gothic"/>
        <charset val="134"/>
      </rPr>
      <t xml:space="preserve">FRAMED GLASS PARTITION NON FIRE RATED : </t>
    </r>
    <r>
      <rPr>
        <sz val="9"/>
        <rFont val="Century Gothic"/>
        <charset val="134"/>
      </rPr>
      <t>Providing</t>
    </r>
    <r>
      <rPr>
        <b/>
        <sz val="9"/>
        <rFont val="Century Gothic"/>
        <charset val="134"/>
      </rPr>
      <t xml:space="preserve"> </t>
    </r>
    <r>
      <rPr>
        <sz val="9"/>
        <rFont val="Century Gothic"/>
        <charset val="134"/>
      </rPr>
      <t xml:space="preserve">and installation of framed allumunium with vision glass partition sytem of approved series and brand as per approved list of make, fixed glass partition using </t>
    </r>
    <r>
      <rPr>
        <b/>
        <sz val="9"/>
        <rFont val="Century Gothic"/>
        <charset val="134"/>
      </rPr>
      <t xml:space="preserve">12mm thick Non Fire Rated Toughened glass </t>
    </r>
    <r>
      <rPr>
        <sz val="9"/>
        <rFont val="Century Gothic"/>
        <charset val="134"/>
      </rPr>
      <t xml:space="preserve">in proprietary natural anodised approved aluminium sections with Concealed sealing (No visible Gaskets/Seals) with acoustic. The profile will have Carpert Groove at the Bottom on both sides for accommodating max. 8mm carpets. Glass to be fixed with help of Proprietary Stability GRIPPER Clamp to have a stable system. It should consists of intermediate slim junction profiles for Glass to Glass vertical joints, 90 Degree L Junction and T Junction profiles suitably to be used as per room configuration designs. No VISIBLE Clip Lines to provide clutter free view at both side of section. The Glass to be Offset mounted towards outer edge leading to minimum aluminium frame on one side. Optional Profile Bottom Seal pair for additional acoustic if required. All Profiles are min 1.5mm thickness excluding 20 microns of Anodizing, Standards applicable
• Structural stability test accordance to BS 5234: Part2:1992 &amp; EN 1991-1-1:2002
• Acoustic test for sound insulation in accordance to DIN EN ISO 10140-2 ASTME-E 90
  </t>
    </r>
  </si>
  <si>
    <t>Single Glazed Partition, Size 50mm wide x 30mm high, color as approved</t>
  </si>
  <si>
    <t>Single Glazed Partition, Size 100mm wide x 30mm high, color as approved</t>
  </si>
  <si>
    <t xml:space="preserve">Single Glazed without framed </t>
  </si>
  <si>
    <t>kitchen window &amp; shower door</t>
  </si>
  <si>
    <r>
      <rPr>
        <b/>
        <sz val="9"/>
        <rFont val="Century Gothic"/>
        <charset val="134"/>
      </rPr>
      <t xml:space="preserve">FIRE RATED FRAMED GLASS PARTITION &amp; DOOR 2HR. RATING : </t>
    </r>
    <r>
      <rPr>
        <sz val="9"/>
        <rFont val="Century Gothic"/>
        <charset val="134"/>
      </rPr>
      <t xml:space="preserve">Providing &amp; Fixing of  120min rating metal fire door shutter with frames as per the specification as per below : -
</t>
    </r>
    <r>
      <rPr>
        <b/>
        <sz val="9"/>
        <rFont val="Century Gothic"/>
        <charset val="134"/>
      </rPr>
      <t>Partition Frame :</t>
    </r>
    <r>
      <rPr>
        <sz val="9"/>
        <rFont val="Century Gothic"/>
        <charset val="134"/>
      </rPr>
      <t xml:space="preserve"> P/f Partition frames manufactured out of steel frames Steel frame Prole Design - NSF6070 Frame manufactured with 1.6mm Galvanised Steel (Zinc Coating not Less Then 120gm/m2) frame Inll insulation with Mineral wool Inll Density 96 KG/m3 treated with VIPER FRS 881 LH of size 60x90mm thickness section as per manufacturer technical specfifction and drawing.
</t>
    </r>
    <r>
      <rPr>
        <b/>
        <sz val="9"/>
        <rFont val="Century Gothic"/>
        <charset val="134"/>
      </rPr>
      <t xml:space="preserve">Shutter : </t>
    </r>
    <r>
      <rPr>
        <sz val="9"/>
        <rFont val="Century Gothic"/>
        <charset val="134"/>
      </rPr>
      <t xml:space="preserve">Door Shutter frame 60 mm thick manufactured from Frame manufactured Shutter manufactured with 1.6mm Galvanised Steel (Zinc Coating not Less Then 120gm/m2)  pressed to form a profile of 35 mm x 60 mm on the vertical sides and 50 x 60 mm on the horizontal side. The door shutter would have a top rail and side rail 60 mm x 60 mm and a bottom rail of 110 mm * 60 mm. The sections have a special insulating infill. The overall door opening not to be more than 2440 mm x 2440 mm. Shutter frame Inll insulation with Mineral wool Inll Density 96 KG/m3 treated with VIPER FRS 881 LH  and frame to be fixed with 14mm thick fire rated glass of well known brand as per approved make list (Interlayered FR Glass with Radiation Control as per NBC 2016), glass with a light transmission of 86% and  manufactured in UL &amp; TUV audited Facility and including UL-EU Certification. The glass should be compliant to class 2B2 category of Impact Resistance as per EN 12600.  The glass should be held in its place with the help of 1.6 mm GI beading and a special ceramic tape with cross section of 5 x 20 mm as per the test evidence with 2 hour fire rated.
</t>
    </r>
    <r>
      <rPr>
        <b/>
        <sz val="9"/>
        <rFont val="Century Gothic"/>
        <charset val="134"/>
      </rPr>
      <t>Finishing / Hardware :-</t>
    </r>
    <r>
      <rPr>
        <sz val="9"/>
        <rFont val="Century Gothic"/>
        <charset val="134"/>
      </rPr>
      <t xml:space="preserve"> 
Partition &amp; Shutter frame to be finished with factory finish Powder Coating in desired RAL Shade Code in 30-50 Micron Thickness/Polyurethane Coating as per desired RAL shade color approved by the Architect
SS Hinges - 04 nos per leaf - conforming to HSN 8302
Door Closer - conforming to HSN 8302
Trim- conforming to HSN 8302
Dash Fastner-08nos.per leaf- conforming to HSN 7318
Note : Contracter shall need to submit the manufacturer shop drawing for the fire for approval before ordering.</t>
    </r>
  </si>
  <si>
    <t>FR Fixed Glass Partition with Framed</t>
  </si>
  <si>
    <t xml:space="preserve">FR Glass Single Leaf Door with Framed - 900/1200mm Long x 2400mm high </t>
  </si>
  <si>
    <t>No</t>
  </si>
  <si>
    <t xml:space="preserve">FR Glass Double Leaf Door with Framed - 1500/1800mm Long x 2400mm high </t>
  </si>
  <si>
    <r>
      <rPr>
        <b/>
        <sz val="9"/>
        <rFont val="Century Gothic"/>
        <charset val="134"/>
      </rPr>
      <t xml:space="preserve">STILE FRAMED SINGLE GLASS DOOR : </t>
    </r>
    <r>
      <rPr>
        <sz val="9"/>
        <rFont val="Century Gothic"/>
        <charset val="134"/>
      </rPr>
      <t>Providing and fixing Allumunium Stile door frame of section 75x45mm with 2.5mm thickness Extruded allumunium frame with using single 12mm thick Toughened glass fix between the frame gasket and 4 nos heavy duty Hinges fixed to Existing frame complete as per the manufacturer technical specfication &amp; dwg. with approved color as per Architect.</t>
    </r>
  </si>
  <si>
    <t xml:space="preserve">Single Leaf Stile Door - 900/1200mm Long x 2400mm high </t>
  </si>
  <si>
    <t xml:space="preserve">Double Leaf Stile Door - 1500/1800mm Long x 2400mm high </t>
  </si>
  <si>
    <r>
      <rPr>
        <b/>
        <sz val="9"/>
        <rFont val="Century Gothic"/>
        <charset val="134"/>
      </rPr>
      <t xml:space="preserve">STILE FRAMED DOUBLE GLASS DOOR : </t>
    </r>
    <r>
      <rPr>
        <sz val="9"/>
        <rFont val="Century Gothic"/>
        <charset val="134"/>
      </rPr>
      <t>Providing and fixing Allumunium Stile door frame of section 75x45mm with 2.5mm thickness Extruded allumunium frame with using double 6mm thick Toughened glass fix between the frame gasket and 4 nos heavy duty Hinges fixed to Existing frame complete as per the manufacturer technical specfication &amp; dwg. with approved color as per Architect.</t>
    </r>
  </si>
  <si>
    <r>
      <rPr>
        <b/>
        <sz val="9"/>
        <rFont val="Century Gothic"/>
        <charset val="134"/>
      </rPr>
      <t xml:space="preserve">ALLUMUNIUM EXTRUDED DOOR FRAME : </t>
    </r>
    <r>
      <rPr>
        <sz val="9"/>
        <rFont val="Century Gothic"/>
        <charset val="134"/>
      </rPr>
      <t>Providing and fixing Allumunium extruded door frame of section 100x25mm with 2.5mm thickness Extruded allumunium frame with using door stop trim/rebate of 20x11mm on frame all three side compatible for 35-45mm thick door panel complete as per the manufacturer technical specfication &amp; dwg. with approved color as per Architect.</t>
    </r>
  </si>
  <si>
    <t xml:space="preserve">Single Leaf Door - 900/1200mm Long x 2400mm high </t>
  </si>
  <si>
    <t xml:space="preserve">Double Leaf Door - 1500/1800mm Long x 2400mm high </t>
  </si>
  <si>
    <t>Providing &amp; fixing  Hydraulic sleek door closer of approved make including all fixing arrangement complete in all respect. Door weight capacity upto 80kg, with 10year manufacturer warranty complete as per design approved.</t>
  </si>
  <si>
    <t>Providing &amp; fixing  Door  Lock (  Motrise  lever one side knob cylinder &amp; one side key  finish in rose gold SS  ) of approved make including all fixing arrangement complete in all respect.</t>
  </si>
  <si>
    <t>Providing &amp; fixing  Door  Lock (  Motrise  lever one side knob cylinder &amp; one side key  finish in  SS  ) of approved make including all fixing arrangement complete in all respect.</t>
  </si>
  <si>
    <t>Providing &amp; fixing  Floor Spring of approved make including all fixing arrangement complete in all respect. Door weight capacity upto 70kg, with 10year manufacturer warranty complete as per design approved. For Handicape toilet door</t>
  </si>
  <si>
    <t>Providing &amp; fixing  Shower door fitting including handle in front / twel hanger inside and glass lock one side knob / one side key , shower door heavy duty hinges of 4no each door , also include the rubber gasket complete as per the requirments and drawing.</t>
  </si>
  <si>
    <t>For shower door</t>
  </si>
  <si>
    <t>Providing &amp; fixing  Designer Handle in 'D' shape made of SS solid body with PVD Finish coating as per approved color, Door Handle Size upto 600mm high and complete in all respact as per require hardware necessary.</t>
  </si>
  <si>
    <t>For Dining Entry Door</t>
  </si>
  <si>
    <t>set</t>
  </si>
  <si>
    <t xml:space="preserve">Total of Door Window Work </t>
  </si>
  <si>
    <t>OTHER WOOD WORK FOR WALL PANELLING, PARTITIONS  &amp; STORAGES</t>
  </si>
  <si>
    <r>
      <rPr>
        <b/>
        <sz val="9"/>
        <rFont val="Century Gothic"/>
        <charset val="134"/>
      </rPr>
      <t>PLY /BOARD CLADDING (Two Layer/Double Sided) :</t>
    </r>
    <r>
      <rPr>
        <sz val="9"/>
        <rFont val="Century Gothic"/>
        <charset val="134"/>
      </rPr>
      <t xml:space="preserve"> Providing and fixing 12mm thick Natural Fiber Polymer Composite Wood/Board (Eco freindly, Recyclable) Ply of approved make on existing M.S. frame work including all fixing arrangement   complete in all respect . (Partition Length to be measured only)</t>
    </r>
  </si>
  <si>
    <r>
      <rPr>
        <b/>
        <sz val="9"/>
        <rFont val="Century Gothic"/>
        <charset val="134"/>
      </rPr>
      <t>PLY /BOARD CLADDING (One Layer/Double Sided) :</t>
    </r>
    <r>
      <rPr>
        <sz val="9"/>
        <rFont val="Century Gothic"/>
        <charset val="134"/>
      </rPr>
      <t xml:space="preserve"> Providing and fixing 12mm thick Natural Fiber Polymer Composite Wood/Board (Eco freindly, Recyclable) board of approved make on existing M.S. frame work including all fixing arrangement   complete in all respect . (Partition Length to be measured only)</t>
    </r>
  </si>
  <si>
    <r>
      <rPr>
        <b/>
        <sz val="9"/>
        <rFont val="Century Gothic"/>
        <charset val="134"/>
      </rPr>
      <t>PLY /BOARD CLADDING (Two Layer/Single Sided) :</t>
    </r>
    <r>
      <rPr>
        <sz val="9"/>
        <rFont val="Century Gothic"/>
        <charset val="134"/>
      </rPr>
      <t xml:space="preserve"> Providing and fixing 12mm thick Natural Fiber Polymer Composite Wood/Board (Eco freindly, Recyclable) board of approved make on existing M.S. frame work including all fixing arrangement   complete in all respect . (Partition Length to be measured only)</t>
    </r>
  </si>
  <si>
    <r>
      <rPr>
        <b/>
        <sz val="9"/>
        <rFont val="Century Gothic"/>
        <charset val="134"/>
      </rPr>
      <t>PLY /BOARD CLADDING (One Layer/Single Sided) :</t>
    </r>
    <r>
      <rPr>
        <sz val="9"/>
        <rFont val="Century Gothic"/>
        <charset val="134"/>
      </rPr>
      <t xml:space="preserve"> Providing and fixing 12mm thick Natural Fiber Polymer Composite Wood/Board (Eco freindly, Recyclable) board of approved make on existing M.S. frame work including all fixing arrangement   complete in all respect . (Partition Length to be measured only)</t>
    </r>
  </si>
  <si>
    <r>
      <rPr>
        <sz val="9"/>
        <rFont val="Century Gothic"/>
        <charset val="134"/>
      </rPr>
      <t xml:space="preserve">Providing and fixing 1mm thick laminate  panelling over existing partition as per approved sample including all fixing arrangement complete in all respect. </t>
    </r>
    <r>
      <rPr>
        <b/>
        <sz val="9"/>
        <rFont val="Century Gothic"/>
        <charset val="134"/>
      </rPr>
      <t xml:space="preserve">Only finished area to be measured &amp; paid.( Basic cost of Laminate@ Rs.90/-Sft ). </t>
    </r>
  </si>
  <si>
    <r>
      <rPr>
        <sz val="9"/>
        <rFont val="Century Gothic"/>
        <charset val="134"/>
      </rPr>
      <t xml:space="preserve">Providing and fixing </t>
    </r>
    <r>
      <rPr>
        <b/>
        <sz val="9"/>
        <rFont val="Century Gothic"/>
        <charset val="134"/>
      </rPr>
      <t>Feature Flutted panelling</t>
    </r>
    <r>
      <rPr>
        <sz val="9"/>
        <rFont val="Century Gothic"/>
        <charset val="134"/>
      </rPr>
      <t xml:space="preserve">  with Pre-finished surface of random flutted pattern as per design approved pasted with required adhesive or chemical over existing partition/wall/ceiling surface including all fixing arrangement complete in all respect. </t>
    </r>
    <r>
      <rPr>
        <b/>
        <sz val="9"/>
        <rFont val="Century Gothic"/>
        <charset val="134"/>
      </rPr>
      <t>Only finished area to be measured &amp; paid.</t>
    </r>
  </si>
  <si>
    <t>Flutted WPC Board panneling Pre finished 12mm thick - Base Price @ Rs. 350/- per sft</t>
  </si>
  <si>
    <t>Flutted Allumunium Powder coated Panneling 10-11mm thick - Base Price @ 550/- per sft</t>
  </si>
  <si>
    <t>Flutted Marble Stone with polish panneling 20mm thick - Base price of marble 450/- per sft, Flutted design cutting @ 300/- per sft</t>
  </si>
  <si>
    <r>
      <rPr>
        <sz val="9"/>
        <rFont val="Century Gothic"/>
        <charset val="134"/>
      </rPr>
      <t xml:space="preserve">Providing &amp; fixing </t>
    </r>
    <r>
      <rPr>
        <b/>
        <sz val="9"/>
        <rFont val="Century Gothic"/>
        <charset val="134"/>
      </rPr>
      <t>12mm thick FR Gypsum board</t>
    </r>
    <r>
      <rPr>
        <sz val="9"/>
        <rFont val="Century Gothic"/>
        <charset val="134"/>
      </rPr>
      <t xml:space="preserve"> over existing partition for  paint base including all fixing arrangement complete in all respect.</t>
    </r>
  </si>
  <si>
    <r>
      <rPr>
        <sz val="9"/>
        <rFont val="Century Gothic"/>
        <charset val="134"/>
      </rPr>
      <t xml:space="preserve">Providing &amp; fixing 1.2mm thick aluminium.  Skirting  PVDF coated (100mm height rose gold finish ) / anodised  as per approved sample over existing partition including all fixing arrangement complete in all respect. </t>
    </r>
    <r>
      <rPr>
        <b/>
        <sz val="9"/>
        <rFont val="Century Gothic"/>
        <charset val="134"/>
      </rPr>
      <t>( Basic cost Aluminium Skirting @ Rs. 450/-Rmtr)</t>
    </r>
  </si>
  <si>
    <t>Providing and fixing over head storage with necessary shelves as per design  made out of 19mm thick Natural Fiber Polymer Composite Wood/Board (Eco freindly, Recyclable)  board  fixed with the help of all necessary hardware like nail and fasteners and all internal surface of storage to be finished with 0.8mm thick laminate &amp; external surface to be finished with 1mm thick laminate including  required  shelves, shutters and  required hardware like handle, knobs, magnetic catcher, hinges, shutter lock etc. all are  superior quality  of approved make complete in all respect. (Basic cost of laminate for internal surface @ Rs. 28/- sft &amp; external surface laminate@ Rs.90/-Sft</t>
  </si>
  <si>
    <t>Size : 450mm</t>
  </si>
  <si>
    <t xml:space="preserve">Providing and fixing under counter storage  with necessary drawers &amp; Shelves as per design made out of 19mm thick Natural Fiber Polymer Composite Wood/Board (Eco freindly, Recyclable)  board / Ply structure fixed with the help of all necessary hardware like nail and fasteners and all internal surface of storage to be finished with 0.8mm thick laminate &amp; external surface to be finished with 1mm thick laminate including  required shutter / drawer storage unit with required shelves , shutters with required hardware like handle, knobs, magnetic catcher, drawer lock, hinges, shutter lock, drawer channel etc. all are  superior quality  of approved make complete in all respect. also the Storage top will be finish with Marble top in 20mm thickness with dimaond polish all over surface and edge to be double strip with gola polish complet in all respact of detail drawing. (Basic cost of laminate for internal surface @ Rs. 28/- sft &amp; external surface laminate@ Rs.90/-Sft) (Marble at Top @ 450/- per sft) </t>
  </si>
  <si>
    <t xml:space="preserve">Size : 600mm deep </t>
  </si>
  <si>
    <t>Providing and fixing  partly open partly closed   Servery counter storage as per drawing made out of 19mm thick  Natural Fiber Polymer Composite Wood/Board (Eco freindly, Recyclable)  board structure fixed with the help of all necessary hardware like nail and fasteners and all internal area  of storage to be finished with 0.8mm thick laminate and open shelves inner surface to be finished with rose gold finish 1mm thick SS sheet &amp; external facade with 20mm thick flutted polished marble surface  &amp; top surface of survery storage to be finished with  plain polish Marble fixed with adhesive &amp; 100mm high rose gold finish Aluminium skirting at floor level, including required drawer unit,  required open  shelves, Louver shutters and  required hardware like handle, knobs, magnetic catcher, drawer lock, hinges, drawer channel, shutter lock etc. all are  superior quality  of approved make, Rose gold finish 100mm high aluminium skirting at floor level   complete in all respect.    ( Basic cost of internal laminate @ Rs.28/-sft &amp; external surface laminate@ Rs.90/-sft &amp; Basic cost Rose gold finish Aluminium Skirting @ Rs. 450/-Rmtr, Marble @ base price 450/- per sft + flutted cutting &amp; polish with CNC in marble @ 300/- per sft)</t>
  </si>
  <si>
    <t xml:space="preserve">Size 8037mm long x 600mm deep x 850mm high </t>
  </si>
  <si>
    <t xml:space="preserve">Size 3529mm long x 600mm deep x 850mm high </t>
  </si>
  <si>
    <t>c</t>
  </si>
  <si>
    <t xml:space="preserve">Size 2000mm long x 600mm deep x 850mm high </t>
  </si>
  <si>
    <t>Providing and fixing  ISLAND counter storage as per drawing, partly open partly closed   storage as per drawing made out of 19mm thick  Natural Fiber Polymer Composite Wood/Board (Eco freindly, Recyclable)  board structure fixed with the help of all necessary hardware like nail and fasteners and all internal area  of storage to be finished with 0.8mm thick laminate and open shelves inner surface to be finished with rose gold finish 1mm thick SS sheet &amp; external facade with 20mm thick flutted polished marble surface  &amp; top surface of survery storage to be finished with  plain polish Marble fixed with adhesive &amp; 100mm high rose gold finish Aluminium skirting at floor level, including required drawer unit,  required open  shelves, Louver shutters and  required hardware like handle, knobs, magnetic catcher, drawer lock, hinges, drawer channel, shutter lock etc. all are  superior quality  of approved make, Rose gold finish 100mm high aluminium skirting at floor level   complete in all respect.    ( Basic cost of internal laminate @ Rs.28/-sft &amp; external surface laminate@ Rs.90/-sft &amp; Basic cost Rose gold finish Aluminium Skirting @ Rs. 450/-Rmtr, Marble @ base price 450/- per sft + flutted cutting &amp; polish with CNC in marble @ 300/- per sft)</t>
  </si>
  <si>
    <t>Size 2500mm long x 1200mm deep x 850mm high</t>
  </si>
  <si>
    <t>Providing and fixing  High counter Console as per drawing, structure made out of 19mm thick   Natural Fiber Polymer Composite Wood/Board (Eco freindly, Recyclable)  board structure upto 100mm thick partition fixed with the help of all necessary hardware like nail and fasteners all internal area  of below structure surface to be finished with 1mm thick laminate from back side/Top below side, external front below top surface  to be finished with 20mm thick flutted polished marble surface  &amp; top surface to be finished with  plain polish Marble fixed with adhesive &amp; 100mm high rose gold finish Aluminium skirting at floor level all around ,  ( Base price of  external surface laminate@ Rs.90/-sft &amp; Basic cost Rose gold finish Aluminium Skirting @ Rs. 450/-Rmtr, Marble @ base price 450/- per sft + flutted cutting &amp; polish with CNC in marble @ 300/- per sft)</t>
  </si>
  <si>
    <t xml:space="preserve">Size 7753mm long x 100mm deep below structure / 300mm wide Top x 1050mm high </t>
  </si>
  <si>
    <t>Providing and fixing  High counter Ledge in L shape as per drawing, structure made out of 19mm thick thick  Natural Fiber Polymer Composite Wood/Board (Eco freindly, Recyclable)  board structure fixed with the help of all necessary hardware like nail and fasteners all structure surface to be finished with 20mm thick plain polish Marble fixed with adhesive (Base Price of  Marble @ Rs. 450/- per sft )</t>
  </si>
  <si>
    <t xml:space="preserve">Size 3945mm long x 100mm deep below structure / 300mm wide Top x 1050mm high </t>
  </si>
  <si>
    <t>Providing and fixing Reception Table in Curve ( Size : 3800mm long x 600mm deep x 750/1050mm high) made out of 19mm thick Natural Fiber Polymer Composite Wood/Board (Eco freindly, Recyclable) ply for required partition, front &amp; sides including  necessary shelves with shutter &amp; drawers, Key board tray, all necessary hardware of superior quality  like nail, self closing type hinges, S.S. handles, knobs, locks, key board tray , etc. And front facade, sides &amp; top finish with 20mm thick  Italian marble stone of approved make, shade &amp; texture  including all fixing arrangement ,grinding polishing, edge chamfering &amp; polishing  &amp; all internal surface to be finished with 0.8mm thick laminate &amp; external exposed drawer / wooden surface to be finished with 1mm thick laminate of approved make &amp; shade &amp; reception table facade surface at floor level 100mm high skirting &amp; top &amp; sides edging  finished with PVD coated rose gold finish in aluminium .  complete in all respect. ( Basic cost of internal laminate @ Rs. 60/- sft &amp; external laminate  @ Rs 90/-Sft  &amp; Italian marble stone @ Rs. 1200/- sft ) &amp; Basic cost Rose gold finish Aluminium Skirting @ Rs. 450/-Rmtr,)</t>
  </si>
  <si>
    <t>15a</t>
  </si>
  <si>
    <t>Providing and fixing Reception Table  ( Size : 1000mm long x 600mm deep x 750/1050mm high) made out of 19mm thick Natural Fiber Polymer Composite Wood/Board (Eco freindly, Recyclable) ply for required partition, front &amp; sides including  necessary shelves with shutter &amp; drawers, Key board tray, all necessary hardware of superior quality  like nail, self closing type hinges, S.S. handles, knobs, locks, key board tray , etc. And front facade, sides &amp; top finish with 20mm thick  Italian marble stone of approved make, shade &amp; texture  including all fixing arrangement ,grinding polishing, edge chamfering &amp; polishing  &amp; all internal surface to be finished with 0.8mm thick laminate &amp; external exposed drawer / wooden surface to be finished with 1mm thick laminate of approved make &amp; shade &amp; reception table facade surface at floor level 100mm high skirting &amp; top &amp; sides edging  finished with PVD coated rose gold finish in aluminium .  complete in all respect. ( Basic cost of internal laminate @ Rs.28/- sft &amp; external laminate  @ Rs90/-Sft  &amp; Italian marble stone @ Rs. 1200/- sft ) &amp; Basic cost Rose gold finish Aluminium Skirting @ Rs. 450/-Rmtr,)</t>
  </si>
  <si>
    <r>
      <rPr>
        <sz val="9"/>
        <rFont val="Century Gothic"/>
        <charset val="134"/>
      </rPr>
      <t xml:space="preserve">Providing and fixing </t>
    </r>
    <r>
      <rPr>
        <b/>
        <sz val="9"/>
        <rFont val="Century Gothic"/>
        <charset val="134"/>
      </rPr>
      <t xml:space="preserve"> LIVE KITCHEN COUNTER</t>
    </r>
    <r>
      <rPr>
        <sz val="9"/>
        <rFont val="Century Gothic"/>
        <charset val="134"/>
      </rPr>
      <t xml:space="preserve">  as per drawing structure made out of 19mm thick   Natural Fiber Polymer Composite Wood/Board (Eco freindly, Recyclable)  board structure partition with the help of all necessary hardware like nail and fasteners all internal area  of below structure surface to be finished with 1mm thick laminate from back side. Top / Front  side, external surface  to be finished with 20mm thick italion marble polished    with adhesive &amp; 100mm high rose gold finish Aluminium skirting at floor level all around ,    ( Base price of  external surface laminate@ Rs.90/-sft &amp; Basic cost Rose gold finish Aluminium Skirting @ Rs. 450/-Rmtr, Marble @ base price 450/- per sft )</t>
    </r>
  </si>
  <si>
    <t xml:space="preserve">Size 1500mm long x 600mm deep x 850/1050mm high </t>
  </si>
  <si>
    <r>
      <rPr>
        <sz val="9"/>
        <rFont val="Century Gothic"/>
        <charset val="134"/>
      </rPr>
      <t xml:space="preserve">Providing and fixing  </t>
    </r>
    <r>
      <rPr>
        <b/>
        <sz val="9"/>
        <rFont val="Century Gothic"/>
        <charset val="134"/>
      </rPr>
      <t xml:space="preserve">FEATURE BAR BACK HANGING  DESIGN ELEMENT </t>
    </r>
    <r>
      <rPr>
        <sz val="9"/>
        <rFont val="Century Gothic"/>
        <charset val="134"/>
      </rPr>
      <t xml:space="preserve"> as per drawing made out of SS PVD finish Strips in variable sleek size as per the design, entire design to be create for Bar back use for Glass hanging/bottle shelve and accsories placement, Also the Screen shall be in Arch Jaali pattern for back of shlves suported from side vertical strips, where the shelves place ment shall be made of 12mm thick board with SS PVD finsh sheet wrap all over and place on the strip framing.  Entire sytem to be fix on wall/supported from ceiling with complete requirments as per drawing.</t>
    </r>
  </si>
  <si>
    <t xml:space="preserve">Size 1550mm long x 255mm deep x 3600mm high </t>
  </si>
  <si>
    <r>
      <rPr>
        <sz val="9"/>
        <rFont val="Century Gothic"/>
        <charset val="134"/>
      </rPr>
      <t>Providing making &amp; fixing in position</t>
    </r>
    <r>
      <rPr>
        <b/>
        <sz val="9"/>
        <rFont val="Century Gothic"/>
        <charset val="134"/>
      </rPr>
      <t xml:space="preserve"> 19mm thick India Map ( 1.58mtr x 1.87mtr) made of </t>
    </r>
    <r>
      <rPr>
        <sz val="9"/>
        <rFont val="Century Gothic"/>
        <charset val="134"/>
      </rPr>
      <t xml:space="preserve"> 18mm thick MDF Board of approved make  finished with 1mm thick PVD coated Rose Gold finish SS sheet with provision for  LED light glowing arrangement at location of Origin terminal lounge  including all fixing arrangement complete in all respect.</t>
    </r>
    <r>
      <rPr>
        <b/>
        <sz val="9"/>
        <rFont val="Century Gothic"/>
        <charset val="134"/>
      </rPr>
      <t xml:space="preserve">( Basic cost of PVD coated SS sheet @ Rs.410/- Sft) </t>
    </r>
  </si>
  <si>
    <r>
      <rPr>
        <b/>
        <sz val="9"/>
        <rFont val="Century Gothic"/>
        <charset val="134"/>
      </rPr>
      <t xml:space="preserve">SOILD PVD SHEET CLADDING : </t>
    </r>
    <r>
      <rPr>
        <sz val="9"/>
        <rFont val="Century Gothic"/>
        <charset val="134"/>
      </rPr>
      <t xml:space="preserve"> Providing Making &amp; fixing/pasting with approved adhesive in position 1mm thick SS Sheet of grade 304 PVD coated with approved colour, shade, texture &amp; finish over 12mm thick base FLEXI Ply board of approved brand &amp; manufacture,  PVD coated sheet shall be wrapped around the base  ply   frame at site with approved quality adhesive etc complete as per drawings &amp; instructions of Project-in-Charge. cost include the provision of  offset spacing for light provision and any back base suface paint in matching shade of PVD finish prior installtion complete as per detail drawing.  </t>
    </r>
    <r>
      <rPr>
        <b/>
        <sz val="9"/>
        <rFont val="Century Gothic"/>
        <charset val="134"/>
      </rPr>
      <t xml:space="preserve"> ( Basic cost of PVD coated SS sheet @ Rs.410/- Sft) (Emboss Print design @ 100/- per sft)</t>
    </r>
  </si>
  <si>
    <t xml:space="preserve">Solid Sheet Cladding Plain type 1 </t>
  </si>
  <si>
    <t>Solid Sheet Cladding with Emboss design Print Texture type 2</t>
  </si>
  <si>
    <r>
      <rPr>
        <b/>
        <sz val="9"/>
        <rFont val="Century Gothic"/>
        <charset val="134"/>
      </rPr>
      <t>FEATURE DIVIDER SCREEN :</t>
    </r>
    <r>
      <rPr>
        <sz val="9"/>
        <rFont val="Century Gothic"/>
        <charset val="134"/>
      </rPr>
      <t xml:space="preserve"> Providing &amp; fixing feature divider screen made in SS frame with PVD finish color as approved of size 50x35mm fix from ceiling and bottom, The center screen made in 15x15mm SS solid strips with PVD finish color as approved in random vertical/horzontal section as per design, strips to be welded and finsh in even smotth level. internal frame to be make with random D shape 12mm thick MDF with duco paint finsh all around  fix between the strip or pasted with required adhesive or non visible screw, MDF Panel will be in diffrent orientation and Gap as per design and complete as per detail drawing.</t>
    </r>
  </si>
  <si>
    <t>FDS Size 1 : 1300mm Long x 3000mm high</t>
  </si>
  <si>
    <r>
      <rPr>
        <b/>
        <sz val="9"/>
        <rFont val="Century Gothic"/>
        <charset val="134"/>
      </rPr>
      <t xml:space="preserve">TOILET CUBICAL </t>
    </r>
    <r>
      <rPr>
        <sz val="9"/>
        <rFont val="Century Gothic"/>
        <charset val="134"/>
      </rPr>
      <t xml:space="preserve">: Supply &amp; Installation of fixing 18mm box up series  Cubical of specified dimensions  ( approximately 1200 x 2000mm each ) made from solid grade compact high pressure laminate as per IS:2046 manufactured under high pressure &gt;5MPa and temperature 120degree  C  with bunch of Kraft papers, impregnated with thermo setting phenolic resin and decorative papers made of cellulose fibre, impregnated with thermosetting melamine resin which provides superior scratch , abrasion, heat, chemical, impact, graffiti moisture resistance along with anti bacterial properties of approved make Marion or equivalent; 
 </t>
    </r>
  </si>
  <si>
    <t>DOORS: All doors will be of single colour and made of 18 mm thick Marion HPL compact panel or equivalent with chamfered edges, minimum three SS hinges affixed to pilasters, SS door knob, SS coat hook on each panel of door. The Door will be routed at the vertical ends and the rubber sponge lining will be inserted in the routed ends.</t>
  </si>
  <si>
    <t>PILASTERS: All pilasters will be made of 18 mm thick Mariono HPL Compact Panel or equivalent and completed with SS made lock set, comprising thumb -turn and occupancy indicator. Pilasters will be anchored to teh floor using steel made L Brackets and box up fixtures used for covering the floor anchored mechanism. All pilasters will be routed at vertical ends to facilitate closure of doors.</t>
  </si>
  <si>
    <t>DIVIDERS: All intermediate partitions or dividers will be made of 18mm thick Marino or equivalent HPL Compact laminate panels. They are fixed with SS made U-channels at their ends for stability. Design finish as sopecified in teh drawings and sizes etc as per drawings.</t>
  </si>
  <si>
    <t xml:space="preserve">HASRDWARE &amp; ACCESSORIES : Corner joinery section made of SS grade 304, brush finish, of size 40x16x0.8mm with thick plastic film pasted for surface protection. Wall joinery section with hamming profile of size 21x22x0.8mm, Fixed front panel to be anchored to floor with L Bracket of SS316 and covered with SS316 grade box type plate from all directions with 100 mm clear height from ground, Matt finish surface. SS grade 304 butt hinges Matt finish, coat hook of SS304 grade lacquer finish with rubber stopper, round knob 30mm dia of SS304 grade lacquer finish, SS 304 grade screws, anti-rotation nylon polyamide grade-6 expandable wall plugs etc complete as per approved design, shade, colour, size etc complete </t>
  </si>
  <si>
    <t xml:space="preserve">Divider, Pilaster and other fixed panels including doors one number per cubicle </t>
  </si>
  <si>
    <r>
      <rPr>
        <b/>
        <sz val="9"/>
        <rFont val="Century Gothic"/>
        <charset val="134"/>
      </rPr>
      <t xml:space="preserve">CARVING FEATURE JAALI  : </t>
    </r>
    <r>
      <rPr>
        <sz val="9"/>
        <rFont val="Century Gothic"/>
        <charset val="134"/>
      </rPr>
      <t xml:space="preserve"> Providing Making &amp; fixing the CARVED CNC CUT Natural Fiber Polymer Composite Wood/Board (Eco freindly, Recyclable) Board JAALI made in 50mm thick Natural Fiber Polymer Composite Wood/Board (Eco freindly, Recyclable) board either in single piece or two board pasted of 25mm each together with factory made cnc cut jalli in panel as per the design and drawing, jaali to fix from  ceilng/wall/floor as per the requirement and stabilty support with required hardware complete. Entire jaali shall be finish in Duco/PU Polish finish as per the sample approved, and complete as per detail drawing.   </t>
    </r>
  </si>
  <si>
    <r>
      <rPr>
        <b/>
        <sz val="9"/>
        <rFont val="Century Gothic"/>
        <charset val="134"/>
      </rPr>
      <t>JUICE BAR COUNTER :</t>
    </r>
    <r>
      <rPr>
        <sz val="9"/>
        <rFont val="Century Gothic"/>
        <charset val="134"/>
      </rPr>
      <t xml:space="preserve">  Providing and fixing Juice Bar counter structure made in 19mm thick Natural Fiber Polymer Composite Wood/Board (Eco freindly, Recyclable) board /ply with double ht front counter, counter inner side will be finish in 1mm thick Laminate as approved with all exterior surface along with Top and Edge finish with 20mm thick Marble cladding as approved with Inlay / Strip marble cladding as per detail design drawing. Front surface also Embeded with Crystal element as per design, Bottom finish with 100mm high SS PVD Finsh Skirting all around complete as per detail drawing. (Base price of 1mm SS sheet  @ 450 per per sft) (Laminate @ 60/- persft) (Laminate @ 60/- per sft) (Marble @ 450/- per sft ) (Crystal Embed  feature @ 550/- per sft)   (Overall size 2700mm long x 800mm wide x 1550mm high)</t>
    </r>
  </si>
  <si>
    <r>
      <rPr>
        <b/>
        <sz val="9"/>
        <rFont val="Century Gothic"/>
        <charset val="134"/>
      </rPr>
      <t xml:space="preserve">LIVE KITCHEN ABOVE COUNTER DESIGN FEATURE  : </t>
    </r>
    <r>
      <rPr>
        <sz val="9"/>
        <rFont val="Century Gothic"/>
        <charset val="134"/>
      </rPr>
      <t xml:space="preserve"> Providing and fixing Live Kitchen above counter design fetaure made in existing wall / partition supported from ceilng /wall with making upto 150mm thick Boxing made in Natural Fiber Polymer Composite Wood/Board (Eco freindly, Recyclable) Ply supported and fix on Existing wall/Partition, Inner side will be finish in 1mm thick Laminate and bottom ledge with 1mm SS PVD finish sheet cladding + front side border Profile of 25mm wide as per design and detail drawing. Also the front area shall be finish with 6mm thick Tinted Mirror color as per approved pasted on base Natural Fiber Polymer Composite Wood/Board (Eco freindly, Recyclable) Ply surface complete as per the detail drawing.  . (Base price of 1mm SS sheet PVD finish @ 450 per per sft) (Laminate @ 60/- per sft ) ( Tinted Mirror @ 350/- per sft) (Front surface area to be measured and paid) </t>
    </r>
  </si>
  <si>
    <r>
      <rPr>
        <b/>
        <sz val="9"/>
        <rFont val="Century Gothic"/>
        <charset val="134"/>
      </rPr>
      <t>BUFFET COUNTER :</t>
    </r>
    <r>
      <rPr>
        <sz val="9"/>
        <rFont val="Century Gothic"/>
        <charset val="134"/>
      </rPr>
      <t xml:space="preserve">  Providing and fixing Buffet counter structure made in 19mm thick Natural Fiber Polymer Composite Wood/Board (Eco freindly, Recyclable) board /ply with openable shutter / Open shelf in front side, counter inner side will be finish in 1mm thick Laminate as approved with all exterior surface along with Top and Edge finish with 20mm thick Marble cladding as approved as per design, Bottom finish with 100mm high SS PVD Finsh Skirting all around complete as per detail drawing. (Base price of 1mm SS sheet  @ 450 per per sft) (Laminate @ 60/- persft) (Marble @ 450/- per sft)  (Overall size 6200mm long x 600mm wide x 850mm high)</t>
    </r>
  </si>
  <si>
    <r>
      <rPr>
        <b/>
        <sz val="9"/>
        <rFont val="Century Gothic"/>
        <charset val="134"/>
      </rPr>
      <t>BOOK / LIBRARY STORAGE :</t>
    </r>
    <r>
      <rPr>
        <sz val="9"/>
        <rFont val="Century Gothic"/>
        <charset val="134"/>
      </rPr>
      <t xml:space="preserve">  Providing and fixing book/Library storage with structure made in 19mm thick Natural Fiber Polymer Composite Wood/Board (Eco freindly, Recyclable) board /ply with open shelf and box in front side, storage inner side back and box shelf will be finish in 1mm thick Laminate as approved. Also the exterior surface along with Top /side /Back in Duco painted as per approved color. Front Edge Frame hall be offset to shelf deepness upto 20mm with Copping of 1mm thick SS PVD Finish Sheet all around as per design / drawing.  (Base price of 1mm SS sheet  @ 450 per per sft) (Laminate @ 60/- persft) (Overall size 2700mm long x 300mm deep x 2000mm high)</t>
    </r>
  </si>
  <si>
    <t>For P Lounge area</t>
  </si>
  <si>
    <r>
      <rPr>
        <b/>
        <sz val="9"/>
        <rFont val="Century Gothic"/>
        <charset val="134"/>
      </rPr>
      <t xml:space="preserve">SINK CABINET : </t>
    </r>
    <r>
      <rPr>
        <sz val="9"/>
        <rFont val="Century Gothic"/>
        <charset val="134"/>
      </rPr>
      <t xml:space="preserve"> Providing and fixing Spa sink cabinet with structure made in 19mm thick Natural Fiber Polymer Composite Wood/Board (Eco freindly, Recyclable) board /ply with semi part of open shelf and box in front side and semi part with Louver shutter to cover the sink vanity as per design. storage inner side / open shelf front and exterior side will be finish in 1mm thick Laminate as approved. Also the exterior shutter area in Duco painted as per approved color. item also include the Marble Top along with splash and edge latak with V groove and tapper/round gola polish as per the design and drawing in all respact with required hardware and provsion with cutting for sink and allied fitment complete.  (Base price of marble @ 450/- per sft) (Laminate @ 60/- persft) (Overall size 1350mm long x 450mm deep x 900mm high)</t>
    </r>
  </si>
  <si>
    <t>For SPA area</t>
  </si>
  <si>
    <t>Total of  other wood work for wall Cladding &amp; Display Rack</t>
  </si>
  <si>
    <t xml:space="preserve">False ceiling Work </t>
  </si>
  <si>
    <r>
      <rPr>
        <b/>
        <sz val="9"/>
        <rFont val="Century Gothic"/>
        <charset val="134"/>
      </rPr>
      <t xml:space="preserve">Fire Rated Board Gypsum False Ceiling : </t>
    </r>
    <r>
      <rPr>
        <sz val="9"/>
        <rFont val="Century Gothic"/>
        <charset val="134"/>
      </rPr>
      <t xml:space="preserve">  Providing and fixing Single Layer Boarding with 12.5mm thick plain and split level with Firebloc gypsum plasterboards, This includes ST50 fully knurled Perimeter Channel (0.50mm thick having one flange of 20mm and another flange of 30mm and a web of 28mm) screw fixed to brick wall/partition/ hanging with existing ceiling / existing MS framework and suspended GI frame with the help of approved screws at 600mm centers. Then suspending  ST-50 fully knurled intermediate section (45mm x 0.90mm thick with two flanges of 15mm each) from the soffit at 1220mm centers with ST-50 fully knurled Ceiling L Angle (25x10mmx0.50mm thick) fixed to RCC Slab with USG Boral 227x35x1.5mm Soffit Cleat and 50mm Approved dash Fasteners @ 1200mm Centers respectively.  ST-50 profiles are rolled with G.I Steel (120GSM &amp; 230 MPa Yield Strength) Conforming to IS 277. ST-50 fully knurled Ceiling Section (51mm x 0.50mm thick with two flanges of 26mm each) is then fixed to the  Intermediate channel with the help of 2.5mm dia wire connecting in a perpendicular direction to the intermediate channel at 457mm centers. 12.5mm thick  Firebloc Pasteboards (Conforming to BS 1230 (Parti-1) is screw fixed with 25mm long Drywall screws at 230 mm centers. The screw fixing of gypsum boards to the metal framing at the periphery, openings, and cut edges should be at 150mm centers. All the fire Bloc gypsum plasterboards must be staggered. All joints are to be taped &amp; finished with Paper tape &amp; All-Purpose Joint Compound confirming to ASTM C475. above item include with all the vertical band, curve band, pelmet, cove, split level etc. also wall to wall plan area shall be measured for claim, vendor to quote as per design/dwg. and no extra item/charges will be entartain or approved in any manner.
Note : Above item excluding the cost of painting.</t>
    </r>
  </si>
  <si>
    <r>
      <rPr>
        <b/>
        <sz val="9"/>
        <rFont val="Century Gothic"/>
        <charset val="134"/>
      </rPr>
      <t xml:space="preserve">MOISTURE RESISTANT GYPSUM CEILING : </t>
    </r>
    <r>
      <rPr>
        <sz val="9"/>
        <rFont val="Century Gothic"/>
        <charset val="134"/>
      </rPr>
      <t>Providing and fixing MR grade gypsum board</t>
    </r>
    <r>
      <rPr>
        <b/>
        <sz val="9"/>
        <rFont val="Century Gothic"/>
        <charset val="134"/>
      </rPr>
      <t xml:space="preserve">   </t>
    </r>
    <r>
      <rPr>
        <sz val="9"/>
        <rFont val="Century Gothic"/>
        <charset val="134"/>
      </rPr>
      <t>false ceiling including  providing and fixing GI grade 175 (120 gm/m2) perimeter, channels (20 x 30 x 27 x 0.50mm thick) fixed to brick masonry / partition / hanging with existing ceiling / existing M.S. frame work  and suspended GI intermediate channel. Rate to include making necessary cut out/opening for light fitting A C diffuser, cove, pelmet, band etc. The cut out to have perimeter channel of size 20x27x30x.5mm all round and supported suitably and finally finished with gypsum board and finally finished with two or more coat of paint (Paint cost excluded) of approved make &amp;  shade with required tapping the joints, base primer, putty  complete in all respect.</t>
    </r>
    <r>
      <rPr>
        <b/>
        <sz val="9"/>
        <rFont val="Century Gothic"/>
        <charset val="134"/>
      </rPr>
      <t xml:space="preserve"> Rate quoted should be included for all design work,  Nothing to be paid extra for design work. ( Actual Plain Area to be measured &amp; paid ).( Male, Female, &amp; Handicap Toilet false ceiling )</t>
    </r>
  </si>
  <si>
    <r>
      <rPr>
        <b/>
        <sz val="9"/>
        <rFont val="Century Gothic"/>
        <charset val="134"/>
      </rPr>
      <t>METAL GRID CEILING :</t>
    </r>
    <r>
      <rPr>
        <sz val="9"/>
        <rFont val="Century Gothic"/>
        <charset val="134"/>
      </rPr>
      <t xml:space="preserve"> Providing and fixing Gl Clip in Metal Ceiling System of 600x600 mm module which includes providing and fixing 'C' wall angle of size 20x30x20 mm made of 0.5 mm thick pre painted steel along the perimeter of the room with help of nylon sleeves and wooden screws at 300 mm center to centre, suspending the main C carrier of size 10x38x10 mm made of G.I steel 0.7 mm thick from the soffit with the help of soffit cleat 37x27x25x1.6 mm, rawl plugs of size 38x12 mm and C carrier suspension clip and main carrier bracket at 1000 mm c/c. Inverted triangle shaped Spring Tee having height of 24 mm and width of 34 mm made of Gl steel 0.45 mm thick is then fixed to the main C carrier and in direction perpendicular to it at 600 mm centers with help of suspension brackets. Wherever the main C carrier and spring T have to join, C carrier and spring T connectors have to be used. All sections to be galvanized @ 120 gms/sqm (both side inclusive), fixing with clip in tiles into spring T with :
</t>
    </r>
  </si>
  <si>
    <r>
      <rPr>
        <sz val="9"/>
        <rFont val="Century Gothic"/>
        <charset val="134"/>
      </rPr>
      <t xml:space="preserve">GI Metal Ceiling Clip in plain Bevelled edge global white colour plain  tiles of size 600x600 and 0.5 mm thick with 25 mm height, made of G I sheet having galvanizing of 100 gms/ sqm (both sides inclusive) and electro statically polyester powder coated of thickness 60 microns (minimum), including factory painted after bending. </t>
    </r>
    <r>
      <rPr>
        <b/>
        <sz val="9"/>
        <rFont val="Century Gothic"/>
        <charset val="134"/>
      </rPr>
      <t>( For Kitchen false ceiling)</t>
    </r>
  </si>
  <si>
    <r>
      <rPr>
        <b/>
        <sz val="9"/>
        <rFont val="Century Gothic"/>
        <charset val="134"/>
      </rPr>
      <t>POP CEILING ;</t>
    </r>
    <r>
      <rPr>
        <sz val="9"/>
        <rFont val="Century Gothic"/>
        <charset val="134"/>
      </rPr>
      <t xml:space="preserve"> Providing and making POP Ceiling with GI section of 0.55 mm thick having web of 51.5mm &amp; two flanges of 26mm each with lips of 10.5mm are fixed to the intermediate channels with help of connecting clips and in direction perpendicular to the intermediate channel with centers of 333 mm, entire surface to be cover with  rabbit wire mesh fixed to GI Frame and applied POP Puning over the mesh web in even level till dry, cost also include  the split level, curve design, cove, cornince, as per design and drawing or as per directions of Project-in-Charge. No Extra payment shall be payble for any vertical, bulkhead,lights &amp; services cutting etc.</t>
    </r>
  </si>
  <si>
    <r>
      <rPr>
        <b/>
        <sz val="9"/>
        <rFont val="Century Gothic"/>
        <charset val="134"/>
      </rPr>
      <t xml:space="preserve">FEATURE IN POP CEILING : </t>
    </r>
    <r>
      <rPr>
        <sz val="9"/>
        <rFont val="Century Gothic"/>
        <charset val="134"/>
      </rPr>
      <t xml:space="preserve"> Same as above item POP CEILING with extra vertical / Horizontal GI section with wiremesh web in eliptical / circular / Curve / Arch shape with random height level of upto 600mm with cove / deep niche as per the design and drawing. (Plan area shall be measure and paid, Paint not included)</t>
    </r>
  </si>
  <si>
    <r>
      <rPr>
        <b/>
        <sz val="9"/>
        <rFont val="Century Gothic"/>
        <charset val="134"/>
      </rPr>
      <t xml:space="preserve">ACRYLIC SCREEN IN CEILING  : </t>
    </r>
    <r>
      <rPr>
        <sz val="9"/>
        <rFont val="Century Gothic"/>
        <charset val="134"/>
      </rPr>
      <t xml:space="preserve">Providing and fixing Acrylic Screen made of Sandwitch with 2 layer of 3mm thick acrylic sheet color as per approved with baclit of provision light in back,  SS PVD Finish 1mm thick Jaali sheet to be insert between the acrylic and pasted, panel to be fix with L Angle edge profile of SS PVD finish corner Trim profile complete as per detail drawing. </t>
    </r>
    <r>
      <rPr>
        <b/>
        <sz val="9"/>
        <rFont val="Century Gothic"/>
        <charset val="134"/>
      </rPr>
      <t xml:space="preserve"> ( Basic cost of PVD coated SS sheet @ Rs.410/- Sft, Design cutting @ 100 per sft)</t>
    </r>
    <r>
      <rPr>
        <sz val="9"/>
        <rFont val="Century Gothic"/>
        <charset val="134"/>
      </rPr>
      <t xml:space="preserve">, </t>
    </r>
    <r>
      <rPr>
        <b/>
        <sz val="9"/>
        <rFont val="Century Gothic"/>
        <charset val="134"/>
      </rPr>
      <t>(Acrylic 3mm thick @ Rs. 80/- per sft)</t>
    </r>
    <r>
      <rPr>
        <sz val="9"/>
        <rFont val="Century Gothic"/>
        <charset val="134"/>
      </rPr>
      <t xml:space="preserve"> </t>
    </r>
    <r>
      <rPr>
        <b/>
        <sz val="9"/>
        <rFont val="Century Gothic"/>
        <charset val="134"/>
      </rPr>
      <t xml:space="preserve">For Feature niche in ceiling </t>
    </r>
  </si>
  <si>
    <r>
      <rPr>
        <b/>
        <sz val="9"/>
        <rFont val="Century Gothic"/>
        <charset val="134"/>
      </rPr>
      <t>WOODEN CEILING  :</t>
    </r>
    <r>
      <rPr>
        <sz val="9"/>
        <rFont val="Century Gothic"/>
        <charset val="134"/>
      </rPr>
      <t xml:space="preserve"> Providing and fixing Wooden Ceiling made in MS Frame supported to existing sub frame / slab using mechanical fastners with chemical complete in all respact to ensure the Load bearing capacity technical requirements, Frame shall be finish at false ceiling level with 12mm thick Natural Fiber Polymer Composite Wood/Board (Eco freindly, Recyclable) Ply cladding as per design &amp; detail drawing. </t>
    </r>
  </si>
  <si>
    <r>
      <rPr>
        <b/>
        <sz val="9"/>
        <rFont val="Century Gothic"/>
        <charset val="134"/>
      </rPr>
      <t xml:space="preserve">Feature Design Element in Wooden Ceiling : </t>
    </r>
    <r>
      <rPr>
        <sz val="9"/>
        <rFont val="Century Gothic"/>
        <charset val="134"/>
      </rPr>
      <t xml:space="preserve">Providing and fixing Feature design element in Exsiting wooden ceiling with Feature Circular Natural Fiber Polymer Composite Wood/Board (Eco freindly, Recyclable) design Element finish in flower pattern with Mirror insert/pasted along with supported beading profile in Brass solid strip. Also the provision in center for backlit lighting and complete area shall be fininsh with Antique finish Texture Paint as per design complete. </t>
    </r>
  </si>
  <si>
    <t>Feature Design Element in Ceiling - Large size Circulars</t>
  </si>
  <si>
    <t>Feature Design Element in Ceiling - Mid size Circulars</t>
  </si>
  <si>
    <t>Feature Design Element in Ceiling - Small size Circulars</t>
  </si>
  <si>
    <t xml:space="preserve">Total of False ceiling Work </t>
  </si>
  <si>
    <t xml:space="preserve">Finishing Work </t>
  </si>
  <si>
    <t>Painting &amp; applying of texture paint of approved shade of SKK by Japan ( Interior / Exterior grade) consisting of water/Resin based  Texture base material which is highly abrasion &amp; scratch resistant with 6 coat system &amp; PU Based clear top coat which shall be highly water repellant, Anti-algae &amp; anti-fungal in nature. The coating shall also cover hairline cracks with application method which includes Surface Preparation, 2 coats of two component silicate based primer, Making groove,  2 coats of Cereskaken &amp; 2 coats of PU based clear to,coat. and complete as per manufacturer recommendation.</t>
  </si>
  <si>
    <r>
      <rPr>
        <sz val="9"/>
        <rFont val="Century Gothic"/>
        <charset val="134"/>
      </rPr>
      <t xml:space="preserve">Texture Paint Type 1 - ( As per Selection ): </t>
    </r>
    <r>
      <rPr>
        <b/>
        <sz val="9"/>
        <rFont val="Century Gothic"/>
        <charset val="134"/>
      </rPr>
      <t xml:space="preserve">Base Rate of Texture paint @ 200/- Per sft, </t>
    </r>
  </si>
  <si>
    <t>Site specific</t>
  </si>
  <si>
    <r>
      <rPr>
        <sz val="9"/>
        <rFont val="Century Gothic"/>
        <charset val="134"/>
      </rPr>
      <t xml:space="preserve">Texture Paint Type 2 - ( As per Selection : </t>
    </r>
    <r>
      <rPr>
        <b/>
        <sz val="9"/>
        <rFont val="Century Gothic"/>
        <charset val="134"/>
      </rPr>
      <t xml:space="preserve">Base Rate of Texture paint @ 150/- Per sft, </t>
    </r>
  </si>
  <si>
    <r>
      <rPr>
        <sz val="9"/>
        <rFont val="Century Gothic"/>
        <charset val="134"/>
      </rPr>
      <t xml:space="preserve">Providing three or more coats of </t>
    </r>
    <r>
      <rPr>
        <b/>
        <sz val="9"/>
        <rFont val="Century Gothic"/>
        <charset val="134"/>
      </rPr>
      <t>Plastic Emulsion  paint</t>
    </r>
    <r>
      <rPr>
        <sz val="9"/>
        <rFont val="Century Gothic"/>
        <charset val="134"/>
      </rPr>
      <t xml:space="preserve"> of approved make &amp; shade including preparation of base by cement based putty &amp; primer  complete in all respect. </t>
    </r>
    <r>
      <rPr>
        <b/>
        <sz val="9"/>
        <rFont val="Century Gothic"/>
        <charset val="134"/>
      </rPr>
      <t>( Ceiling/wall as per design and site)</t>
    </r>
  </si>
  <si>
    <r>
      <rPr>
        <sz val="9"/>
        <rFont val="Century Gothic"/>
        <charset val="134"/>
      </rPr>
      <t xml:space="preserve">Providing &amp; fixing Fabric backed Vinyl Wall covering(10.05mtr. X .52mtr ) ( 300gsm Type-II)  fire  Retardant as per approved sample including all fixing arrangement complete in all respect. </t>
    </r>
    <r>
      <rPr>
        <b/>
        <sz val="9"/>
        <rFont val="Century Gothic"/>
        <charset val="134"/>
      </rPr>
      <t xml:space="preserve">( Basic cost of Fabric backed Vinyl Wall covering @ Rs. 150/- per sft ) </t>
    </r>
  </si>
  <si>
    <t>Duco / PU Paint : Providing &amp; Applying Duco / PU Paint as per approved color, shade and sample approve by the Architect, base to be prepare on dry surface with smooth / plain with proper sanding with duco / PU patti 3-4 coat and make it smooth to receive the final finish paint with spray machine including base primer complete as the instructuion by the manufacturer or satisfactory level of finish by the Project Incharge.</t>
  </si>
  <si>
    <t xml:space="preserve">Total of finishing work </t>
  </si>
  <si>
    <t xml:space="preserve">Misc. Work </t>
  </si>
  <si>
    <r>
      <rPr>
        <sz val="9"/>
        <rFont val="Century Gothic"/>
        <charset val="134"/>
      </rPr>
      <t xml:space="preserve">Providing &amp; filling 50mm thick Fibre  Glass wool </t>
    </r>
    <r>
      <rPr>
        <b/>
        <sz val="9"/>
        <rFont val="Century Gothic"/>
        <charset val="134"/>
      </rPr>
      <t>( 64kg den</t>
    </r>
    <r>
      <rPr>
        <sz val="9"/>
        <rFont val="Century Gothic"/>
        <charset val="134"/>
      </rPr>
      <t xml:space="preserve">sity ) in M. S. frame work for partition wall for making sound proof </t>
    </r>
  </si>
  <si>
    <t>Providing &amp; fixing 6mm thick  silver back finish looking mirror with adhesive of approved make on existing Natural Fiber Polymer Composite Wood/Board (Eco freindly, Recyclable) ply  as per design including all fixing arrangement complete in all respect. ( Basic cost of looking Mirror @ Rs. 120/- Sqft)</t>
  </si>
  <si>
    <t>Mirror Panneling with back ply - For Ladies toilet full ht mirror</t>
  </si>
  <si>
    <t>Mirror with SS PVD Finish Profile Frame and back ply : Size 800mm long x 900mm high - For Toilets</t>
  </si>
  <si>
    <t>Providing &amp; fixing Trims profile in wall partition,floor,ceiling etc in Rose Gold or approved color finish as per approved sample fixed with adhesive of approved make  including all fixing arrangement complete in all respect.</t>
  </si>
  <si>
    <t xml:space="preserve"> L- angle profile ( 12mm x 12mm x 1.5mm thick  )( Basic cost of profile @ Rs. 350 Rmtr. )</t>
  </si>
  <si>
    <t>Rmtr</t>
  </si>
  <si>
    <t>Transition Profile : size 25mm wide - For where change in in floor such carpet,wooden floor,tile, stone etc. ( Basic cost of profile @ Rs. 350 Rmtr. )</t>
  </si>
  <si>
    <t>Insert BRASS Strip Trims - size 5mm wide on top x 4mm thick x 25mm deep, Base Price Rs. 550/- per rmt</t>
  </si>
  <si>
    <t xml:space="preserve">P/F Planter Threshold (size 100mm thick x 150mm high) made in MS frame 25x25 with 1.4mm thickness and cladd with single layer of  Natural Fiber Polymer Composite Wood/Board (Eco freindly, Recyclable) Board all around with hardware as required and finish with approved material as per below and pasted with required ashesive and buffing polish complete as per the design. </t>
  </si>
  <si>
    <t>Type 1 with Corion finish, Base price of marble Rs. 850/- per sft</t>
  </si>
  <si>
    <t>Type 2 with Marble finish, Base price of marble Rs. 900/- per sft</t>
  </si>
  <si>
    <r>
      <rPr>
        <b/>
        <sz val="9"/>
        <rFont val="Century Gothic"/>
        <charset val="134"/>
      </rPr>
      <t>Curtain :</t>
    </r>
    <r>
      <rPr>
        <sz val="9"/>
        <rFont val="Century Gothic"/>
        <charset val="134"/>
      </rPr>
      <t xml:space="preserve"> Providing and installing Curtain made in approved fabric shade and color with fabric transperency as approved, cost include the curtain track channel single/double along with curtain hold tie and complete as per the design and requirements.</t>
    </r>
  </si>
  <si>
    <t>Shear Curtain : Base Price of fabric @ 450/- per mtr</t>
  </si>
  <si>
    <t>Fabric Curtain : Base Price of fabric @ 850/- per mtr</t>
  </si>
  <si>
    <t>Providing &amp; fitting extra support arrangements for chandlier hangging as per requirements with MS support frame/ Ply support complete with all the fastner hardware as required.</t>
  </si>
  <si>
    <r>
      <rPr>
        <b/>
        <sz val="9"/>
        <rFont val="Century Gothic"/>
        <charset val="134"/>
      </rPr>
      <t>Expansion Joint Trims/Profile :</t>
    </r>
    <r>
      <rPr>
        <sz val="9"/>
        <rFont val="Century Gothic"/>
        <charset val="134"/>
      </rPr>
      <t xml:space="preserve"> Providing and fixing Expansion joint cover Trim made in SS with PVD finish size upto 150mm wide complete as per manufacturer details and all ht level. Base rate of Trims @ Rs. 1500 Per mtr. (Cost not include of Expansion joint treatment between slab and will be seperate)</t>
    </r>
  </si>
  <si>
    <t>Floor</t>
  </si>
  <si>
    <t>Ceiling</t>
  </si>
  <si>
    <t>wall</t>
  </si>
  <si>
    <r>
      <rPr>
        <b/>
        <sz val="9"/>
        <rFont val="Century Gothic"/>
        <charset val="134"/>
      </rPr>
      <t xml:space="preserve">ACRYLIC SCREEN PANEL : </t>
    </r>
    <r>
      <rPr>
        <sz val="9"/>
        <rFont val="Century Gothic"/>
        <charset val="134"/>
      </rPr>
      <t xml:space="preserve">Providing and fixing Acrylic Screen made of Sandwitch with 2 layer of 3mm thick acrylic sheet color as per approved with baclit of provision light in back,  SS PVD Finish 1mm thick Jaali sheet to be insert between the acrylic and pasted, panel to be fix with edge SS PVD finish corner / L  Trim profile complete as per detail drawing. </t>
    </r>
    <r>
      <rPr>
        <b/>
        <sz val="9"/>
        <rFont val="Century Gothic"/>
        <charset val="134"/>
      </rPr>
      <t xml:space="preserve"> ( Basic cost of PVD coated SS sheet @ Rs.410/- Sft, Design cutting @ 100 per sft), (Acrylic 3mm thick @ Rs. 80/- per sft)</t>
    </r>
    <r>
      <rPr>
        <sz val="9"/>
        <rFont val="Century Gothic"/>
        <charset val="134"/>
      </rPr>
      <t xml:space="preserve"> </t>
    </r>
    <r>
      <rPr>
        <b/>
        <sz val="9"/>
        <rFont val="Century Gothic"/>
        <charset val="134"/>
      </rPr>
      <t xml:space="preserve">For Open Lounge, SPA </t>
    </r>
  </si>
  <si>
    <t>Artifact of approved design , texture , shape fix in wall/ceiling with require hardware and arrangements support, complete as per design.</t>
  </si>
  <si>
    <t>Artifact element - Large, Base Range Rs. 15000/- each</t>
  </si>
  <si>
    <t>Artifact element - Mid size, Base Range Rs. 7500/- each</t>
  </si>
  <si>
    <t>Artifact element - small size, Base Range Rs. 3000/- each</t>
  </si>
  <si>
    <r>
      <rPr>
        <b/>
        <sz val="9"/>
        <rFont val="Century Gothic"/>
        <charset val="134"/>
      </rPr>
      <t xml:space="preserve">Access Panels ; </t>
    </r>
    <r>
      <rPr>
        <sz val="9"/>
        <rFont val="Century Gothic"/>
        <charset val="134"/>
      </rPr>
      <t xml:space="preserve"> Providing  Access Panel Trap Doors with not more than 1/16" shadow/gap on finished surfaces. Panel inlay duplicates wall and ceiling specifications to ensure acoustic integrity. Hardware free finish, opens with concealed touch-latches.  The panel can be removed completely for full access. Access Panels arrive ready for installation with factory installed gypsum board inlay. Aluminium extrusion with gypsum board installed.</t>
    </r>
  </si>
  <si>
    <t>Size- 450x450 mm</t>
  </si>
  <si>
    <t>EACH</t>
  </si>
  <si>
    <r>
      <rPr>
        <b/>
        <sz val="9"/>
        <rFont val="Century Gothic"/>
        <charset val="134"/>
      </rPr>
      <t xml:space="preserve">MEDIA WALL FEATURE DESIGN ELEMENT : </t>
    </r>
    <r>
      <rPr>
        <sz val="9"/>
        <rFont val="Century Gothic"/>
        <charset val="134"/>
      </rPr>
      <t>Providing and fixing Media wall Feature design element wall made in Allumunium tubular frame 50x50mm with Natural Fiber Polymer Composite Wood/Board (Eco freindly, Recyclable) boxing /cladding Panneling in inclined / Tapper shape with creating Niche in center and cove all around side as per design and drawing. Also the boxing for Ledge cill below upto 350mm offset from existing panneling /wall in curve shape with provioning of lights inside (lights cost excluded). The center niche will be finish in 1mm thick laminate for back base and cove inside, Edge shall be cover with 1mm thick SS PVD finish sheet L shape coping upto 50x50mm size complete as per the design and detail drawing.</t>
    </r>
  </si>
  <si>
    <r>
      <rPr>
        <b/>
        <sz val="9"/>
        <rFont val="Century Gothic"/>
        <charset val="134"/>
      </rPr>
      <t>LIPAN ART ARTISIAN PANNELING :</t>
    </r>
    <r>
      <rPr>
        <sz val="9"/>
        <rFont val="Century Gothic"/>
        <charset val="134"/>
      </rPr>
      <t xml:space="preserve"> Providing, Applying and making Lipan Art Artisian Panneling on existing Partion/wall with smooth base as per the requirement, Art will be create and form by the proffesional Artist as per the Art/Design selected by the Architect. Art shall be create on Traditional theme with commercial use material for the Non/Low maintainence use. </t>
    </r>
    <r>
      <rPr>
        <b/>
        <sz val="9"/>
        <rFont val="Century Gothic"/>
        <charset val="134"/>
      </rPr>
      <t xml:space="preserve">(Base range for Art @ 1500/- per sft) </t>
    </r>
  </si>
  <si>
    <r>
      <rPr>
        <b/>
        <sz val="9"/>
        <rFont val="Century Gothic"/>
        <charset val="134"/>
      </rPr>
      <t>LIPAN ART PARTITION DESIGN ELEMENT :</t>
    </r>
    <r>
      <rPr>
        <sz val="9"/>
        <rFont val="Century Gothic"/>
        <charset val="134"/>
      </rPr>
      <t xml:space="preserve"> Providing and fixing Feature LIPAN ART Partition design element made in Natural Fiber Polymer Composite Wood/Board (Eco freindly, Recyclable) 80mm thick with Traditional Lipan art design cut out with Factory finish panel with CNC / Router cut machine. semi cutout shall be finish with random shape (Round / Diamond/Kite etc) 4mm thick Mirror pasted on cells  both side and semi cells with threw on threw cutout as per design. Entire Element shall be finish with PU/Duco or Antique finish Texture paint all over finish area as per approved complete in all respact to design and drawing.</t>
    </r>
  </si>
  <si>
    <r>
      <rPr>
        <b/>
        <sz val="9"/>
        <rFont val="Century Gothic"/>
        <charset val="134"/>
      </rPr>
      <t>LIPAN ART NICHE DESIGN ELEMENT :</t>
    </r>
    <r>
      <rPr>
        <sz val="9"/>
        <rFont val="Century Gothic"/>
        <charset val="134"/>
      </rPr>
      <t xml:space="preserve"> Providing and fixing Feature LIPAN ART Niche design element made in Boxing with Natural Fiber Polymer Composite Wood/Board (Eco freindly, Recyclable) upto 295mm thick with NICHE cut out in front as per design with backing feature in niche with CNC cut LIPAN ART Jaali of 50mm thick fix with Mirror on cells cutout complete. also the niche border shall be covered and packed with Natural Fiber Polymer Composite Wood/Board (Eco freindly, Recyclable) ply with arch. Entire Element shall be finish with PU/Duco or Antique finish Texture paint as approved complete as per design and detail drawing.</t>
    </r>
  </si>
  <si>
    <r>
      <rPr>
        <b/>
        <sz val="9"/>
        <rFont val="Century Gothic"/>
        <charset val="134"/>
      </rPr>
      <t>FEATURE SCREEN DESIGN ELEMENT 1 :</t>
    </r>
    <r>
      <rPr>
        <sz val="9"/>
        <rFont val="Century Gothic"/>
        <charset val="134"/>
      </rPr>
      <t xml:space="preserve"> Providing and fixing Feature Screen  design element made in Solid brass Strip of 35mm dia with factory finish pressed leaves as per design. Pressed leaves shall be on half portion of strip, length fix verticaly with ceilnng/bottom support, semi leaves finsh with mirror film pasted both side and Semi leaves with original brass polished look with Antique polish finish complete in all respact as per design requirements. (Overall Size 3100/2500/2600mm long x 3600mm High)</t>
    </r>
  </si>
  <si>
    <r>
      <rPr>
        <b/>
        <sz val="9"/>
        <rFont val="Century Gothic"/>
        <charset val="134"/>
      </rPr>
      <t>FEATURE SCREEN DESIGN ELEMENT 2 :</t>
    </r>
    <r>
      <rPr>
        <sz val="9"/>
        <rFont val="Century Gothic"/>
        <charset val="134"/>
      </rPr>
      <t xml:space="preserve"> Providing and fixing Feature Screen  design element made in Solid brass Strip of 25mm dia with oval shape section in between as per design strip length fix vertical with ceilnng/bottom support, with original brass polished look with Antique polish finish, (Overall Size 1985mm long x 3600mm High)</t>
    </r>
  </si>
  <si>
    <r>
      <rPr>
        <b/>
        <sz val="9"/>
        <rFont val="Century Gothic"/>
        <charset val="134"/>
      </rPr>
      <t>FEATURE RECEPTION BACK WALL COLORFULL DESIGN ELEMENT :</t>
    </r>
    <r>
      <rPr>
        <sz val="9"/>
        <rFont val="Century Gothic"/>
        <charset val="134"/>
      </rPr>
      <t xml:space="preserve"> Providing and fixing Feature Reception back wall colorfull ART design element made with Embeded Crystal in Kite shape with random sizes and fix on existing stone wall with variable wave form with diffrent sizes as per design. Crystal or Art with Artisian as per advise by the Architect and complete in all respact. (Overall size 4200mm long x 2000mm high as per design)</t>
    </r>
  </si>
  <si>
    <r>
      <rPr>
        <b/>
        <sz val="9"/>
        <rFont val="Century Gothic"/>
        <charset val="134"/>
      </rPr>
      <t xml:space="preserve">STRUCTURE SUPPORT WEIGH HANGERS WORKS : </t>
    </r>
    <r>
      <rPr>
        <sz val="9"/>
        <rFont val="Century Gothic"/>
        <charset val="134"/>
      </rPr>
      <t>Providing and fixing Structure support weigh hanger (Heavy duty) in suspended from Existing Deck / MS Ceiling with bracket (Non Drilling or Puncture on deck ceiling) to support the False ceiling / MEP Services (such as AC Ducts, Cable Tray/Ladders, Lights, Fire fighting pipe/cabling and allied works upto false ceiling level as per the site requirements with design and detail drawing complete in all respact. (Consdering for upto 2.3mtr ht.  spacing ). Approx Area 6630 In SFT</t>
    </r>
  </si>
  <si>
    <t>LS</t>
  </si>
  <si>
    <r>
      <rPr>
        <b/>
        <sz val="9"/>
        <rFont val="Century Gothic"/>
        <charset val="134"/>
      </rPr>
      <t xml:space="preserve">CIRCULAR FEATURE IN FLOOR : </t>
    </r>
    <r>
      <rPr>
        <sz val="9"/>
        <rFont val="Century Gothic"/>
        <charset val="134"/>
      </rPr>
      <t>Providing and fixing Circular feature in floor made in Marble stone with 19mm wide Brass Strip inlay rings of 6mm thick with 55mm c/c spacing x 5nos as per design, marble shall be cut in pcs as per the design / detail drawing Complete in all respact. (Marble Base Range @ 1200/- per sft) (Brass Strip @ 1200/- per mtr)</t>
    </r>
  </si>
  <si>
    <t>Size 750mm dia</t>
  </si>
  <si>
    <t>Size 600mm dia</t>
  </si>
  <si>
    <r>
      <rPr>
        <b/>
        <sz val="9"/>
        <rFont val="Century Gothic"/>
        <charset val="134"/>
      </rPr>
      <t>CIRCULAR FEATURE ON WALL :</t>
    </r>
    <r>
      <rPr>
        <sz val="9"/>
        <rFont val="Century Gothic"/>
        <charset val="134"/>
      </rPr>
      <t xml:space="preserve"> Providing and fixing Circular feature on wall made in LIPPAN ART Panel with Traditional material of Clay/painted with inbuilt design of 4mm thick mirror cut pcs pasted in random shape's as per design, Entire panel is made on 8mm thick Back Natural Fiber Polymer Composite Wood/Board (Eco freindly, Recyclable) Ply panel and fix on wall as per design and drawing complete in all respact.</t>
    </r>
  </si>
  <si>
    <t>Size 600mm dia, Base Range @ 6500/- Each</t>
  </si>
  <si>
    <t>Size 450mm dia, Base Range @ 5500/- Each</t>
  </si>
  <si>
    <t>Size 300mm dia, Base Range @ 4500/- Each</t>
  </si>
  <si>
    <r>
      <rPr>
        <b/>
        <sz val="9"/>
        <rFont val="Century Gothic"/>
        <charset val="134"/>
      </rPr>
      <t xml:space="preserve">CRAFTED DOOR / PANNELING : </t>
    </r>
    <r>
      <rPr>
        <sz val="9"/>
        <rFont val="Century Gothic"/>
        <charset val="134"/>
      </rPr>
      <t xml:space="preserve">Providing and fixing CRAFTED DOOR / PANNELING as per design Panneling : made in 20mm thick Marble Strip cut in pcs with combination of 13mm wide SS PVD Finish strap pasted on Existing wall for panneling as sunrise pattern likewise and complete in all respact as per requirements and detail drawing.
Door craft : made in 1mm thick Designer PVD finish metal sheet pasted on door in strip and circular form on existing flush door with Brass Beading Profile, design shall be in form as per the detail drawing with and complete in all respact as per requrements , Note : Door Hardware is Seperated.
</t>
    </r>
    <r>
      <rPr>
        <b/>
        <sz val="9"/>
        <rFont val="Century Gothic"/>
        <charset val="134"/>
      </rPr>
      <t>(Marble base range @ 450/- per sft) (SS PVD Strip @ 750/- per mtr) (Designer Metal sheet @ 550/- per sft)</t>
    </r>
  </si>
  <si>
    <t>For Panneling Using Marble + SS PVD Finish Strips both side</t>
  </si>
  <si>
    <t>For Door Crafting Using Designer Metal Sheet both side</t>
  </si>
  <si>
    <r>
      <rPr>
        <b/>
        <sz val="9"/>
        <rFont val="Century Gothic"/>
        <charset val="134"/>
      </rPr>
      <t xml:space="preserve">HANDMADE / PRINTED RUGS : </t>
    </r>
    <r>
      <rPr>
        <sz val="9"/>
        <rFont val="Century Gothic"/>
        <charset val="134"/>
      </rPr>
      <t>Providing and supply RUGS made of Wool &amp; Nylon mix (20:80 ratio) with ECO friendly dying color, Handmade or by machinery, Knitted, weaved or Printed as per the Texture design approved by the Architect. RUGS shall be conforming to BS EN 1307:2014</t>
    </r>
    <r>
      <rPr>
        <b/>
        <sz val="9"/>
        <rFont val="Century Gothic"/>
        <charset val="134"/>
      </rPr>
      <t xml:space="preserve"> </t>
    </r>
    <r>
      <rPr>
        <sz val="9"/>
        <rFont val="Century Gothic"/>
        <charset val="134"/>
      </rPr>
      <t>and IS 5884 complete in all respact.</t>
    </r>
  </si>
  <si>
    <t>RUG Designer Type 1, Base range @ 1500/- per sft</t>
  </si>
  <si>
    <t>RUG Designer Type 2, Base range @ 3500/- per sft</t>
  </si>
  <si>
    <r>
      <rPr>
        <b/>
        <sz val="9"/>
        <rFont val="Century Gothic"/>
        <charset val="134"/>
      </rPr>
      <t>FROST GLASS FILM :</t>
    </r>
    <r>
      <rPr>
        <sz val="9"/>
        <rFont val="Century Gothic"/>
        <charset val="134"/>
      </rPr>
      <t xml:space="preserve"> Providing and Pasting Frosted Glass film on Existing Glass partition surface with using Liquid shampoo spraying to set the plotter and wiping process with rubber clipper to ensure all bubble removal and any gap complete in all respact to the satisfaction of Project Incharge.
* Face Film appearance 80 micron cast film with frosted.
* Back with self Adhesive permanent, acrylic based.
* Backing paper one side coated bleached kraft paper, 135 g/m2.
* Durability: 15 years (indoor)/ 7 years (outdoor)
Make : Avery / 3M / Garware</t>
    </r>
  </si>
  <si>
    <t>Existing Glazing Toward Flight Gates</t>
  </si>
  <si>
    <r>
      <rPr>
        <b/>
        <sz val="9"/>
        <rFont val="Century Gothic"/>
        <charset val="134"/>
      </rPr>
      <t>MOTIF :</t>
    </r>
    <r>
      <rPr>
        <sz val="9"/>
        <rFont val="Century Gothic"/>
        <charset val="134"/>
      </rPr>
      <t xml:space="preserve"> Providing and fixing MOTIF made of FRP with 12mm thickness in Pre-coated color as per approved by the proffesional Art work company and fixed on existing ceiling with base supported frame as per wight suitabilty and requirement. MOTIF design as per the approved design or drawing complete in all respact. (Size of Motiff 1500mm dia with Base Range @ 5500 per sft).
Source ; Aarav Art or Equivlant
</t>
    </r>
  </si>
  <si>
    <t>Executive lounge ceiling</t>
  </si>
  <si>
    <t xml:space="preserve">Total of Misc. Work </t>
  </si>
  <si>
    <t>TOTAL OF ALL WORKS</t>
  </si>
  <si>
    <t>Rise in qty (%)</t>
  </si>
  <si>
    <t>Unit</t>
  </si>
  <si>
    <t>L</t>
  </si>
  <si>
    <t>W</t>
  </si>
  <si>
    <t>D/H</t>
  </si>
  <si>
    <t>Side/count</t>
  </si>
  <si>
    <t>Total</t>
  </si>
  <si>
    <t>TOILET &amp; KITCHEN AREA</t>
  </si>
  <si>
    <t>Carpet Area in Sqm</t>
  </si>
  <si>
    <t>Say  Area in Sqm</t>
  </si>
  <si>
    <t>Dismentling of Existing Brick/Block walls including the removal of debris and cleaning of the site compete as per site requirements.</t>
  </si>
  <si>
    <t>cum</t>
  </si>
  <si>
    <t>Temprory partition till handover</t>
  </si>
  <si>
    <t>Making   ACC block wall   in cement mortar 1:4 ( 1 cement : 4 c/sand) of 4" thick  block size (2'-0"x8" and width 4"))</t>
  </si>
  <si>
    <t>main kitchen</t>
  </si>
  <si>
    <t xml:space="preserve">Less door </t>
  </si>
  <si>
    <t>LT,GT,Janitor, HT, Live kitchen</t>
  </si>
  <si>
    <t>Tuck shop opening</t>
  </si>
  <si>
    <t>P.Lounge</t>
  </si>
  <si>
    <t xml:space="preserve">live kitchen </t>
  </si>
  <si>
    <t>LT&amp;GT</t>
  </si>
  <si>
    <t>less kitchen window</t>
  </si>
  <si>
    <t>ledge wall</t>
  </si>
  <si>
    <t xml:space="preserve">wc </t>
  </si>
  <si>
    <t>Aternate size</t>
  </si>
  <si>
    <t>R.C.C- M-20 in   lintels, beams, soffits,  shelves counters,  slabs,  staircase, Lintel in arch etc or where ever required  I/c required reinforcement as per design  &amp;  centring  shuttering for all levels and height.</t>
  </si>
  <si>
    <t>1500 x 100 x 100mm</t>
  </si>
  <si>
    <t>Door lintel</t>
  </si>
  <si>
    <t>for doors</t>
  </si>
  <si>
    <t xml:space="preserve">Bend on block walls </t>
  </si>
  <si>
    <t>Total Block work qty - as above</t>
  </si>
  <si>
    <t>for main kitchen,toilet &amp; live kitchen</t>
  </si>
  <si>
    <t>for P lounge live kitchen &amp; toilets</t>
  </si>
  <si>
    <t xml:space="preserve">Counter slab </t>
  </si>
  <si>
    <t xml:space="preserve">LT </t>
  </si>
  <si>
    <t>GT</t>
  </si>
  <si>
    <t>Basin counter work</t>
  </si>
  <si>
    <t>LT ,GT</t>
  </si>
  <si>
    <t>p lounge toilet</t>
  </si>
  <si>
    <t xml:space="preserve">Waterproofing Work </t>
  </si>
  <si>
    <t>gt,lt,ht</t>
  </si>
  <si>
    <t>live kitchen</t>
  </si>
  <si>
    <t>less for tuck shop opening</t>
  </si>
  <si>
    <t>P lounge live litchen</t>
  </si>
  <si>
    <t xml:space="preserve">gt </t>
  </si>
  <si>
    <t>lt</t>
  </si>
  <si>
    <t xml:space="preserve">Providing &amp; laying  cement conc. (1: 2 : 4) cement : 2 coarse sand :4 graded stone agg 10 mm nominal size ) </t>
  </si>
  <si>
    <t xml:space="preserve">Total area - as above </t>
  </si>
  <si>
    <t>5a</t>
  </si>
  <si>
    <t xml:space="preserve">Neat cement punning over screeding </t>
  </si>
  <si>
    <t xml:space="preserve">Wooden flooring area </t>
  </si>
  <si>
    <t xml:space="preserve">As per polyline </t>
  </si>
  <si>
    <t>site specifc</t>
  </si>
  <si>
    <t>Providing  and applying  15 mm thick cement plaster of mix in 1:4 (1 cement : 4 course sand) at all levels &amp; heights including scaffolding, curing etc. complete as specified.</t>
  </si>
  <si>
    <t>New walls</t>
  </si>
  <si>
    <t>Existing walls</t>
  </si>
  <si>
    <t>toilet &amp; main kitchen</t>
  </si>
  <si>
    <t>POP Punning : Providing &amp; applying Water Resistant and Quick Drying, Non Curable Type of average upto 12mm thick plaster of Paris and wiremesh at joints of diff. material to the walls and columns in square plumb line and level. The cost to  include scraping and removing the existing neeru finish and also the  hacking the surface of walls/columns. After leveling, the surfaces to be finished to receive paint . Rate to include provisioning of  grooves as per design. The POP puning to be carried out 100mm above the finished ceiling level and not for the area above.</t>
  </si>
  <si>
    <t>existing wall</t>
  </si>
  <si>
    <t>less door</t>
  </si>
  <si>
    <t>Block filling</t>
  </si>
  <si>
    <t>Total of C&amp;I  work</t>
  </si>
  <si>
    <t xml:space="preserve">B </t>
  </si>
  <si>
    <t xml:space="preserve">INTERIOR WORK </t>
  </si>
  <si>
    <t>I</t>
  </si>
  <si>
    <t>FLOORING &amp; WALL TILES  WORK</t>
  </si>
  <si>
    <r>
      <rPr>
        <sz val="9"/>
        <rFont val="Century Gothic"/>
        <charset val="134"/>
      </rPr>
      <t>P/F</t>
    </r>
    <r>
      <rPr>
        <b/>
        <sz val="9"/>
        <rFont val="Century Gothic"/>
        <charset val="134"/>
      </rPr>
      <t xml:space="preserve">  Vitrified tiles </t>
    </r>
    <r>
      <rPr>
        <sz val="9"/>
        <rFont val="Century Gothic"/>
        <charset val="134"/>
      </rPr>
      <t xml:space="preserve">of approved shade and size for flooring , skirting fixed with  cement mortar 12mm thick in 1:4   ratio  including filling  the joints with grout to match the shade of the tiles to give a smooth  surface. </t>
    </r>
  </si>
  <si>
    <t>Tile 1</t>
  </si>
  <si>
    <t>Tile 2</t>
  </si>
  <si>
    <t>WALL TILE</t>
  </si>
  <si>
    <t xml:space="preserve">Toilet wall tiles </t>
  </si>
  <si>
    <t>wall tile type 1</t>
  </si>
  <si>
    <t>less marble highlghter area</t>
  </si>
  <si>
    <t>wall tile type 2</t>
  </si>
  <si>
    <t>P live kitchen</t>
  </si>
  <si>
    <t>less tuck shop openeing</t>
  </si>
  <si>
    <t>less window</t>
  </si>
  <si>
    <t>designer tile ceramic 1</t>
  </si>
  <si>
    <t>designer tile ceramic 2</t>
  </si>
  <si>
    <t xml:space="preserve">Stone Work </t>
  </si>
  <si>
    <r>
      <rPr>
        <sz val="9"/>
        <rFont val="Century Gothic"/>
        <charset val="134"/>
      </rPr>
      <t xml:space="preserve">Providing and fixing  18mm thick </t>
    </r>
    <r>
      <rPr>
        <b/>
        <sz val="9"/>
        <rFont val="Century Gothic"/>
        <charset val="134"/>
      </rPr>
      <t>Granite  Stone</t>
    </r>
    <r>
      <rPr>
        <sz val="9"/>
        <rFont val="Century Gothic"/>
        <charset val="134"/>
      </rPr>
      <t xml:space="preserve"> for  window cill, Jams,  counter, staircase steps &amp; riser  etc. laid over  20 mm. thick cement mortar 1:4 (1 cement :4 coarse sand) and jointed with cement slurry complete as per pattern and design .including moulding ( half / full ), polishing  as required complete in all respect. </t>
    </r>
    <r>
      <rPr>
        <b/>
        <sz val="9"/>
        <rFont val="Century Gothic"/>
        <charset val="134"/>
      </rPr>
      <t>( Basic cost of Granite stone @ Rs. 200/- Sqft )</t>
    </r>
  </si>
  <si>
    <t>Sqft</t>
  </si>
  <si>
    <t>12mm thick Solid surface ( Corian ) - thermoformed</t>
  </si>
  <si>
    <t>commmon toilet basin counter</t>
  </si>
  <si>
    <t>12mm thick Solid surface ( Corian ) Non-thermoformed</t>
  </si>
  <si>
    <t>Marble work</t>
  </si>
  <si>
    <t>Marble Flooring Type 1 - ST01</t>
  </si>
  <si>
    <t>p lounge toilet lt &amp; gt</t>
  </si>
  <si>
    <t>Marble Flooring Type 2- ST02</t>
  </si>
  <si>
    <t>Marble Flooring Type 3- ST04</t>
  </si>
  <si>
    <t>Marble Flooring Type 4- ST05</t>
  </si>
  <si>
    <t>Marble Flooring Type 5- ST06</t>
  </si>
  <si>
    <t>Marble Flooring Type 6- ST07</t>
  </si>
  <si>
    <t>Marble Flooring Type 7- ST08</t>
  </si>
  <si>
    <t>Cladding Type 1</t>
  </si>
  <si>
    <t>basin counter</t>
  </si>
  <si>
    <t>Cladding Type 2</t>
  </si>
  <si>
    <t xml:space="preserve">Marble skiritng - Rs. 450 </t>
  </si>
  <si>
    <t>as per cadd</t>
  </si>
  <si>
    <t>Marble skiritng - Rs. 1200</t>
  </si>
  <si>
    <t>marble designer Cladding Type 1</t>
  </si>
  <si>
    <t>common toilet highlither wall</t>
  </si>
  <si>
    <t>P lounge toilet wall</t>
  </si>
  <si>
    <t>marble designer Cladding Type 2</t>
  </si>
  <si>
    <t>Kota flooring stone - ST03</t>
  </si>
  <si>
    <t>main kitchen area</t>
  </si>
  <si>
    <t xml:space="preserve">skirting </t>
  </si>
  <si>
    <t xml:space="preserve">Wooden Flooring Area </t>
  </si>
  <si>
    <t>Carpet flooring  ( 01 )</t>
  </si>
  <si>
    <t xml:space="preserve">Door Frame </t>
  </si>
  <si>
    <t>toilet</t>
  </si>
  <si>
    <t>janitor</t>
  </si>
  <si>
    <t>shaft</t>
  </si>
  <si>
    <t>handicape</t>
  </si>
  <si>
    <t>flush door with vision panel</t>
  </si>
  <si>
    <t>flush door w/o vision panel</t>
  </si>
  <si>
    <t>flush door</t>
  </si>
  <si>
    <t xml:space="preserve">bar </t>
  </si>
  <si>
    <t xml:space="preserve">25mm thick laminate finish door </t>
  </si>
  <si>
    <t>fire door</t>
  </si>
  <si>
    <t>kitchen - single leaf</t>
  </si>
  <si>
    <t>kitchen - double leaf</t>
  </si>
  <si>
    <t>Glazing - 50mm wide</t>
  </si>
  <si>
    <t>Glazing 100mm wide</t>
  </si>
  <si>
    <t>Non Framed glass work</t>
  </si>
  <si>
    <t>kitchen window</t>
  </si>
  <si>
    <t>shower cubical door</t>
  </si>
  <si>
    <t>door closer</t>
  </si>
  <si>
    <t>no</t>
  </si>
  <si>
    <t>lever handle - rose gold</t>
  </si>
  <si>
    <t>lever handle - ss</t>
  </si>
  <si>
    <t>floor spring</t>
  </si>
  <si>
    <t>III</t>
  </si>
  <si>
    <t xml:space="preserve">OTHER WOOD WORK FOR WALL PANELLING,  DISPLAY, RAFTERS    &amp; PARTITION </t>
  </si>
  <si>
    <t xml:space="preserve">Both side HDHMR PLY </t>
  </si>
  <si>
    <t xml:space="preserve">12mm thick water proof flexible ply both side of M.S. Frame work fpr  partition </t>
  </si>
  <si>
    <t xml:space="preserve">Flexible ply paneling with frame work </t>
  </si>
  <si>
    <t xml:space="preserve">Flexible water proof ply paneling with frame work </t>
  </si>
  <si>
    <t xml:space="preserve">Laminate panneling </t>
  </si>
  <si>
    <t xml:space="preserve">fetaure board  panelling over exiting partition wall upto 3mtr height </t>
  </si>
  <si>
    <t xml:space="preserve">12mm thick Gypsum board additional layer for partition making 100mm </t>
  </si>
  <si>
    <t xml:space="preserve">12mm thick MDF On wall for wall paper base </t>
  </si>
  <si>
    <t>Aluminium Skirting 100mm high (PVDF Coated/finish)</t>
  </si>
  <si>
    <t>Storages overhead</t>
  </si>
  <si>
    <t>Storages under counter</t>
  </si>
  <si>
    <t xml:space="preserve">FALSE CEILING </t>
  </si>
  <si>
    <t xml:space="preserve">Gypsum False ceiling Work </t>
  </si>
  <si>
    <t xml:space="preserve">All Carpet Area </t>
  </si>
  <si>
    <t xml:space="preserve">Less POP Ceiling @ </t>
  </si>
  <si>
    <t xml:space="preserve">Less MR board ceiling - toilet </t>
  </si>
  <si>
    <t>less kitchen ceiling</t>
  </si>
  <si>
    <t xml:space="preserve">MR Grade GYPSUM Ceiling </t>
  </si>
  <si>
    <t xml:space="preserve">Toilet area ceiling </t>
  </si>
  <si>
    <t xml:space="preserve">MR board ceiling - toilet </t>
  </si>
  <si>
    <t xml:space="preserve">Grid Ceiling </t>
  </si>
  <si>
    <t>metal ceiling - kitchen</t>
  </si>
  <si>
    <t xml:space="preserve">POP False ceiling Work </t>
  </si>
  <si>
    <t xml:space="preserve">Less POP Ceiling </t>
  </si>
  <si>
    <t>Acrylic screen in ceiling</t>
  </si>
  <si>
    <t>POP feature ceiling</t>
  </si>
  <si>
    <t>PVD Sheet cladding - plain</t>
  </si>
  <si>
    <t>PVD Sheet cladding - emboss print</t>
  </si>
  <si>
    <t xml:space="preserve">Vinyl Wall paper </t>
  </si>
  <si>
    <t>Acrylic screen Panel</t>
  </si>
  <si>
    <t>Transition profile @ floor level</t>
  </si>
  <si>
    <r>
      <rPr>
        <b/>
        <sz val="9"/>
        <rFont val="Century Gothic"/>
        <charset val="134"/>
      </rPr>
      <t xml:space="preserve">BAR ABOVE COUNTER DESIGN FEATURE  : </t>
    </r>
    <r>
      <rPr>
        <sz val="9"/>
        <rFont val="Century Gothic"/>
        <charset val="134"/>
      </rPr>
      <t xml:space="preserve"> Providing and fixing Bar above counter design fetaure made in existing 100mm thick partition supported from ceilng with making wings shape design feature with extra wooden or ply frame fix on existing partition and cladded with 6/8/12mm thick flexi ply as wherever required to match the perfect shape, also make provision of deep cove behind for strip light. The Entire exposed surface to be finished with 1mm thick SS sheet with Antique PVD finish shade as per approved, sheet to be factory made of corrugratted pattern with required pressing machine and pasted on flexi ply with required adhesive in complete respact to the satisfactory installtion. wings to be made in three leve or much as per drawing from exterior side only, also the bottom portion to me 300mm wide flat surface with plain board and cladded with plain SS 1mm thick PVD finsh wrap on it complete as per the design and requirements.</t>
    </r>
    <r>
      <rPr>
        <b/>
        <sz val="9"/>
        <rFont val="Century Gothic"/>
        <charset val="134"/>
      </rPr>
      <t xml:space="preserve"> (Base price of 1mm SS sheet +corrugrated pattern + Antique PVD finish @ 2500 per per sft) (Front surface area to be measured and paid)</t>
    </r>
    <r>
      <rPr>
        <sz val="9"/>
        <rFont val="Century Gothic"/>
        <charset val="134"/>
      </rPr>
      <t xml:space="preserve"> (Overall size 5100mm long x 1550mm high)</t>
    </r>
  </si>
  <si>
    <t>LOUNGE AREA</t>
  </si>
  <si>
    <t>Less : Toilet &amp; Kitchen area</t>
  </si>
  <si>
    <t>toilet passage</t>
  </si>
  <si>
    <t>kitchen side lounge entry</t>
  </si>
  <si>
    <t xml:space="preserve">for vip lounge toilet passage </t>
  </si>
  <si>
    <t>AHU Rm wall entry side</t>
  </si>
  <si>
    <t>AHU / Switch Rm wall main kitchen side</t>
  </si>
  <si>
    <t>less doors</t>
  </si>
  <si>
    <t>Self Leveling</t>
  </si>
  <si>
    <t>For Carpet Below</t>
  </si>
  <si>
    <t>As per Polyline</t>
  </si>
  <si>
    <t>carpet area</t>
  </si>
  <si>
    <t>SPA inside wall toward AHU rm</t>
  </si>
  <si>
    <t>Kitchen outer wall AHU rm lobby side</t>
  </si>
  <si>
    <t>less door kitchen</t>
  </si>
  <si>
    <t>vending station</t>
  </si>
  <si>
    <t>P lounge block work outer side live kitchen+toilet</t>
  </si>
  <si>
    <t>toilet passgae</t>
  </si>
  <si>
    <t>less live kitchen window</t>
  </si>
  <si>
    <t>less toilet passage opening</t>
  </si>
  <si>
    <t>for ramp area common toilets</t>
  </si>
  <si>
    <t>for ramp area main kitchen</t>
  </si>
  <si>
    <t>vending station2 - Exec lounge</t>
  </si>
  <si>
    <t>vending station3 - P lounge</t>
  </si>
  <si>
    <t>Total flooring area - Lounge as per cadd</t>
  </si>
  <si>
    <t>less p lounge live kitchen / toilet</t>
  </si>
  <si>
    <t>less : Carpet area</t>
  </si>
  <si>
    <t>less : marble combination 1</t>
  </si>
  <si>
    <t>less : marble combination 2</t>
  </si>
  <si>
    <t>less : Marble floor ST02</t>
  </si>
  <si>
    <t>dining area</t>
  </si>
  <si>
    <t>Marble strips 25/45 - Rs. 650</t>
  </si>
  <si>
    <t>for combination floor around</t>
  </si>
  <si>
    <t>Marble strips 75/150 - Rs. 650</t>
  </si>
  <si>
    <t>for glazing wall cill above</t>
  </si>
  <si>
    <t>marble designer Cladding Type 3</t>
  </si>
  <si>
    <t>Kota flooring stone</t>
  </si>
  <si>
    <t>Carpet flooring  ( 02 )</t>
  </si>
  <si>
    <t>Marble Combination flooring ( 01  )</t>
  </si>
  <si>
    <t>P Lounge area</t>
  </si>
  <si>
    <t>Marble Combination flooring ( 02  )</t>
  </si>
  <si>
    <t>Dining area</t>
  </si>
  <si>
    <t>MARBLE CURVE CLADDING WITH POLISHED :</t>
  </si>
  <si>
    <t>Recp Entry back wall</t>
  </si>
  <si>
    <t>spa</t>
  </si>
  <si>
    <t>servery side double leaf door entry</t>
  </si>
  <si>
    <t>dining entry door</t>
  </si>
  <si>
    <t>Handle D shape custom</t>
  </si>
  <si>
    <t>Providing and fixing 12mm thick Relwood board of approved make on  both sides of  existing M.S. frame work including all fixing arrangement   complete in all respect . (Partition Length to be measured only)</t>
  </si>
  <si>
    <t xml:space="preserve">For skirting </t>
  </si>
  <si>
    <t xml:space="preserve">spa </t>
  </si>
  <si>
    <t>exec lounge</t>
  </si>
  <si>
    <t>column boxing dinging area</t>
  </si>
  <si>
    <t>vending station 1</t>
  </si>
  <si>
    <t>P lounge book shelf</t>
  </si>
  <si>
    <t>PODS</t>
  </si>
  <si>
    <t>feature arc partition</t>
  </si>
  <si>
    <t>less arc opening</t>
  </si>
  <si>
    <t>Providing and fixing 12mm thick flexible  MR grade ply (curved area) of approved make on both sides of  existing M.S. frame work including all fixing arrangement   complete in all respect . (Partition Length to be measured only)</t>
  </si>
  <si>
    <t>Providing &amp; fixing 12mm thick waterproof  flexible ply panelling on wall with required M.S. /  termite treated Relwood work for required depth with the help of gutties &amp; screw then fixed 12mm thick flexible  ply  of approved make complete in all respect.</t>
  </si>
  <si>
    <t xml:space="preserve">Providing &amp; fixing 12mm thick Relwood ply panelling on wall with required M.S. /  termite treated Relwood work for required depth with the help of gutties &amp; screw then fixed 12mm thick Relwood  ply  of approved make complete in all respect. </t>
  </si>
  <si>
    <t xml:space="preserve">recp back to pod area </t>
  </si>
  <si>
    <t xml:space="preserve">recp front </t>
  </si>
  <si>
    <t>media wall + merchandise wall</t>
  </si>
  <si>
    <t>servery back arc wall</t>
  </si>
  <si>
    <t>arc opening</t>
  </si>
  <si>
    <t>front live kitchen</t>
  </si>
  <si>
    <t>door area dining entry</t>
  </si>
  <si>
    <t>column boxing</t>
  </si>
  <si>
    <t xml:space="preserve">Providing and fixing 1mm thick laminate  panelling over existing partition as per approved sample including all fixing arrangement complete in all respect. Only finished area to be measured &amp; paid.( Basic cost of Laminate@ Rs.90/-Sft ). </t>
  </si>
  <si>
    <t>site specfic</t>
  </si>
  <si>
    <t>Providing and fixing Feature Flutted panelling  with Pre-finished surface of random flutted pattern as per design approved pasted with required adhesive or chemical over existing partition/wall/ceiling surface including all fixing arrangement complete in all respect. Only finished area to be measured &amp; paid.</t>
  </si>
  <si>
    <r>
      <rPr>
        <sz val="9"/>
        <rFont val="Century Gothic"/>
        <charset val="134"/>
      </rPr>
      <t xml:space="preserve">Flutted </t>
    </r>
    <r>
      <rPr>
        <b/>
        <sz val="9"/>
        <rFont val="Century Gothic"/>
        <charset val="134"/>
      </rPr>
      <t>WPC Board</t>
    </r>
    <r>
      <rPr>
        <sz val="9"/>
        <rFont val="Century Gothic"/>
        <charset val="134"/>
      </rPr>
      <t xml:space="preserve"> panneling Pre finished 12mm thick - Base Price @ Rs. 350/- per sft</t>
    </r>
  </si>
  <si>
    <r>
      <rPr>
        <sz val="9"/>
        <rFont val="Century Gothic"/>
        <charset val="134"/>
      </rPr>
      <t xml:space="preserve">Flutted </t>
    </r>
    <r>
      <rPr>
        <b/>
        <sz val="9"/>
        <rFont val="Century Gothic"/>
        <charset val="134"/>
      </rPr>
      <t>Allumunium</t>
    </r>
    <r>
      <rPr>
        <sz val="9"/>
        <rFont val="Century Gothic"/>
        <charset val="134"/>
      </rPr>
      <t xml:space="preserve"> Powder coated Panneling 10-11mm thick - Base Price @ 550/- per sft</t>
    </r>
  </si>
  <si>
    <r>
      <rPr>
        <sz val="9"/>
        <rFont val="Century Gothic"/>
        <charset val="134"/>
      </rPr>
      <t xml:space="preserve">Flutted </t>
    </r>
    <r>
      <rPr>
        <b/>
        <sz val="9"/>
        <rFont val="Century Gothic"/>
        <charset val="134"/>
      </rPr>
      <t xml:space="preserve">Marble Stone </t>
    </r>
    <r>
      <rPr>
        <sz val="9"/>
        <rFont val="Century Gothic"/>
        <charset val="134"/>
      </rPr>
      <t>with polish panneling 20mm thick - Base price of marble 450/- per sft, Flutted design cutting @ 300/- per sft</t>
    </r>
  </si>
  <si>
    <t>entrance AHU outside wall</t>
  </si>
  <si>
    <t xml:space="preserve">merchandise display side </t>
  </si>
  <si>
    <t>less toilet vestibule door opening</t>
  </si>
  <si>
    <t>live kitchen front</t>
  </si>
  <si>
    <t>less live kitchen tuck opening</t>
  </si>
  <si>
    <t>toilet ramp area side wall</t>
  </si>
  <si>
    <t>toilet door side</t>
  </si>
  <si>
    <t>less toilet door</t>
  </si>
  <si>
    <t>servery counter chiller above+side</t>
  </si>
  <si>
    <t xml:space="preserve">corner </t>
  </si>
  <si>
    <t>vending station1</t>
  </si>
  <si>
    <t>storage area behind vendng I dining area</t>
  </si>
  <si>
    <t>sides</t>
  </si>
  <si>
    <t>dining area column box side</t>
  </si>
  <si>
    <t>back storage entry both side</t>
  </si>
  <si>
    <t>less opening</t>
  </si>
  <si>
    <t>book shelf back in P lounge area</t>
  </si>
  <si>
    <t>Exec. Lounge partition wall both side</t>
  </si>
  <si>
    <t>Glazing cill wall</t>
  </si>
  <si>
    <t>dinig area vending back area</t>
  </si>
  <si>
    <t>vending station 2</t>
  </si>
  <si>
    <t>vending station 3</t>
  </si>
  <si>
    <t xml:space="preserve">Total Lounge Area </t>
  </si>
  <si>
    <t>less wooden +mirror ceiling - P lounge</t>
  </si>
  <si>
    <t>less wooden +mirror ceiling - Exect lounge</t>
  </si>
  <si>
    <t>less wooden +mirror ceiling - dining area lounge</t>
  </si>
  <si>
    <t>less wooden +mirror ceiling - P lounge glazing side</t>
  </si>
  <si>
    <t>less wooden +mirror ceiling - passage area</t>
  </si>
  <si>
    <t>Exec lounge</t>
  </si>
  <si>
    <t xml:space="preserve">Feature in POP False ceiling Work </t>
  </si>
  <si>
    <t>P lounge toward glazing side</t>
  </si>
  <si>
    <t>less wooden ceilng</t>
  </si>
  <si>
    <t>P lounge</t>
  </si>
  <si>
    <t>Wooden ceiling</t>
  </si>
  <si>
    <t>wooden +mirror ceiling - P lounge</t>
  </si>
  <si>
    <t xml:space="preserve"> wooden +mirror ceiling - dining area lounge</t>
  </si>
  <si>
    <t xml:space="preserve"> wooden +mirror ceiling - P lounge glazing side</t>
  </si>
  <si>
    <t>wooden +mirror ceiling - passage area</t>
  </si>
  <si>
    <t>Feature in Wooden ceiling</t>
  </si>
  <si>
    <t xml:space="preserve">Large </t>
  </si>
  <si>
    <t>Mid Size</t>
  </si>
  <si>
    <t>Small Size</t>
  </si>
  <si>
    <t>passage area - cadd area</t>
  </si>
  <si>
    <t>quite zone area</t>
  </si>
  <si>
    <t>spa area - partition</t>
  </si>
  <si>
    <t>spa - wall side area</t>
  </si>
  <si>
    <t>shaft shutter</t>
  </si>
  <si>
    <t>buffet counter side</t>
  </si>
  <si>
    <t>POD area</t>
  </si>
  <si>
    <t>MEDIA WALL ELEMENT</t>
  </si>
  <si>
    <t xml:space="preserve">media wall  </t>
  </si>
  <si>
    <t>LIPAN ART ARTISIAN PANNELING</t>
  </si>
  <si>
    <t>spa outside wall</t>
  </si>
  <si>
    <t>AMD Heritage wall</t>
  </si>
  <si>
    <t>LIPAN ART Partition 80mm thick Screen cnc Jaali</t>
  </si>
  <si>
    <t xml:space="preserve">passage area </t>
  </si>
  <si>
    <t>LIPAN ART NICHE Design Element</t>
  </si>
  <si>
    <t>Feature Screen design Elemnt 1</t>
  </si>
  <si>
    <t>Brass strip screen</t>
  </si>
  <si>
    <t>Feature Screen design Elemnt 2</t>
  </si>
  <si>
    <t>dining area column boxing side</t>
  </si>
  <si>
    <t>Juice Bar Counter</t>
  </si>
  <si>
    <t>Live Kitchen Counter Above Design Feature</t>
  </si>
  <si>
    <t xml:space="preserve">dining area live kitchen </t>
  </si>
  <si>
    <t>Buffet Counter</t>
  </si>
  <si>
    <r>
      <rPr>
        <b/>
        <sz val="9"/>
        <rFont val="Century Gothic"/>
        <charset val="134"/>
      </rPr>
      <t>Feature Décor Lights Design Elements :</t>
    </r>
    <r>
      <rPr>
        <sz val="9"/>
        <rFont val="Century Gothic"/>
        <charset val="134"/>
      </rPr>
      <t xml:space="preserve"> As per Design Reference to be customised as per the material selection and approved by the Architect.</t>
    </r>
  </si>
  <si>
    <t xml:space="preserve">For Above Reception table Ceiling -  Overall size 1800mm long / Multifold or design
</t>
  </si>
  <si>
    <t xml:space="preserve">Passage Area Curve Shape Designer Lights in Ceiling - 3200mm Long in Curve
</t>
  </si>
  <si>
    <t xml:space="preserve">Lounge Area Curve Shape Designer Lights in Ceiling - 1800mm Long in Curve
</t>
  </si>
  <si>
    <t>d</t>
  </si>
  <si>
    <t xml:space="preserve">Chandlier designer in Lounge Area as specified - 800mm dia as per design
</t>
  </si>
  <si>
    <t>e</t>
  </si>
  <si>
    <t xml:space="preserve">Chandlier designer in Lounge Area as specified - 3000mm Long x 1800mm wide as per design
</t>
  </si>
  <si>
    <r>
      <rPr>
        <b/>
        <sz val="9"/>
        <rFont val="Century Gothic"/>
        <charset val="134"/>
      </rPr>
      <t xml:space="preserve">STRUCTURE SUPPORT WEIGH HANGERS : </t>
    </r>
    <r>
      <rPr>
        <sz val="9"/>
        <rFont val="Century Gothic"/>
        <charset val="134"/>
      </rPr>
      <t>Providing and fixing Structure support weigh hanger (Heavy duty) in suspended from Existing Deck / MS Ceiling to support the MEP Services and Ceiling works as per design and detail drawing complete in all respact. (Consdering Total Weight upto 4 Metric Ton / Calculated Based on @ 65kg&gt;Per Sqm for 2mtr ht.  spacing )</t>
    </r>
  </si>
  <si>
    <r>
      <rPr>
        <b/>
        <sz val="9"/>
        <rFont val="Century Gothic"/>
        <charset val="134"/>
      </rPr>
      <t xml:space="preserve">CIRCULAR FEATURE IN FLOOR : </t>
    </r>
    <r>
      <rPr>
        <sz val="9"/>
        <rFont val="Century Gothic"/>
        <charset val="134"/>
      </rPr>
      <t>Providing and fixing Circular feature in floor made in Marble stone with 19mm wide Brass Strip inlay rings with 55mm c/c spacing x 5nos as per design, marble shall be cut in pcs as per the design / detail drawing Complete in all respact. (Marble Base Range @ 1200/- per sft) (Brass Strip @ 1200/- per mtr)</t>
    </r>
  </si>
  <si>
    <r>
      <rPr>
        <b/>
        <sz val="9"/>
        <rFont val="Century Gothic"/>
        <charset val="134"/>
      </rPr>
      <t xml:space="preserve">CIRCULAR FEATURE ON WALL : </t>
    </r>
    <r>
      <rPr>
        <sz val="9"/>
        <rFont val="Century Gothic"/>
        <charset val="134"/>
      </rPr>
      <t>Providing and fixing Circular feature on wall made in LIPPAN ART Panel with Traditional material of Clay/painted with inbuilt design of 4mm thick mirror cut pcs pasted in random shape's as per design, Entire panel is made on 8mm thick Back Relwood Ply panel and fix on wall as per design and drawing complete in all respact.</t>
    </r>
  </si>
  <si>
    <r>
      <rPr>
        <b/>
        <sz val="9"/>
        <rFont val="Century Gothic"/>
        <charset val="134"/>
      </rPr>
      <t xml:space="preserve">CRAFTED DOOR / PANNELING : </t>
    </r>
    <r>
      <rPr>
        <sz val="9"/>
        <rFont val="Century Gothic"/>
        <charset val="134"/>
      </rPr>
      <t>Providing and fixing CRAFTED DOOR / PANNELING as per design Panneling : made in 20mm thick Marble Strip cut in pcs with combination of 13mm wide SS PVD Finish strap pasted on Existing wall for panneling as sunrise pattern likewise 
Door craft : made in 1mm thick Designer PVD finish metal sheet pasted on door in strip and circular form on existing flush door, design shall be in form as per the detail drawing with and complete in all respact as per requrements. (Marble base range @ 450/- per sft) (Designer Metal sheet @ 550/- per sft)</t>
    </r>
  </si>
  <si>
    <t>For Panneling Using Marble + PVD Strips both side</t>
  </si>
  <si>
    <t>door + wall area</t>
  </si>
  <si>
    <t>RUGS</t>
  </si>
  <si>
    <t>Type 1</t>
  </si>
  <si>
    <t>Type 2</t>
  </si>
  <si>
    <t>p lounge glaze side</t>
  </si>
  <si>
    <t>p lounge seating area</t>
  </si>
  <si>
    <t>Exc lounge 1</t>
  </si>
  <si>
    <t>Exc lounge 2</t>
  </si>
  <si>
    <t>FROST FILM</t>
  </si>
  <si>
    <t>Entrance side Existing Glazing Toward Flight Gates</t>
  </si>
  <si>
    <t>site specific</t>
  </si>
  <si>
    <t>LIST OF APPROVED MAKE FOR THE CIVIL AND INTERIOR WORKS</t>
  </si>
  <si>
    <t>S.No.</t>
  </si>
  <si>
    <t>Material/Treatment</t>
  </si>
  <si>
    <t>Make / Manufacturer/Specifications</t>
  </si>
  <si>
    <t xml:space="preserve">CIVIL WORKS </t>
  </si>
  <si>
    <t xml:space="preserve">AAC Block Work </t>
  </si>
  <si>
    <t>AMBUJA COOL WALL / ULTRATECH EXTRA LIGHT /
GODRAJ ACC BLOCK / WONDER ACC BLOCK</t>
  </si>
  <si>
    <t>Adhesive for Block work/Tile &amp; Stone</t>
  </si>
  <si>
    <t xml:space="preserve">MYK / ARDEX / MAPAI / PIDILITE </t>
  </si>
  <si>
    <t xml:space="preserve">Reinforcement Steel </t>
  </si>
  <si>
    <t>TATA TMT/Sail TMT/RINL( vizag)</t>
  </si>
  <si>
    <t>Structural Steel Roled Section</t>
  </si>
  <si>
    <t>JSS / JSW / JSPL / TATA</t>
  </si>
  <si>
    <t xml:space="preserve">Memberane for waterproofing </t>
  </si>
  <si>
    <t xml:space="preserve">MYK / ARDEX / FOSROC / DR.  FIXIT </t>
  </si>
  <si>
    <t>Waterproofing Compound</t>
  </si>
  <si>
    <t>Cement</t>
  </si>
  <si>
    <t>AMBUJA / ACC / ULTRATECH</t>
  </si>
  <si>
    <t>Deck sheet for roofing</t>
  </si>
  <si>
    <t xml:space="preserve">TATA / JINDAL </t>
  </si>
  <si>
    <t>Coarse Sand</t>
  </si>
  <si>
    <t>As per IS 383 ( latest Addition) from approved quarry</t>
  </si>
  <si>
    <t xml:space="preserve">Stone Aggregate </t>
  </si>
  <si>
    <t xml:space="preserve">Fine Aggregate </t>
  </si>
  <si>
    <t xml:space="preserve">Anti-termite Trewatment </t>
  </si>
  <si>
    <t>BAYERS</t>
  </si>
  <si>
    <t>INTERIOR WORK</t>
  </si>
  <si>
    <t xml:space="preserve">Vitrified Tiles </t>
  </si>
  <si>
    <t>KAJARIA / JHONSONS / NITCO</t>
  </si>
  <si>
    <t>Ceramic tiles</t>
  </si>
  <si>
    <t>Designer tiles</t>
  </si>
  <si>
    <t>SIDRON / SOIL / THE TILE &amp; CO. / MODERNITY or As Per Approved</t>
  </si>
  <si>
    <t xml:space="preserve">Hand made / Mosaic Tiles </t>
  </si>
  <si>
    <t>MOSAIC WORLD / KERAMOS or Equivlant</t>
  </si>
  <si>
    <t xml:space="preserve">Adhesive for Tile work </t>
  </si>
  <si>
    <t>PIDDILITE / LATICRETE / ARDEX</t>
  </si>
  <si>
    <t>Carpet floor (Axminster/Broadloom), RUGS</t>
  </si>
  <si>
    <t>GENIE CARPET / APPLOUSE DESIGN PVT LTD / GLOBAL DESIGNS / OBEETEE / JAIPUR RUG or As Per Approved</t>
  </si>
  <si>
    <t>Wooden floor</t>
  </si>
  <si>
    <t xml:space="preserve"> PERGO / TARKETT / SPAN / KAARA or As Per Approved</t>
  </si>
  <si>
    <t xml:space="preserve">   </t>
  </si>
  <si>
    <t>Natural Wood</t>
  </si>
  <si>
    <t>White Ash  Teak wood  ( Ghana Teak in BOQ nomeniclature be read as white Ash Teak )</t>
  </si>
  <si>
    <t>Natural Fibre Composite and Polymer Board &amp; Wood Material with the Density as per ISO 1183, 0.65 +/- 0.05 g/cm3</t>
  </si>
  <si>
    <t xml:space="preserve"> INDOWUD / RELWOOD </t>
  </si>
  <si>
    <t xml:space="preserve">ECO </t>
  </si>
  <si>
    <t xml:space="preserve">MARINO / GREEN LAM / CENTURY </t>
  </si>
  <si>
    <t>Laminates</t>
  </si>
  <si>
    <t>MERINO / GREENLAM / SONEAR</t>
  </si>
  <si>
    <t>Veneer</t>
  </si>
  <si>
    <t>MERINO/ GREEN/ DURO / DONEAR</t>
  </si>
  <si>
    <t>Glass</t>
  </si>
  <si>
    <t xml:space="preserve">SAINT GOBAIN / AIS  </t>
  </si>
  <si>
    <t>Concealed Doors closer</t>
  </si>
  <si>
    <t>ASSA ABLOY /  GEZE / DORSET</t>
  </si>
  <si>
    <t>Cylindrical Locks with Handles</t>
  </si>
  <si>
    <t xml:space="preserve">Wall Paper </t>
  </si>
  <si>
    <t xml:space="preserve">MURASPEC / MAJASTIC </t>
  </si>
  <si>
    <t>HDHMR / HDF BWP - FR Board / Ply</t>
  </si>
  <si>
    <t xml:space="preserve">ACTION TESSA / GREEN PANELMAX ( GREENPLY ) / CENTURY / DURO </t>
  </si>
  <si>
    <t>Waterproof Flexible Ply</t>
  </si>
  <si>
    <t>GREEN PANELMAX (GREENPLY)  / CENTURY / DURO</t>
  </si>
  <si>
    <t>MDF Board</t>
  </si>
  <si>
    <t>Bison  Board</t>
  </si>
  <si>
    <t>NCL (Bison Panel) or Eqv</t>
  </si>
  <si>
    <t>Hardware</t>
  </si>
  <si>
    <t>EBCO / ASSA ABLOY / HETTICH / HAFFELE</t>
  </si>
  <si>
    <t>Catchers</t>
  </si>
  <si>
    <t>Screws</t>
  </si>
  <si>
    <t xml:space="preserve">NETTLEFORD / GKW </t>
  </si>
  <si>
    <t>Mirror</t>
  </si>
  <si>
    <t xml:space="preserve">AIS / SAINT GOBAIN / MODI FLOAT </t>
  </si>
  <si>
    <t>False ceiling frame</t>
  </si>
  <si>
    <t>GYPROC-Saint gobain / Knauf / USG</t>
  </si>
  <si>
    <t>Gypsum Board</t>
  </si>
  <si>
    <t>Ceiling Grid  / Trims / Extruded / Axiom Profile</t>
  </si>
  <si>
    <t xml:space="preserve">KNAUF / ARMSTRONG / SAINT GOBAIN / USG </t>
  </si>
  <si>
    <t>Ceiling Accoustic / Metal / Baffle Tiles &amp; Planks</t>
  </si>
  <si>
    <t>KNAUF / ARMSTRONG / SAINT GOBAIN / USG / DURLUM</t>
  </si>
  <si>
    <t>Calcium silicate Board / TILES</t>
  </si>
  <si>
    <t>RAMCO HILUX / PROMAT</t>
  </si>
  <si>
    <t>POP / Gypsum Plaster</t>
  </si>
  <si>
    <t>J.K WHITE  /  BIRLA / GYPROC / DUDHI</t>
  </si>
  <si>
    <t>Plastic Emulsion Paint &amp; Primer</t>
  </si>
  <si>
    <t>DULUX / ASIAN / ICA / JOTUN / NIPPON</t>
  </si>
  <si>
    <t>Texture Paint</t>
  </si>
  <si>
    <t>SKK BY JAPAN /ICA or Equivlant as approved</t>
  </si>
  <si>
    <t xml:space="preserve">Stucco Paint </t>
  </si>
  <si>
    <t>ASIAN / ACRO / DULUX</t>
  </si>
  <si>
    <t>Coating Polish &amp; Paints - For Metal/Wood</t>
  </si>
  <si>
    <t>ICA / DULUX / ICI / SIRCA / JOTUN / ASIAN</t>
  </si>
  <si>
    <t>Fire Resistant Paint / Coating</t>
  </si>
  <si>
    <t>PROMAT / ICA / NOBLE PAINTS / ASIAN</t>
  </si>
  <si>
    <t>Synthetic Enamel Paint</t>
  </si>
  <si>
    <t>ASIAN PAINTS / BURGER / DULUX</t>
  </si>
  <si>
    <t>Distempers, Plastic Emulsion Paints and Primers</t>
  </si>
  <si>
    <t>Cement Based Putty for expose ceiling</t>
  </si>
  <si>
    <t>BIRLA / J K WHITE</t>
  </si>
  <si>
    <t>Tower Bolt</t>
  </si>
  <si>
    <t>ASSA ABLOY / HETTICH / HAFFELE</t>
  </si>
  <si>
    <t>E.P.D.M. Gasket</t>
  </si>
  <si>
    <t>ANAND / ROOP</t>
  </si>
  <si>
    <t/>
  </si>
  <si>
    <t>Masking tapes</t>
  </si>
  <si>
    <t xml:space="preserve">3M </t>
  </si>
  <si>
    <t>Polysulphide Sealant</t>
  </si>
  <si>
    <t>CICO TECHNOLOGIES / SIKKA / FOSROC / STP</t>
  </si>
  <si>
    <t>Glass Wool Insulation / Infill</t>
  </si>
  <si>
    <t>NOWOFILL / UP TWIGA</t>
  </si>
  <si>
    <t>SS SHEET PVD COATED</t>
  </si>
  <si>
    <t>304 GRADE FIBRINOX / JINDAL</t>
  </si>
  <si>
    <t>S.S. Work</t>
  </si>
  <si>
    <t>JINDAL / CHROMA / INALCO (304 GRADE)</t>
  </si>
  <si>
    <t>FROSTED FILM</t>
  </si>
  <si>
    <t>3M / AVERY</t>
  </si>
  <si>
    <t xml:space="preserve">TRASITION PROFILE </t>
  </si>
  <si>
    <t>BOTTOM LINE / PROGRESS PROFILE</t>
  </si>
  <si>
    <t xml:space="preserve">SS SHEET FIXING MATERIAL </t>
  </si>
  <si>
    <t xml:space="preserve"> VENTURA ( BUTTON FIX )</t>
  </si>
  <si>
    <t xml:space="preserve">FITTING FOR SLIDING DOOR </t>
  </si>
  <si>
    <t>CLASSIC 80M SLIDO  ( HAFELE ) /  HETTICH</t>
  </si>
  <si>
    <t xml:space="preserve">C &amp; J Gola   Profile </t>
  </si>
  <si>
    <t>HAFELE / HETTICH / PROGRESS / BOTTOMLINE</t>
  </si>
  <si>
    <t>Aluminium L Profile</t>
  </si>
  <si>
    <t xml:space="preserve">Toilet Cubicals </t>
  </si>
  <si>
    <t>MARINO / GREENLAM Sturdo</t>
  </si>
  <si>
    <t xml:space="preserve">Light Fixtuers </t>
  </si>
  <si>
    <t>HAVELLS / PHILLIPS / REGENT</t>
  </si>
  <si>
    <t xml:space="preserve">Decorative light Fixtuers </t>
  </si>
  <si>
    <t xml:space="preserve">WHITE TEAK / JAINSONS / KAPOOR LIGHTS / TISVA </t>
  </si>
  <si>
    <t xml:space="preserve">Feature Designer light Fixtuers </t>
  </si>
  <si>
    <t>Customised / Imported As Per Design</t>
  </si>
  <si>
    <t xml:space="preserve">Aluminium Work </t>
  </si>
  <si>
    <t>HINDALCO / JINDAL /BHARAT ALUMINIUM</t>
  </si>
  <si>
    <t>ACP Sheet ( Fire Rated )</t>
  </si>
  <si>
    <t>ALUDECOR / ALSTONE / ALSTRONG</t>
  </si>
  <si>
    <t xml:space="preserve">Febric for false ceiling </t>
  </si>
  <si>
    <t>MORBERN, DWINDO, DRAPESY</t>
  </si>
  <si>
    <t xml:space="preserve">Febric with Art work </t>
  </si>
  <si>
    <t>Framed Allumunium Partition system</t>
  </si>
  <si>
    <t>CITTERIO / JEB / ALLOY / KUBIK</t>
  </si>
  <si>
    <t xml:space="preserve">Toughened Glass </t>
  </si>
  <si>
    <t>AIS / SAINT GOBAIN</t>
  </si>
  <si>
    <t>Fire door</t>
  </si>
  <si>
    <t xml:space="preserve">PACIFIC / NAVAIR </t>
  </si>
  <si>
    <t xml:space="preserve">Imported marble </t>
  </si>
  <si>
    <t xml:space="preserve">Stonex / A-Class / Marble city  or As per Sample Approved </t>
  </si>
  <si>
    <t>Access Panel</t>
  </si>
  <si>
    <t>Knauff / Saint gobain</t>
  </si>
  <si>
    <t>Furniture works</t>
  </si>
  <si>
    <t>Stenley / Dtale Modern / Innerspace / Furniturewala or As per approved</t>
  </si>
  <si>
    <t>Weigh Hanger /  Suspended Supports</t>
  </si>
  <si>
    <t>GRIPPLE or Equivlant</t>
  </si>
  <si>
    <t>Fabrication &amp; Customization works</t>
  </si>
  <si>
    <t>Walia Steel Craft / Alsorg / Metal steel Craft or As per Sample qualify by the Architect.</t>
  </si>
  <si>
    <t>Custom ART Work (FRP or Mould work or Brass or Sculpture etc.)</t>
  </si>
  <si>
    <t xml:space="preserve"> Universal India studio / Aarav Art / Chugli or Equivlant</t>
  </si>
  <si>
    <t>Note:</t>
  </si>
  <si>
    <r>
      <rPr>
        <sz val="9"/>
        <rFont val="Century Gothic"/>
        <charset val="134"/>
      </rPr>
      <t>In the List of recommended above, out of makes mentioned in the list, only 1st make shall be quoted for and used. However if due to non-availability or any other technical reasons, the alternative make is allowed, it shall be subject to price adjustment.</t>
    </r>
  </si>
  <si>
    <t>Date</t>
  </si>
  <si>
    <t>October' 27, 2023</t>
  </si>
  <si>
    <t>ITEM DESCRIPTION</t>
  </si>
  <si>
    <t>QTY.</t>
  </si>
  <si>
    <t>Rate 
(INR)</t>
  </si>
  <si>
    <t>Amount 
(INR)</t>
  </si>
  <si>
    <t>SUB HEAD I - AIR-CONDITIONING SYSTEM</t>
  </si>
  <si>
    <t>SUPPLY</t>
  </si>
  <si>
    <t>INSTALLATION</t>
  </si>
  <si>
    <t>TOTAL</t>
  </si>
  <si>
    <t>1.0</t>
  </si>
  <si>
    <t>EQUIPMENT</t>
  </si>
  <si>
    <t>FLOOR MOUNTED AIR HANDLING UNIT UVGI AND MERV-13</t>
  </si>
  <si>
    <t>Supplying, installing, testing and commissioning  of chilled water based double skin construction draw thru type Air Handling Unit (AHU) as per specification, each complete with following:</t>
  </si>
  <si>
    <t>Inner skin of casing shall be constructed out of 24 gauge plain GS sheet &amp; outer skin in 24 gauge pre-plasticized GS sheet  sandwitched between 50mm thick injected PU foam insulation of density not less than 40 Kg /CuM  and complete with inspection doors including control wiring as required. AHU shall have access for all parts</t>
  </si>
  <si>
    <t>Fan section shall be complete with Plug fans. Fan should be suitable for VFD operation. All fans shall be AMCA certified.</t>
  </si>
  <si>
    <t>Pre filter (MERV 8), 50mm thick washable synthetic fibre filter, face velocity not exceeding 500FPM. AHU shall be provided with MERV-13 filters (Bag type filter).</t>
  </si>
  <si>
    <t>Six row deep cooling coil of copper tube, copper header and aluminum fins sized at maximum face velocity of 500 fpm. Cooling coil frame work and coil end plate shall be of SS304 construction. Wall thickness of tubes not less than 0.5mm. Drain pan shall be made out of 18 gauge stainless steel duly insulated as per specifications.</t>
  </si>
  <si>
    <t>Squirrel cage induction motors, IP-55, IE-3 suitable for 415 ± 10% volts, 50 Hz, AC supply meeting criterion as per ASHRAE standard 90.1-2013  and 90% or higher efficiency, suitable for VFD operation.</t>
  </si>
  <si>
    <t>AHUs shall be complete with vibration isolation arrangement, rubber grooments etc to make installation vibration free.</t>
  </si>
  <si>
    <t>Fan outlet velocity not exceeding 10.16 mps.</t>
  </si>
  <si>
    <t>Total static pressure &amp; motor rating shall be determined by contractor in co-ordination with manufacturer considering pressure drop across all accessories on supply air streams as per final appoved shop drawings.</t>
  </si>
  <si>
    <t xml:space="preserve">Sound level at 1 m distance not exceeding 55 dB(A). </t>
  </si>
  <si>
    <t>Starter panel for AHU and necessary electrical and control cables from starter panel to AHU shall be inclusive with AHU.</t>
  </si>
  <si>
    <t>AHU shall be provided complete with doors to access the AHU parts. Contractor has to submit the AHU GA drawing showing piping connection side, door size, AHU size etc. Technical submittal for the same has to be approved from the consultants prior to procurement.</t>
  </si>
  <si>
    <t>UVGI Specifications</t>
  </si>
  <si>
    <t xml:space="preserve">AHU UVGI system with all accessories and framework required to mark fully functional in AHU’s for maintaining indoor Air Quality &amp; Deep Coil Cleaning. Quantities of UVGI Lams shall be selected to cover entire cooling coil area with even distribution of light. The UVGI Equipment shall be listed to UL/CE Certified for electrical and fire &amp; safety. UVGI system supplied must be in strict conformity with the specifications. The lamp shall have 9000 hrs. life, ballasts shall be electronic type, life rated greater &gt; 14000 hrs.  The UV system shall be installed on upstream side of cooling coil to avoid wind-chill effect. The UV emitters must be suitable for high airflow and low temperature operation. UV lamps should be operated in 254 nM wavelength, minimum intensity of UV light at surface of cooling coil shall be greater than 500 uW/cm2. UVGI system should be equipped with microprocessor-based control panel and shall have feature of run hour monitoring, Lamp fault Status, BMS compatibility. UVGI’s shall be suitable for following AHU Unit CFM. </t>
  </si>
  <si>
    <t>AHU    Capacity            S.P         Motor Rating       Rows            Area to be</t>
  </si>
  <si>
    <t xml:space="preserve">No.    (Cfm/TR)       (mmWG)           (HP)             of coils          fed </t>
  </si>
  <si>
    <t>AHU-1   20210/37TR    55              15                 6               Lounge Area</t>
  </si>
  <si>
    <t>VARIABLE FREQUENCY DRIVES (VFDs)</t>
  </si>
  <si>
    <t>Supply, Installation, Testing and Commissioning of variable frequency drives for following Air Handling Units. Variable frequency drives shall be provided with necessary sensors and transmitters complete with control wiring in all respect as required and as per specifications.  VFDs shall have built-in harmonic filters. The drives shall be suitable for the mentioned/approved motor rating. VFDs shall be housed in precoated, vandal proof enclosure with On/Off Push Buttons, Phase indication lights, A/M Switch and with adequate provisions for ventilation using a fan. The VFDs shall be able to receive the signals from multiple/combination of  duct static pressure sensors/Temp. sensors and to ramp the speed of the motor.VFDs shall  be suitable to take feed back and connectivity from all the DPS as mentioned below against each motor rating to facilitate averaging activity by VFD. Quoted price shall be inclusive of return air temperature sensor and necessary electrical switches including change over switch &amp; copper cabling for integration with the AHU panel. VFDs shall be installed within Electrical panels as described under Section 'Electrical Works'. Overall protection of VFDs with Panels shall be IP-54.</t>
  </si>
  <si>
    <t>(i)  Sensing Range : 10mm to 50 mm WG</t>
  </si>
  <si>
    <t>(ii)  Output Signal   : 4 mA to 20 mA</t>
  </si>
  <si>
    <t xml:space="preserve">                                        OR</t>
  </si>
  <si>
    <t xml:space="preserve">                                 0 V  to 10 V DC</t>
  </si>
  <si>
    <t>AHU                             Capacity        Motor Rating                  Area to be</t>
  </si>
  <si>
    <t xml:space="preserve">No.                               (Cfm)                 (HP)                                fed </t>
  </si>
  <si>
    <t>AHU-1                     20210              15.0                         Lounge Area</t>
  </si>
  <si>
    <t>RO</t>
  </si>
  <si>
    <t>VENTILATION  FANS</t>
  </si>
  <si>
    <t>1.2.1</t>
  </si>
  <si>
    <t>INLINE FANS WITHOUT FILTER</t>
  </si>
  <si>
    <r>
      <rPr>
        <sz val="9"/>
        <color theme="1"/>
        <rFont val="Century Gothic"/>
        <charset val="134"/>
      </rPr>
      <t xml:space="preserve">Supply, installation, testing and commissioning of duct mounted  </t>
    </r>
    <r>
      <rPr>
        <b/>
        <sz val="9"/>
        <color theme="1"/>
        <rFont val="Century Gothic"/>
        <charset val="134"/>
      </rPr>
      <t>IN-LINE FANS</t>
    </r>
    <r>
      <rPr>
        <sz val="9"/>
        <color theme="1"/>
        <rFont val="Century Gothic"/>
        <charset val="134"/>
      </rPr>
      <t xml:space="preserve"> for exhaust air as shown in drawings.  Each fan shall be complete with motor, mounting flanges, accessories like bird screen, fixed louvers and GI sheet canopy for weather protection as required. Quoted price shall be inclusive of electronic speed regulator and wiring between fan &amp; speed regulator for single phase fans. Incase of 3 phase fans quoted price shall be inclusive of DOL starter panel with cabling between starter panel and fan. </t>
    </r>
  </si>
  <si>
    <t>Quoted prices shall be inclusive of all necessary supports by MS structural steel if required,  hangers, clamp supports from walls, floors and  ceiling with painting with one coat of primer and two coats of paint to supports of MS work.
In addition, 18G GI sheet canopy work and vibration isolator pads to make installation vibration free for fans to be installed on terrace.</t>
  </si>
  <si>
    <t>Fan Selection arrangement shall be as follows:</t>
  </si>
  <si>
    <t>Fan                              Capacity            S.P                          Area to</t>
  </si>
  <si>
    <t>No.                               (Cfm)           (mmWG)             to be exhausted</t>
  </si>
  <si>
    <t>IF-1(Circular)              500              16-17   Toilets adjoing live display kitchen</t>
  </si>
  <si>
    <t>IF-2(Rectangular)       1200             14-15      Male, Female and Disabled Toilet</t>
  </si>
  <si>
    <t>IF-3(Rectangular)        1000             14-15      Veg &amp; Non Veg Kitchen</t>
  </si>
  <si>
    <t>IF-4(Circular)            1000          10-12      Live Display Kitchen</t>
  </si>
  <si>
    <t>IF-5(Circular)              125               10-12      Electrical Room</t>
  </si>
  <si>
    <t>Contactor to check/calculate static pressure drop as per shop drawing.</t>
  </si>
  <si>
    <t>Note: Cigar Room Inline fan will be low noise type, sound level should not exceed 40dBA @ 2meters. Selection for the same to be done accordingly.</t>
  </si>
  <si>
    <t>1.2.2</t>
  </si>
  <si>
    <t>INLINE FANS WITH FILTER</t>
  </si>
  <si>
    <r>
      <rPr>
        <sz val="9"/>
        <color theme="1"/>
        <rFont val="Century Gothic"/>
        <charset val="134"/>
      </rPr>
      <t xml:space="preserve">Supply, installation, testing and commissioning of duct mounted  </t>
    </r>
    <r>
      <rPr>
        <b/>
        <sz val="9"/>
        <color theme="1"/>
        <rFont val="Century Gothic"/>
        <charset val="134"/>
      </rPr>
      <t>IN-LINE FANS</t>
    </r>
    <r>
      <rPr>
        <sz val="9"/>
        <color theme="1"/>
        <rFont val="Century Gothic"/>
        <charset val="134"/>
      </rPr>
      <t xml:space="preserve"> for fresh air as shown in drawings.  Each fan shall be complete with motor, mounting flanges, accessories like bird screen, fixed louvers and GI sheet canopy for weather protection as required. Quoted price shall be inclusive of electronic speed regulator and wiring between fan &amp; speed regulator for single phase fans. Incase of 3 phase fans quated price shall be inclusive of DOL starter panel with cabling between starter panel and fan. </t>
    </r>
  </si>
  <si>
    <t xml:space="preserve">All fans shall be provided with Pre-Filter section (MERV-8)  complete with  50mm thick washable synthetic fibre filters. Velocity  across  the filters shall not exceed 450 FPM. </t>
  </si>
  <si>
    <t>Quoted prices shall be inclusive of all necessary supports by MS structural steel if required,  hangers, clamp supports from walls, floors and  ceiling with painting with one coat of primer and two coats of paint to supports of MS work. Fans feeding/exhausting to the same areas shall be integrated.
In addition, 18G GI sheet canopy work and vibration isolator pads to make installation vibration free for fans to be installed on terrace.</t>
  </si>
  <si>
    <t xml:space="preserve">IF-6(Rectangular)       1000           20-22             Live Display kitchen </t>
  </si>
  <si>
    <t xml:space="preserve">IF-7(Rectangular)         1000            20-22             Veg &amp; Non. Veg kitchen </t>
  </si>
  <si>
    <t xml:space="preserve"> TOTAL ITEM NO. 1 (EQUIPMENT)</t>
  </si>
  <si>
    <t>2.0</t>
  </si>
  <si>
    <t>PIPING AND VALVES</t>
  </si>
  <si>
    <t>CHILLED WATER PIPING</t>
  </si>
  <si>
    <t xml:space="preserve">Supply , Installation, Testing and Commissioning of MS heavy class (Class "C') pipes cut to requird   lengths and installed with all welded joints. Quoted price  shall  be  inclusive  of   supply  and  fixing  in position  the  necessary   fittings   like  elbows, tees reducers,  sockets  etc., and  hanging   arrangement and floor supports as required, rigid PUF saddles, washers and check nuts etc in accordance  with  the  approved   shop  drawings   and specifications. All sleeves in Fire wall/slab shall be sealed using fireproof sealant. Pipes shall be of following sizes :  </t>
  </si>
  <si>
    <t xml:space="preserve">For Pipe sizes of 80mm dia &amp; above complete "C" channel support shall be provided. For floor supports,  supports shall be complete with pipes of adequate size with base plate &amp; vibration isolation pads and "C" channel. All pipe supports channels, fastner etc. to be selected as per support depth &amp; loading as per structural consultant recommendations. </t>
  </si>
  <si>
    <t xml:space="preserve"> 80mm dia </t>
  </si>
  <si>
    <t>RM</t>
  </si>
  <si>
    <t xml:space="preserve"> 65mm dia </t>
  </si>
  <si>
    <t>-</t>
  </si>
  <si>
    <t>Rate Only</t>
  </si>
  <si>
    <t>CONDENSATE DRAIN PIPING -GI</t>
  </si>
  <si>
    <t xml:space="preserve">Supply, Installation , Testing   and  Commissioning   </t>
  </si>
  <si>
    <t>of GI  medium class (Class 'B') pipes cut to requird</t>
  </si>
  <si>
    <t xml:space="preserve"> lengths   and  installed  with  all  screwed        joints</t>
  </si>
  <si>
    <t xml:space="preserve">for   condensate      drain.           Quoted             price </t>
  </si>
  <si>
    <t>shall    be   inclusive  of   supply    and    fixing      in</t>
  </si>
  <si>
    <t>position  the  necessary   fittings   like  elbows, tees</t>
  </si>
  <si>
    <t>reducers    etc.,   and supporting    arrangement</t>
  </si>
  <si>
    <t xml:space="preserve">in accordance  with  the  approved   shop  drawings  </t>
  </si>
  <si>
    <t>and specifications.Pipes shall be insulated with</t>
  </si>
  <si>
    <t>9mm   thick closed cell elastomeric  insulation</t>
  </si>
  <si>
    <t>in tubing form . Pipes shall be of following sizes :</t>
  </si>
  <si>
    <t xml:space="preserve"> 50mm dia </t>
  </si>
  <si>
    <t xml:space="preserve"> 40mm dia </t>
  </si>
  <si>
    <t>BUTTERFLY VALVES</t>
  </si>
  <si>
    <t>Providing and fixing in position  the following wafer type Butterfly Valves complete with SS-410 disc, companion flanges, nuts, bolts, gaskets  etc. as required. Butterfly valves shall confirm to PN -16 rating as per specifications. Quoted price shall be inclusive of insulation for valves associated with chilled water circuit as per the specifications. The valves shall be following sizes.</t>
  </si>
  <si>
    <t>BALL VALVES (for AHUs)</t>
  </si>
  <si>
    <t xml:space="preserve">Supplying , Installaing , Testing and Commissioning  </t>
  </si>
  <si>
    <t>of    following   Ball    Valves   in  accordance   with</t>
  </si>
  <si>
    <t>the  approved   shop  drawings  and   specifications.</t>
  </si>
  <si>
    <t>Quoted price shall be inclusive of insulation as per the specifications.</t>
  </si>
  <si>
    <t xml:space="preserve"> 32mm dia </t>
  </si>
  <si>
    <t>BALANCING  VALVES</t>
  </si>
  <si>
    <t>Supplying , Installaing , Testing and Commissioning of  following  Balancing  Valves  in accordance  with  the  approved   shop  drawings  and   specifications. Balancing valves shall conform to PN-16 rating as per the specifications. Quoted price shall be inclusive of insulation as per the specifications.</t>
  </si>
  <si>
    <t>2/3 WAY DIVERTING VALVES (for AHUs )</t>
  </si>
  <si>
    <t xml:space="preserve">Supply , Installation , Testing and Commissioning  </t>
  </si>
  <si>
    <t xml:space="preserve">of     motorised   2/3 way     diverting    valves      with </t>
  </si>
  <si>
    <t xml:space="preserve">modulating  motor, proportional thermostat       and </t>
  </si>
  <si>
    <t xml:space="preserve">copper  control   wiring   for   air    handling    units. </t>
  </si>
  <si>
    <t xml:space="preserve">Quoted price shall be inclusive of current transformers,  </t>
  </si>
  <si>
    <t xml:space="preserve">control cabling etc. as required and insulation as per </t>
  </si>
  <si>
    <t>specifications. The valves shall be of  the following sizes :</t>
  </si>
  <si>
    <t>80mm dia valves</t>
  </si>
  <si>
    <t>65mm dia valves</t>
  </si>
  <si>
    <t>AUTO PURGE VALVES</t>
  </si>
  <si>
    <t xml:space="preserve">of   10mm dia    automatic  purge valves. </t>
  </si>
  <si>
    <t>2.8</t>
  </si>
  <si>
    <t>Y- STRAINER FOR AHUs</t>
  </si>
  <si>
    <t xml:space="preserve">of  following 'Y'-  strainers for AHUs as per the </t>
  </si>
  <si>
    <t>specifications having PN-16 rating. Quoted price shall be</t>
  </si>
  <si>
    <t xml:space="preserve"> inclusive of insulation as per the specifications.</t>
  </si>
  <si>
    <t>THERMOMETERS</t>
  </si>
  <si>
    <t xml:space="preserve">of  100mm dia dial type thermometers as per the </t>
  </si>
  <si>
    <t>specifications.</t>
  </si>
  <si>
    <t>PRESSURE GAUGES</t>
  </si>
  <si>
    <t>Supply , Installation , Testing and Commissioning of  industrial type pressure gauges completely in stainless stainless  steel  (SS) construction with 100mm dia dial and complete with shut off gauge cocks etc.  as  per the  specifications.U tube of pressure gauges shall be insulated.</t>
  </si>
  <si>
    <t>BTU METER</t>
  </si>
  <si>
    <t xml:space="preserve">The BTU meter should be a combined heat and cold type static meter using Non-Mechanical (Ultrasonic/Oscillating Jet) measurement principle. The nominal pressure rating should be PN16, IP54 protection. The meter should conform in all aspects to MID certification EN 1434 class2/3. Data logging minimim upto 12 months. The meter (Calculator) shall have an NFC communication. The Calculator to have Battery backup minimum up to 2 months in case of complete power failure and shell life of 10years, 230VAC or 24VAC/VDC power supply operated with integrated Bacnet/modbus module/cloud. </t>
  </si>
  <si>
    <r>
      <rPr>
        <sz val="9"/>
        <color theme="1"/>
        <rFont val="Century Gothic"/>
        <charset val="134"/>
      </rPr>
      <t xml:space="preserve">Supply, Installation, testing and commissioning of electronic, </t>
    </r>
    <r>
      <rPr>
        <b/>
        <sz val="9"/>
        <color theme="1"/>
        <rFont val="Century Gothic"/>
        <charset val="134"/>
      </rPr>
      <t>AUTOMATIC PRESSURE INDEPENDENT BALANCING VALVE</t>
    </r>
    <r>
      <rPr>
        <sz val="9"/>
        <color theme="1"/>
        <rFont val="Century Gothic"/>
        <charset val="134"/>
      </rPr>
      <t xml:space="preserve"> type dynamic balancing Valve with integrated 2 way modulating Control valves in a single body. The actuator shall be capable of accepting 2-10VCD, 4- 20 mA electric signal and shall provide similar transduced feedback output signal to control system. The valves &amp; actuators shall be compatible with Building Automation System. HVAC contractor shall ensure the required power supply to the valve for proper working.The minimum close off Pressure of actuator must be 1.5 times shut off head of pump . The valve shall be suitable for following pipe sizes:</t>
    </r>
  </si>
  <si>
    <t>50mm dia valves</t>
  </si>
  <si>
    <t>BMS INTERFACE</t>
  </si>
  <si>
    <t>Necessary sockets and nipples with shut off valves for mounting sensors/transmitters on pipe line to interface the BMS system.</t>
  </si>
  <si>
    <t>Lot</t>
  </si>
  <si>
    <t xml:space="preserve"> TOTAL ITEM NO. 2 (PIPING AND VALVES)</t>
  </si>
  <si>
    <t>AIR DISTRIBUTION</t>
  </si>
  <si>
    <r>
      <rPr>
        <sz val="9"/>
        <color theme="1"/>
        <rFont val="Century Gothic"/>
        <charset val="134"/>
      </rPr>
      <t>Supply,  installation and testing of</t>
    </r>
    <r>
      <rPr>
        <b/>
        <sz val="9"/>
        <color theme="1"/>
        <rFont val="Century Gothic"/>
        <charset val="134"/>
      </rPr>
      <t xml:space="preserve"> SITE Fabricated GI sheet metal ducts as per IS-655 Standard</t>
    </r>
    <r>
      <rPr>
        <sz val="9"/>
        <color theme="1"/>
        <rFont val="Century Gothic"/>
        <charset val="134"/>
      </rPr>
      <t xml:space="preserve"> in accordance with the approved shop drawings  as required by the specifications. Quoted price shall be inclusive of all necessary supports by MS structural steel if required,  hangers, clamp supports from walls, floors and  ceiling  including  cutting holes and chases in brick, R.C.C. work, making   good   the   same  to  original condition complete in all respects with painting with one coat of primer and two coats of paint to supports of MS work. Quoted price shall be inclusive of scaffolding work as required.
Note:All exposed surfaces &amp; duct shall be painted in black mat finish by the HVAC contractor.</t>
    </r>
  </si>
  <si>
    <t>3.1.1</t>
  </si>
  <si>
    <t>24 gauge galvanised sheet steel (0.63 mm)</t>
  </si>
  <si>
    <t>Sqm.</t>
  </si>
  <si>
    <t>3.1.2</t>
  </si>
  <si>
    <t>22 gauge galvanised sheet steel  (0.8 mm)</t>
  </si>
  <si>
    <t>3.1.3</t>
  </si>
  <si>
    <t>20 gauge galvanised sheet steel (1.0 mm)</t>
  </si>
  <si>
    <t>3.1.4</t>
  </si>
  <si>
    <t>18 gauge galvanised sheet steel (1.25 mm)</t>
  </si>
  <si>
    <t>Supply, Installation,Testing  and   Balancing  of flexible ducting comprising of inner as well as outer skin constructed out of aluminium &amp; fibre glass insulation 25mm thick of minimum 24 kg/cu.m density insulation sandwitched in between. Duct should confirm  to fire rating standards BS-476 part 5, 6 &amp; 7. 
Flexible  Ducts of following sizes as per approved shop drawings, specifications :</t>
  </si>
  <si>
    <t>3.2.1</t>
  </si>
  <si>
    <t>350 mm dia.</t>
  </si>
  <si>
    <t>Mtr.</t>
  </si>
  <si>
    <t>3.2.2</t>
  </si>
  <si>
    <t>300 mm dia.</t>
  </si>
  <si>
    <t>3.2.3</t>
  </si>
  <si>
    <t>200 mm dia.</t>
  </si>
  <si>
    <t>3.2.4</t>
  </si>
  <si>
    <t>150 mm dia.</t>
  </si>
  <si>
    <t>3.2.5</t>
  </si>
  <si>
    <t>100 mm dia.</t>
  </si>
  <si>
    <r>
      <rPr>
        <sz val="9"/>
        <color theme="1"/>
        <rFont val="Century Gothic"/>
        <charset val="134"/>
      </rPr>
      <t xml:space="preserve">Supply, installation and testing of GI construction </t>
    </r>
    <r>
      <rPr>
        <b/>
        <sz val="9"/>
        <color theme="1"/>
        <rFont val="Century Gothic"/>
        <charset val="134"/>
      </rPr>
      <t>Opposed blade Volume control dampers</t>
    </r>
    <r>
      <rPr>
        <sz val="9"/>
        <color theme="1"/>
        <rFont val="Century Gothic"/>
        <charset val="134"/>
      </rPr>
      <t xml:space="preserve"> within ducts to be provided with suitable ducts lever and quadrants for manual control of  volume  of air flow and for proper balancing of the air distribution system.</t>
    </r>
  </si>
  <si>
    <r>
      <rPr>
        <sz val="9"/>
        <color theme="1"/>
        <rFont val="Century Gothic"/>
        <charset val="134"/>
      </rPr>
      <t xml:space="preserve">Supply, installation, testing and commissioning of </t>
    </r>
    <r>
      <rPr>
        <b/>
        <sz val="9"/>
        <color theme="1"/>
        <rFont val="Century Gothic"/>
        <charset val="134"/>
      </rPr>
      <t>Motorised combined smoke &amp; fire damper</t>
    </r>
    <r>
      <rPr>
        <sz val="9"/>
        <color theme="1"/>
        <rFont val="Century Gothic"/>
        <charset val="134"/>
      </rPr>
      <t xml:space="preserve"> complete with control panel, inter connecting wiring at locations shown in approved shop drawings and as per specifications.</t>
    </r>
  </si>
  <si>
    <t>3.4.1</t>
  </si>
  <si>
    <t>Smoke &amp; Fire Dampers.</t>
  </si>
  <si>
    <t>3.4.2</t>
  </si>
  <si>
    <t>Control Panel &amp; Wiring (including actuators)</t>
  </si>
  <si>
    <r>
      <rPr>
        <sz val="9"/>
        <color theme="1"/>
        <rFont val="Century Gothic"/>
        <charset val="134"/>
      </rPr>
      <t xml:space="preserve">Supply, installation, testing and balancing of powder coated Extruded Aluminium </t>
    </r>
    <r>
      <rPr>
        <b/>
        <sz val="9"/>
        <color theme="1"/>
        <rFont val="Century Gothic"/>
        <charset val="134"/>
      </rPr>
      <t xml:space="preserve">Supply Air Grilles </t>
    </r>
    <r>
      <rPr>
        <sz val="9"/>
        <color theme="1"/>
        <rFont val="Century Gothic"/>
        <charset val="134"/>
      </rPr>
      <t>with multiblade type key operated grille louver dampers in accordance with the approved shop drawings and specifications.</t>
    </r>
  </si>
  <si>
    <r>
      <rPr>
        <sz val="9"/>
        <color theme="1"/>
        <rFont val="Century Gothic"/>
        <charset val="134"/>
      </rPr>
      <t xml:space="preserve">Supply, installation, testing and balancing of powder coated extruded Aluminium </t>
    </r>
    <r>
      <rPr>
        <b/>
        <sz val="9"/>
        <color theme="1"/>
        <rFont val="Century Gothic"/>
        <charset val="134"/>
      </rPr>
      <t xml:space="preserve">Exhaust/Return  Air Grilles </t>
    </r>
    <r>
      <rPr>
        <sz val="9"/>
        <color theme="1"/>
        <rFont val="Century Gothic"/>
        <charset val="134"/>
      </rPr>
      <t xml:space="preserve"> without multiblade type grille louver dampers</t>
    </r>
  </si>
  <si>
    <r>
      <rPr>
        <sz val="9"/>
        <color theme="1"/>
        <rFont val="Century Gothic"/>
        <charset val="134"/>
      </rPr>
      <t xml:space="preserve">Supply, installation, testing and balancing of Powder coated extruded aluminium construction square / round shape </t>
    </r>
    <r>
      <rPr>
        <b/>
        <sz val="9"/>
        <color theme="1"/>
        <rFont val="Century Gothic"/>
        <charset val="134"/>
      </rPr>
      <t>Supply Air Diffusers</t>
    </r>
    <r>
      <rPr>
        <sz val="9"/>
        <color theme="1"/>
        <rFont val="Century Gothic"/>
        <charset val="134"/>
      </rPr>
      <t xml:space="preserve"> with removable core &amp; anti smudge ring &amp; key operated volume control dampers as per approved drawings and specifications.</t>
    </r>
  </si>
  <si>
    <r>
      <rPr>
        <sz val="9"/>
        <color theme="1"/>
        <rFont val="Century Gothic"/>
        <charset val="134"/>
      </rPr>
      <t xml:space="preserve">Supply, installation, testing and balancing of Powder coated extruded aluminium construction square / round shape </t>
    </r>
    <r>
      <rPr>
        <b/>
        <sz val="9"/>
        <color theme="1"/>
        <rFont val="Century Gothic"/>
        <charset val="134"/>
      </rPr>
      <t>Return Air Diffusers</t>
    </r>
    <r>
      <rPr>
        <sz val="9"/>
        <color theme="1"/>
        <rFont val="Century Gothic"/>
        <charset val="134"/>
      </rPr>
      <t xml:space="preserve"> as per approved drawings and specifications.</t>
    </r>
  </si>
  <si>
    <r>
      <rPr>
        <sz val="9"/>
        <color theme="1"/>
        <rFont val="Century Gothic"/>
        <charset val="134"/>
      </rPr>
      <t xml:space="preserve">Supply, installation, testing and balancing of Powder coated/Anodised  extruded aluminium construction. </t>
    </r>
    <r>
      <rPr>
        <b/>
        <sz val="9"/>
        <color theme="1"/>
        <rFont val="Century Gothic"/>
        <charset val="134"/>
      </rPr>
      <t xml:space="preserve">Louvers with bird screen for exhaust air </t>
    </r>
    <r>
      <rPr>
        <sz val="9"/>
        <color theme="1"/>
        <rFont val="Century Gothic"/>
        <charset val="134"/>
      </rPr>
      <t>as per specifications and approved drawings.</t>
    </r>
  </si>
  <si>
    <t>Supply, Installation, Testing of 125mm deep antivibration flexible  joints at the outlet of  air handling units/ductable split units//inline fans. Flexible connections  shall be constructed using fire retardant  fabric with   extruded aluminium frame/flange on both sides of approved make.</t>
  </si>
  <si>
    <t>Supply,   Installation   and   Testing    of   single piece GI round spigot made out of spinning process with 50mm height and having grooves on both sides and circular flanges. Spigots shall be installed on main ducts to facilitate connection of flexible ducts.</t>
  </si>
  <si>
    <t>3.11.1</t>
  </si>
  <si>
    <t>Nos.</t>
  </si>
  <si>
    <t>3.11.2</t>
  </si>
  <si>
    <t>3.11.3</t>
  </si>
  <si>
    <t>3.11.4</t>
  </si>
  <si>
    <t>3.11.5</t>
  </si>
  <si>
    <t>Supply,  Installation  and  Testing  of Butterfly damper of aluminium sheet construction with two flap with sleeve as per thespecifications and shop drawings.</t>
  </si>
  <si>
    <t>3.12.1</t>
  </si>
  <si>
    <t>3.12.2</t>
  </si>
  <si>
    <t>3.12.3</t>
  </si>
  <si>
    <t>3.12.4</t>
  </si>
  <si>
    <t>3.12.5</t>
  </si>
  <si>
    <t>MOTORIZED VCD</t>
  </si>
  <si>
    <t>Supply, Installation, Testing and commissioning  of multi box type zero leakage extruded aluminium dampers for ducts to be provided with suitable links, levers and quadrants for manual ON/OFF and control of air flow as per approved shop drawing and specifications.</t>
  </si>
  <si>
    <t>Supply and fixing of actuators of suitable rating of torque complete with control panel and manual switch, transformer, copper wiring from junction box and actuator associated with the above VCDs. Actuator shall be suitable for duct size as shown in the drawing. Quoted arrangement shall be inclusive of all arrangement requited to ON/OFF the actuator/VCD integrated with switch to shut/on the supply air to digital immersive room.</t>
  </si>
  <si>
    <t>THERMAL INSULATION</t>
  </si>
  <si>
    <t>3.14.1</t>
  </si>
  <si>
    <t>THERMAL INSULATION FOR DUCTWORK</t>
  </si>
  <si>
    <r>
      <rPr>
        <sz val="9"/>
        <color theme="1"/>
        <rFont val="Century Gothic"/>
        <charset val="134"/>
      </rPr>
      <t xml:space="preserve">Supply  and  Application  of  external thermal insulation  of supply /return air ducting using </t>
    </r>
    <r>
      <rPr>
        <b/>
        <sz val="9"/>
        <color theme="1"/>
        <rFont val="Century Gothic"/>
        <charset val="134"/>
      </rPr>
      <t xml:space="preserve">closed cell elastomeric nitrile rubber insulation with class 'O' fire retardant properties </t>
    </r>
    <r>
      <rPr>
        <sz val="9"/>
        <color theme="1"/>
        <rFont val="Century Gothic"/>
        <charset val="134"/>
      </rPr>
      <t>as per the specifications and  drawings.  Quoted price shall be inclusive of adhesive, tapes as per specification. insulation shall be provided with aluminium foil, factory laminated.</t>
    </r>
  </si>
  <si>
    <t>Insulation thickness/application will be as per approved shop drawing notes.</t>
  </si>
  <si>
    <t xml:space="preserve">25 mm thick </t>
  </si>
  <si>
    <t xml:space="preserve">19 mm thick </t>
  </si>
  <si>
    <t xml:space="preserve">16 mm thick </t>
  </si>
  <si>
    <t xml:space="preserve">13 mm thick </t>
  </si>
  <si>
    <t xml:space="preserve">9 mm thick </t>
  </si>
  <si>
    <t>3.14.2</t>
  </si>
  <si>
    <t>ACOUSTIC LINING OF DUCTS</t>
  </si>
  <si>
    <r>
      <rPr>
        <sz val="9"/>
        <color theme="1"/>
        <rFont val="Century Gothic"/>
        <charset val="134"/>
      </rPr>
      <t xml:space="preserve">Supply and Application of internal acoustic lining of  supply  air  ducting using </t>
    </r>
    <r>
      <rPr>
        <b/>
        <sz val="9"/>
        <color theme="1"/>
        <rFont val="Century Gothic"/>
        <charset val="134"/>
      </rPr>
      <t>open cell nitrile rubber insulation</t>
    </r>
    <r>
      <rPr>
        <sz val="9"/>
        <color theme="1"/>
        <rFont val="Century Gothic"/>
        <charset val="134"/>
      </rPr>
      <t xml:space="preserve"> with density within 140-180 Kg/m3 as per the approved shop drawings and specifications. Insulation material shall be bonded with the ducts using metal screw and washers to facilitate grip to the GI sheet.</t>
    </r>
  </si>
  <si>
    <t xml:space="preserve"> 10mm thick lining</t>
  </si>
  <si>
    <t xml:space="preserve"> 25mm thick lining</t>
  </si>
  <si>
    <t>3.14.3</t>
  </si>
  <si>
    <t>CHW PIPE INSULATION</t>
  </si>
  <si>
    <t>Using Class 'O' Closed Cell Elastomeric Insulation</t>
  </si>
  <si>
    <t>Supply and Application of 25mm/32mm thick closed cell elastomeric insulation in tubing form for chilled water piping as per the  specifications.  Quoted price shall be  inclusive of adhesive as per specifications. Joints shall be sealed with adhesive forming proper bonding. Quoted price shall be inclusive of  24 G aluminium cladding for chilled water piping.</t>
  </si>
  <si>
    <t xml:space="preserve"> 80mm dia (25mm thick)</t>
  </si>
  <si>
    <t xml:space="preserve"> 65mm dia  (25mm thick)</t>
  </si>
  <si>
    <t xml:space="preserve"> 50mm dia  (25mm thick)</t>
  </si>
  <si>
    <t>Air Transfer Grilles</t>
  </si>
  <si>
    <t>Supply, Installation and testing of extruded aluminium powder coated air transfer grilles to be provided at the door of toilets/pantry.</t>
  </si>
  <si>
    <t xml:space="preserve"> TOTAL ITEM NO. 3 (AIR DISTRIBUTION)</t>
  </si>
  <si>
    <t>UNDERDECK INSULATION FOR EXPOSED ROOF</t>
  </si>
  <si>
    <t xml:space="preserve">Supply and Application of 16mm thick  closed cell   nitrile   rubber elastomeric  insulation for exposed roof towards underdeck insulation. Quoted price shall be  inclusive of Pidilite SR-505/998  adhesive as required and  as per the specifications. </t>
  </si>
  <si>
    <t xml:space="preserve"> TOTAL ITEM NO. 4 </t>
  </si>
  <si>
    <t>ONLINE TYPE VAV BOXES</t>
  </si>
  <si>
    <t>Supply  Installation,Testing  and Commissioning of On Line type variable air volume boxes complete with necessary controllers, Heating-Cooling digital thermostat, Damper actuator, multi point pick-up inlet Air Flow velocity, sensor and copper control wiring  and  necessary transformer, etc. as required and   as  per the specifications. VAV Boxes should be BMS compatible. VAV Boxes should be suitable to working on Cooling &amp; Heating mode as per requirement.</t>
  </si>
  <si>
    <t>VAV Box shall be of following design parameters :</t>
  </si>
  <si>
    <t xml:space="preserve"> Max. Air Qty.                  Min. Air Qty.                  Location</t>
  </si>
  <si>
    <t xml:space="preserve">       (Cfm)                           (Cfm)   </t>
  </si>
  <si>
    <t xml:space="preserve">Upto 500                               50                         As shown on Drg. </t>
  </si>
  <si>
    <t xml:space="preserve">From 525 to 1000          From 50 to 100              As shown on Drg. </t>
  </si>
  <si>
    <t xml:space="preserve">From 1025 to 1500        From 100 to 150            As shown on Drg. </t>
  </si>
  <si>
    <t xml:space="preserve">From 1525 to 2000        From 150 to 200            As shown on Drg. </t>
  </si>
  <si>
    <t xml:space="preserve">From 2025 to 2500        From 200 to 250            As shown on Drg. </t>
  </si>
  <si>
    <t xml:space="preserve">From 2525 to 3000        From 250 to 300            As shown on Drg. </t>
  </si>
  <si>
    <t xml:space="preserve">From 3025 to 3500        From 300 to 350            As shown on Drg. </t>
  </si>
  <si>
    <t>h.</t>
  </si>
  <si>
    <t xml:space="preserve">From 3525 to 4000        From 350 to 400            As shown on Drg. </t>
  </si>
  <si>
    <t>DUCT PRESSURE SENSORS</t>
  </si>
  <si>
    <t>Supply,  Installation    and   Testing  of  pressure sensors to be installed in supply air ducts. Quoted price shall be inclusive of necessary conduting, copper control cabling from the sensors to the respective VFDs as per "Approved Shop Drawings".</t>
  </si>
  <si>
    <t xml:space="preserve"> TOTAL ITEM NO. 5 (ONLINE TYPE VAV BOXES)</t>
  </si>
  <si>
    <t>AHU ROOM ACOUSTIC LINING</t>
  </si>
  <si>
    <t xml:space="preserve">Supply and Application of acoustic/ thermal lining of walls/ceiling of  AHU rooms using resin bonded fibre glass insulation of density not less than 32Kg/CuM as per the approved shop drawings and specifications. Quoted price shall be inclusive of GSS channel, metal screws, washers, fibre glass tissue, perforated sheet  etc. as required for complete installation.    </t>
  </si>
  <si>
    <t xml:space="preserve">  50mm  thick lining</t>
  </si>
  <si>
    <t xml:space="preserve"> TOTAL ITEM NO. 6 (AHU ROOM ACOUSTIC LINING)</t>
  </si>
  <si>
    <t>TOTAL SUB-HEAD I carried over to Summary</t>
  </si>
  <si>
    <t>SUB HEAD II -KITCHEN VENTILATION SYSTEM (COOKING KITCHEN)</t>
  </si>
  <si>
    <t>1.1.1</t>
  </si>
  <si>
    <r>
      <rPr>
        <sz val="9"/>
        <color theme="1"/>
        <rFont val="Century Gothic"/>
        <charset val="134"/>
      </rPr>
      <t xml:space="preserve">Supplying, installing, testing and commissioning of </t>
    </r>
    <r>
      <rPr>
        <b/>
        <sz val="9"/>
        <color theme="1"/>
        <rFont val="Century Gothic"/>
        <charset val="134"/>
      </rPr>
      <t>Double  Skin construction (of similar specification as that of AHU without mixing chamber and thermal break profile)  Air Washer unit</t>
    </r>
    <r>
      <rPr>
        <sz val="9"/>
        <color theme="1"/>
        <rFont val="Century Gothic"/>
        <charset val="134"/>
      </rPr>
      <t xml:space="preserve"> with DIDW class-I centrifugal fan (Efficiency &gt;75%), TEFC weather proof  motor of IP55 protection at 415±10% volts, 3 phase, 50 cycles  power and high efficiency(IE3), belt drive, multisheave pulley mounted on motor and fan shaft, belt guard, motor and fan mounted on common base with metallistik vibration isolators. Fan capacity shall be based on outlet velocity not exceeding 10.16 MPS and fan speed not exceeding 1000 RPM.  Total static pressure &amp; Motor ratings shall be checked by Vendor/Contractor based on ducting layout. </t>
    </r>
  </si>
  <si>
    <t>Supplying, installing, testing and commissioning of horizontal monobloc pumps (1 W + 1 Standby) of  suitable rating, of Beacon weir/KEC make factory mounted on GI channel base with electric motor for circulation of water. Pumps shall be aligned and suitable for 415±10% volts, 50 cycle’s 3 phase power supply. One No. 3 phase isolator switch in weather proof enclosure shall be provided near motor</t>
  </si>
  <si>
    <t>In addition, quoted price shall be inclusive of civil work/channel etc. required to install FFU along with proper 18G GI sheet canopy work and vibration isolator pads to make installation vibration free, flexible canvass connection. Price shall be inclusive of bird screen at inlet.</t>
  </si>
  <si>
    <t>M/c No              Capacity           S.P                      Motor                    Area to</t>
  </si>
  <si>
    <t xml:space="preserve">                          (Cfm)            (mmWG)                Rating                   be  fed</t>
  </si>
  <si>
    <t xml:space="preserve">                                                                                (HP)</t>
  </si>
  <si>
    <t>AW-1             7000                40-45                         1.5               Kitchen Area</t>
  </si>
  <si>
    <t>1.1.2</t>
  </si>
  <si>
    <t xml:space="preserve">Supply , Installation , Testing and Commissioning of wet  type  scrubber  (packaged type) comprising of  following  as per the  specifications : </t>
  </si>
  <si>
    <t>Fan section complete with  backward curved DIDW type centrifugal fan/s, TEFC squirrel cage induction motor (IE3) suitable  to  operate on 415+10%V, 50Hz, 3 phase AC power supply and   belt   drive   package. Casing  of wet type scrubber  shall  be  constructed out of 16 gauge GS sheet complete with inspection doors as required. Centrifugal   fans  shall  be coated with    epoxy  paint   as   specified. Fan outlet velocity   shall not  be  more  than 2000 FPM  (10.16 MPS).</t>
  </si>
  <si>
    <t>Wet section complete with double bank spray header in GI construction and nozzles, louvers PVC mist eliminators &amp;  mist  collection  tray  made  out  of  16G  GSS, strainer of fine mesh brass screen, globe valve, float valve, quick   fill,  over  flow  &amp;  drain connections, GI  medium class piping and 3 phase monobloc    pump    of   0.5HP    motor   rating(1 W + 1 Standby) as required according to  the  capacity  of  scrubber machines. Wet section  including  sump will be made of 1.25mm   thick  SS-304 A  grade  stainless steel .</t>
  </si>
  <si>
    <t>In addition, quoted price shall be inclusive of civil work/channel etc. required to install FFU along with proper 18G GI sheet canopy work and vibration isolator pads to make installation vibration free, flexible canvass connection.</t>
  </si>
  <si>
    <t>The Scrubber Machines (EAC) shall be of following  duty parameters :</t>
  </si>
  <si>
    <t>M/c No              Capacity           S.P                     Motor         Area to</t>
  </si>
  <si>
    <t xml:space="preserve">                          (Cfm)            (mmWG)              Rating        be  fed</t>
  </si>
  <si>
    <t>AS-1                 7000                50                            2            Kitchen Area</t>
  </si>
  <si>
    <t>Note : Actual motor selection shall be done at manufacturer end.</t>
  </si>
  <si>
    <t>Contractor to calculate static pressure drop as per final installation within kitchen and approved shop drawing ductwork for Air Washer and Air-Scrubber</t>
  </si>
  <si>
    <r>
      <rPr>
        <sz val="9"/>
        <color theme="1"/>
        <rFont val="Century Gothic"/>
        <charset val="134"/>
      </rPr>
      <t>Supply,  installation and testing of</t>
    </r>
    <r>
      <rPr>
        <b/>
        <sz val="9"/>
        <color theme="1"/>
        <rFont val="Century Gothic"/>
        <charset val="134"/>
      </rPr>
      <t xml:space="preserve"> SITE Fabricated GI sheet metal ducts as per IS-655 Standard </t>
    </r>
    <r>
      <rPr>
        <sz val="9"/>
        <color theme="1"/>
        <rFont val="Century Gothic"/>
        <charset val="134"/>
      </rPr>
      <t xml:space="preserve"> in accordance with the approved shop drawings  as required by the specifications. Quoted price shall be inclusive of all necessary supports by MS structural steel if required,  hangers, clamp supports from walls, floors and  ceiling  including  cutting holes and chases in brick, R.C.C. work, making   good   the   same  to  original condition complete in all respects with painting with one coat of primer and two coats of paint to supports of MS work
Note:All exposed surfaces &amp; duct shall be painted in black mat finish by the HVAC contractor.</t>
    </r>
  </si>
  <si>
    <t>2.1.1</t>
  </si>
  <si>
    <t>2.1.2</t>
  </si>
  <si>
    <t>2.1.3</t>
  </si>
  <si>
    <t>2.1.4</t>
  </si>
  <si>
    <t>Supply, Installation, Testing of 125mm deep antivibration flexible  joints at the outlet of  air handling units/ductable split units//inline fans. Flexible connections  shall be constructed using  imported  fire retardant  fabric with   extruded aluminium frame/flange on both sides of approved make.</t>
  </si>
  <si>
    <t>2.7.1</t>
  </si>
  <si>
    <t>THERMAL INSULATION OF DUCTS-(FOR AIR SCRUBBER DUCT)</t>
  </si>
  <si>
    <t>(Using Factory Laminated fibre glass insulation)</t>
  </si>
  <si>
    <t xml:space="preserve">Supply  and  Application  of  external thermal insulation  of  ducting using aluminium foil faced fibre glass insulation of density not less than 24Kg/CuM and aluminium foil thickness of 22 microns as per the specifications and drawings. </t>
  </si>
  <si>
    <t xml:space="preserve">25mm  thick </t>
  </si>
  <si>
    <t xml:space="preserve">50mm  thick </t>
  </si>
  <si>
    <t>2.7.2</t>
  </si>
  <si>
    <t xml:space="preserve">THERMAL INSULATION OF DUCTS-(FOR AIR SCRUBBER DUCT) - EXPOSED </t>
  </si>
  <si>
    <t xml:space="preserve">Supply  and  Application  of  external thermal insulation  of  ducting using aluminium foil faced fibre glass insulation of density not less than 24Kg/CuM and aluminium foil thickness of 22 microns as per the specifications and drawings. Insulation shall be covered necessary glass cloth &amp; UV protection paint. </t>
  </si>
  <si>
    <t xml:space="preserve">25mm thick </t>
  </si>
  <si>
    <t xml:space="preserve">50mm thick </t>
  </si>
  <si>
    <t>2.7.3</t>
  </si>
  <si>
    <t>THERMAL INSULATION FOR EXPOSED DUCTS-AIR WASHER DUCT</t>
  </si>
  <si>
    <r>
      <rPr>
        <sz val="9"/>
        <color theme="1"/>
        <rFont val="Century Gothic"/>
        <charset val="134"/>
      </rPr>
      <t>Supply  and  Application  of  external thermal insulation  of supply air ducting using</t>
    </r>
    <r>
      <rPr>
        <b/>
        <sz val="9"/>
        <color theme="1"/>
        <rFont val="Century Gothic"/>
        <charset val="134"/>
      </rPr>
      <t xml:space="preserve"> closed cell elastomeric nitrile rubber insulation with class 'O' fire retardant properties</t>
    </r>
    <r>
      <rPr>
        <sz val="9"/>
        <color theme="1"/>
        <rFont val="Century Gothic"/>
        <charset val="134"/>
      </rPr>
      <t xml:space="preserve"> as per the specifications and  drawings.  Quoted price shall be inclusive of adhesive, tapes as per specification. insulation shall be provided with necessary glass cloth &amp; UV protection paint for ducts exposed  to atmosphere as per specifications.</t>
    </r>
  </si>
  <si>
    <t xml:space="preserve">19mm thick </t>
  </si>
  <si>
    <t>2.7.4</t>
  </si>
  <si>
    <t>THERMAL INSULATION FOR DUCTWORK-AIR WASHER DUCT IN AC AREA</t>
  </si>
  <si>
    <r>
      <rPr>
        <sz val="9"/>
        <color theme="1"/>
        <rFont val="Century Gothic"/>
        <charset val="134"/>
      </rPr>
      <t>Supply  and  Application  of  external thermal insulation  of supply /return air ducting using</t>
    </r>
    <r>
      <rPr>
        <b/>
        <sz val="9"/>
        <color theme="1"/>
        <rFont val="Century Gothic"/>
        <charset val="134"/>
      </rPr>
      <t xml:space="preserve"> closed cell elastomeric nitrile rubber insulation with class 'O' fire retardant properties</t>
    </r>
    <r>
      <rPr>
        <sz val="9"/>
        <color theme="1"/>
        <rFont val="Century Gothic"/>
        <charset val="134"/>
      </rPr>
      <t xml:space="preserve"> as per the specifications and  drawings.  Quoted price shall be inclusive of adhesive, tapes as per specification. insulation shall be provided with aluminium foil, factory laminated.</t>
    </r>
  </si>
  <si>
    <t xml:space="preserve"> TOTAL ITEM NO. 2 (AIR DISTRIBUTION)</t>
  </si>
  <si>
    <t>TOTAL SUB-HEAD II carried over to Summary</t>
  </si>
  <si>
    <t xml:space="preserve">SUB HEAD IV - FIRE DETECTION </t>
  </si>
  <si>
    <t>Fire Detection System</t>
  </si>
  <si>
    <t>Supply, installation, testing and commissioning of 1 Loop wall recess mounting microprocessor based networkable analogue addressable Fire Control Panel having a Fire Alarm Capability of 100/125/150 detectors/devices per loop with each loops length being restricted to 80% of manufacturer specified maximum loop length).   The Fire control panel shall have 100% hot redundancy for CPU, load etc. It shall be expandable by minimum 1 additional loops. The operating panel shall have minimum 80 character LCD display, 4 access levels, 1000 events historical logging, flash E-PROM, 240 volts ac power supply, automatic battery charger, 24V sealed lead-acid battery suitable operating the system for 24 hours in emergency condition. The Panel shall be Integrated with the PA System and with suitable power amplifiers for the hooter/strobes.</t>
  </si>
  <si>
    <t>The Panel shall be Integrated with the BMS System and shall include cost of supply of any additional modules, software and interfaces as required for the same and as required by the Client. The Panel shall provide either or all BACNET/RS485/ LON/MODBUS protocols as required. The panel shall be complete as per specifications and as required.</t>
  </si>
  <si>
    <t>a)</t>
  </si>
  <si>
    <t>1 Loop</t>
  </si>
  <si>
    <t xml:space="preserve">Supply, installation, testing and commissioning of plug-in type intelligent analogue addressable multi criteria photo electric cum Smoke detectors including the cost of base plate, 75 mm dia M.S. outlet box for fixing of the detector base, mounting accessories etc. complete as per specifications and as required. </t>
  </si>
  <si>
    <t>Supply, installation, testing and commissioning of plug-in type intelligent analogue addressable rate of rise cum fixed temperature Heat detectors including the cost of base plate, 75 mm dia M.S. outlet box for fixing of the detector base, mounting accessories etc. complete as per specifications and as required.</t>
  </si>
  <si>
    <t>Supply, installation, testing and commissioning of Addressable type fault for isolating shorted, dewired and loose circuits between two successive fault isolators with automatic resetting arrangement (base Model)</t>
  </si>
  <si>
    <t>Supply, installation, testing and commissioning of Addressable type Response indicatior.</t>
  </si>
  <si>
    <t>Supply, installation, testing and commissioning of Duct detector with all accessories.</t>
  </si>
  <si>
    <t>Supply, installation, testing and commissioning of intelligent analogue addressable Control Modules including the cost of 75 mm dia MS outlet box for fixing of the module, mounting accessories complete as per specifications and as required.</t>
  </si>
  <si>
    <t>Supply, installation, testing and commissioning of intelligent analogue addressable dry contact Monitor Modules including the cost of 75 mm dia MS outlet box for fixing of the module, mounting accessories complete as per specifications and as required.</t>
  </si>
  <si>
    <t>Supply, installation, testing and commissioning of recess/surface mounting dust and vermin proof intelligent addressable analogue Manual Pull stations including cost of all required modules, mounting accessories etc  including the cost of M.S. outlet box for fixing of the station, mounting accessories etc. complete as per specifications and as required.</t>
  </si>
  <si>
    <t>Supply, Installation, Testing and commissioning of high intensity hooters cum Strobe Lights with 110 cd. The strobes shall be synchronized for better evacuation.</t>
  </si>
  <si>
    <t>Supply, laying, testing and commissioning of 2 core 1.5 sqmm copper conductor fire survival cable 1100 volt wires in MS embossed black enameled 25mm dia recessed and/or surface conduiting system including cost of providing saddles etc for surface conduiting and/or cost of cutting and filling chases for recessed conduiting as required and including the cost  of crimped termination's complete as required. (For FACP &amp; PA system)</t>
  </si>
  <si>
    <t>Mtrs</t>
  </si>
  <si>
    <t xml:space="preserve">Supplying and fixing heavy gauge ISI embossed black enameled Fire Rated PVC  recessed and/or surface conduits including cost of providing saddles etc for surface conduiting and/or cost of cutting and filling chases for recessed conduiting complete as per specifications, as required and as below. </t>
  </si>
  <si>
    <t>25 mm 16 SWG</t>
  </si>
  <si>
    <t xml:space="preserve">Supplying and fixing heavy gauge ISI embossed black enameled MS Conduit  recessed and/or surface conduits including cost of providing saddles etc for surface conduiting and/or cost of cutting and filling chases for recessed conduiting complete as per specifications, as required and as below. </t>
  </si>
  <si>
    <t>Public Address system</t>
  </si>
  <si>
    <t>Supply, installation, testing and commissioning of recess/ surface mounting 2W CEILING SPEAKER ,metal grille, dia 150mm and Spring clamps suitable for broadcast of speech and alarm siren including cost of supplying all mounting accessories complete as required.</t>
  </si>
  <si>
    <t>Supply, installation, testing and commissioning of Wall surface mounting 2W CEILING SPEAKER with 6W/3W optionssuitable for broadcast of speech and alarm siren including cost of supplying all mounting accessories complete as required.</t>
  </si>
  <si>
    <r>
      <rPr>
        <b/>
        <sz val="9"/>
        <color theme="1"/>
        <rFont val="Century Gothic"/>
        <charset val="134"/>
      </rPr>
      <t>Digital PA System</t>
    </r>
    <r>
      <rPr>
        <sz val="9"/>
        <color theme="1"/>
        <rFont val="Century Gothic"/>
        <charset val="134"/>
      </rPr>
      <t xml:space="preserve">
Supply, installation, testing and commissioning of MS Amplifier Rack Assembly with 30 minutes power backup including 1 no. CD player unit, 1 nos 120 W or higher POWER AMPLIFIER, connectors, internal wiring, interconnection etc capable of voice operated priority complete as required. (PA System fully integrated type with Fire Alarm System with facility for automatic override of music for emergency announcements)</t>
    </r>
  </si>
  <si>
    <t>Supply, installation, testing and commissioning of CONTROL PANEL with single zone selection, ascending 4 tone chime, emergency microphone, expandable upto 5 zones using expansion control panel complete as required.</t>
  </si>
  <si>
    <t xml:space="preserve">Supply, installation, testing and commissioning of Wireless lepal microphone DB technology complete as required </t>
  </si>
  <si>
    <t xml:space="preserve">Supply, installation, testing and commissioning of Microphone with table stand </t>
  </si>
  <si>
    <t>TOTAL SUB-HEAD IV carried over to Summary</t>
  </si>
  <si>
    <t>Part III</t>
  </si>
  <si>
    <t>FIREFIGHTING</t>
  </si>
  <si>
    <t>SUB-HEAD IV-FIRE FIGHTING</t>
  </si>
  <si>
    <t>Supply, installation, testing and commissioning  of following sizes of  pipes  conforming to IS-1239 with all accessories like all fittings ( all pipes &amp; fittings upto 50mm dia threaded  shall be the threaded Ductile Iron (ASTM A536) or Cast Iron (ASTM A126) or  Forged Steel fittings and for pipes above 50 mm dia MS fitting with welded joint shall be used) including tees, elbows, reducers, union,  flanges, rubber gaskets,  GI  nuts  bolts,  washer including supporting/fixing the pipe on wall /ceiling with clamps,   hangers (using anchor fastners) as per specification, Including synthetic enamel paint of approved shade over a coat of primer. Prior to application of primer the surface should be cleaned for any dirt, rusts, rough substance etc. Including  painting  of  legends both direction arrow as per the approval of the Project Manager</t>
  </si>
  <si>
    <t>MS pipe sleeve of suitable higher size shall be provided wherever the pipes are crossing the walls/floors and sealing the sleeves with glass wool in between &amp; fire sealent compound at either end all as per Project Manager’s requirements including  cutting holes and chases in brick, R.C.C work and making good the same to original conditions complete in all respects. All hangers, clamps, brackets etc. shall be of galvanized iron unless specified otherwise and the supply of the same shall also be included in rates under this head. Welding of any kind on the galvanized support / hanger shall not be permitted.</t>
  </si>
  <si>
    <t>For Sprinkler system - MS `C' Heavy class pipe</t>
  </si>
  <si>
    <t>Ground Floor</t>
  </si>
  <si>
    <t>25 mm dia</t>
  </si>
  <si>
    <t>32 mm dia</t>
  </si>
  <si>
    <t>40 mm dia</t>
  </si>
  <si>
    <t>50 mm dia</t>
  </si>
  <si>
    <t>65 mm dia</t>
  </si>
  <si>
    <t>80 mm dia</t>
  </si>
  <si>
    <t>100 mm dia</t>
  </si>
  <si>
    <t>150 mm dia</t>
  </si>
  <si>
    <t>Supply, installation, testing and commissioning of brass quartzoid sprinklers (UL approved) of 15 mm dia size, suitable for sustaining the pressure on the seat &amp; water hammer effect. The type &amp; temperature rating shall be as follows :</t>
  </si>
  <si>
    <r>
      <rPr>
        <i/>
        <sz val="9"/>
        <color theme="1"/>
        <rFont val="Century Gothic"/>
        <charset val="134"/>
      </rPr>
      <t>Note : 
i)All sprinkler shall be chrome finish / powder coated. 
ii) Contractor shall ensure provision of sprinkler guard at no additional cost, as required by the Client.</t>
    </r>
  </si>
  <si>
    <t>Spray recessed (adjustable) rossette (68°C) sprinkler quick response upright type</t>
  </si>
  <si>
    <t>Spray recessed (adjustable) rossette (68°C) sprinkler quick response pendent type</t>
  </si>
  <si>
    <t>Horizontal side wall sprinkler - (68°C) sprinkler quick response</t>
  </si>
  <si>
    <t>Supplying, installation, testing &amp; commissioning of sprinkler flexible pipe (UL Listed) of stainless steel complete with 15 NPT on reducer thread with maximum working pressure of 175 PSI test pressure of 875 PSI (Burst) with branch line (Inlet) 25mm NPT male thread to sprinkler head (Outlet) 15mm NPT female thread with reducer, nipple, 2 side brackets, center bracket, stockbar of following sizes complete as required.</t>
  </si>
  <si>
    <t>1000mm</t>
  </si>
  <si>
    <t>Providing and fixing fully charged  ABC powder type (Mono-Ammonium Phosphate - MAP 90) portable fire extinguishers   conforming to IS:15683, fixed to wall with brackets complete with initial charge. (Note: The cost for stand of fire extinguisher shall be included in this rate)</t>
  </si>
  <si>
    <t>Capacity 6 Kg.</t>
  </si>
  <si>
    <t>Providing and fixing CO2 type cylindrical shape fire extinguisher with fixing hangers, hose, brackets, screws to required size etc.complete as per IS:15683:2006 - wall mounted type.</t>
  </si>
  <si>
    <t>Capacity 4.5 Kg.</t>
  </si>
  <si>
    <t xml:space="preserve">Supply, installation, testing and commissioning of forged brass ball valve with forged brass ball (suitable for test pressure of not less than 15 Kg /sq.cm of the following size including providing necessary union / flange. </t>
  </si>
  <si>
    <t>No.</t>
  </si>
  <si>
    <t>Providing &amp; fixing of butterfly valve (PN 16) with flanges, nut bolts, gaskets and necessary pad locking arrangement  complete required.</t>
  </si>
  <si>
    <t>Providing &amp; fixing flow switch in following sizes M.S. pipe including connection etc as required.</t>
  </si>
  <si>
    <t>Supplying,fixing and commissioning of single headed internal hydrant valve with instantaneous Gunmetal/Stainless Steel coupling of 63 mm dia with cast iron wheel ISI marked conforming to IS 5290 (Type -A) with blank Gunmetal/Stainless Steel cap and chain as required :
Single headed Gunmetal :-</t>
  </si>
  <si>
    <t>Supplying,fixing and commissioning of 63 mm dia, 30 m long RRL hose pipe with 63 mm dia male and female couplings duly bound with GI wire, rivets etc. conforming to IS 636 (type-A) as required :
Gun Metal :-</t>
  </si>
  <si>
    <t>Supplying and fixing first-aid Hose Reel with MS construction spray painted in post office red, conforming to IS 884 complete with the following as required.
20 mm nominal internal dia water hose thermoplastic (Textile reinforced) type -2 as per IS: 12585
20 mm nominal internal dia gun metal globe valve &amp; nozzle.
Drum and brackets for fixing the equipmets on wall.
Connections from riser with 25 mm dia stop gun metal valve &amp; M.S. Pipe and socket.
40 m :-</t>
  </si>
  <si>
    <t>Supplying &amp; fixing 63 mm dia gun metal short branch pipe with 20 mm nominal internal diameter size nozzle conforming to IS 903 suitable for instantaneous connection to interconnect hose pipe coupling as required :
Gun metal :-</t>
  </si>
  <si>
    <t>Supply, installation, testing and commissioning of standard firemans axe with heavy rubber handle.</t>
  </si>
  <si>
    <t>Supply, installation, testing and commissioning of indoor type hose lockable cabinet frames fabricated from 2100 x 900 x 550mm(in front)/250mm(in back) angle iron sections and cabinet door is 550 mm with 1 SWG CRCA MS Sheets with full front thick rigid door (with MS frame) of size 2.1 m x 0.5m with centre opeaning and locking arrangement, suitable to accommodate landing valves, 15 m long hoses, first-aid hose reel, telephone, aler button, fire extinguishers and branch pipe nozzle &amp; fire mans’ axe. The cabinet frame shall be painted with one coat of primer and two or more coats of synthetic enamel paint of approved make and shade as required. The item shall be complete of MS housing with front door for the cabinet along with hammer.</t>
  </si>
  <si>
    <t>`</t>
  </si>
  <si>
    <t>Design, Engineering, Supply, Receiving, handling, storage, installation, testing and commissioning of the CLOSED CIRCUIT TELEVESION (CCTV) SURVEILLANCE SYSTEM with IP based indoor type fixed varifocal dome camera 2MP with resolution 1920x1080, IP67 with 30m IR range for the proposed application with all components, accessories, fixing &amp; mounting accessories etc. as complete as required for the succesfull operation.</t>
  </si>
  <si>
    <t>Supply of Network Video/Disk Recorder - 32 channel (Including HDD for minimum recording of 30 days) with minimum 500GB Usable Space with all components, accessories, fixing &amp; mounting accessories etc. as complete as required for the succesfull operation.</t>
  </si>
  <si>
    <t>Supplying, laying, testing and commissioning of 4-pair Non-plenum Enhanced Cat 6 unshielded twisted pair with 24 AWG solid copper conductors in surface/concealed conduit/raceways complete as required</t>
  </si>
  <si>
    <t xml:space="preserve">Supplying and fixing heavy gauge ISI embossed PVC  recessed and/or surface conduits including cost of providing saddles etc for surface conduiting and/or cost of cutting and filling chases for recessed conduiting complete as per specifications, as required and as below. </t>
  </si>
  <si>
    <t>TOTAL SUB-HEAD V carried over to Summary</t>
  </si>
  <si>
    <t>Part I</t>
  </si>
  <si>
    <t>Electrical</t>
  </si>
  <si>
    <t>Wiring for primary light points for Switch controlled points with 2.5 sq. mm LSHF PVC insulated stranded /multi stranded copper conductor 1100 Volt grade wires in  IS embossed  25mm dia 16 SWG GI  surface /concealed conduit including cost of providing saddles hangers supports from soffit of slab etc for surface conduiting, ceiling conduiting and/or cost of cutting and filling chases for recessed conduiting, and including the cost of Supply and fixing a 6 amp 240 Volt grid plate mounted switch with moulded cover plate in zinc chromate passivated GI box and including the cost of running 1.5 sq. mm LSHF PVC insulated copper earth wire for loop earthing etc. complete as directions of Engineer-in-charge and as required.</t>
  </si>
  <si>
    <r>
      <rPr>
        <sz val="9"/>
        <color theme="1"/>
        <rFont val="Century Gothic"/>
        <charset val="134"/>
      </rPr>
      <t xml:space="preserve">Wiring for secondary light points with 1.5 sq. mm LSHF PVC insulated stranded/multistranded copper conductor 1100 Volt grade wires in surface/concealed  in IS embossed  25mm dia 16 SWG GI  conduit including cost of providing saddles hangers supports from soffit of slab etc for surface conduiting, ceiling conduiting and/or cost of cutting and filling chases for recessed conduiting including the cost of running 1.5 sq. mm LSHF PVC insulated copper earth wire for loop earthing etc. complete as directions of Engineer-in-charge and as required. </t>
    </r>
    <r>
      <rPr>
        <b/>
        <sz val="9"/>
        <color theme="1"/>
        <rFont val="Century Gothic"/>
        <charset val="134"/>
      </rPr>
      <t>(Normal)</t>
    </r>
  </si>
  <si>
    <r>
      <rPr>
        <sz val="9"/>
        <color theme="1"/>
        <rFont val="Century Gothic"/>
        <charset val="134"/>
      </rPr>
      <t xml:space="preserve">Wiring for secondary light points with 1.5 sq. mm LSHF PVC insulated stranded/multistranded copper conductor 1100 Volt grade wires in surface/concealed  in IS embossed  25mm dia 16 SWG GI  conduit including cost of providing saddles hangers supports from soffit of slab etc for surface conduiting, ceiling conduiting and/or cost of cutting and filling chases for recessed conduiting including the cost of running 1.5 sq. mm LSHF PVC insulated copper earth wire for loop earthing etc. complete as directions of Engineer-in-charge and as required. </t>
    </r>
    <r>
      <rPr>
        <b/>
        <sz val="9"/>
        <color theme="1"/>
        <rFont val="Century Gothic"/>
        <charset val="134"/>
      </rPr>
      <t>(Emergency)</t>
    </r>
  </si>
  <si>
    <r>
      <rPr>
        <sz val="9"/>
        <color theme="1"/>
        <rFont val="Century Gothic"/>
        <charset val="134"/>
      </rPr>
      <t>Wiring for primary light points for DB / Dimmer/ Sensor/ Automation controlled points with 2.5 sq mm LSHF PVC insulated stranded/multi stranded copper conductor 1100 Volt grade wires in  IS embossed  25mm dia 16 SWG GI  surface/concealed conduit including cost of providing saddles etc for surface conduiting and/or cost of cutting and filling chases for recessed conduiting and including the cost of running 1.5 sq mm LSHF PVC insulated copper earth wire for loop earthing etc. complete as directions of Engineer-in-charge and as required. (Cost of MCB/Switch shall be consider in this item).</t>
    </r>
    <r>
      <rPr>
        <b/>
        <sz val="9"/>
        <color theme="1"/>
        <rFont val="Century Gothic"/>
        <charset val="134"/>
      </rPr>
      <t xml:space="preserve">(Normal) </t>
    </r>
  </si>
  <si>
    <r>
      <rPr>
        <sz val="9"/>
        <color theme="1"/>
        <rFont val="Century Gothic"/>
        <charset val="134"/>
      </rPr>
      <t xml:space="preserve">Wiring for primary light points for DB/ Dimmer/ Sensor/ Automation controlled points with 2.5 sq mm LSHF PVC insulated stranded/multi stranded copper conductor 1100 Volt grade wires in  IS embossed  25mm dia 16 SWG GI  surface/concealed conduit including cost of providing saddles etc for surface conduiting and/or cost of cutting and filling chases for recessed conduiting and including the cost of running 1.5 sq mm LSHF PVC insulated copper earth wire for loop earthing etc. complete as directions of Engineer-in-charge and as required. (Cost of MCB/Switch shall be consider in this item). </t>
    </r>
    <r>
      <rPr>
        <b/>
        <sz val="9"/>
        <color theme="1"/>
        <rFont val="Century Gothic"/>
        <charset val="134"/>
      </rPr>
      <t>(Emergency)</t>
    </r>
  </si>
  <si>
    <t>Wiring for 240 volt 6 amp Multistandard single phase and neutral switch socket outlet with 4 sq. mm LSHF PVC  insulated stranded/multi stranded copper conductor 1100 Volt grade wires in IS embossed  25mm dia 16 SWG GI  surface/concealed conduit including cost of providing circuit wiring with 4 sq mm LSHF PVC insulated stranded/ multistranded copper conductor 1100 volt grade wires and  including the cost of providing saddles etc as required for surface conduiting and/or cost of cutting and filling chases as required and Supply  and fixing of a  240 volt 6 amp Multistandard socket outlet with safety shutters and 6 amp 240 volt single pole grid plate mounted switch with moulded cover plate in recessed zinc chromate passivated GI box  and including earthing of the 3rd pin with 2.5 sq. mm LSHF PVC insulated copper earth wire conductor wires complete as directions of Engineer-in-charge and as required.</t>
  </si>
  <si>
    <t>Wiring as in Item 1.8 above looped from an adjacent switch socket outlet as required and Supply and fixing of a combined 240 volt 6 amp Multistandard socket outlet with safety shutters and 6 amp 240 volt single pole grid plate mounted switch with moulded cover plate in recessed zinc chromate passivated GI box  and including earthing of the 3rd pin with 2.5 sq. mm LSHF PVC insulated copper earth wire conductor wires complete as directions of Engineer-in-charge and as required.</t>
  </si>
  <si>
    <t>Wiring for a 240 volt 6-16 amp single phase and neutral universal switch socket outlet with 6.0 sq. mm LSHF PVC  insulated stranded copper conductor 1100 Volt grade wires in 25 mm dia GI surface/concealed conduit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combined multi-pin 240 volt 6-16 amp universal socket outlet with safety shutters and 16 amp 240 volt single pole grid plate mounted switch with moulded cover plate in recessed galvanized box  and including earthing of the 3rd pin with 4.0 sq mm 1100 volt grade LSHF PVC insulated stranded copper conductor wires complete as directions of Engineer-in-charge and as required.</t>
  </si>
  <si>
    <t>Wiring as in Item 1.10 above looped from an adjacent switch socket outlet as per specifications and directions of Engineer-in-charge and providing and fixing of a modular type multi-pin 240 Volt 6-16 amp shuttered socket outlet and a modular type 16 amp 240 Volt single pole rocker type switch in a recessed galvanized boxes with internal wiring and moulded front plates complete as directions of Engineer-in-charge and as required.</t>
  </si>
  <si>
    <t>Wiring for a 240 volt 16 amp single phase and neutral universal switch socket outlet with 4.0 sq. mm LSHF PVC  insulated stranded copper conductor 1100 Volt grade wires in 25 mm dia GI surface/concealed conduit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combined multi-pin 240 volt 6-16 amp universal socket outlet with safety shutters and 16 amp 240 volt single pole grid plate mounted switch with moulded cover plate in recessed galvanized box  and including earthing of the 3rd pin with 4.0 sq mm 1100 volt grade LSHF PVC insulated stranded copper conductor wires complete as directions of Engineer-in-charge and as required.</t>
  </si>
  <si>
    <t>Wiring as in Item 1.12 above looped from an adjacent switch socket outlet as per specifications and directions of Engineer-in-charge and providing and fixing of a modular type multi-pin 240 Volt 16 amp shuttered socket outlet and a modular type 16 amp 240 Volt single pole rocker type switch in a recessed galvanized boxes with internal wiring and moulded front plates complete as directions of Engineer-in-charge and as required.</t>
  </si>
  <si>
    <t>Supply , Installation, Testing and comissioning of IP 66 EGA Boxes with all standard accessories consisting of following: 
a) 3nos 6-16 amp socket with single Switch
b) 2nos Data outlets with includes of Data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EGA Box complete as directions of Engineer-in-charge and as required.</t>
  </si>
  <si>
    <t>Supply , Installation, Testing and comissioning of IP66 Overdesktop pop up Boxes with all standard accessories consisting of following: 
a) 3nos 6-16 amp socket with two Number Switches
b) 2nos Data outlets with includes of Data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Overdesktop Flip Box complete as directions of Engineer-in-charge and as required.</t>
  </si>
  <si>
    <t>Supply , Installation, Testing and comissioning of  Pop up Boxes/IP 66 floor EGA box on furnitre/wall with all standard accessories consisting of following: 
a) 2 nos 6-16 amp socket with single Switch
b) 1 nos Data outlets with includes of Data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Floor EGA Box/furniture/wall pop up up box complete as directions of Engineer-in-charge and as required.</t>
  </si>
  <si>
    <t>Supply , Installation, Testing and comissioning of wall/furniture pop up Boxes with all standard accessories consisting of following: 
a) 1nos 6-16 amp socket with single Switch
b) 1nos Data outlet with includes of Data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the Box outlets complete as directions of Engineer-in-charge and as required.</t>
  </si>
  <si>
    <t>Providing and fixing of 2nos. Data outlet plate mounted outlet unit (RJ-45) with moulded cover plate in recessed zinc chromate passivated MS box complete as directions of Engineer-in-charge and as required for Data system. (For Display)</t>
  </si>
  <si>
    <t>Providing and fixing of 1no. Data outlet plate mounted outlet unit (RJ-45) with moulded cover plate in recessed zinc chromate passivated MS box complete as directions of Engineer-in-charge and as required for Data system.</t>
  </si>
  <si>
    <t>Supplying, laying, testing and commissioning of 4-pair Non-plenum Enhanced Cat 6 unshielded twisted pair computer cable with 24 AWG solid copper conductors in  surface/concealed conduit/raceways/modular furniture , complete as directions of Engineer-in-charge and as required.</t>
  </si>
  <si>
    <t>Supplying, Installation, testing and commissioning of 12U Networking Rack  with network switches, including I/o's, patch cords, connectors/ends, PDUs etc. and all accessories including  and complete as required</t>
  </si>
  <si>
    <t>Supplying, Installation, testing and commissioning of Occupancy Sensor for light control with all accessories and complete as directions of Engineer-in-charge and as required.</t>
  </si>
  <si>
    <t>Wiring for 25 amp SPN isolator in weatherproof enclosure with 6.0 sq. mm LSZH PVC insulated standed/multi stranded copper conductor 1100 volt grade wires in FRLSH PVC surface/concealed conduit including cost of providing saddles etc as required for surface conduiting and/or cost of cutting and filling chases as required and including providing and fixing of a 25 amp terminal block in recessed GI box with conduit Bend out for connection to equipment including earthing with 2 nos 4.0 sq mm 1100 volt grade PVC insulated FRLS multistranded copper conductor wire  complete as directions of Engineer-in-charge and as required.</t>
  </si>
  <si>
    <t>Supplying and drawing wiring with single core stranded copper conductor PVC insulated 1100 volt grade LSHF PVC insulated wires in IS embossed suitable dia 16/14 SWG GI surface/concealed conduit including cost of providing saddles etc as required for surface conduiting and/or cost of cutting and filling chases as required including the cost of running copper conductor LSHF PVC insulated loop earthing wire complete as directions of Engineer-in-charge and as required as below.</t>
  </si>
  <si>
    <t>2 x 1.5 sq mm with 1 x 1.5 sq mm earth wire</t>
  </si>
  <si>
    <t>b)</t>
  </si>
  <si>
    <t>2 x 2.5 sq mm with 1 x 2.5 sq mm earth wire</t>
  </si>
  <si>
    <t>c)</t>
  </si>
  <si>
    <t>2 x 4 sq mm with 1 x 4.0 sq mm earth wire</t>
  </si>
  <si>
    <t>d)</t>
  </si>
  <si>
    <t>2 x 6 sq mm with 1 x 6.0 sq mm earth wire</t>
  </si>
  <si>
    <t>e)</t>
  </si>
  <si>
    <t>2 x 10 sq mm with 1 x 10 sq mm earth wire</t>
  </si>
  <si>
    <t>f)</t>
  </si>
  <si>
    <t>4 x 2.5 sq mm with 2 x 2.5 sq mm earth wire</t>
  </si>
  <si>
    <t>g)</t>
  </si>
  <si>
    <t>4 x 4 sq mm with 2 x 4.0 sq mm earth wire</t>
  </si>
  <si>
    <t>h)</t>
  </si>
  <si>
    <t>4 x 6 sq mm with 2 x 6.0 sq mm earth wire</t>
  </si>
  <si>
    <t>i)</t>
  </si>
  <si>
    <t>4 x 10 sq mm with 2 x 10 sq mm earth wire</t>
  </si>
  <si>
    <t>j)</t>
  </si>
  <si>
    <t>4 x 16 sq mm with 2 x 16 sq mm earth wire</t>
  </si>
  <si>
    <t>Supplying and drawing recessed/surface IS embossed GI conduiting system including cost of providing saddles etc for recessed and/or surface, in floor conduiting and/or cost of cutting and filling chases for recessed conduiting and painting complete as directions of Engineer-in-charge and as required as below.</t>
  </si>
  <si>
    <t xml:space="preserve">32 mm 14 SWG </t>
  </si>
  <si>
    <t xml:space="preserve">40 mm 14 SWG </t>
  </si>
  <si>
    <t xml:space="preserve">50 mm 14 SWG </t>
  </si>
  <si>
    <t>Supply and fixing  GI flexible conduit including all fittings complete as required as below.</t>
  </si>
  <si>
    <t>20 mm 16 SWG</t>
  </si>
  <si>
    <t>32 mm 14 SWG</t>
  </si>
  <si>
    <t>Supply and laying cables on  Tray / clamped to wall with suitable clamps saddles and fixing bolts/ in ground including the cost of digging and back filling with sand and brick protection as required and including testing and commissioning of the following 1100 volt grade armoured XLPE insulated and PVC sheathed copper conductor cable complete as required with single core flexible cupper wire for Earhting .The costs shall include for all cables to be provided with a 1D gap and shall be properly clamped with cable clamps and ties. Identification tags shall be provided for all cables and route markers for cables in ground.</t>
  </si>
  <si>
    <t>4C x 35 sqmm + 2Rx1CX16sqmm</t>
  </si>
  <si>
    <t>4C x 25 sqmm + 2Rx1CX25sqmm</t>
  </si>
  <si>
    <t>4C x 10 sqmm + 2Rx1CX10sqmm</t>
  </si>
  <si>
    <t>4C x 6 sqmm + 2Rx1XCX6sqmm</t>
  </si>
  <si>
    <t>4C x 4 sqmm + 2Rx1CX4sqmm</t>
  </si>
  <si>
    <t>Supply and laying cables on  Tray / clamped to wall with suitable clamps saddles and fixing bolts/ in ground including the cost of digging and back filling with sand and brick protection as required and including testing and commissioning of the following 1100 volt grade armoured XLPE insulated and PVC sheathed Aluminium conductor cable complete as required. The costs shall include for all cables to be provided with a 1D gap and shall be properly clamped with cable clamps and ties. Identification tags shall be provided for all cables and route markers for cables in ground.</t>
  </si>
  <si>
    <t xml:space="preserve">4C x 120 sqmm + 2RX25X3 GI Strip for Earthing </t>
  </si>
  <si>
    <t>Cable end termination of the following XLPE insulated and PVC sheathed copper conductor cable 1100 Volt grade including cost of crimping heavy duty copper lugs,nickel plated brass double compression glands,insulation tape and all requisite material for completion of termination complete as required and as below.</t>
  </si>
  <si>
    <t xml:space="preserve">4C x 120 sqmm </t>
  </si>
  <si>
    <t>Supply, laying cables on  Tray / clamped to wall with suitable clamps saddles and fixing bolts as required and including testing and commissioning of the following 1100 volt grade armoured XLPE insulated and PVC sheathed copper/Aluminium conductor cable complete as required with single core flexible copper wire for Earhting .The costs shall include for all cables to be provided with a 1D gap and shall be properly clamped with cable clamps and ties. Identification tags shall be provided for all cables and route markers for cables in ground.</t>
  </si>
  <si>
    <t>3.5C x 240 sqmm AL. AR. XLPE Cable (From existing Nearby Terminal Electrical Panel)</t>
  </si>
  <si>
    <t>3.5C x 150 sqmm AL. AR. XLPE Cable</t>
  </si>
  <si>
    <t>3.5C x 95 sqmm AL. AR. XLPE Cable</t>
  </si>
  <si>
    <t>4C x 35 sqmm AL. AR. XLPE Cable</t>
  </si>
  <si>
    <t>4C x 25 sqmm AL. AR. XLPE Cable</t>
  </si>
  <si>
    <t>4C x 16 sqmm CU. AR. XLPE Cable</t>
  </si>
  <si>
    <t>4C x 10 sqmm CU. AR. XLPE Cable</t>
  </si>
  <si>
    <t>4C x 6 sqmm CU. AR. XLPE Cable</t>
  </si>
  <si>
    <t>4C x 4 sqmm CU. AR. XLPE Cable</t>
  </si>
  <si>
    <t>3C x 10 sqmm CU. AR. XLPE Cable</t>
  </si>
  <si>
    <t>Cable end termination of the following XLPE insulated and PVC sheathed aluminium conductor cable 1100 Volt grade including cost of crimping heavy duty aluminium lugs, nickel plated brass compression glands, insulation tape and all requisite material for completion of termination complete as required and as below, including tagging oif each.</t>
  </si>
  <si>
    <t>3.5C x 240 sqmm AL. AR. XLPE Cable</t>
  </si>
  <si>
    <t>Cable end termination of the following XLPE insulated and PVC sheathed copper conductor cable 1100 Volt grade including cost of crimping heavy duty copper lugs, nickel plated brass compression glands,insulation tape and all requisite material for completion of termination complete as required and as below, including tagging oif each.</t>
  </si>
  <si>
    <t>Supply and fixing of perforated sheet steel slotted cable trays with vertical sides on both ends as per approved design and GI angle supports spaced 1000 mm apart throughout the length as specified, including the cost of 1 meter GI rod hangers, hooks, dash fasteners, painting etc. for suspension from ceiling complete as required.</t>
  </si>
  <si>
    <t xml:space="preserve">300 mm width x 50 mm depth x 1.6 mm thickness </t>
  </si>
  <si>
    <t xml:space="preserve">150 mm width x 50 mm depth x 1.6 mm thickness </t>
  </si>
  <si>
    <t>100 mm width x 50 mm depth x 1.6 mm thickness</t>
  </si>
  <si>
    <t>GI Raceway &amp; Junction boxes (IP 55)</t>
  </si>
  <si>
    <t>Supply, assembly and  laying of under floor trunking (comparmentalized)  made out of minimum 1.6mm thick pre galavised sheet with enamel paint finish complete with jointing sleeve, horizontal bends, vertical bends,  level adjustment components and closer, vertical elbow, covers, access outlet. etc.  complete with all other accessories under floor installation including cutting and chasing the floor/ or on surface, making good the same, placing in position and cleaning from inside complete etc. as required. All sizes shall be with 2mm thick covers.</t>
  </si>
  <si>
    <t>300 mm x 40 mm (3 compartment - 1 For Power, 1 for Data)</t>
  </si>
  <si>
    <t>150 mm x 40 mm (2 compartment - 1 For Power, 1 for Data)</t>
  </si>
  <si>
    <t>100 mm x 40 mm (2 compartment - 1 For Power, 1 for Data)</t>
  </si>
  <si>
    <t>75 mm x 40 mm (1 compartment)</t>
  </si>
  <si>
    <t>Providing and fixing 350 x 350 x 50 mm deep junction box</t>
  </si>
  <si>
    <t>Providing and fixing 200 x 200 x 50 mm deep junction box</t>
  </si>
  <si>
    <t>Providing and fixing 150 x 150 x 50 mm deep junction box</t>
  </si>
  <si>
    <t>SUB HEAD III - DISTRIBUTION SYSTEM &amp; ELECTRICAL PANEL</t>
  </si>
  <si>
    <t>Supply, erection, testing and commissioning of the following sheet steel clad wall recess mounting dust and vermin proof distribution boards constructed from 1.2mm sheet steel IP 42 construction,double door finished with rust proof red oxide coating and two coats of paint with hinged gasketted door and housing the following complete with suitably rated PVC insulated copper busbars with interconnections and neutral bar  assembly, earthing terminals complete as approved by Architects. Padlocking facility shall be provided on the door.</t>
  </si>
  <si>
    <t xml:space="preserve">4 WAY TPN </t>
  </si>
  <si>
    <t xml:space="preserve">32 amp TPN 10 kA MCB with thermal magnetic protective releases incoming with 3 single phase banks each comprising of 1-32 amp DP 30 mA RCCB  incoming and 12 nos 6/16/20/25/32 amps SP 10 kA MCB with thermal magnetic protective releases out goings. </t>
  </si>
  <si>
    <t xml:space="preserve">8 WAY TPN </t>
  </si>
  <si>
    <t xml:space="preserve">1-32 amp TPN 10 kA MCB with thermal magnetic protective releases incoming with 3 single phase banks each comprising of 1-100 amp DP 30 mA RCCB  incoming and 24 nos 6/16/20/25/32 amps SP 10 kA MCB with thermal magnetic protective releases out goings. </t>
  </si>
  <si>
    <t xml:space="preserve">12 WAY TPN </t>
  </si>
  <si>
    <t xml:space="preserve">1-63 amp FP 10 kA MCB with incoming with 3 single phase banks each comprising of 1-63 amp DP 100 mA RCCB  incoming and 36 nos 25/32 amps SP 10 kA MCB with thermal magnetic protective releases out goings. </t>
  </si>
  <si>
    <t xml:space="preserve">1-40 amp TPN 10 kA MCB with incoming with 3 single phase banks each comprising of 1-40 amp DP 30 mA RCCB  incoming and 36 nos 10/16 amps SP 10 kA MCB with thermal magnetic protective releases out goings. </t>
  </si>
  <si>
    <t>Supply and fixing of 25 amps , 230 volt , 10 KA DP isolators in weatherproof enclosure with all the neccessry assosiaries (IP 66) for Airwasher &amp; Scrubber at roof</t>
  </si>
  <si>
    <t>Supply and fixing of 1 no. 6/16 amps switch socket in weatherproof enclosure with all the neccessry assosiaries (IP 66) for Inline fans at roof</t>
  </si>
  <si>
    <t xml:space="preserve">Supply and fixing of 1 no. 32 amps TPN industrial socket with 32A MCB in weatherproof enclosure with all the neccessry assosiaries </t>
  </si>
  <si>
    <t xml:space="preserve">Supply and fixing of 1 no. 32 amps 5 Pole industrial socket with 32A MCB in weatherproof enclosure with all the neccessry assosiaries </t>
  </si>
  <si>
    <t xml:space="preserve">Supply and fixing of 1 no. 32 amps SPN industrial socket with 32A MCB in weatherproof enclosure with all the neccessry assosiaries </t>
  </si>
  <si>
    <t>Design, Manufacture, Supply, delivery and coordination for Installation of the following front operated modular compartmentalised construction cubicle type, front access, dead back, 2mm thick steel enclosed free standing / wall mounted, dust and vermin proof, switchboard with IP42/ Specified protection with hinged and lockable doors duly powder coated complete with interconnections, tinned copper crimping lugs, bonding to earth and painting, suitable for use at 415 volts, 3 phase 4 wire 50 Hz system, and to withstand a symetrical fault level of 25 kA</t>
  </si>
  <si>
    <t>Switchboard shall have provision for entry of cables from the top or bottom as required.</t>
  </si>
  <si>
    <t>All live accessible parts shall be shrouded and all equipment shall be finger touch proof. The Busbars insulation shall be with heat shrinkable sleeves. SMC/DMC shrouds and busbar supports shall be used. Padlocking facility shall be provided on all outgoing feeders doors and switch handles shall be lockable in OFF position</t>
  </si>
  <si>
    <t>All kA values indicated shall be Ics breaking capacity.</t>
  </si>
  <si>
    <t>The cost shall include providing and fixing of 75 x 50 x 6 mm channels for switchboard support.</t>
  </si>
  <si>
    <t>All MCCB shall have rotary handles &amp; extension terminal, phase barrier on both sides as required at site.</t>
  </si>
  <si>
    <t>GA drawings shall be got approved from Owners/ Architects/ Consultants before fabrication.</t>
  </si>
  <si>
    <t xml:space="preserve">All outgoing MCCBs with thermal magnetic based adjustable release MCCB with front operating handle  for O/C, S/C &amp; earth fault protection of following capacity and rating, 16 KA (Ics=Icu upto 433 V ) with front operating handle, Spreader  links and phase barrier, solid neutral link  complete with wiring, connections etc. </t>
  </si>
  <si>
    <t>Note:- The Manufacturer/Supplier shall supervise the installation, testing and commissioning of the cubicle panels by the electrical contractor/Engineer-in-charge</t>
  </si>
  <si>
    <t xml:space="preserve">Electrical Panel </t>
  </si>
  <si>
    <t>INCOMING</t>
  </si>
  <si>
    <t>1 no 160 A , 25 KA  4P MCCB thermal magnetic type</t>
  </si>
  <si>
    <t>INDICATING PANEL</t>
  </si>
  <si>
    <t xml:space="preserve">The incomers shall have the following indicating panel </t>
  </si>
  <si>
    <t>3 nos Cast resin current transformers of 150/5 ratio Class 1.0 for metering</t>
  </si>
  <si>
    <t>1 no Multi function meter (BMS &amp; SCADA Compitable)</t>
  </si>
  <si>
    <t xml:space="preserve">c) </t>
  </si>
  <si>
    <t>1 set of three phase indicating lamps (R,Y,B)</t>
  </si>
  <si>
    <t xml:space="preserve">d) </t>
  </si>
  <si>
    <t>ON, OFF, Trip indicating lamps (LED type)</t>
  </si>
  <si>
    <t>2A , SP MCB 10KA for metering and monitoring circuit.</t>
  </si>
  <si>
    <t>BUSBAR</t>
  </si>
  <si>
    <t>Electrolytic high conductivity aluminium three phase and neutral busbars rated at 160 amps suitable to with stand symmetrical fault level of 25kA at 415 volts.  The neutral busbar is to be of 100% capacity.</t>
  </si>
  <si>
    <t>OUTGOING  UNITS</t>
  </si>
  <si>
    <t xml:space="preserve">2 nos 100A 4P 25 kA MCB with thermal magnetic protective release </t>
  </si>
  <si>
    <t>3 nos 40A 4P 25 kA MCB with thermal magnetic protective release</t>
  </si>
  <si>
    <t>5 nos 32A 4P 25 kA MCB with thermal magnetic protective release</t>
  </si>
  <si>
    <t xml:space="preserve">The Switchboard shall be complete with all interconnections, risers, internal wiring, labels etc complete as required              </t>
  </si>
  <si>
    <t>UPS 15 kVA</t>
  </si>
  <si>
    <t>Supply, installation, testing and commissioning of 15 kVA UPS system comprising of online units  with a battery backup of 30 minutes duration for full load and with all standards fittings, accessories, protection, instruments, indications and controls including but not restricted to transformer, rectifier, inverter, SMF battery with float cum boost battery charger, static bypass switch, maintenance bypass, interconnections etc. 
The UPS shall be suitble for three phase 415V output with variation of + 15% and give constant output supply of 415V + 2%. The UPS shall have 2 earthing connection with two seperate earth pits.</t>
  </si>
  <si>
    <t xml:space="preserve">Supply, installation, testing &amp; commissioning of MAINTENANCE FREE earthing system  with Earthing Electrode dual pipe consist of 3mtr long  77 mm dia outer pipe, 47 mm dia inner pipe, Terminal flat of 38 x 10 mm, the entire construction processed with Hot Dip Galvanization, outer surface upto 100 microns and all inner surface Upto 300 microns, all inner annular space filled with highly conductive and non-corrosive nature crystalline material, along with electrode Moisture Booster compound of 2 x 25 kg bags to fill surround the pipe at the time of installation. (Moisture Booster having its property of moisture retention, conduction and non – corrosive nature) .Also include 300mm  x 300mm heavy duty GI  frame and  heavy duty RCC Pre cast cover, 150mm brick masonry chamber etc. for UPS earthing </t>
  </si>
  <si>
    <t xml:space="preserve">2R X 1C X 6sqmm Copper Cable </t>
  </si>
  <si>
    <t>mtr</t>
  </si>
  <si>
    <t>40 Amp 4 pole isolator (25KA)</t>
  </si>
  <si>
    <t xml:space="preserve">Supplying and laying of the following earthing strip on cable tray/ wall  clamped to wall with suitable clamps saddles and fixing bolts/soldering /riveting in ground including the cost of digging and back filling as required and complete as required to comply with IS 3043:1987. All joints shall be timed. </t>
  </si>
  <si>
    <t>32 mm x 6 mm GI strip</t>
  </si>
  <si>
    <t>25  mm x 3 mm GI strip</t>
  </si>
  <si>
    <t>25  mm x 3 mm Copper strip</t>
  </si>
  <si>
    <t>6 SWG GI Wire</t>
  </si>
  <si>
    <t>8 SWG GI Wire</t>
  </si>
  <si>
    <t>4 Sqmm bare, tinned-copper stranded conductor</t>
  </si>
  <si>
    <t>Supply and fixing of 1.1 KV  grade  rubber mat 914.4 mm wide 6mm thick to withstand 1.1 KV   dielectric     strength  in   front of each panel.</t>
  </si>
  <si>
    <t>TOTAL SUB-HEAD III carried over to Summary</t>
  </si>
  <si>
    <t xml:space="preserve">NOTE : 
a) Any of fixtures and fittings shall be re-confirmed with the Architects/ consultants before ordering/installing them.
b) All light Fixtures should be approved by consultant / architect/client from the given make list before installations.
c) All the marking &amp; cutting of light fixtures should be in electrical contractor's scope. </t>
  </si>
  <si>
    <t>Installation, testing and commissioning (including fixing flexible wires from holder/junction box to fixtures hardwares and its driver's wiring, installation etc.) of following light fixtures:</t>
  </si>
  <si>
    <t>5W Floor light fixture</t>
  </si>
  <si>
    <t>NOS.</t>
  </si>
  <si>
    <t>6W Table lamp</t>
  </si>
  <si>
    <t>15W Table lamp</t>
  </si>
  <si>
    <t>7W Ceiling light fixture</t>
  </si>
  <si>
    <t>9W Circular ceiling light fixture</t>
  </si>
  <si>
    <t>9W Vertical led cove light- reception wall arch.</t>
  </si>
  <si>
    <t>9W Square ceiling light fixture</t>
  </si>
  <si>
    <t>30W 2x2 light fixture</t>
  </si>
  <si>
    <t xml:space="preserve"> </t>
  </si>
  <si>
    <t>Cove light</t>
  </si>
  <si>
    <t xml:space="preserve">Pendant light fixture (semi circle) </t>
  </si>
  <si>
    <t>25 leaf shape flower pattern feature light</t>
  </si>
  <si>
    <t>12 leaf shape flower pattern feature light fixture</t>
  </si>
  <si>
    <t>Chandelier light-1 (p6)</t>
  </si>
  <si>
    <t>10W Mirror light</t>
  </si>
  <si>
    <t>Reception chandelier light</t>
  </si>
  <si>
    <t>Island counter chandelier light(double oval shape)</t>
  </si>
  <si>
    <t xml:space="preserve">Semi arch shape pendant light - corridor </t>
  </si>
  <si>
    <t>Semi arch shape pendant light - corridor</t>
  </si>
  <si>
    <t>Chandelier light-2 (p2)-book shelf area-quit zone</t>
  </si>
  <si>
    <t>TOTAL SUB-HEAD VI carried over to Summary</t>
  </si>
  <si>
    <t xml:space="preserve">PLUMBING </t>
  </si>
  <si>
    <t xml:space="preserve">A </t>
  </si>
  <si>
    <t>SUB HEAD I-SANITARY FIXTURES AND FITTINGS</t>
  </si>
  <si>
    <t xml:space="preserve">All Sanitary fixtures including bottle traps (from approved make list), shall be issued free of cost by the  "Employer". The contractor rates to include for supply all fixing/supporting  accessories like nuts, bolts, screws, hangers, rubber buffers, CI or MS brackets, anchor fastners, sealents, washers, adhesives, Flanges, plumber's tape, white cement, masking tape (if required for protection), which are required for the successful installation of the fixtures/fittings in a neat workman like manner. </t>
  </si>
  <si>
    <t>Rates are inclusive of fixing/ work at all the heights, depths and locations within the project premises.</t>
  </si>
  <si>
    <t>Rates are inclusive of fixing/work for underslung plumbing system or embeded piping. Mostly, all the toilets in the residencial units have been designed for under slung piping.</t>
  </si>
  <si>
    <t>Provision of extension piece for final connection of CP fitting shall be supplied and installed by the contractor accordingly (as required)</t>
  </si>
  <si>
    <t>All pressure pipe will be tested on 1.5 times of there working pressure</t>
  </si>
  <si>
    <r>
      <rPr>
        <sz val="9"/>
        <color theme="1"/>
        <rFont val="Century Gothic"/>
        <charset val="134"/>
      </rPr>
      <t xml:space="preserve">Providing, Supply, installation, testing and commisning of white vitreous china </t>
    </r>
    <r>
      <rPr>
        <b/>
        <sz val="9"/>
        <color theme="1"/>
        <rFont val="Century Gothic"/>
        <charset val="134"/>
      </rPr>
      <t xml:space="preserve">Wall mounted type "European" water closet </t>
    </r>
    <r>
      <rPr>
        <sz val="9"/>
        <color theme="1"/>
        <rFont val="Century Gothic"/>
        <charset val="134"/>
      </rPr>
      <t>pan with seat cover, closed coupled dual flush cistern (with all internal moving parts) with PVC heavy duty connectors, bolts, nuts, supporting arrangements, bakelite seat &amp; cover with CP hinges &amp; rubber buffers, P or S trap, connection to main pipe on shaft complete with all accessories including cutting &amp; making good masonry holes/chasing in the walls &amp;  floors wherever required &amp; health faucet with regulator  with  flexible pipe 1.5 m long, wall hooked complete as required, with all required accessories that includes Flush Plate ,bib cock made of CP brass complete as required.</t>
    </r>
  </si>
  <si>
    <r>
      <rPr>
        <sz val="9"/>
        <color theme="1"/>
        <rFont val="Century Gothic"/>
        <charset val="134"/>
      </rPr>
      <t xml:space="preserve">Providing, Supply, installation, testing and commisning of white vitreous china </t>
    </r>
    <r>
      <rPr>
        <b/>
        <sz val="9"/>
        <color theme="1"/>
        <rFont val="Century Gothic"/>
        <charset val="134"/>
      </rPr>
      <t xml:space="preserve">"Floor mounted" type Composite Water closet </t>
    </r>
    <r>
      <rPr>
        <sz val="9"/>
        <color theme="1"/>
        <rFont val="Century Gothic"/>
        <charset val="134"/>
      </rPr>
      <t xml:space="preserve">(European type W.C. pan) with seat and lid, including with white Vitreous Chinaware matching Cistern complete with all accessories , also including with matching  W.C. Pan with ISI marked white/Black solid plastic seat and Lid.Details of COST of one Pan composite with Cistern, Flush Pipe,  EWC &amp; Cistern complete with Fittings &amp; Seat Cover,and one no. of Faucet for WB,with all required accessories that includes bib cock made of CP brass complete as required. </t>
    </r>
    <r>
      <rPr>
        <b/>
        <sz val="9"/>
        <color theme="1"/>
        <rFont val="Century Gothic"/>
        <charset val="134"/>
      </rPr>
      <t>(for Handicapped person's Toilet)</t>
    </r>
    <r>
      <rPr>
        <sz val="9"/>
        <color theme="1"/>
        <rFont val="Century Gothic"/>
        <charset val="134"/>
      </rPr>
      <t xml:space="preserve">
</t>
    </r>
  </si>
  <si>
    <r>
      <rPr>
        <sz val="9"/>
        <color theme="1"/>
        <rFont val="Century Gothic"/>
        <charset val="134"/>
      </rPr>
      <t xml:space="preserve">Providing and fixing white vitreous china rectangular </t>
    </r>
    <r>
      <rPr>
        <b/>
        <sz val="9"/>
        <color theme="1"/>
        <rFont val="Century Gothic"/>
        <charset val="134"/>
      </rPr>
      <t xml:space="preserve">Half pedestal Wash Basin </t>
    </r>
    <r>
      <rPr>
        <sz val="9"/>
        <color theme="1"/>
        <rFont val="Century Gothic"/>
        <charset val="134"/>
      </rPr>
      <t xml:space="preserve">&amp; its accessories etc, also with all fittings and fixtures complete including cutting and making good the walls and floors wherever required. </t>
    </r>
    <r>
      <rPr>
        <b/>
        <sz val="9"/>
        <color theme="1"/>
        <rFont val="Century Gothic"/>
        <charset val="134"/>
      </rPr>
      <t>(for Handicapped person's Toilet)</t>
    </r>
    <r>
      <rPr>
        <sz val="9"/>
        <color theme="1"/>
        <rFont val="Century Gothic"/>
        <charset val="134"/>
      </rPr>
      <t xml:space="preserve"> (colour- Star White) painted white, 32mm C.P. waste coupling, 32mm dia C.P. bottle trap and connection pipe upto wall with wall flange and rubber adopter for waste connection, complete including cutting and making good the walls, wherever required.  </t>
    </r>
  </si>
  <si>
    <r>
      <rPr>
        <sz val="9"/>
        <color theme="1"/>
        <rFont val="Century Gothic"/>
        <charset val="134"/>
      </rPr>
      <t xml:space="preserve">Providing, Supply, installation, testing and commisning of  15 mm dia C.P. brass </t>
    </r>
    <r>
      <rPr>
        <b/>
        <sz val="9"/>
        <color theme="1"/>
        <rFont val="Century Gothic"/>
        <charset val="134"/>
      </rPr>
      <t>basin mixer top mounted</t>
    </r>
    <r>
      <rPr>
        <sz val="9"/>
        <color theme="1"/>
        <rFont val="Century Gothic"/>
        <charset val="134"/>
      </rPr>
      <t xml:space="preserve"> with C.P. wall flange of approved quality</t>
    </r>
  </si>
  <si>
    <r>
      <rPr>
        <sz val="9"/>
        <color theme="1"/>
        <rFont val="Century Gothic"/>
        <charset val="134"/>
      </rPr>
      <t xml:space="preserve">Providing, Supply, installation, testing and commisning of  CP </t>
    </r>
    <r>
      <rPr>
        <b/>
        <sz val="9"/>
        <color theme="1"/>
        <rFont val="Century Gothic"/>
        <charset val="134"/>
      </rPr>
      <t>Grab Bar swing type</t>
    </r>
    <r>
      <rPr>
        <sz val="9"/>
        <color theme="1"/>
        <rFont val="Century Gothic"/>
        <charset val="134"/>
      </rPr>
      <t xml:space="preserve"> (in horizontal &amp; vertical grabbing) &amp; Grab rails 60 cm, complete including cutting and making good the walls, wherever required. </t>
    </r>
  </si>
  <si>
    <r>
      <rPr>
        <sz val="9"/>
        <color theme="1"/>
        <rFont val="Century Gothic"/>
        <charset val="134"/>
      </rPr>
      <t xml:space="preserve">Providing, Supply, installation, testing and commisning of  CP </t>
    </r>
    <r>
      <rPr>
        <b/>
        <sz val="9"/>
        <color theme="1"/>
        <rFont val="Century Gothic"/>
        <charset val="134"/>
      </rPr>
      <t>Grab rails</t>
    </r>
    <r>
      <rPr>
        <sz val="9"/>
        <color theme="1"/>
        <rFont val="Century Gothic"/>
        <charset val="134"/>
      </rPr>
      <t xml:space="preserve"> 60 cm, complete including cutting and making good the walls, wherever required. </t>
    </r>
  </si>
  <si>
    <r>
      <rPr>
        <sz val="9"/>
        <color theme="1"/>
        <rFont val="Century Gothic"/>
        <charset val="134"/>
      </rPr>
      <t xml:space="preserve">Providing, Supply, installation, testing and commisning of C.P. </t>
    </r>
    <r>
      <rPr>
        <b/>
        <sz val="9"/>
        <color theme="1"/>
        <rFont val="Century Gothic"/>
        <charset val="134"/>
      </rPr>
      <t>toilet paper holder</t>
    </r>
    <r>
      <rPr>
        <sz val="9"/>
        <color theme="1"/>
        <rFont val="Century Gothic"/>
        <charset val="134"/>
      </rPr>
      <t xml:space="preserve"> with roller, with C.P brass screws, complete including cutting and making good the walls wherever required.</t>
    </r>
  </si>
  <si>
    <r>
      <rPr>
        <sz val="9"/>
        <color theme="1"/>
        <rFont val="Century Gothic"/>
        <charset val="134"/>
      </rPr>
      <t xml:space="preserve">Providing, Supply, installation, testing and commisning of C.P. brass </t>
    </r>
    <r>
      <rPr>
        <b/>
        <sz val="9"/>
        <color theme="1"/>
        <rFont val="Century Gothic"/>
        <charset val="134"/>
      </rPr>
      <t xml:space="preserve">double towel rack </t>
    </r>
    <r>
      <rPr>
        <sz val="9"/>
        <color theme="1"/>
        <rFont val="Century Gothic"/>
        <charset val="134"/>
      </rPr>
      <t xml:space="preserve">100mm wide and 600 long fixed  with C.P. brass screws including cutting and making good the walls wherever required. </t>
    </r>
  </si>
  <si>
    <r>
      <rPr>
        <sz val="9"/>
        <color theme="1"/>
        <rFont val="Century Gothic"/>
        <charset val="134"/>
      </rPr>
      <t>Providing, Supply, installation, testing and commisning of C.P twin</t>
    </r>
    <r>
      <rPr>
        <b/>
        <sz val="9"/>
        <color theme="1"/>
        <rFont val="Century Gothic"/>
        <charset val="134"/>
      </rPr>
      <t xml:space="preserve"> Robt hook</t>
    </r>
    <r>
      <rPr>
        <sz val="9"/>
        <color theme="1"/>
        <rFont val="Century Gothic"/>
        <charset val="134"/>
      </rPr>
      <t xml:space="preserve">, fixed to wooden cleats with C.P. brass screws including cutting and making good the walls wherever required. </t>
    </r>
  </si>
  <si>
    <r>
      <rPr>
        <sz val="9"/>
        <color theme="1"/>
        <rFont val="Century Gothic"/>
        <charset val="134"/>
      </rPr>
      <t>Providing, Supply, installation, testing and commisning of Twin manual 0.5 liter</t>
    </r>
    <r>
      <rPr>
        <b/>
        <sz val="9"/>
        <color theme="1"/>
        <rFont val="Century Gothic"/>
        <charset val="134"/>
      </rPr>
      <t xml:space="preserve"> liquid soap dispenser</t>
    </r>
    <r>
      <rPr>
        <sz val="9"/>
        <color theme="1"/>
        <rFont val="Century Gothic"/>
        <charset val="134"/>
      </rPr>
      <t xml:space="preserve"> with simple push lever fitted with liquid soap (one time),C.P. brass screws including cutting and making good the walls wherever required. </t>
    </r>
  </si>
  <si>
    <r>
      <rPr>
        <sz val="9"/>
        <color theme="1"/>
        <rFont val="Century Gothic"/>
        <charset val="134"/>
      </rPr>
      <t>Providing, Supply, installation, testing and commisning of Automatic</t>
    </r>
    <r>
      <rPr>
        <b/>
        <sz val="9"/>
        <color theme="1"/>
        <rFont val="Century Gothic"/>
        <charset val="134"/>
      </rPr>
      <t xml:space="preserve"> liquid soap dispenser</t>
    </r>
    <r>
      <rPr>
        <sz val="9"/>
        <color theme="1"/>
        <rFont val="Century Gothic"/>
        <charset val="134"/>
      </rPr>
      <t xml:space="preserve"> with simple push lever fitted with liquid soap (one time),C.P. brass screws including cutting and making good the walls wherever required. </t>
    </r>
  </si>
  <si>
    <r>
      <rPr>
        <sz val="9"/>
        <color theme="1"/>
        <rFont val="Century Gothic"/>
        <charset val="134"/>
      </rPr>
      <t xml:space="preserve">Providing, Supply, installation, testing and commisning of </t>
    </r>
    <r>
      <rPr>
        <b/>
        <sz val="9"/>
        <color theme="1"/>
        <rFont val="Century Gothic"/>
        <charset val="134"/>
      </rPr>
      <t>SS Baby Diaper changing station</t>
    </r>
    <r>
      <rPr>
        <sz val="9"/>
        <color theme="1"/>
        <rFont val="Century Gothic"/>
        <charset val="134"/>
      </rPr>
      <t xml:space="preserve"> with all its accessories and components</t>
    </r>
  </si>
  <si>
    <r>
      <rPr>
        <sz val="9"/>
        <color theme="1"/>
        <rFont val="Century Gothic"/>
        <charset val="134"/>
      </rPr>
      <t xml:space="preserve">Providing, Supply, installation, testing and commisning of </t>
    </r>
    <r>
      <rPr>
        <b/>
        <sz val="9"/>
        <color theme="1"/>
        <rFont val="Century Gothic"/>
        <charset val="134"/>
      </rPr>
      <t>SS 204 Grade Bin</t>
    </r>
  </si>
  <si>
    <r>
      <rPr>
        <sz val="9"/>
        <color theme="1"/>
        <rFont val="Century Gothic"/>
        <charset val="134"/>
      </rPr>
      <t xml:space="preserve">Providing, Supply, installation, testing and commisning of C.P. </t>
    </r>
    <r>
      <rPr>
        <b/>
        <sz val="9"/>
        <color theme="1"/>
        <rFont val="Century Gothic"/>
        <charset val="134"/>
      </rPr>
      <t>Paper Towel Dispenser</t>
    </r>
    <r>
      <rPr>
        <sz val="9"/>
        <color theme="1"/>
        <rFont val="Century Gothic"/>
        <charset val="134"/>
      </rPr>
      <t xml:space="preserve">,with C.P brass screws, complete including cutting and making good the walls wherever required. </t>
    </r>
  </si>
  <si>
    <r>
      <rPr>
        <sz val="9"/>
        <color theme="1"/>
        <rFont val="Century Gothic"/>
        <charset val="134"/>
      </rPr>
      <t xml:space="preserve">Providing and fixing white vitreous china </t>
    </r>
    <r>
      <rPr>
        <b/>
        <sz val="9"/>
        <color theme="1"/>
        <rFont val="Century Gothic"/>
        <charset val="134"/>
      </rPr>
      <t>rectangular wash basin under / over counter mounting</t>
    </r>
    <r>
      <rPr>
        <sz val="9"/>
        <color theme="1"/>
        <rFont val="Century Gothic"/>
        <charset val="134"/>
      </rPr>
      <t xml:space="preserve">, specially fabricated brackets to support the wash basin as per standard practice, painted white, 32mm C.P. waste coupling, 32mm dia C.P. bottle trap and connection pipe upto wall with wall flange and rubber adopter for waste connection, complete including cutting and making good the walls, wherever required.  </t>
    </r>
  </si>
  <si>
    <r>
      <rPr>
        <sz val="9"/>
        <color theme="1"/>
        <rFont val="Century Gothic"/>
        <charset val="134"/>
      </rPr>
      <t>Providing, Supply, installation, testing and commisning of</t>
    </r>
    <r>
      <rPr>
        <b/>
        <sz val="9"/>
        <color theme="1"/>
        <rFont val="Century Gothic"/>
        <charset val="134"/>
      </rPr>
      <t xml:space="preserve"> Rain shower</t>
    </r>
    <r>
      <rPr>
        <sz val="9"/>
        <color theme="1"/>
        <rFont val="Century Gothic"/>
        <charset val="134"/>
      </rPr>
      <t xml:space="preserve"> and total rain shower assembly including Concealed stop cock, long body bib cock &amp; short body bib cock  including wall chasing  etc complete in toilet,with all required accessories for shower.</t>
    </r>
  </si>
  <si>
    <r>
      <rPr>
        <sz val="9"/>
        <color theme="1"/>
        <rFont val="Century Gothic"/>
        <charset val="134"/>
      </rPr>
      <t xml:space="preserve">Providing, Supply, installation,testing and commissioning of </t>
    </r>
    <r>
      <rPr>
        <b/>
        <sz val="9"/>
        <color theme="1"/>
        <rFont val="Century Gothic"/>
        <charset val="134"/>
      </rPr>
      <t>Stainless steel shower drain</t>
    </r>
    <r>
      <rPr>
        <sz val="9"/>
        <color theme="1"/>
        <rFont val="Century Gothic"/>
        <charset val="134"/>
      </rPr>
      <t xml:space="preserve"> channel 100 mm wide 800 mm length (max.) suitable to connect 50 mm drain outlet.</t>
    </r>
  </si>
  <si>
    <t xml:space="preserve">No </t>
  </si>
  <si>
    <r>
      <rPr>
        <sz val="9"/>
        <color theme="1"/>
        <rFont val="Century Gothic"/>
        <charset val="134"/>
      </rPr>
      <t>Providing, fixing, testing and commissioning of white viterous china</t>
    </r>
    <r>
      <rPr>
        <b/>
        <sz val="9"/>
        <color theme="1"/>
        <rFont val="Century Gothic"/>
        <charset val="134"/>
      </rPr>
      <t xml:space="preserve"> large flat back / half stall urinal</t>
    </r>
    <r>
      <rPr>
        <sz val="9"/>
        <color theme="1"/>
        <rFont val="Century Gothic"/>
        <charset val="134"/>
      </rPr>
      <t xml:space="preserve"> supported by CI / MS bracket (duly painted with 2 coats of paints over a coat of primer), including CP brass waste with dome type grating, CP cast brass bottle trap with extension piece, wall flanges complete with all accessories &amp; urinal partition with concealed CI bracket, cutting and making good, Including battery operated sensor based automatic flushing system for urinals, including  sensor and required electrical and water connections etc, complete in all respect to make it fully functional including cutting and making good the walls etc. </t>
    </r>
  </si>
  <si>
    <r>
      <rPr>
        <sz val="9"/>
        <color theme="1"/>
        <rFont val="Century Gothic"/>
        <charset val="134"/>
      </rPr>
      <t xml:space="preserve">Providing, Supply, installation, testing and commissioning of Stainless steel sink  </t>
    </r>
    <r>
      <rPr>
        <b/>
        <sz val="9"/>
        <color theme="1"/>
        <rFont val="Century Gothic"/>
        <charset val="134"/>
      </rPr>
      <t>304 Grade SS, Matt Finish medium size (220X440X200)</t>
    </r>
    <r>
      <rPr>
        <sz val="9"/>
        <color theme="1"/>
        <rFont val="Century Gothic"/>
        <charset val="134"/>
      </rPr>
      <t xml:space="preserve"> supported by CI / MS Brackets duly painted, CP cast brass bottle trap with extension piece, rubber adaptor, CP copper connecting pipes, wall flange, union, CP brass chain, rubber plug, nuts, washers, waste connection complete &amp; making good the walls, floor wherever required.</t>
    </r>
  </si>
  <si>
    <r>
      <rPr>
        <sz val="9"/>
        <color theme="1"/>
        <rFont val="Century Gothic"/>
        <charset val="134"/>
      </rPr>
      <t xml:space="preserve">Providing, Supply, installation, testing and commisning of  15 mm dia C.P. brass with </t>
    </r>
    <r>
      <rPr>
        <b/>
        <sz val="9"/>
        <color theme="1"/>
        <rFont val="Century Gothic"/>
        <charset val="134"/>
      </rPr>
      <t>dual lever  faucet</t>
    </r>
    <r>
      <rPr>
        <sz val="9"/>
        <color theme="1"/>
        <rFont val="Century Gothic"/>
        <charset val="134"/>
      </rPr>
      <t xml:space="preserve"> with C.P. wall flange of approved quality</t>
    </r>
  </si>
  <si>
    <t>Providing, Supply, installation, testing and commisning of  C.P. brass angle valve with C.P. wall flange, Nut and Washer etc. complete as required for 15 mm &amp; 20 mm dia</t>
  </si>
  <si>
    <t>Providing, Supply, installation, testing and commisning of  15 mm dia C.P. brass bib cock with C.P. wall flange of approved quality</t>
  </si>
  <si>
    <t>Providing, Supply, installation,testing and commissioning of Stainless steel sink  (Single bowl with drainboard sink) 304 Grade SS,Matt Finish medium size 1000 X 500MM) supported by CI / MS Brackets duly painted, CP cast brass bottle trap with extension piece, rubber adaptor, CP copper connecting pipes, wall flange, union, CP brass chain, rubber plug, nuts, washers, waste connection complete &amp; making good the walls, floor wherever required.</t>
  </si>
  <si>
    <t>Providing, Supply, installation, testing and commisning of  15 mm dia C.P. brass sink mixer (wall mounted ) with 150 MM swivel spout, with C.P. wall flange of approved quality</t>
  </si>
  <si>
    <t xml:space="preserve">Providing, Supply, installation,testing and commissioning of High Speed hand dryer suitable to be operated with 230 volts, single phase, with fully hygienic operations with all accessories including cutting and making good the walls, wherever required. </t>
  </si>
  <si>
    <t>Providing and fixing CP Brass 32mm size Bottle Trap of approved quality &amp; make and as per the direction of Engineer-in-charge.</t>
  </si>
  <si>
    <t>Providing, Structural steel members in position at all levels and at all heights as specified in the drawings made out of standard MS sections consisting of MS angles, ISMC, ISMB conforming to local &amp; international standards Cost to include fabricating necessary Gusset Plates, Stiffener plates, Brackets, Bolts, Cleats, seating angles etc., to the required size, shape, alignment etc, as per the drawings. Cost to include welding of members using structural steel welding electrodes as per ocal &amp; international standards , necessary equipments, tools and tackles, staging, scaffolding required etc.,complete. including a coat of zinc chromate primer.</t>
  </si>
  <si>
    <t>KG</t>
  </si>
  <si>
    <t>Providing, Supply, installation, testing and commisning of Grease Separator having grease storage capacity of 40 litre and total liquid holding capacity of 130 litre , all as per standard design and including making connections with sink. 
Material  : Fabricated with 2 mm
               thick SS 304 grade stainless 
               steel sheet</t>
  </si>
  <si>
    <r>
      <rPr>
        <sz val="9"/>
        <color theme="1"/>
        <rFont val="Century Gothic"/>
        <charset val="134"/>
      </rPr>
      <t>Providing and fixing electric water storage</t>
    </r>
    <r>
      <rPr>
        <b/>
        <sz val="9"/>
        <color theme="1"/>
        <rFont val="Century Gothic"/>
        <charset val="134"/>
      </rPr>
      <t xml:space="preserve"> heater (geyser</t>
    </r>
    <r>
      <rPr>
        <sz val="9"/>
        <color theme="1"/>
        <rFont val="Century Gothic"/>
        <charset val="134"/>
      </rPr>
      <t>) of following capacities including making   inlet / outlet connections.</t>
    </r>
  </si>
  <si>
    <t>a) Capacity    : 35 litre</t>
  </si>
  <si>
    <t>b) Capacity    : 100 litre</t>
  </si>
  <si>
    <t>c) Capacity    : 125 litre</t>
  </si>
  <si>
    <t>SUB HEAD II-WATER SUPPLY</t>
  </si>
  <si>
    <t>Providing and fixing Chlorinated Polyvinyl Chloride (CPVC) pipes, having thermal stability for hot &amp; cold water supply, including all CPVC plain &amp; brass threaded fittings, including fixing the pipe with clamps at 1.00 m spacing. This includes jointing of pipes &amp; fittings with one step CPVC solvent cement and testing of joints complete as per direction of Engineer in Charge.</t>
  </si>
  <si>
    <t>Internal work - Exposed on wall</t>
  </si>
  <si>
    <t xml:space="preserve">15 mm dia </t>
  </si>
  <si>
    <t xml:space="preserve">20 mm dia </t>
  </si>
  <si>
    <t xml:space="preserve">25 mm dia </t>
  </si>
  <si>
    <t xml:space="preserve">32 mm dia </t>
  </si>
  <si>
    <t xml:space="preserve">40 mm dia </t>
  </si>
  <si>
    <t xml:space="preserve">50 mm dia </t>
  </si>
  <si>
    <t xml:space="preserve">65 mm dia </t>
  </si>
  <si>
    <t xml:space="preserve">Providing and fixing CPVC (Chlorinated Poly Vinyl Chloride) water supply pipes with pipe as per CTS SDR 11 (operating pressure - 7 Bar @ 82 Deg C and 28 Bar @ 23 Deg C)for pipes from 1/2 Inch to 2 Inch. Schedule 40 Pipe to be used from 2-1/2 Inch to 6 Inch. Pipes shall be joined using solvent welded CPVC fittings i.e. Tees, Elbows, Couplers, Unions, Reducers, brushings etc. including transition fittings (connection between CPVC &amp; metal pipe/GI) i.e. Brass Adaptors (both Male &amp; Female threaded) conforming to ASTM D-2846. ASTM F441 with only CPVC solvent cement conforming to ASTM F-493. </t>
  </si>
  <si>
    <t>Cost shall be inclusive of (a)Making maximum of 7.5 x 7.5 cm chasing in wall and floors for the pipe, making good the same by using 1:1 cement mortar over the wire mesh  and providing protection to embedded pipes and fittings (in wall chase) by wrapping two layers of 400 micron polythene sheet including proper overlaps on joints complete as required or (b) Fixing/supporting the pipes (&amp; fittings) at wall/ceiling level supported by galvanized clamps, hangers etc, as per specification. Exposed pipes to be painted of legends with direction arrow. GI pipe sleeves suitable higher size shall be provided wherever the pipes are crossing the fire rated walls / floors slab and sealing the sleeves with glass wool in between and fire sealant compound at either end all as per  Project Manager's / Consultant requirement.  All termination points for installation of faucets shall have brass termination fittings.  Installation shall be to as per Technical Manual of manufacturer of pipes &amp; fittings.</t>
  </si>
  <si>
    <t>Providing  &amp;  fixing  full way lever operated forged brass ball valve of brass body with forged brass hard chromeplated steel ball tested to a pressure not less than 15 Kg / sqcm with threaded / flanged joints complete with nuts, bolts, gaskets, washers etc.</t>
  </si>
  <si>
    <t>20 mm dia</t>
  </si>
  <si>
    <t xml:space="preserve">Supplying, laying/ fixing, testing and commissioning of following thickness resin bonded fiber glass pipe section insulation having density 80 kg/cum or mineral wool (non combustible) having density of 144 Kg/ cu m duly covered with a layer of 120 gm/sqm polythene sheet (vapour barrier) on existing pipe and finally applying 0.63mm aluminium sheet cladding complete with type3 , grade 1 roofing feltstrip(as per IS:1322 as amended up to date ) at joints etc. as per specifications and as required. </t>
  </si>
  <si>
    <t>25 mm thick mineral wool insulation (15 mm dia)</t>
  </si>
  <si>
    <t>25 mm thick mineral wool insulation (20 mm dia)</t>
  </si>
  <si>
    <t>25 mm thick mineral wool insulation (25 mm dia)</t>
  </si>
  <si>
    <t>25 mm thick mineral wool insulation (32 mm dia)</t>
  </si>
  <si>
    <t>SUB-HEAD III- DRAINAGE</t>
  </si>
  <si>
    <t>Providing, Supply, installation,testing and commissioning of UPVC Soil, Waste &amp; Vent system conforming to IS : 13592 - Type B and UPVC fittings (moulded as well as fabricated) like bends, tees, Y-tees, crosses, boss connections, access pieces, saddle pieces, cleanouts, adaptors for connections to other materials, plugs, reducers, cowls, offSet and other specials. Jointing shall be done with pushfit EPDM ring jointing technique in general. Solvent cement joints may be provided for fittings and specials which are not manufactured with pushfit rubber joints. Pipes may be laid / fixed in sunken floors, under slung from ceiling. The pipes laid in sunken floor shall be encased with 75 mm thick cement concrete (1:2:4) all around. The installation shall be complete in all respects including cutting chases / holes in walls, slabs and making good the same as per specifications.</t>
  </si>
  <si>
    <t xml:space="preserve">Providing GI pipe sleeves of suitable higher size wherever pipes crossing a fire rated wall / floor slab and sealing of space around pipe and pipe sleeve with glass wool in between and fire proof sealent at either end to the satisfaction of the Project Manager / Consultants and making good the same after pipes have been duly laid and testing complete. </t>
  </si>
  <si>
    <t>110 mm dia</t>
  </si>
  <si>
    <t>75 mm dia</t>
  </si>
  <si>
    <t>Providing, fixing, jointing, testing and commissioning UPVC (Class III) Rain water downtake pipe conforming to IS:4985 cut to required lengths including all necessary fittings and specials.UPVC fittings (moulded as well as fabricated) like bends, tees, Y-tees, crosses, boss connections, access pieces, saddle pieces, cleanouts, adaptors for connections to other materials, plugs, reducers, cowls, offsets and other specials. Fixing at wall/ceiling level supported by galvanized steel clamps &amp; hangers etc. Making proper connection with cement solvent joint as per BIS / manufacturer. Cutting, chases / holes in floors / walls / slab and making good wherever required. (All major MS  structure to hold the stack with fixing including anchor fasteners,sand,cement etc is included in this  item).</t>
  </si>
  <si>
    <t>110 mm dia.</t>
  </si>
  <si>
    <t>Providing and fixing of UPVC Floor Traps formed out of bore 'P' trap with 50 mm water seal, setting in 1:2:4 mix cement concrete block or clamping to the wall or suspending with the ceiling including cutting and making good the walls and floors wherever required, With Heavy class SS grating with Cockroach proof SS strainer of approved design including setting in floor with cement motor to match with floor finish as per architect requirement suitable for waster F.D. &amp; F.T.</t>
  </si>
  <si>
    <t>110 mm inlet and 75 mm outlet.</t>
  </si>
  <si>
    <t>Providing and fixing of UPVC Urinal Traps formed out of bore 'P' trap with 50 mm water seal, setting in 1:2:4 mix cement concrete block or clamping to the wall or suspending with the ceiling including cutting and making good the walls and floors wherever required, With SS grating with Cockroach proof SS strainer of approved design including setting in floor with cement motor to match with floor finish as per architect requirement suitable for waster U.T.</t>
  </si>
  <si>
    <t>110 mm inlet and 110 mm outlet.</t>
  </si>
  <si>
    <t>Providing and fixing clean out/floor clean out plug consist of CI bend &amp; GI socket heavy class with cap &amp; key for opening male threaded cap etc. including lead caulked to CI pipes complete in all respects as per drawing/ sample  approved by Engineer -in -Charge FCO (floor clean out plug shall be flushed with floor finish).: 100 mm dia. and Matching with Item no.31 or as per Architure approvals.</t>
  </si>
  <si>
    <t>Providing and fixing floor drain made out of 110x75 mm OD uPVC. elbow connected to uPVC pipe complete as per direction of Project Manager.</t>
  </si>
  <si>
    <t>Making khurras 45x45 cm with average minimum thickness of 5 cm cement concrete 1:2:4 (1 cement : 2 coarse sand : 4 graded stone aggregate of 20 mm nominal size) over P.V.C. sheet 1 m x1 m x 400 micron, finished with 12 mm cement plaster 1:3 (1 cement : 3 coarse sand) and a coat of neat cement, rounding the edges and making and finishing the outlet complete.</t>
  </si>
  <si>
    <t>Providing, jointing, testing and fixing UPVC Soil, Waste &amp; Vent system conforming to IS : 13592 and UPVC fittings (moulded as well as fabricated) like bends, tees, Y-tees, crosses, boss connections, access pieces, saddle pieces, cleanouts, adaptors for connections to other materials, plugs, reducers, cowls, offset and other specials. Jointing shall be done with pushfit EPDM ring jointing technique in general. Solvent cement joints may be provided for fittings and specials which are not manufactured with pushfit rubber joints.</t>
  </si>
  <si>
    <t>Providing and laying cement concrete 1:5:10 (1 cement : 5 coarse sand : 10 graded stone aggregate 40 mm nominal size) all-round sewerage pipes including bed concrete as per standard design :</t>
  </si>
  <si>
    <t xml:space="preserve">110 mm diameter                </t>
  </si>
  <si>
    <t>Providing and fixing square-mouth S.W. gully trap grade ‘A’' complete with C.I. grating, brick masonry chamber with water tight C.I. cover with frame of 300x300 mm size (inside) the weight of cover to be not less than 4.50 kg and frame to be not less than 2.70 kg as per standard design:</t>
  </si>
  <si>
    <t>100x100 mm size P type</t>
  </si>
  <si>
    <t>42.1.1</t>
  </si>
  <si>
    <t>With common burnt clay F.P.S. (non modular) bricks of class designation 7.5</t>
  </si>
  <si>
    <r>
      <rPr>
        <sz val="9"/>
        <color theme="1"/>
        <rFont val="Century Gothic"/>
        <charset val="134"/>
      </rPr>
      <t xml:space="preserve">Providing, Supply, installation,testing and commissioning of </t>
    </r>
    <r>
      <rPr>
        <b/>
        <sz val="9"/>
        <color theme="1"/>
        <rFont val="Century Gothic"/>
        <charset val="134"/>
      </rPr>
      <t xml:space="preserve">Stainless steel drain </t>
    </r>
    <r>
      <rPr>
        <sz val="9"/>
        <color theme="1"/>
        <rFont val="Century Gothic"/>
        <charset val="134"/>
      </rPr>
      <t>over through grating channel 300 mm wide 600 mm length (max.) suitable to connect 50/75/110 mm drain outlet.</t>
    </r>
  </si>
  <si>
    <t>S. No</t>
  </si>
  <si>
    <t>Equipment/Item/Material</t>
  </si>
  <si>
    <t>Approved Makes</t>
  </si>
  <si>
    <t>LIST OF MAKES ELECTRICAL</t>
  </si>
  <si>
    <t>MCBs /MCCB/ELCBs</t>
  </si>
  <si>
    <t>LEGRAND/L&amp;T/SCHNEIDER/ABB/SIEMENS / C&amp;S</t>
  </si>
  <si>
    <t>CABLE TRAYS &amp; RACEWAY ACCESSORIES</t>
  </si>
  <si>
    <t>SUPERMAX / INDIANA / PELCO / SLOTCO</t>
  </si>
  <si>
    <t>CABLE TRAY STEEL SUPPORTS</t>
  </si>
  <si>
    <t>GI PIPES</t>
  </si>
  <si>
    <t>JINDAL (HISSAR)/TATA (ISI)</t>
  </si>
  <si>
    <t>HDPE (DWC) PIPES</t>
  </si>
  <si>
    <t>DURALINE/ REX/ TIRUPATI</t>
  </si>
  <si>
    <t>MCB DISTRIBUTION BOARDS</t>
  </si>
  <si>
    <t>SCHNEIDER/LEGRAND/SIEMENS/L &amp; T</t>
  </si>
  <si>
    <t>L.T. CABLES &amp; CONTROL CABLES</t>
  </si>
  <si>
    <t>POLYCAB /HAVELLS / NATIONAL / ICC / KEI/SKYTONE/ GEMSCAB/ BONTON</t>
  </si>
  <si>
    <t>CABLE GLAND</t>
  </si>
  <si>
    <t>COMMET/HMI/GRIPWELL</t>
  </si>
  <si>
    <t>LUG/ TERMINAL BLOCKS</t>
  </si>
  <si>
    <t>DOWELL’S/REYCHAM/COMMET/ WAGO/ ELMEC</t>
  </si>
  <si>
    <t>BATTERIES</t>
  </si>
  <si>
    <t>EXIDE/HBL/ROCKET/STANDARD/AMCO/CUMMINS</t>
  </si>
  <si>
    <t xml:space="preserve">UPS </t>
  </si>
  <si>
    <t>APC/EMERSON/ABB/ GUTOR</t>
  </si>
  <si>
    <t xml:space="preserve">WIRE </t>
  </si>
  <si>
    <t>FINOLEX/ HAVELLS/ POLYCAB/ KEI</t>
  </si>
  <si>
    <t>RACEWAYS</t>
  </si>
  <si>
    <t>MK/LEGRAND/ SCHNEIDER</t>
  </si>
  <si>
    <t>PLOYCARBONATE JUNCTION BOX</t>
  </si>
  <si>
    <t>SINTEX/MK/LEGRAND</t>
  </si>
  <si>
    <t>GI CONDUIT</t>
  </si>
  <si>
    <t>BEC/AKG/ NIC/STEEL CRAFT/JINDAL</t>
  </si>
  <si>
    <t xml:space="preserve">GI CONDUIT ACCESSORIES </t>
  </si>
  <si>
    <t>RAMA/ SHARMA SALES CORPORATION / FIT WELL/ AKG</t>
  </si>
  <si>
    <t>MODULAR PLATE TYPE SWITHCH / SOCKET GI BOXES / FAN REGULATOR/TELEPHONE SOCKET</t>
  </si>
  <si>
    <t>MK (WRAPAROUND)/ LEGRAND (MYRIUS)/ SCHNEIDER (ZENCELO) / NORTH WEST (STYLUS) / CRABTREE (ATHENA)</t>
  </si>
  <si>
    <t>TELEPHONE CABLES / WIRES / CO-AXIAL TV CABLES</t>
  </si>
  <si>
    <t>FINOLEX/POLYCAB/ HAVELLS/ RR KABLE/ SKYDA/ BCH/ L&amp;T/ DALTON</t>
  </si>
  <si>
    <t>CAT 6 CABLE / CAT 6A / FIBER OPTIC CABLE &amp; ASSOCIATED ITEMS</t>
  </si>
  <si>
    <t>SCHNEIDER/ SIEMON/ SYSTIMAX</t>
  </si>
  <si>
    <t>TELEPHONE TAG BLOCK</t>
  </si>
  <si>
    <t>KRONE (GERMAN) /POUYET</t>
  </si>
  <si>
    <t>LUGS / FERRULES / THIMBLES</t>
  </si>
  <si>
    <t>DOWELLS / JAINSON</t>
  </si>
  <si>
    <t>OCCUPANCY SENSOR</t>
  </si>
  <si>
    <t>PHILIPS /WIPRO /GE</t>
  </si>
  <si>
    <t>RJ-45 MODULAR SOCKET WITH PLATE</t>
  </si>
  <si>
    <t>AMP/ SCHEINDER/ SIEMON / SYSTIMAX</t>
  </si>
  <si>
    <t>DATA RACK &amp; ACCESSORIES</t>
  </si>
  <si>
    <t>SCHNEIDER, RITTAL, VALRACK</t>
  </si>
  <si>
    <t xml:space="preserve">MAIN FIRE ALARM CONTROL PANEL </t>
  </si>
  <si>
    <t>NOTIFIER/HONEYWELL/ EDWARD/SIEMENS/BOSCH</t>
  </si>
  <si>
    <t>MULTI CRITERIA/SMOKE DETECTOR</t>
  </si>
  <si>
    <t>NOTIFIER/HONEYWELL/EDWARD/SIEMENS/BOSCH</t>
  </si>
  <si>
    <t>INTELLIGENT HEAT</t>
  </si>
  <si>
    <t>SPEAKERS</t>
  </si>
  <si>
    <t>DIGITAL VOICE EVACUATION SYSTEM</t>
  </si>
  <si>
    <t>NOTIFIER/HONEYWELL/GAMEWELL/SIEMENS/BOSCH</t>
  </si>
  <si>
    <t>CCTV</t>
  </si>
  <si>
    <t>CP PLUS/HIKVISION/ZICOM/PELCO</t>
  </si>
  <si>
    <t>EMERGENCY CALL SYSTEM</t>
  </si>
  <si>
    <t>ZENTAL- NORWAY, SIEMENS, HONEYWELL</t>
  </si>
  <si>
    <t>DISTRIBUTION PANEL</t>
  </si>
  <si>
    <t>NEPTUNE/ABB/ADLEC/ADVANCE</t>
  </si>
  <si>
    <t>FAULT ISOLATOR</t>
  </si>
  <si>
    <t>RESPONSE INDICATOR</t>
  </si>
  <si>
    <t>CONTROL MODULE</t>
  </si>
  <si>
    <t>HOOTER</t>
  </si>
  <si>
    <t>MANUAL CALL POINT</t>
  </si>
  <si>
    <t>MICROPHONE</t>
  </si>
  <si>
    <t>MICROPHONE WITH TABLE</t>
  </si>
  <si>
    <t>LIST OF MAKES HVAC</t>
  </si>
  <si>
    <t>AIR HANDLING UNIT</t>
  </si>
  <si>
    <r>
      <rPr>
        <b/>
        <u/>
        <sz val="9"/>
        <color rgb="FFFF0000"/>
        <rFont val="Century Gothic"/>
        <charset val="134"/>
      </rPr>
      <t>VTS</t>
    </r>
    <r>
      <rPr>
        <sz val="9"/>
        <rFont val="Century Gothic"/>
        <charset val="134"/>
      </rPr>
      <t>/EDGETECH/CARYAIRE/WAVES</t>
    </r>
  </si>
  <si>
    <t>AIR WASHER/SCRUBBER</t>
  </si>
  <si>
    <r>
      <rPr>
        <sz val="9"/>
        <rFont val="Century Gothic"/>
        <charset val="134"/>
      </rPr>
      <t>EDGETECH/</t>
    </r>
    <r>
      <rPr>
        <b/>
        <u/>
        <sz val="9"/>
        <color rgb="FFFF0000"/>
        <rFont val="Century Gothic"/>
        <charset val="134"/>
      </rPr>
      <t>ZECO</t>
    </r>
    <r>
      <rPr>
        <sz val="9"/>
        <rFont val="Century Gothic"/>
        <charset val="134"/>
      </rPr>
      <t>/WAVES</t>
    </r>
  </si>
  <si>
    <t>INLINE FAN</t>
  </si>
  <si>
    <r>
      <rPr>
        <b/>
        <u/>
        <sz val="9"/>
        <color rgb="FFFF0000"/>
        <rFont val="Century Gothic"/>
        <charset val="134"/>
      </rPr>
      <t>KRUGER</t>
    </r>
    <r>
      <rPr>
        <sz val="9"/>
        <rFont val="Century Gothic"/>
        <charset val="134"/>
      </rPr>
      <t xml:space="preserve">/ </t>
    </r>
    <r>
      <rPr>
        <b/>
        <u/>
        <sz val="9"/>
        <color rgb="FFFF0000"/>
        <rFont val="Century Gothic"/>
        <charset val="134"/>
      </rPr>
      <t>SYSTEM AIR</t>
    </r>
    <r>
      <rPr>
        <sz val="9"/>
        <rFont val="Century Gothic"/>
        <charset val="134"/>
      </rPr>
      <t>/ GREENHECK</t>
    </r>
  </si>
  <si>
    <t>FACTORY/SITE FABRICATED DUCT</t>
  </si>
  <si>
    <r>
      <rPr>
        <b/>
        <u/>
        <sz val="9"/>
        <rFont val="Century Gothic"/>
        <charset val="134"/>
      </rPr>
      <t>ZECO</t>
    </r>
    <r>
      <rPr>
        <sz val="9"/>
        <rFont val="Century Gothic"/>
        <charset val="134"/>
      </rPr>
      <t>/ DUCTOFAB/</t>
    </r>
    <r>
      <rPr>
        <sz val="9"/>
        <color rgb="FFFF0000"/>
        <rFont val="Century Gothic"/>
        <charset val="134"/>
      </rPr>
      <t xml:space="preserve"> </t>
    </r>
    <r>
      <rPr>
        <b/>
        <u/>
        <sz val="9"/>
        <color rgb="FFFF0000"/>
        <rFont val="Century Gothic"/>
        <charset val="134"/>
      </rPr>
      <t>ROLASTAR</t>
    </r>
    <r>
      <rPr>
        <sz val="9"/>
        <rFont val="Century Gothic"/>
        <charset val="134"/>
      </rPr>
      <t>/ALFA DUCT</t>
    </r>
  </si>
  <si>
    <t>G.I. SHEET METAL DUCT</t>
  </si>
  <si>
    <r>
      <rPr>
        <b/>
        <u/>
        <sz val="9"/>
        <color rgb="FFFF0000"/>
        <rFont val="Century Gothic"/>
        <charset val="134"/>
      </rPr>
      <t xml:space="preserve">JINDAL </t>
    </r>
    <r>
      <rPr>
        <sz val="9"/>
        <rFont val="Century Gothic"/>
        <charset val="134"/>
      </rPr>
      <t>HISSAR /NATIONAL/ TATA STEEL</t>
    </r>
  </si>
  <si>
    <t>GRILLES/ DIFFUSERS/NOZZLES/DAMPER</t>
  </si>
  <si>
    <r>
      <rPr>
        <sz val="9"/>
        <rFont val="Century Gothic"/>
        <charset val="134"/>
      </rPr>
      <t xml:space="preserve">RUSKIN TITUS/ </t>
    </r>
    <r>
      <rPr>
        <b/>
        <u/>
        <sz val="9"/>
        <color rgb="FFFF0000"/>
        <rFont val="Century Gothic"/>
        <charset val="134"/>
      </rPr>
      <t>SYSTEMAIR</t>
    </r>
    <r>
      <rPr>
        <sz val="9"/>
        <rFont val="Century Gothic"/>
        <charset val="134"/>
      </rPr>
      <t>/TROX/CARYAIRE</t>
    </r>
  </si>
  <si>
    <t>FIRE DAMPERS (UL LISTED &amp; STAMPED)</t>
  </si>
  <si>
    <r>
      <rPr>
        <sz val="9"/>
        <rFont val="Century Gothic"/>
        <charset val="134"/>
      </rPr>
      <t xml:space="preserve">GREENHECK/ RUSKIN/ TITUS/ </t>
    </r>
    <r>
      <rPr>
        <b/>
        <u/>
        <sz val="9"/>
        <color rgb="FFFF0000"/>
        <rFont val="Century Gothic"/>
        <charset val="134"/>
      </rPr>
      <t>SYSTEM AIR</t>
    </r>
    <r>
      <rPr>
        <sz val="9"/>
        <rFont val="Century Gothic"/>
        <charset val="134"/>
      </rPr>
      <t>/ CARYAIRE</t>
    </r>
  </si>
  <si>
    <t>CONTROL PANEL FOR MOTORIZED VCD</t>
  </si>
  <si>
    <t>PROTON</t>
  </si>
  <si>
    <t>ACTUATOR FOR FIRE DAMPERS/MOTORIZED VCD</t>
  </si>
  <si>
    <r>
      <rPr>
        <b/>
        <u/>
        <sz val="9"/>
        <color rgb="FFFF0000"/>
        <rFont val="Century Gothic"/>
        <charset val="134"/>
      </rPr>
      <t>BELIMO</t>
    </r>
    <r>
      <rPr>
        <b/>
        <u/>
        <sz val="9"/>
        <rFont val="Century Gothic"/>
        <charset val="134"/>
      </rPr>
      <t>,</t>
    </r>
    <r>
      <rPr>
        <sz val="9"/>
        <rFont val="Century Gothic"/>
        <charset val="134"/>
      </rPr>
      <t xml:space="preserve"> JOVENTA, SIEMENS</t>
    </r>
  </si>
  <si>
    <t>G.I. SHEETS</t>
  </si>
  <si>
    <r>
      <rPr>
        <b/>
        <u/>
        <sz val="9"/>
        <color rgb="FFFF0000"/>
        <rFont val="Century Gothic"/>
        <charset val="134"/>
      </rPr>
      <t xml:space="preserve">JINDAL </t>
    </r>
    <r>
      <rPr>
        <sz val="9"/>
        <rFont val="Century Gothic"/>
        <charset val="134"/>
      </rPr>
      <t>HISSAR/ SAIL</t>
    </r>
  </si>
  <si>
    <t>FIRE RATING OF DUCTS</t>
  </si>
  <si>
    <t>LAF/PROMAT</t>
  </si>
  <si>
    <t>FLEXIBLE DUCT</t>
  </si>
  <si>
    <r>
      <rPr>
        <sz val="9"/>
        <rFont val="Century Gothic"/>
        <charset val="134"/>
      </rPr>
      <t xml:space="preserve">ATCO/ </t>
    </r>
    <r>
      <rPr>
        <b/>
        <u/>
        <sz val="9"/>
        <color rgb="FFFF0000"/>
        <rFont val="Century Gothic"/>
        <charset val="134"/>
      </rPr>
      <t>CARYAIRE</t>
    </r>
  </si>
  <si>
    <t>SOUND ATTENUATOR</t>
  </si>
  <si>
    <r>
      <rPr>
        <b/>
        <u/>
        <sz val="9"/>
        <color rgb="FFFF0000"/>
        <rFont val="Century Gothic"/>
        <charset val="134"/>
      </rPr>
      <t>SYSTEMAIR</t>
    </r>
    <r>
      <rPr>
        <sz val="9"/>
        <rFont val="Century Gothic"/>
        <charset val="134"/>
      </rPr>
      <t>/TROX/CARYAIRE</t>
    </r>
  </si>
  <si>
    <t>GLASS WOOL/ FIBREGLASS</t>
  </si>
  <si>
    <r>
      <rPr>
        <b/>
        <u/>
        <sz val="9"/>
        <color rgb="FFFF0000"/>
        <rFont val="Century Gothic"/>
        <charset val="134"/>
      </rPr>
      <t>OWENS CORNING</t>
    </r>
    <r>
      <rPr>
        <sz val="9"/>
        <color rgb="FFFF0000"/>
        <rFont val="Century Gothic"/>
        <charset val="134"/>
      </rPr>
      <t xml:space="preserve"> /</t>
    </r>
    <r>
      <rPr>
        <b/>
        <u/>
        <sz val="9"/>
        <color rgb="FFFF0000"/>
        <rFont val="Century Gothic"/>
        <charset val="134"/>
      </rPr>
      <t>U.P. TWIGA</t>
    </r>
    <r>
      <rPr>
        <sz val="9"/>
        <rFont val="Century Gothic"/>
        <charset val="134"/>
      </rPr>
      <t>/ KIMMCO</t>
    </r>
  </si>
  <si>
    <t>POLYURETHANE FOAM</t>
  </si>
  <si>
    <t>MALANPUR /SUPERURETHANE</t>
  </si>
  <si>
    <t>CROSSED LINKED POLYETHYLENE FOAM</t>
  </si>
  <si>
    <r>
      <rPr>
        <sz val="9"/>
        <rFont val="Century Gothic"/>
        <charset val="134"/>
      </rPr>
      <t>TROCELLENE / SUPREME/ PARAMOUNT/ THERMAFLEX/</t>
    </r>
    <r>
      <rPr>
        <sz val="9"/>
        <color rgb="FFFF0000"/>
        <rFont val="Century Gothic"/>
        <charset val="134"/>
      </rPr>
      <t xml:space="preserve"> </t>
    </r>
    <r>
      <rPr>
        <b/>
        <u/>
        <sz val="9"/>
        <color rgb="FFFF0000"/>
        <rFont val="Century Gothic"/>
        <charset val="134"/>
      </rPr>
      <t>K-FLEX</t>
    </r>
  </si>
  <si>
    <t>CLOSED CELL ELASTOMERIC NITRILE RUBBER</t>
  </si>
  <si>
    <r>
      <rPr>
        <b/>
        <u/>
        <sz val="9"/>
        <color rgb="FFFF0000"/>
        <rFont val="Century Gothic"/>
        <charset val="134"/>
      </rPr>
      <t>K-FLEX</t>
    </r>
    <r>
      <rPr>
        <sz val="9"/>
        <color rgb="FFFF0000"/>
        <rFont val="Century Gothic"/>
        <charset val="134"/>
      </rPr>
      <t xml:space="preserve"> </t>
    </r>
    <r>
      <rPr>
        <sz val="9"/>
        <rFont val="Century Gothic"/>
        <charset val="134"/>
      </rPr>
      <t>/A-FLEX/ARMACELL</t>
    </r>
  </si>
  <si>
    <t>NON-WOVEN FIBRE MATERIAL</t>
  </si>
  <si>
    <r>
      <rPr>
        <sz val="9"/>
        <rFont val="Century Gothic"/>
        <charset val="134"/>
      </rPr>
      <t xml:space="preserve">MIKRON/ </t>
    </r>
    <r>
      <rPr>
        <b/>
        <u/>
        <sz val="9"/>
        <color rgb="FFFF0000"/>
        <rFont val="Century Gothic"/>
        <charset val="134"/>
      </rPr>
      <t>DU PONT</t>
    </r>
  </si>
  <si>
    <t>UV PROTECTIVE COATING</t>
  </si>
  <si>
    <t>ARMACELL/ARMACHEK/AMICOL/PARAMOUNT/ POLYBOND/PROMARK ASSOCIATES</t>
  </si>
  <si>
    <t>ALUMINUM TAPE</t>
  </si>
  <si>
    <t>JOHNSON/BIRLA 3M</t>
  </si>
  <si>
    <t>ALUMINIUM SHEET/ PERFORATED AL SHEET</t>
  </si>
  <si>
    <r>
      <rPr>
        <sz val="9"/>
        <rFont val="Century Gothic"/>
        <charset val="134"/>
      </rPr>
      <t>BALCO/</t>
    </r>
    <r>
      <rPr>
        <b/>
        <u/>
        <sz val="9"/>
        <rFont val="Century Gothic"/>
        <charset val="134"/>
      </rPr>
      <t xml:space="preserve"> </t>
    </r>
    <r>
      <rPr>
        <b/>
        <u/>
        <sz val="9"/>
        <color rgb="FFFF0000"/>
        <rFont val="Century Gothic"/>
        <charset val="134"/>
      </rPr>
      <t>HINDALCO</t>
    </r>
  </si>
  <si>
    <t>ANCHOR FASTNERS</t>
  </si>
  <si>
    <r>
      <rPr>
        <sz val="9"/>
        <rFont val="Century Gothic"/>
        <charset val="134"/>
      </rPr>
      <t xml:space="preserve">CANNON/ </t>
    </r>
    <r>
      <rPr>
        <b/>
        <u/>
        <sz val="9"/>
        <color rgb="FFFF0000"/>
        <rFont val="Century Gothic"/>
        <charset val="134"/>
      </rPr>
      <t>HILTI</t>
    </r>
    <r>
      <rPr>
        <sz val="9"/>
        <rFont val="Century Gothic"/>
        <charset val="134"/>
      </rPr>
      <t>/FICHER/RAWL PLUG</t>
    </r>
  </si>
  <si>
    <t>VIBRATION ISOLATOR</t>
  </si>
  <si>
    <r>
      <rPr>
        <sz val="9"/>
        <rFont val="Century Gothic"/>
        <charset val="134"/>
      </rPr>
      <t>CORI/</t>
    </r>
    <r>
      <rPr>
        <b/>
        <u/>
        <sz val="9"/>
        <color rgb="FFFF0000"/>
        <rFont val="Century Gothic"/>
        <charset val="134"/>
      </rPr>
      <t>RESISTOFLEX</t>
    </r>
    <r>
      <rPr>
        <sz val="9"/>
        <rFont val="Century Gothic"/>
        <charset val="134"/>
      </rPr>
      <t>/DUNLUP</t>
    </r>
  </si>
  <si>
    <t>FIRE SEALANT</t>
  </si>
  <si>
    <r>
      <rPr>
        <sz val="9"/>
        <rFont val="Century Gothic"/>
        <charset val="134"/>
      </rPr>
      <t>BIRLA 3 M/</t>
    </r>
    <r>
      <rPr>
        <sz val="9"/>
        <color rgb="FFFF0000"/>
        <rFont val="Century Gothic"/>
        <charset val="134"/>
      </rPr>
      <t xml:space="preserve"> </t>
    </r>
    <r>
      <rPr>
        <b/>
        <u/>
        <sz val="9"/>
        <color rgb="FFFF0000"/>
        <rFont val="Century Gothic"/>
        <charset val="134"/>
      </rPr>
      <t>HILTI</t>
    </r>
    <r>
      <rPr>
        <sz val="9"/>
        <rFont val="Century Gothic"/>
        <charset val="134"/>
      </rPr>
      <t>/PROMAT</t>
    </r>
  </si>
  <si>
    <t>FLEXIBLE PIPE CONNECTION</t>
  </si>
  <si>
    <t>CORI/RESISTOFLEX</t>
  </si>
  <si>
    <t>VAPOUR BARRIER COATING/PAINT</t>
  </si>
  <si>
    <t>FOSTER SEAL PASS COATING</t>
  </si>
  <si>
    <t>FIBRE GLASS WOVEN CLOTH (7 MIL-APPROX. WT 200 GM./SQ.MT)</t>
  </si>
  <si>
    <r>
      <rPr>
        <b/>
        <u/>
        <sz val="9"/>
        <color rgb="FFFF0000"/>
        <rFont val="Century Gothic"/>
        <charset val="134"/>
      </rPr>
      <t>OWEN CORNING/ UP TWIGA</t>
    </r>
    <r>
      <rPr>
        <sz val="9"/>
        <rFont val="Century Gothic"/>
        <charset val="134"/>
      </rPr>
      <t>/ KIMMCO/ARCO</t>
    </r>
  </si>
  <si>
    <t>STUCK UP PINS</t>
  </si>
  <si>
    <t>IDENDEN/ DURODYNE/ DETONATE</t>
  </si>
  <si>
    <t>PIPE HANGERS’ CLEVIS TYPE</t>
  </si>
  <si>
    <t>GRINNELL/MUPRO/AMIL/UNISTRUT</t>
  </si>
  <si>
    <t>ONLINE TYPE VARIABLE AIR VOLUME BOXES</t>
  </si>
  <si>
    <r>
      <rPr>
        <sz val="9"/>
        <rFont val="Century Gothic"/>
        <charset val="134"/>
      </rPr>
      <t>TRANE/HONEYWELL/</t>
    </r>
    <r>
      <rPr>
        <sz val="9"/>
        <color rgb="FFFF0000"/>
        <rFont val="Century Gothic"/>
        <charset val="134"/>
      </rPr>
      <t>J</t>
    </r>
    <r>
      <rPr>
        <b/>
        <u/>
        <sz val="9"/>
        <color rgb="FFFF0000"/>
        <rFont val="Century Gothic"/>
        <charset val="134"/>
      </rPr>
      <t>OHNSON CONTROL</t>
    </r>
  </si>
  <si>
    <t>ACTUATOR FOR VAV</t>
  </si>
  <si>
    <t>BELIMO/HONEYWELL</t>
  </si>
  <si>
    <t>CENTRIFUGAL FANS/PLUG FANS</t>
  </si>
  <si>
    <t>KRUGER/NIKOTRA</t>
  </si>
  <si>
    <t>COPPER PIPING</t>
  </si>
  <si>
    <r>
      <rPr>
        <b/>
        <u/>
        <sz val="9"/>
        <color rgb="FFFF0000"/>
        <rFont val="Century Gothic"/>
        <charset val="134"/>
      </rPr>
      <t>MANDEV</t>
    </r>
    <r>
      <rPr>
        <sz val="9"/>
        <rFont val="Century Gothic"/>
        <charset val="134"/>
      </rPr>
      <t>/RAJCO</t>
    </r>
  </si>
  <si>
    <t>uPVC pipes &amp; fittings</t>
  </si>
  <si>
    <r>
      <rPr>
        <b/>
        <u/>
        <sz val="9"/>
        <color rgb="FFFF0000"/>
        <rFont val="Century Gothic"/>
        <charset val="134"/>
      </rPr>
      <t>ASTRAL/ SUPREME</t>
    </r>
    <r>
      <rPr>
        <sz val="9"/>
        <rFont val="Century Gothic"/>
        <charset val="134"/>
      </rPr>
      <t>/ ASHIRVAD/ FINOLEX</t>
    </r>
  </si>
  <si>
    <r>
      <rPr>
        <b/>
        <u/>
        <sz val="9"/>
        <color rgb="FFFF0000"/>
        <rFont val="Century Gothic"/>
        <charset val="134"/>
      </rPr>
      <t>SCHNEIDER</t>
    </r>
    <r>
      <rPr>
        <sz val="9"/>
        <rFont val="Century Gothic"/>
        <charset val="134"/>
      </rPr>
      <t>/LEGRAND/SIEMENS/</t>
    </r>
    <r>
      <rPr>
        <b/>
        <u/>
        <sz val="9"/>
        <color rgb="FFFF0000"/>
        <rFont val="Century Gothic"/>
        <charset val="134"/>
      </rPr>
      <t>L &amp; T</t>
    </r>
  </si>
  <si>
    <t>BY-PASS TYPE VAV</t>
  </si>
  <si>
    <t>COSMOS</t>
  </si>
  <si>
    <t>VARIABLE FREQUENCY DRIVES</t>
  </si>
  <si>
    <r>
      <rPr>
        <b/>
        <u/>
        <sz val="9"/>
        <color rgb="FFFF0000"/>
        <rFont val="Century Gothic"/>
        <charset val="134"/>
      </rPr>
      <t>DANFOSS</t>
    </r>
    <r>
      <rPr>
        <sz val="9"/>
        <color rgb="FFFF0000"/>
        <rFont val="Century Gothic"/>
        <charset val="134"/>
      </rPr>
      <t>/</t>
    </r>
    <r>
      <rPr>
        <sz val="9"/>
        <rFont val="Century Gothic"/>
        <charset val="134"/>
      </rPr>
      <t>ABB/SIEMENS</t>
    </r>
  </si>
  <si>
    <t>FILTERS</t>
  </si>
  <si>
    <t>PUROLATOR/THERMODYNE/SPECTRUM</t>
  </si>
  <si>
    <t>TEMPERATURE AND RH SENSOR</t>
  </si>
  <si>
    <r>
      <rPr>
        <b/>
        <u/>
        <sz val="9"/>
        <color rgb="FFFF0000"/>
        <rFont val="Century Gothic"/>
        <charset val="134"/>
      </rPr>
      <t>HONEYWELL</t>
    </r>
    <r>
      <rPr>
        <sz val="9"/>
        <rFont val="Century Gothic"/>
        <charset val="134"/>
      </rPr>
      <t>/SIEMENS-STAEFA/JOHNSON</t>
    </r>
  </si>
  <si>
    <t>MOTORS</t>
  </si>
  <si>
    <r>
      <rPr>
        <b/>
        <u/>
        <sz val="9"/>
        <color rgb="FFFF0000"/>
        <rFont val="Century Gothic"/>
        <charset val="134"/>
      </rPr>
      <t>ABB</t>
    </r>
    <r>
      <rPr>
        <sz val="9"/>
        <rFont val="Century Gothic"/>
        <charset val="134"/>
      </rPr>
      <t>/SIEMENS/</t>
    </r>
    <r>
      <rPr>
        <b/>
        <u/>
        <sz val="9"/>
        <color rgb="FFFF0000"/>
        <rFont val="Century Gothic"/>
        <charset val="134"/>
      </rPr>
      <t>BHARAT BIJLI</t>
    </r>
  </si>
  <si>
    <t>VIBRATION ISOLATOR/SUSPENDERS</t>
  </si>
  <si>
    <t>RESISTOFLEX</t>
  </si>
  <si>
    <t>FLEXIBLE CONNECTIONS FOR FAN OUTLET</t>
  </si>
  <si>
    <t>MAPRO/CARYAIRE</t>
  </si>
  <si>
    <t>ELECTRONICS AIR CLEANERS</t>
  </si>
  <si>
    <t>HONEYWELL/TRION/ZECO</t>
  </si>
  <si>
    <t>UVGI</t>
  </si>
  <si>
    <t>HONEYWELL/ALFAA-UV/RUKS/ZECO</t>
  </si>
  <si>
    <t>CEMENT FIBRE SHEET</t>
  </si>
  <si>
    <t>SHERA BOARD/BISON/EVEREST</t>
  </si>
  <si>
    <t>PLC AUTO SEQUENCER</t>
  </si>
  <si>
    <t>PIPING (MS AND GI)</t>
  </si>
  <si>
    <t>TATA STEEL/JINDAL (HISSAR)</t>
  </si>
  <si>
    <r>
      <rPr>
        <b/>
        <u/>
        <sz val="9"/>
        <color rgb="FFFF0000"/>
        <rFont val="Century Gothic"/>
        <charset val="134"/>
      </rPr>
      <t>ADVANCE</t>
    </r>
    <r>
      <rPr>
        <b/>
        <u/>
        <sz val="9"/>
        <rFont val="Century Gothic"/>
        <charset val="134"/>
      </rPr>
      <t>/</t>
    </r>
    <r>
      <rPr>
        <sz val="9"/>
        <rFont val="Century Gothic"/>
        <charset val="134"/>
      </rPr>
      <t>AUDCO</t>
    </r>
  </si>
  <si>
    <t>BALL VALVES</t>
  </si>
  <si>
    <t>RAPID COOL/EMRALD</t>
  </si>
  <si>
    <t>STRAINER</t>
  </si>
  <si>
    <r>
      <rPr>
        <sz val="9"/>
        <rFont val="Century Gothic"/>
        <charset val="134"/>
      </rPr>
      <t>EMRALD/</t>
    </r>
    <r>
      <rPr>
        <b/>
        <u/>
        <sz val="9"/>
        <color rgb="FFFF0000"/>
        <rFont val="Century Gothic"/>
        <charset val="134"/>
      </rPr>
      <t>SANT</t>
    </r>
  </si>
  <si>
    <t>PRESSURE GAUGE</t>
  </si>
  <si>
    <r>
      <rPr>
        <sz val="9"/>
        <rFont val="Century Gothic"/>
        <charset val="134"/>
      </rPr>
      <t>EMRALD/FIEBIG/</t>
    </r>
    <r>
      <rPr>
        <b/>
        <u/>
        <sz val="9"/>
        <color rgb="FFFF0000"/>
        <rFont val="Century Gothic"/>
        <charset val="134"/>
      </rPr>
      <t>H-GURU</t>
    </r>
  </si>
  <si>
    <t>WELDING ROD</t>
  </si>
  <si>
    <t>ADVANI</t>
  </si>
  <si>
    <t>ANERGY</t>
  </si>
  <si>
    <t>TEST POINT</t>
  </si>
  <si>
    <r>
      <rPr>
        <sz val="9"/>
        <rFont val="Century Gothic"/>
        <charset val="134"/>
      </rPr>
      <t>BELIMO/</t>
    </r>
    <r>
      <rPr>
        <b/>
        <u/>
        <sz val="9"/>
        <color rgb="FFFF0000"/>
        <rFont val="Century Gothic"/>
        <charset val="134"/>
      </rPr>
      <t>JOHNSON CONTROL</t>
    </r>
    <r>
      <rPr>
        <sz val="9"/>
        <rFont val="Century Gothic"/>
        <charset val="134"/>
      </rPr>
      <t>/SONTEX</t>
    </r>
  </si>
  <si>
    <t>PICV</t>
  </si>
  <si>
    <r>
      <rPr>
        <b/>
        <u/>
        <sz val="9"/>
        <color rgb="FFFF0000"/>
        <rFont val="Century Gothic"/>
        <charset val="134"/>
      </rPr>
      <t>BELIMO</t>
    </r>
    <r>
      <rPr>
        <sz val="9"/>
        <color rgb="FFFF0000"/>
        <rFont val="Century Gothic"/>
        <charset val="134"/>
      </rPr>
      <t>/</t>
    </r>
    <r>
      <rPr>
        <b/>
        <u/>
        <sz val="9"/>
        <color rgb="FFFF0000"/>
        <rFont val="Century Gothic"/>
        <charset val="134"/>
      </rPr>
      <t>JOHNSON CONTROL</t>
    </r>
  </si>
  <si>
    <t>LIST OF MAKES PL &amp; FF</t>
  </si>
  <si>
    <t>PLUMBING_SYSTEM</t>
  </si>
  <si>
    <t>Single bowl with drainboard sink</t>
  </si>
  <si>
    <t>NIRALI / KAFF / EQUIVALENT</t>
  </si>
  <si>
    <t xml:space="preserve">Plumbing CP and sanitary fixtures, including flush valves, metering &amp; manual faucets, Urinal,Urinal sensor ,shower line drain, Towel shelf,rain shower, sink mixture etc. </t>
  </si>
  <si>
    <t>KOHLER / EURONICS / JAQUAR</t>
  </si>
  <si>
    <t xml:space="preserve">C.P gratings, floor drains and cockroach traps. </t>
  </si>
  <si>
    <t>NEER / CHILLY / CAMARY</t>
  </si>
  <si>
    <t>Grab Bar,baby diaper changing station,robe hook Automatic &amp; Manual soap dispencer,hand drayer,paper towel dispencer,Toilet paper holder.</t>
  </si>
  <si>
    <t xml:space="preserve"> EURONICS/ EQUIVALENT</t>
  </si>
  <si>
    <t xml:space="preserve">Floor drains
</t>
  </si>
  <si>
    <t>SUPREME / KOHLER/ NEER</t>
  </si>
  <si>
    <t>cPVC Pipe &amp; Fittings  for Water Supply</t>
  </si>
  <si>
    <t>ASTRAL / SUPREME / ASHIRVAD</t>
  </si>
  <si>
    <t>ASTRAL/ SUPREME/ ASHIRVAD/ FINOLEX</t>
  </si>
  <si>
    <t>RCC Hume Pipes</t>
  </si>
  <si>
    <t>INDIAN HUME PIPE / EQUIVALENT</t>
  </si>
  <si>
    <t>Solvent Cement</t>
  </si>
  <si>
    <t>ASTRAL / SUPREME / PRINCE</t>
  </si>
  <si>
    <t>PVC ASTM Schedule pipe</t>
  </si>
  <si>
    <t>ASTRAL / SUPREME/ EQUIVALENT</t>
  </si>
  <si>
    <t>Insulation ( Hot water )</t>
  </si>
  <si>
    <t>ARMAFLEX / VIDOFLEX /EQUIVALENT</t>
  </si>
  <si>
    <t>Brass &amp; Gun metal, Gate
valve</t>
  </si>
  <si>
    <t>ZOLOTO / RB / SANT/ L&amp;T</t>
  </si>
  <si>
    <t>Ball Valves</t>
  </si>
  <si>
    <t>ZOLOTO / ITAP/ EQUIVALENT/ L&amp;T</t>
  </si>
  <si>
    <t>Butterfly Valves</t>
  </si>
  <si>
    <t>ZOLOTO / AUDCO/ EQUIVALENT/L&amp;T</t>
  </si>
  <si>
    <t>Auto Sensors</t>
  </si>
  <si>
    <t>AOS / ASKON/ EQUIVALENT</t>
  </si>
  <si>
    <t>Water meter ( Mechanical
Type)</t>
  </si>
  <si>
    <t>ITRON / KAYCEE / CAPSTAN / KRANTI</t>
  </si>
  <si>
    <t>Pipe Supports</t>
  </si>
  <si>
    <t>HITECH/ EQUIVALENT</t>
  </si>
  <si>
    <t>Paints</t>
  </si>
  <si>
    <t>ASIAN PAINTS / BERGER / SHALIMAR PAINTS</t>
  </si>
  <si>
    <t>Prefabricated, Fiberglass, Steel, PVC Etc. for Flushing Tank and Holding Tank, Overhead water Tank)</t>
  </si>
  <si>
    <t>BELCO / RHINO / SINTEX</t>
  </si>
  <si>
    <t>FIRE FIGHTING SYSTEM</t>
  </si>
  <si>
    <t>Pipe And Fittings</t>
  </si>
  <si>
    <t>TATA/ JINDAL/ SURYA</t>
  </si>
  <si>
    <t>Valves</t>
  </si>
  <si>
    <t>KBL/ INTERVALVE/ LEADER / SANT / ZOLOTO</t>
  </si>
  <si>
    <t>Pressure Gauge</t>
  </si>
  <si>
    <t>H GURU / FIEBG / DANFOSS</t>
  </si>
  <si>
    <t>Flow Switches</t>
  </si>
  <si>
    <t>DANFOSS / HONEYWELL / SWITZER</t>
  </si>
  <si>
    <t>Coating &amp; Wrapping</t>
  </si>
  <si>
    <t>IWL / RUSTEK / EQUIVALENT / PYPKOTE/ COALTECK</t>
  </si>
  <si>
    <t xml:space="preserve">Enamel Paint </t>
  </si>
  <si>
    <t>ASIAN/ NEROLAC/ BERGER</t>
  </si>
  <si>
    <t>Paint Primers</t>
  </si>
  <si>
    <t>ASIAN/ JENSON NICHOLSON</t>
  </si>
  <si>
    <t>Sprinklers</t>
  </si>
  <si>
    <t>H.D. FIRE / TYCO / VIKING</t>
  </si>
  <si>
    <t>Fire Extinguishers</t>
  </si>
  <si>
    <t>PADMINI/ SUPEREX/ OMEX/ MINIMAX / 
NEWAGE / GETECH / SAFEGUARD/ FIREX/ 
LIFEGUARD</t>
  </si>
  <si>
    <t>Pipe Hangers</t>
  </si>
  <si>
    <t>CAMRY/ CHILLY/ GMGR</t>
  </si>
  <si>
    <t>Sprinkler Flexible Connection 
Pipe</t>
  </si>
  <si>
    <t>NEWAGE/YOUNGJIN/FLEXHEAD</t>
  </si>
  <si>
    <t>Revision:</t>
  </si>
  <si>
    <t>R3</t>
  </si>
  <si>
    <t>PACKAGE : STRUCTURAL STEEL &amp; DECKING SHEET</t>
  </si>
  <si>
    <t>Date:</t>
  </si>
  <si>
    <t>07.09.2023</t>
  </si>
  <si>
    <t>NOTE:BOQ EXCLUDING STRENTHENING STRUCTURAL MEMBERS</t>
  </si>
  <si>
    <t>SL</t>
  </si>
  <si>
    <t>DESCRIPTION</t>
  </si>
  <si>
    <t>UOM</t>
  </si>
  <si>
    <t>QUANTITY</t>
  </si>
  <si>
    <t>RATE</t>
  </si>
  <si>
    <t>Remarks</t>
  </si>
  <si>
    <t>GENERALLY</t>
  </si>
  <si>
    <t>PREAMBLE NOTES</t>
  </si>
  <si>
    <t>Not with standing Preamble Notes of the Standard Method of Measurement of Building Works, the Contractor shall refer to the Specification and Drawings for full particulars and descriptions of materials and workmanship and shall include for the full intent and meaning the thereof in the prices of the items.</t>
  </si>
  <si>
    <t>Note</t>
  </si>
  <si>
    <t>DRAWINGS AND OTHER DOCUMENTS</t>
  </si>
  <si>
    <r>
      <rPr>
        <sz val="9"/>
        <rFont val="Century Gothic"/>
        <charset val="134"/>
      </rPr>
      <t xml:space="preserve">The scope of works includes Civil &amp; Structure for </t>
    </r>
    <r>
      <rPr>
        <b/>
        <sz val="9"/>
        <rFont val="Century Gothic"/>
        <charset val="134"/>
      </rPr>
      <t>CIP LOUNGE AT AHEMDABAD T1 TERMINAL</t>
    </r>
  </si>
  <si>
    <r>
      <rPr>
        <sz val="9"/>
        <rFont val="Century Gothic"/>
        <charset val="134"/>
      </rPr>
      <t xml:space="preserve">The Contractor shall inspect the </t>
    </r>
    <r>
      <rPr>
        <u/>
        <sz val="9"/>
        <rFont val="Century Gothic"/>
        <charset val="134"/>
      </rPr>
      <t>Technical Specifications and Drawings,</t>
    </r>
    <r>
      <rPr>
        <sz val="9"/>
        <rFont val="Century Gothic"/>
        <charset val="134"/>
      </rPr>
      <t xml:space="preserve"> visit the site and fully ascertain the nature and extent of the Works, and limitations and restrictions as to means of access, working and storage space and any other relevant factors prior to tendering as no claim of any kind shall be entertained for want of knowledge or ignorance of the conditions under which the Works will be executed. </t>
    </r>
  </si>
  <si>
    <t>The Contractor shall visit the site and site inspection has been made all the cost towards access are included in the rate</t>
  </si>
  <si>
    <t>PRICES</t>
  </si>
  <si>
    <t>Clause headings only are given for these items and the Contractors should refer to the relevant Contract Document or Specification clause to ascertain the liability for the duration of the Contract.</t>
  </si>
  <si>
    <t xml:space="preserve">SPECIFIC OBLIGATIONS </t>
  </si>
  <si>
    <t>f</t>
  </si>
  <si>
    <t>Compliance with all statutory regulations with respect to Structural Steel Works Contract and employment of labour including  but not limited to Labour License, Workmen Compensation, ESI, Transit &amp; storage insurance etc.</t>
  </si>
  <si>
    <t>g</t>
  </si>
  <si>
    <r>
      <rPr>
        <sz val="9"/>
        <rFont val="Century Gothic"/>
        <charset val="134"/>
      </rPr>
      <t xml:space="preserve">Submission of specified sets ( hard and electronic copies ) of </t>
    </r>
    <r>
      <rPr>
        <sz val="9"/>
        <color theme="1"/>
        <rFont val="Century Gothic"/>
        <charset val="134"/>
      </rPr>
      <t xml:space="preserve">fabrication / </t>
    </r>
    <r>
      <rPr>
        <sz val="9"/>
        <rFont val="Century Gothic"/>
        <charset val="134"/>
      </rPr>
      <t>construction drawings, as built drawings, test certificates, etc. to the Engineer's satisfaction prior to the issue of taking over certificate.</t>
    </r>
  </si>
  <si>
    <t>h</t>
  </si>
  <si>
    <t>Provision of all materials required for site safety without limiting any requirement to safety items for the Labour, Contractor, Employees.</t>
  </si>
  <si>
    <t>i</t>
  </si>
  <si>
    <t xml:space="preserve">The Contractor shall provide adequate and competent site supervisory and administrative staffs for the proper execution of the works </t>
  </si>
  <si>
    <t>j</t>
  </si>
  <si>
    <t>Provision, maintenance and removal of temporary office accommodation for staff.  The facilities shall be maintained in a clean and orderly condition.</t>
  </si>
  <si>
    <t>k</t>
  </si>
  <si>
    <t>Provision, maintenance and removal of equipment, plant and tools required for the execution of works</t>
  </si>
  <si>
    <t>l</t>
  </si>
  <si>
    <t>The Contractor shall provide all necessary labour,  plant and tools for the proper and efficient execution of the Works.</t>
  </si>
  <si>
    <t>m</t>
  </si>
  <si>
    <t>Provision, maintenance and removal of temporary stores.</t>
  </si>
  <si>
    <t>n</t>
  </si>
  <si>
    <t>Provision of suitable first-aid equipment and all medical aids.</t>
  </si>
  <si>
    <t>o</t>
  </si>
  <si>
    <t>All the temporary buildings and other temporary facilities constructed at site by the contractor shall be dismantled &amp; removed and the site shall be made good within 1 week of receipt of the Engineer's instruction to remove such buildings.</t>
  </si>
  <si>
    <t>p</t>
  </si>
  <si>
    <t>Provision, maintenance and removal of testing facilities, testing equipment and carrying out the required tests in accordance with the contract.</t>
  </si>
  <si>
    <t>q</t>
  </si>
  <si>
    <t>Provide all consumables for the equipment till handing over including buffers as specified in the Contract / Specifications.</t>
  </si>
  <si>
    <t>r</t>
  </si>
  <si>
    <t>Provide product guarantee / warranty as specified in the Contract / Specifications.</t>
  </si>
  <si>
    <t>s</t>
  </si>
  <si>
    <t>Allow for all costs in connection with transport of the plant, equipment and materials to site including all transit insurances</t>
  </si>
  <si>
    <t>STRUCTURAL STEEL</t>
  </si>
  <si>
    <t>Cost of all materials, labour, equipment / tools &amp; plants required, conveyance, infrastructure facilities required etc. at all heights and levels.</t>
  </si>
  <si>
    <t xml:space="preserve">Work at any height above ground level and at all levels, heights &amp; elevation and location.  </t>
  </si>
  <si>
    <t>Weight of steel shall be the measured based on approved shop / fabrication drawings</t>
  </si>
  <si>
    <t>Fabrication of the structural steel items shall be completed in all respects including all associated costs up to delivery at site.</t>
  </si>
  <si>
    <t>Erection of fabricated items shall be carried out including lifting, placing in position, jointing and painting as specified in the Bill of Quantities. No extra cost shall be paid for temporary bracings wherever required.</t>
  </si>
  <si>
    <t>All welding with electrodes shall be in accordance with IS specification and as approved.</t>
  </si>
  <si>
    <t>All structural steel columns shall be shot blasted as per  SSPC -SP10( Sa-2-1/2). Rate shall include the same to respective elements.</t>
  </si>
  <si>
    <t>The rate to include the cost of all materials, labour, tools, tackles, devices and plants, wastage etc., as per specification and drawings complete</t>
  </si>
  <si>
    <t>The structural steel work shall include built up sections and girders, with gusset plates, base plates, cleats, installing inserts etc., as per drawings. Cost to include fabricating necessary Gusset Plates, Cleats, seating angles,  etc., to the required size, shape, alignment etc., as per the drawings</t>
  </si>
  <si>
    <t>1 Coat (75 micron) of Zinc phosphate primer shall be applied at the welded joints/welded surfaces for Columns, Beams, wall plates</t>
  </si>
  <si>
    <t>1 coat of Primer with FR Grade weather Proof paint to be applied over all exposed surfaces of the CFT columns, beams, wall plates.</t>
  </si>
  <si>
    <t>Quantities verified by structural consultant/Client In-charge shall be payable only.</t>
  </si>
  <si>
    <t>Rate including Preparation of Shop drawings for all Structural steel Elements and required approval from Structural Consultant.</t>
  </si>
  <si>
    <t xml:space="preserve">Providing, fabricating and erecting structural steel beams, columns, shear walls, canopy, MEP services, ramps, insert plates, embedded plates, shear angles, base plates, fasteners, stud connectors etc., of readymade / built-up / rolled sections of grade upto Fy 250-450 in position at all levels and at all heights as specified in the drawings  conforming to IS 226/800; The rate shall include blasting to SA 2.5 and applying one coat of primer and FR Grade Paint to the CFT columns/walls &amp; beams; main steel, fasteners and miscellaneous items; The rate shall also include the provision of tower cranes for erection as required and described elsewhere; rate is deemed to include all wastages; steel procurement price shall be considered as basic rate provided and any variation between the actual procurement price and this rate shall be paid extra; if steel is provided as free issue, the cost of such steel computed at the basic rate shall be deducted from the overall price after adjustment of rolling margins only; no adjustments shall be permitted for wastages and same shall be considered as included in the rate. </t>
  </si>
  <si>
    <t>Fy-250 Grade MS SECTIONS (Rolled)</t>
  </si>
  <si>
    <t>Anchoring Work</t>
  </si>
  <si>
    <t>Providing, scanning, drilling and driving of various Dia and Shape Anchor rods / Anchor fastener of HILTI (Chemical anchors - RE500) including all other consumables like chemicals, foils, Grouting materials, using HILTI / Bosch make machinery, tools &amp; plants, all accessories etc. complete at all levels as directed by the Engineer-in-charge.</t>
  </si>
  <si>
    <t>RE 500-Hilti Anchor-10mm dia (150mm anchoring)</t>
  </si>
  <si>
    <t>NOTE:QUANTITIES MAY VARY AFTER FINAL ANALYSIS AND DESIGN</t>
  </si>
  <si>
    <t>RATES ARE TENTITIVE AND MAY VARY AS PER MARKET</t>
  </si>
  <si>
    <t>BOQ FOR LIGHT FIXTURES SUPPLY &amp; INSTALLATION WORKS</t>
  </si>
  <si>
    <t xml:space="preserve">PRODUCT DESCRIPTION </t>
  </si>
  <si>
    <t>Ref IMAGE</t>
  </si>
  <si>
    <t>SUB HEAD - LIGHT FIXTURES : SUPPLY &amp; INSTALLATION</t>
  </si>
  <si>
    <t>Supply, assembling, erection, connecting, testing and commissioning of the following LED light fixtures complete with housing, reflectors, all accessories i.e. copper wound ballast, HPF condensors, starters, holders etc. complete as required (Note : Fixture may vary in actual vs ref image as per final selection / approved by Architect)</t>
  </si>
  <si>
    <t>A.1</t>
  </si>
  <si>
    <t xml:space="preserve">TYPICAL COMMON LIGHT FIXTURES </t>
  </si>
  <si>
    <t>Brands : Havells / Regent / Philips</t>
  </si>
  <si>
    <t>Recessed Downlighter</t>
  </si>
  <si>
    <t xml:space="preserve">8W Ceiling light fixture
</t>
  </si>
  <si>
    <t>LED Recessed 8-10W LED, colour temperature of 3000K-4000K,  Ø = 100mm
Base Price @ 1020/- each</t>
  </si>
  <si>
    <t xml:space="preserve">9W Circular ceiling light fixture
</t>
  </si>
  <si>
    <t xml:space="preserve">Recessed Downlighter - LED CRYSTA COB SWIVEL SPOTLIGHT 9 W 4000 K
LED Recessed 9W LED, colour temperature of 3000K-4000K,  Ø = 78mm
Base Price @ 1395/- each
</t>
  </si>
  <si>
    <t>Profile Strip Light</t>
  </si>
  <si>
    <t xml:space="preserve">9W Vertical led cove light  reception wall arch. 
(Length upto 4mtr)
</t>
  </si>
  <si>
    <t>LED Profile Strip Light , colour temperature of 4000K
Base Price Strip @ 750/- roll 5mtr
Base Price Profile @ 800/- Per mtr</t>
  </si>
  <si>
    <t xml:space="preserve">9W Square ceiling light fixture 
</t>
  </si>
  <si>
    <t>LED Recessed 8-10W LED, colour temperature of 3000K-4000K,  Ø = 100mm
Base Price @ 1200/- each</t>
  </si>
  <si>
    <t xml:space="preserve">30W 2x2 light fixture
</t>
  </si>
  <si>
    <t>LED recessed luminaire system power: 18W, colour temperature of 4000K, L = 595mm, B = 595mm, H = 70mm
Base Price @ 2500/- each</t>
  </si>
  <si>
    <t xml:space="preserve">Cove light
</t>
  </si>
  <si>
    <t>LED Profile Strip Light , colour temperature of 4000K
Base Price Strip @ 750/- roll 5mtr
Base Price Profile @ 550/- Per mtr</t>
  </si>
  <si>
    <t>Recessed Floor Light</t>
  </si>
  <si>
    <t xml:space="preserve">5W Floor light fixture
</t>
  </si>
  <si>
    <t xml:space="preserve">LED Recessed 5W LED, colour temperature of 3000K-4000K,  Ø = 100mm
Base Price Strip @ 2500/- Each
</t>
  </si>
  <si>
    <t>TOTAL FOR COMMON LIGHT FIXTURES</t>
  </si>
  <si>
    <t>A.2</t>
  </si>
  <si>
    <t xml:space="preserve">FEATURE DESIGNER LIGHT FIXTURES 
</t>
  </si>
  <si>
    <t>Brands : Custom Light - Zolux / Truemoon or As Equivlant 
Readymade light - White Teak / Jainsons (Readymade)
Imported : PRECIOSA / SWORISKI / DH Gate</t>
  </si>
  <si>
    <t>Readymade    Basic rate @18000/- each</t>
  </si>
  <si>
    <r>
      <rPr>
        <b/>
        <sz val="9"/>
        <color theme="1"/>
        <rFont val="Century Gothic"/>
        <charset val="134"/>
      </rPr>
      <t>Table lamp 1</t>
    </r>
    <r>
      <rPr>
        <sz val="9"/>
        <color theme="1"/>
        <rFont val="Century Gothic"/>
        <charset val="134"/>
      </rPr>
      <t xml:space="preserve">
Wings Break Free is a ravishing black and white marble table lamp that just redefines grandeur. This italian marble table lamp mesmerises you with its distinct charm and presence. Flaunting an elegant colour palette of black, white and gold, this italian marble table lamp exudes unparalleled serenity and tranquillity into your decor. The modern table lamp flaunts clean lines and a cleaner form. The table lamp has a golden frame that graciously holds a svelte black marble base and a beautiful off-white fabric shade. This marble table lamp is simply a must-have for your living space.
</t>
    </r>
  </si>
  <si>
    <t>Product Dimensions	Overall Dimensions-
Height: 26.5"
Base Dimensions-
Height: 1"
Width: 5"
Length: 7"
Shade Dimensions-
Height: 10"
Width: 7.5"
Length: 14"
Cable Length: 68"
Holder &amp; Plug Type	E-27
Recommended Bulb	LED Only.
Dimmer Available?	Available.
No. of Bulb Holders	1
Bulb Provided	Not Provided
Package Contents	1 Table Lamp
Product Material	Black Italian marble body. Metal frame plated in a matte gold finish. Beige coloured fabric shade. Dimmer switch.
Product Weight (in Kg)	7.5
Country Of Origin - 	Imported</t>
  </si>
  <si>
    <t>Readymade Basic rate @27000/- each</t>
  </si>
  <si>
    <r>
      <rPr>
        <b/>
        <sz val="9"/>
        <color theme="1"/>
        <rFont val="Century Gothic"/>
        <charset val="134"/>
      </rPr>
      <t>Table lamp 2</t>
    </r>
    <r>
      <rPr>
        <sz val="9"/>
        <color theme="1"/>
        <rFont val="Century Gothic"/>
        <charset val="134"/>
      </rPr>
      <t xml:space="preserve">
An incredibly beautiful table lamp with a matte gold base and frame, this lamp features a shade made using a veneer of actual natural stone. The stone veneer is created through a painstaking procedure wherein the stone sheet is made thin enough to be translucent and then reinforced with plastic to retain the shape. The golden accents on this shade enhance the beauty of this design beautifully.
</t>
    </r>
  </si>
  <si>
    <t>Product Dimensions, Overall Dimensions-
Height: 25"
Diameter: 14.5"
Shade Dimension-
Height: 7.5"
Diameter: 14.5"
Base Plate Dimensions-
Height: 0.25"
Diameter: 9.5"
Holder &amp; Plug Type	E-27
Recommended Bulb	LED Only.
No. of Bulb Holders	1
Bulb Provided	Not Provided
Package Contents	1 Premium Stone Veneer Shaded Lamp.
Product Material	Metal frame in Matte Gold Finish with Plastic-reinforced Stone Veneer Shades.
Product Weight (in Kg)	6
Country Of Origin - Imported</t>
  </si>
  <si>
    <t>custom - Imported</t>
  </si>
  <si>
    <t>25 leaf shape flower pattern feature light fixture                       Basic rate @67500/- each</t>
  </si>
  <si>
    <t>Material : Acrylicl + Metal work in SS frame pipe /sheet with PVD color as per approved
Light source - led bulb 
size 800mm dia
Light Source:
LED
Voltage:
110V 220V
Install Style:
Surface mounted
Is Dimmable:
No
Emitting Color:
Warm White (2700-3500K) 
Switch Type:
Touch On/Off Switch
Usage:
Holiday
Lighting Area:
&amp;gt;30square meters 15-30square meters 5-10square meters 3-5square meters 10-15square meters 1-3square meters
Body Color:
AS photo
Application:
Foyer / Lounge
Base Type:
E27
Number of light sources:
&gt; 20
Lampshade Color:
White
Finish:
Iron
Material:
Copper
Technics:
Hot Bending
Item Code:
486413391
Category:
Ceiling Lights</t>
  </si>
  <si>
    <t>12 leaf shape flower pattern feature light fixture                       Basic rate @45000/- each</t>
  </si>
  <si>
    <t>readymade</t>
  </si>
  <si>
    <t xml:space="preserve">10W Mirror light
A flawless addition to our Game On series, this wall light is the answer if you crave something rounded for your space. With a globe shade in opal, a bevelled back plate in a square shape and a glossy gold finish for the canopy, this design evokes a luxe look. This glass wall light shines equally well beside the bed or even on either side of the main door, illuminating a porch area. Inspired by the simple geometries, sleek profiles and glossy gold of art deco style, our Game On Coffee embraces elegant materials in minimalist form. Also available in smokey grey, clear or amber shades, this range is truly versatile.
</t>
  </si>
  <si>
    <t>Product Dimensions, 	Overall Dimensions -
Height: 17.5"
Length: 7.5"
Width: 9.5"
Glass Dimension -
Height: 4"
Diameter: 7.25"
Base Dimension -
Height: 6"
Length: 5"
Width: 1"
Shade Color	Milky White
Frame Color	Gold
No. of Bulb Holders	1
Holder &amp; Plug Type	E-14
Package Contents	1 Premium Wall Light
Bulb Provided	Not Provided
Product Material	Metal Frame in Glossy Gold Finish with Miky White Glass Diffuser.
Product Weight (in Kg)	2.15
Country Of Origin	- Imported                                                                                            Basic rate @10800/- each</t>
  </si>
  <si>
    <t>custom - Indian make</t>
  </si>
  <si>
    <t xml:space="preserve">Semi arch shape pendant light 1 corridor 
</t>
  </si>
  <si>
    <t>Lounge Area Curve Shape Designer Lights in Ceiling - 1600mm Long in Curve shape x 600mm high + 150mm for suspension
Cutomised &gt; Indian make
Material : Asfour crystal + Metal work in Allumunium sheet with Electroplating color as per approved
Light source - led bulb                                                                                                         Basic rate @36000/- each</t>
  </si>
  <si>
    <t xml:space="preserve">Semi arch shape pendant light 2 corridor 
</t>
  </si>
  <si>
    <t>Lounge Area Curve Shape Designer Lights in Ceiling - 2350mm Long in Curve shape x 600mm high + 150mm for suspension
Cutomised &gt; Indian make
Material : Asfour crystal + Metal work in Allumunium sheet with Electroplating color as per approved
Light source - led bulb                                                                                                            Basic rate @54000/- each</t>
  </si>
  <si>
    <t>Lounge Area Curve Shape Designer Lights in Ceiling - 1400mm long in Curve shape x 400mm high + 300mm for suspension
Cutomised &gt; Indian make
Material : Asfour crystal + Metal work in Allumunium sheet with Electroplating color as per approved
Light source - led bulb                                                                                                         Basic rate @27000/- each</t>
  </si>
  <si>
    <t xml:space="preserve">Reception chandelier light 
</t>
  </si>
  <si>
    <t>For Above Reception table Ceiling -  Overall size 5mtr long / Multifold or design
Cutomised &gt; Imported
Material : Imported Injected Crystal with lighting + Acrylic + Translusent Fabric
SS body  with White gold PVD finish color as per approved
Light source : LED Strip imported
Specification : As per Manufacture
Source : PRECIOSA / SWORISKI                                                                                               Basic rate @135000/- each</t>
  </si>
  <si>
    <t xml:space="preserve">Island counter chandelier light(double oval shape) 
</t>
  </si>
  <si>
    <t xml:space="preserve">Chandlier designer in Lounge Area as specified - 3000mm Long x 1800mm wide as per design x 600mm high +  450mm high for suspension
Cutomised &gt; Indian make
Material : Acrylic + Translusent glass diffuser
Allumunium metal body with Electroplating + SS Pipe PVD Coated color as per approved
Light source : LED Profile                                                                                                       Basic rate @450000/- each
</t>
  </si>
  <si>
    <t xml:space="preserve">Chandelier light 02 (p2) book shelf area &amp; quit zone 
</t>
  </si>
  <si>
    <t>Chandlier designer in Lounge Area as specified - 800mm dia as per design x 650mm high + suspension 400mm high
Cutomised &gt; Indian make
Material : Borosil glass + SS Pipe with PVd coated color as per approved
Light source - led bulb                                                                                                         Basic rate @90000/- each</t>
  </si>
  <si>
    <t>FURNITURE ITEM WORKS BOQ</t>
  </si>
  <si>
    <t xml:space="preserve">    General Note :   </t>
  </si>
  <si>
    <t xml:space="preserve">* Fabric to be considered  for Chair &amp; Sofa's  not less then @ Rs. 1500/- Rmtr. </t>
  </si>
  <si>
    <t>* Fabric shall be of Stain free / Fire Retardent Coated Grade of 2Hrs. use only.</t>
  </si>
  <si>
    <t>* All Furniture Material shall be Premium 'A' Class Category Grade used only.</t>
  </si>
  <si>
    <t xml:space="preserve">* Vendor to setup the Mock up for Quality Testing for Architect / Client Approval.  </t>
  </si>
  <si>
    <t>* All the Prices shall be quote in INR Value only, If Material Is Import than Exchange Conversion Rate applicable. (As per the Current Conversion Market Rate of Foreighn Exchange/currency)</t>
  </si>
  <si>
    <t>* All the Furniture / Items shall be included of any custom duty / Transporatation / Loading - Unloading / Uplifting / Assembling &amp; Fixing, Only GST shall be Extra as per applicable</t>
  </si>
  <si>
    <t>* Supplier / vendor shall be entitled to provide the protection covering / packaging for delivering to handover till completion for all the furniture works in scope.</t>
  </si>
  <si>
    <t>* All the Hardwood to be Treated with VIPER Fire Retardant Primer FR 880 and VIPER Finishing Paint FRS 881 Use two coats of Fireguard FR880 Wood Primer followed by 2/3 coats of Fireshield FRS 881 Finishing paint even on prev iously painted/polished surfaces. (FIRESHIELD FRS 881 FINISHING PAINT FR-881 of CPWD-DSR approved item Ref.Page 165 Code no 13.88a-2002) as per color approved by the Architect.</t>
  </si>
  <si>
    <t xml:space="preserve">* All the Wood/Ply Material should be comply to Fire Retardent Protection / Grade only, </t>
  </si>
  <si>
    <t>* Note : Material Finishes / Fabric color may vary as per Selection / Final approval by the Architect.</t>
  </si>
  <si>
    <t>S.NO.</t>
  </si>
  <si>
    <t>ITEM CODE</t>
  </si>
  <si>
    <t xml:space="preserve">FURNITURE WORK  / DETAIL </t>
  </si>
  <si>
    <t xml:space="preserve">UNIT </t>
  </si>
  <si>
    <t xml:space="preserve">RATE </t>
  </si>
  <si>
    <t xml:space="preserve">AMOUNT </t>
  </si>
  <si>
    <t xml:space="preserve">IMAGES </t>
  </si>
  <si>
    <t>CF-01</t>
  </si>
  <si>
    <r>
      <rPr>
        <sz val="9"/>
        <rFont val="Century Gothic"/>
        <charset val="134"/>
      </rPr>
      <t xml:space="preserve">Providing &amp; supply Chair as per approved sample ( W650xD700xH900 MM. ) </t>
    </r>
    <r>
      <rPr>
        <b/>
        <sz val="9"/>
        <rFont val="Century Gothic"/>
        <charset val="134"/>
      </rPr>
      <t>( PREMIUM LOUNGE  AREA )</t>
    </r>
    <r>
      <rPr>
        <sz val="9"/>
        <rFont val="Century Gothic"/>
        <charset val="134"/>
      </rPr>
      <t xml:space="preserve">
</t>
    </r>
  </si>
  <si>
    <t>FABRIC  COLOR : (BLUE)31- CELADON</t>
  </si>
  <si>
    <t xml:space="preserve">WD-01, SOLID WOOD, COLOR : MALAYSIAN OAK </t>
  </si>
  <si>
    <t>CF-02</t>
  </si>
  <si>
    <r>
      <rPr>
        <sz val="9"/>
        <rFont val="Century Gothic"/>
        <charset val="134"/>
      </rPr>
      <t xml:space="preserve">Providing &amp; laying Square  Center  table ( 900mm x 900mm x H 550mm  )  as per approved sample  </t>
    </r>
    <r>
      <rPr>
        <b/>
        <sz val="9"/>
        <rFont val="Century Gothic"/>
        <charset val="134"/>
      </rPr>
      <t xml:space="preserve"> ( Premium Lounge area )
</t>
    </r>
    <r>
      <rPr>
        <sz val="9"/>
        <rFont val="Century Gothic"/>
        <charset val="134"/>
      </rPr>
      <t xml:space="preserve">
</t>
    </r>
  </si>
  <si>
    <t>ST-01, STONE MARBLE  COLOR : WHITE VENUS</t>
  </si>
  <si>
    <t xml:space="preserve">Edge Profile - MT-01 METAL COLOR : WHITE GOLD , HAIRLINE </t>
  </si>
  <si>
    <t>CF-03</t>
  </si>
  <si>
    <r>
      <rPr>
        <sz val="9"/>
        <rFont val="Century Gothic"/>
        <charset val="134"/>
      </rPr>
      <t xml:space="preserve">Providing &amp; laying Square  Center  table ( 750mm x 700mm x H 550mm  )  as per approved sample  </t>
    </r>
    <r>
      <rPr>
        <b/>
        <sz val="9"/>
        <rFont val="Century Gothic"/>
        <charset val="134"/>
      </rPr>
      <t xml:space="preserve"> ( Dining Lounge area )
</t>
    </r>
    <r>
      <rPr>
        <sz val="9"/>
        <rFont val="Century Gothic"/>
        <charset val="134"/>
      </rPr>
      <t xml:space="preserve">
</t>
    </r>
  </si>
  <si>
    <t>CF-04</t>
  </si>
  <si>
    <r>
      <rPr>
        <sz val="9"/>
        <rFont val="Century Gothic"/>
        <charset val="134"/>
      </rPr>
      <t xml:space="preserve">Providing &amp; supply Pullman Chair Pod–Leg Base–Screen and Tablet Right
Height: 1300mm
Width: 900mm
Depth: 1300mm
Seat Depth: 478mm
Seat Height: 450mm  </t>
    </r>
    <r>
      <rPr>
        <b/>
        <sz val="9"/>
        <rFont val="Century Gothic"/>
        <charset val="134"/>
      </rPr>
      <t>( Executive Zone )</t>
    </r>
    <r>
      <rPr>
        <sz val="9"/>
        <rFont val="Century Gothic"/>
        <charset val="134"/>
      </rPr>
      <t xml:space="preserve">
</t>
    </r>
  </si>
  <si>
    <t>FB-01, FABRIC, COLOR : (BLUE)31-CELADON</t>
  </si>
  <si>
    <t xml:space="preserve">WD-01 SOLID WOOD  COLOR : (Light OAK) </t>
  </si>
  <si>
    <t xml:space="preserve">MT-01, METAL, COLOR : BLACK , HAIRLINE </t>
  </si>
  <si>
    <t>CF-05</t>
  </si>
  <si>
    <r>
      <rPr>
        <sz val="9"/>
        <rFont val="Century Gothic"/>
        <charset val="134"/>
      </rPr>
      <t xml:space="preserve">Providing &amp; laying </t>
    </r>
    <r>
      <rPr>
        <b/>
        <sz val="9"/>
        <rFont val="Century Gothic"/>
        <charset val="134"/>
      </rPr>
      <t>Side  table</t>
    </r>
    <r>
      <rPr>
        <sz val="9"/>
        <rFont val="Century Gothic"/>
        <charset val="134"/>
      </rPr>
      <t xml:space="preserve"> ( W 300 x D 1200x  H 500mm  )  as per approved sample   </t>
    </r>
    <r>
      <rPr>
        <b/>
        <sz val="9"/>
        <rFont val="Century Gothic"/>
        <charset val="134"/>
      </rPr>
      <t>( Premium Lounge Area )</t>
    </r>
    <r>
      <rPr>
        <sz val="9"/>
        <rFont val="Century Gothic"/>
        <charset val="134"/>
      </rPr>
      <t xml:space="preserve">
</t>
    </r>
  </si>
  <si>
    <t>ST-02, CREMA MARFIL</t>
  </si>
  <si>
    <t>Modular socket Plate : Gold plated</t>
  </si>
  <si>
    <t>CF-06</t>
  </si>
  <si>
    <r>
      <rPr>
        <sz val="9"/>
        <rFont val="Century Gothic"/>
        <charset val="134"/>
      </rPr>
      <t xml:space="preserve">Providing &amp; laying </t>
    </r>
    <r>
      <rPr>
        <b/>
        <sz val="9"/>
        <rFont val="Century Gothic"/>
        <charset val="134"/>
      </rPr>
      <t>Side  table</t>
    </r>
    <r>
      <rPr>
        <sz val="9"/>
        <rFont val="Century Gothic"/>
        <charset val="134"/>
      </rPr>
      <t xml:space="preserve"> ( W 300 x D 600x  H 500mm  )  as per approved sample   </t>
    </r>
    <r>
      <rPr>
        <b/>
        <sz val="9"/>
        <rFont val="Century Gothic"/>
        <charset val="134"/>
      </rPr>
      <t>( Premium Lounge Area )</t>
    </r>
    <r>
      <rPr>
        <sz val="9"/>
        <rFont val="Century Gothic"/>
        <charset val="134"/>
      </rPr>
      <t xml:space="preserve">
</t>
    </r>
  </si>
  <si>
    <t>CF-07</t>
  </si>
  <si>
    <r>
      <rPr>
        <sz val="9"/>
        <rFont val="Century Gothic"/>
        <charset val="134"/>
      </rPr>
      <t xml:space="preserve">Providing &amp; laying  Side  table ( 450mm dia  x  H 500mm )  as per approved sample </t>
    </r>
    <r>
      <rPr>
        <b/>
        <sz val="9"/>
        <rFont val="Century Gothic"/>
        <charset val="134"/>
      </rPr>
      <t>(Premium Zone )</t>
    </r>
    <r>
      <rPr>
        <sz val="9"/>
        <rFont val="Century Gothic"/>
        <charset val="134"/>
      </rPr>
      <t xml:space="preserve">
</t>
    </r>
  </si>
  <si>
    <t>WD-01, SOLID WOOD, COLOR : VC735-WENGE</t>
  </si>
  <si>
    <t>MT-01  METAL, COLOR : WHITE GOLD</t>
  </si>
  <si>
    <t>CF-08</t>
  </si>
  <si>
    <r>
      <rPr>
        <sz val="9"/>
        <rFont val="Century Gothic"/>
        <charset val="134"/>
      </rPr>
      <t xml:space="preserve">Providing &amp; supply </t>
    </r>
    <r>
      <rPr>
        <b/>
        <sz val="9"/>
        <rFont val="Century Gothic"/>
        <charset val="134"/>
      </rPr>
      <t xml:space="preserve">Lounge sofa </t>
    </r>
    <r>
      <rPr>
        <sz val="9"/>
        <rFont val="Century Gothic"/>
        <charset val="134"/>
      </rPr>
      <t xml:space="preserve">as per approved sample ( W 850 x D  790 x H 1200mm ) </t>
    </r>
    <r>
      <rPr>
        <b/>
        <sz val="9"/>
        <rFont val="Century Gothic"/>
        <charset val="134"/>
      </rPr>
      <t>( Premium Lounge  )</t>
    </r>
    <r>
      <rPr>
        <sz val="9"/>
        <rFont val="Century Gothic"/>
        <charset val="134"/>
      </rPr>
      <t xml:space="preserve">
</t>
    </r>
  </si>
  <si>
    <t xml:space="preserve">Per Sofa </t>
  </si>
  <si>
    <t>FB-01  FABRIC COLOR : (PORPLE)WC706-005 PLUM</t>
  </si>
  <si>
    <t xml:space="preserve">MT-01 METAL  COLOR : BLACK , HAIRLINE </t>
  </si>
  <si>
    <t>CF-09</t>
  </si>
  <si>
    <r>
      <rPr>
        <sz val="9"/>
        <rFont val="Century Gothic"/>
        <charset val="134"/>
      </rPr>
      <t xml:space="preserve">Providing &amp; supply </t>
    </r>
    <r>
      <rPr>
        <b/>
        <sz val="9"/>
        <rFont val="Century Gothic"/>
        <charset val="134"/>
      </rPr>
      <t xml:space="preserve">Lounge sofa </t>
    </r>
    <r>
      <rPr>
        <sz val="9"/>
        <rFont val="Century Gothic"/>
        <charset val="134"/>
      </rPr>
      <t xml:space="preserve">as per approved  W830xD800xH1500 MM.  </t>
    </r>
    <r>
      <rPr>
        <b/>
        <sz val="9"/>
        <rFont val="Century Gothic"/>
        <charset val="134"/>
      </rPr>
      <t>( POD  )</t>
    </r>
    <r>
      <rPr>
        <sz val="9"/>
        <rFont val="Century Gothic"/>
        <charset val="134"/>
      </rPr>
      <t xml:space="preserve">
</t>
    </r>
  </si>
  <si>
    <t>FB-01  FABRIC, COLOR : ( DARK BLUE) 28-PETROL</t>
  </si>
  <si>
    <t>CF-10</t>
  </si>
  <si>
    <r>
      <rPr>
        <sz val="9"/>
        <rFont val="Century Gothic"/>
        <charset val="134"/>
      </rPr>
      <t xml:space="preserve">Providing &amp; supply chair as per approved sample ( W 530 x D 550 x H 800mm).         </t>
    </r>
    <r>
      <rPr>
        <b/>
        <sz val="9"/>
        <rFont val="Century Gothic"/>
        <charset val="134"/>
      </rPr>
      <t xml:space="preserve"> ( Dining  Area )</t>
    </r>
    <r>
      <rPr>
        <sz val="9"/>
        <rFont val="Century Gothic"/>
        <charset val="134"/>
      </rPr>
      <t xml:space="preserve">
</t>
    </r>
  </si>
  <si>
    <t xml:space="preserve">Nos </t>
  </si>
  <si>
    <t>FB-01, FABRIC, COLOR : (BLUE)C153-N10-14 POSEIDON</t>
  </si>
  <si>
    <t>CF-11</t>
  </si>
  <si>
    <t>FB-01  FABRIC AS PER PICTURE</t>
  </si>
  <si>
    <t>MT-01  METAL, COLOR : GOLD , HAIRLINE</t>
  </si>
  <si>
    <t>CF-12</t>
  </si>
  <si>
    <t>FB-01  FABRIC, COLOR : (RED) C102-041 RUBY</t>
  </si>
  <si>
    <t xml:space="preserve">WD-01  SOLID WOOD COLOR : (DARK OAK)VC735-WENGE </t>
  </si>
  <si>
    <t>CF-13</t>
  </si>
  <si>
    <r>
      <rPr>
        <sz val="9"/>
        <rFont val="Century Gothic"/>
        <charset val="134"/>
      </rPr>
      <t xml:space="preserve">Providing &amp; laying </t>
    </r>
    <r>
      <rPr>
        <b/>
        <sz val="9"/>
        <rFont val="Century Gothic"/>
        <charset val="134"/>
      </rPr>
      <t>Round  Side  table</t>
    </r>
    <r>
      <rPr>
        <sz val="9"/>
        <rFont val="Century Gothic"/>
        <charset val="134"/>
      </rPr>
      <t xml:space="preserve"> ( 450mm dia x 500mm  )  as per approved sample  ( Round SideTable ) </t>
    </r>
    <r>
      <rPr>
        <b/>
        <sz val="9"/>
        <rFont val="Century Gothic"/>
        <charset val="134"/>
      </rPr>
      <t>( Executive Area &amp; POD Area )</t>
    </r>
    <r>
      <rPr>
        <sz val="9"/>
        <rFont val="Century Gothic"/>
        <charset val="134"/>
      </rPr>
      <t xml:space="preserve">
</t>
    </r>
  </si>
  <si>
    <t>ST-01, STONE MARBLE, COLOR : BROWN MARBLE</t>
  </si>
  <si>
    <t>WD-01, SOLID WOOD, COLOR : (DARK OAK) VC735-WENGE</t>
  </si>
  <si>
    <t>CF-14</t>
  </si>
  <si>
    <r>
      <rPr>
        <sz val="9"/>
        <rFont val="Century Gothic"/>
        <charset val="134"/>
      </rPr>
      <t xml:space="preserve">Providing &amp; supply </t>
    </r>
    <r>
      <rPr>
        <b/>
        <sz val="9"/>
        <rFont val="Century Gothic"/>
        <charset val="134"/>
      </rPr>
      <t xml:space="preserve">Lounge Chair </t>
    </r>
    <r>
      <rPr>
        <sz val="9"/>
        <rFont val="Century Gothic"/>
        <charset val="134"/>
      </rPr>
      <t xml:space="preserve">as per approved sample ( W 850 x D  790 x H 1200mm ) </t>
    </r>
    <r>
      <rPr>
        <b/>
        <sz val="9"/>
        <rFont val="Century Gothic"/>
        <charset val="134"/>
      </rPr>
      <t xml:space="preserve"> For SPA</t>
    </r>
    <r>
      <rPr>
        <sz val="9"/>
        <rFont val="Century Gothic"/>
        <charset val="134"/>
      </rPr>
      <t xml:space="preserve">
</t>
    </r>
  </si>
  <si>
    <t>NO</t>
  </si>
  <si>
    <t>FB-01 FABRIC  COLOR : (GREY)WC978-046 LIGHT GREY</t>
  </si>
  <si>
    <t xml:space="preserve"> MT-01 METAL COLOR : BLACK , HAIRLINE </t>
  </si>
  <si>
    <t>CF-15</t>
  </si>
  <si>
    <r>
      <rPr>
        <sz val="9"/>
        <rFont val="Century Gothic"/>
        <charset val="134"/>
      </rPr>
      <t xml:space="preserve">Providing &amp; supply </t>
    </r>
    <r>
      <rPr>
        <b/>
        <sz val="9"/>
        <rFont val="Century Gothic"/>
        <charset val="134"/>
      </rPr>
      <t>ARMCHAIR</t>
    </r>
    <r>
      <rPr>
        <sz val="9"/>
        <rFont val="Century Gothic"/>
        <charset val="134"/>
      </rPr>
      <t xml:space="preserve"> as per approved sample ( W 680 x D 700 x 800 mm)</t>
    </r>
    <r>
      <rPr>
        <b/>
        <sz val="9"/>
        <rFont val="Century Gothic"/>
        <charset val="134"/>
      </rPr>
      <t xml:space="preserve"> ( Executive Area ).</t>
    </r>
    <r>
      <rPr>
        <sz val="9"/>
        <rFont val="Century Gothic"/>
        <charset val="134"/>
      </rPr>
      <t xml:space="preserve">
</t>
    </r>
  </si>
  <si>
    <t>FB-01  FABRIC, COLOR : (STEEL GREY)</t>
  </si>
  <si>
    <t>WD-01 SOLID WOOD COLOR : (DARK OAK)VC735-WENGE</t>
  </si>
  <si>
    <t>CF-16</t>
  </si>
  <si>
    <r>
      <rPr>
        <sz val="9"/>
        <rFont val="Century Gothic"/>
        <charset val="134"/>
      </rPr>
      <t>Providing &amp; supply High  chair  ( W 550 x D 580 x H 1220mm ) as per approved sample</t>
    </r>
    <r>
      <rPr>
        <b/>
        <sz val="9"/>
        <rFont val="Century Gothic"/>
        <charset val="134"/>
      </rPr>
      <t xml:space="preserve"> ( Juice Bar Area )</t>
    </r>
    <r>
      <rPr>
        <sz val="9"/>
        <rFont val="Century Gothic"/>
        <charset val="134"/>
      </rPr>
      <t xml:space="preserve">
</t>
    </r>
  </si>
  <si>
    <t>FB-01  FABRIC, COLOR : (LIGHT GREY) 12-LAMESTONE</t>
  </si>
  <si>
    <t>CF-17</t>
  </si>
  <si>
    <r>
      <rPr>
        <sz val="9"/>
        <rFont val="Century Gothic"/>
        <charset val="134"/>
      </rPr>
      <t>Providing &amp; supply Linear Sofa seater sofa (W11850xD750xH900 MM. )as per approved sample.</t>
    </r>
    <r>
      <rPr>
        <b/>
        <sz val="9"/>
        <rFont val="Century Gothic"/>
        <charset val="134"/>
      </rPr>
      <t xml:space="preserve"> ( Dining Area )</t>
    </r>
    <r>
      <rPr>
        <sz val="9"/>
        <rFont val="Century Gothic"/>
        <charset val="134"/>
      </rPr>
      <t xml:space="preserve">
</t>
    </r>
  </si>
  <si>
    <t xml:space="preserve">FB-01, FABRIC COLOR-BEIGE </t>
  </si>
  <si>
    <t xml:space="preserve">MT-01  METAL   COLOR : WHITE GOLD , HAIRLINE </t>
  </si>
  <si>
    <t>CF-18</t>
  </si>
  <si>
    <t xml:space="preserve">Providing &amp; laying PUFFE : Ø600xH450MM
</t>
  </si>
  <si>
    <t>FB-02, FABRIC, COLOR : (BLUE)WC978-053 AEGEAN</t>
  </si>
  <si>
    <t>CF-19</t>
  </si>
  <si>
    <t xml:space="preserve">Providing &amp; laying PUFFE Ø450xH450MM.
</t>
  </si>
  <si>
    <t>FB-01, FABRIC, COLOR : (PURPLE)C102-092 EGGPLANT</t>
  </si>
  <si>
    <t>RF-01</t>
  </si>
  <si>
    <r>
      <rPr>
        <b/>
        <sz val="9"/>
        <rFont val="Century Gothic"/>
        <charset val="134"/>
      </rPr>
      <t xml:space="preserve">Hybrid Massage Lounger : </t>
    </r>
    <r>
      <rPr>
        <sz val="9"/>
        <rFont val="Century Gothic"/>
        <charset val="134"/>
      </rPr>
      <t xml:space="preserve"> Airbags based massaging Lounger pod for a total-body relaxtation. 70 built-in airbags use compression technology to massage muscles in the arms, shoulders, waist, legs, and feet. Precisely programmed to rhythmically inflate &amp; deflate in concert with the mechanics of the chair, the layered airbags give a gentle yet effective compression massage that treats muscles of the arms, legs, and hips.
• TOUCHSCREEN CONTROLLER
• QUICK ACCESS ARM CONSOLE
• WIRELESS &amp; USB CHARGING PORTS 
Make : Daiwa / Infinity or Equivlant
Price Range @ $ 13500.00 (excluding custom duty expenses) conversion at CMP
Source : Imported</t>
    </r>
  </si>
  <si>
    <t xml:space="preserve">Total of Furniture Work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</si>
</sst>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7" formatCode="_ * #,##0_ ;_ * \-#,##0_ ;_ * &quot;-&quot;??_ ;_ @_ "/>
    <numFmt numFmtId="168" formatCode="_(* #,##0.0_);_(* \(#,##0.0\);_(* &quot;-&quot;??_);_(@_)"/>
    <numFmt numFmtId="169" formatCode="_(* #,##0_);_(* \(#,##0\);_(* &quot;-&quot;??_);_(@_)"/>
    <numFmt numFmtId="170" formatCode="_(* #,##0.0000_);_(* \(#,##0.0000\);_(* &quot;-&quot;??_);_(@_)"/>
    <numFmt numFmtId="171" formatCode="0.0"/>
    <numFmt numFmtId="172" formatCode="0.000"/>
    <numFmt numFmtId="173" formatCode="&quot;Rs.&quot;#,##0.00"/>
  </numFmts>
  <fonts count="31">
    <font>
      <sz val="10"/>
      <name val="Arial"/>
      <charset val="134"/>
    </font>
    <font>
      <sz val="9"/>
      <name val="Century Gothic"/>
      <charset val="134"/>
    </font>
    <font>
      <b/>
      <sz val="9"/>
      <name val="Century Gothic"/>
      <charset val="134"/>
    </font>
    <font>
      <sz val="9"/>
      <color theme="5" tint="-0.499984740745262"/>
      <name val="Century Gothic"/>
      <charset val="134"/>
    </font>
    <font>
      <sz val="9"/>
      <color rgb="FF000000"/>
      <name val="Century Gothic"/>
      <charset val="134"/>
    </font>
    <font>
      <sz val="9"/>
      <color theme="1"/>
      <name val="Century Gothic"/>
      <charset val="134"/>
    </font>
    <font>
      <b/>
      <sz val="9"/>
      <color rgb="FF000000"/>
      <name val="Century Gothic"/>
      <charset val="134"/>
    </font>
    <font>
      <sz val="9"/>
      <color rgb="FFFF0000"/>
      <name val="Century Gothic"/>
      <charset val="134"/>
    </font>
    <font>
      <b/>
      <sz val="9"/>
      <color theme="1"/>
      <name val="Century Gothic"/>
      <charset val="134"/>
    </font>
    <font>
      <u/>
      <sz val="10"/>
      <color theme="10"/>
      <name val="Arial"/>
      <charset val="134"/>
    </font>
    <font>
      <b/>
      <sz val="9"/>
      <color theme="0"/>
      <name val="Century Gothic"/>
      <charset val="134"/>
    </font>
    <font>
      <b/>
      <u/>
      <sz val="9"/>
      <name val="Century Gothic"/>
      <charset val="134"/>
    </font>
    <font>
      <b/>
      <u/>
      <sz val="9"/>
      <color rgb="FFFF0000"/>
      <name val="Century Gothic"/>
      <charset val="134"/>
    </font>
    <font>
      <b/>
      <u/>
      <sz val="9"/>
      <color theme="1"/>
      <name val="Century Gothic"/>
      <charset val="134"/>
    </font>
    <font>
      <u/>
      <sz val="9"/>
      <color theme="1"/>
      <name val="Century Gothic"/>
      <charset val="134"/>
    </font>
    <font>
      <b/>
      <i/>
      <sz val="9"/>
      <color theme="1"/>
      <name val="Century Gothic"/>
      <charset val="134"/>
    </font>
    <font>
      <i/>
      <sz val="9"/>
      <color theme="1"/>
      <name val="Century Gothic"/>
      <charset val="134"/>
    </font>
    <font>
      <vertAlign val="superscript"/>
      <sz val="9"/>
      <name val="Century Gothic"/>
      <charset val="134"/>
    </font>
    <font>
      <sz val="9"/>
      <color theme="1"/>
      <name val="Daytona"/>
      <charset val="134"/>
    </font>
    <font>
      <sz val="9"/>
      <color rgb="FFC00000"/>
      <name val="Century Gothic"/>
      <charset val="134"/>
    </font>
    <font>
      <b/>
      <sz val="9"/>
      <color rgb="FFFFFF00"/>
      <name val="Century Gothic"/>
      <charset val="134"/>
    </font>
    <font>
      <b/>
      <sz val="9"/>
      <color theme="2"/>
      <name val="Century Gothic"/>
      <charset val="134"/>
    </font>
    <font>
      <sz val="9"/>
      <name val="Daytona"/>
      <charset val="134"/>
    </font>
    <font>
      <sz val="10"/>
      <color rgb="FFC00000"/>
      <name val="Arial"/>
      <charset val="134"/>
    </font>
    <font>
      <sz val="10"/>
      <name val="Century Gothic"/>
      <charset val="134"/>
    </font>
    <font>
      <sz val="11"/>
      <color theme="1"/>
      <name val="Calibri"/>
      <charset val="134"/>
      <scheme val="minor"/>
    </font>
    <font>
      <sz val="10"/>
      <name val="MS Sans Serif"/>
      <charset val="134"/>
    </font>
    <font>
      <sz val="10"/>
      <name val="Helv"/>
      <charset val="204"/>
    </font>
    <font>
      <b/>
      <sz val="10"/>
      <name val="Arial"/>
      <charset val="134"/>
    </font>
    <font>
      <u/>
      <sz val="9"/>
      <name val="Century Gothic"/>
      <charset val="134"/>
    </font>
    <font>
      <sz val="10"/>
      <name val="Arial"/>
      <charset val="134"/>
    </font>
  </fonts>
  <fills count="18">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1498458815271462"/>
        <bgColor indexed="64"/>
      </patternFill>
    </fill>
    <fill>
      <patternFill patternType="solid">
        <fgColor theme="5" tint="0.39982299264503923"/>
        <bgColor indexed="64"/>
      </patternFill>
    </fill>
    <fill>
      <patternFill patternType="solid">
        <fgColor rgb="FF002060"/>
        <bgColor indexed="64"/>
      </patternFill>
    </fill>
    <fill>
      <patternFill patternType="solid">
        <fgColor theme="0" tint="-0.499984740745262"/>
        <bgColor indexed="64"/>
      </patternFill>
    </fill>
    <fill>
      <patternFill patternType="solid">
        <fgColor theme="0" tint="-0.14990691854609822"/>
        <bgColor indexed="64"/>
      </patternFill>
    </fill>
    <fill>
      <patternFill patternType="solid">
        <fgColor theme="3" tint="0.79982909634693444"/>
        <bgColor indexed="64"/>
      </patternFill>
    </fill>
    <fill>
      <patternFill patternType="solid">
        <fgColor theme="9" tint="0.79982909634693444"/>
        <bgColor indexed="64"/>
      </patternFill>
    </fill>
    <fill>
      <patternFill patternType="solid">
        <fgColor theme="1" tint="0.34998626667073579"/>
        <bgColor indexed="64"/>
      </patternFill>
    </fill>
    <fill>
      <patternFill patternType="solid">
        <fgColor rgb="FFD60093"/>
        <bgColor indexed="64"/>
      </patternFill>
    </fill>
    <fill>
      <patternFill patternType="solid">
        <fgColor theme="6" tint="0.79992065187536243"/>
        <bgColor indexed="64"/>
      </patternFill>
    </fill>
    <fill>
      <patternFill patternType="solid">
        <fgColor theme="2"/>
        <bgColor indexed="64"/>
      </patternFill>
    </fill>
    <fill>
      <patternFill patternType="solid">
        <fgColor rgb="FFFFFFFF"/>
        <bgColor rgb="FF000000"/>
      </patternFill>
    </fill>
    <fill>
      <patternFill patternType="solid">
        <fgColor theme="0" tint="-0.1498458815271462"/>
        <bgColor rgb="FF000000"/>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33">
    <xf numFmtId="0" fontId="0" fillId="0" borderId="0"/>
    <xf numFmtId="164" fontId="30" fillId="0" borderId="0" applyFont="0" applyFill="0" applyBorder="0" applyAlignment="0" applyProtection="0"/>
    <xf numFmtId="9" fontId="30" fillId="0" borderId="0" applyFont="0" applyFill="0" applyBorder="0" applyAlignment="0" applyProtection="0"/>
    <xf numFmtId="0" fontId="9" fillId="0" borderId="0" applyNumberFormat="0" applyFill="0" applyBorder="0" applyAlignment="0" applyProtection="0"/>
    <xf numFmtId="43"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30" fillId="0" borderId="0" applyFont="0" applyFill="0" applyBorder="0" applyAlignment="0" applyProtection="0"/>
    <xf numFmtId="0" fontId="30" fillId="0" borderId="0"/>
    <xf numFmtId="0" fontId="30" fillId="0" borderId="0"/>
    <xf numFmtId="0" fontId="30" fillId="0" borderId="0"/>
    <xf numFmtId="0" fontId="26" fillId="0" borderId="0"/>
    <xf numFmtId="0" fontId="30" fillId="0" borderId="0"/>
    <xf numFmtId="0" fontId="30" fillId="0" borderId="0"/>
    <xf numFmtId="0" fontId="30" fillId="0" borderId="0"/>
    <xf numFmtId="0" fontId="30" fillId="0" borderId="0"/>
    <xf numFmtId="0" fontId="30" fillId="0" borderId="0"/>
    <xf numFmtId="0" fontId="25" fillId="0" borderId="0"/>
    <xf numFmtId="0" fontId="30" fillId="0" borderId="0"/>
    <xf numFmtId="0" fontId="30" fillId="0" borderId="0"/>
    <xf numFmtId="0" fontId="25" fillId="0" borderId="0" applyAlignment="0"/>
    <xf numFmtId="0" fontId="25" fillId="0" borderId="0"/>
    <xf numFmtId="0" fontId="27" fillId="0" borderId="0"/>
    <xf numFmtId="0" fontId="28" fillId="0" borderId="0"/>
  </cellStyleXfs>
  <cellXfs count="692">
    <xf numFmtId="0" fontId="0" fillId="0" borderId="0" xfId="0"/>
    <xf numFmtId="0" fontId="1" fillId="0" borderId="0" xfId="0" applyFont="1" applyAlignment="1">
      <alignment horizontal="center" vertical="top"/>
    </xf>
    <xf numFmtId="0" fontId="1" fillId="0" borderId="1" xfId="0" applyFont="1" applyBorder="1" applyAlignment="1">
      <alignment horizontal="center" vertical="top"/>
    </xf>
    <xf numFmtId="0" fontId="1" fillId="0" borderId="1" xfId="0" applyFont="1" applyBorder="1" applyAlignment="1">
      <alignment horizontal="justify" vertical="top" wrapText="1"/>
    </xf>
    <xf numFmtId="0" fontId="1" fillId="0" borderId="1" xfId="1" applyNumberFormat="1" applyFont="1" applyFill="1" applyBorder="1" applyAlignment="1">
      <alignment horizontal="center" vertical="top"/>
    </xf>
    <xf numFmtId="164" fontId="1" fillId="0" borderId="1" xfId="1" applyFont="1" applyBorder="1" applyAlignment="1">
      <alignment horizontal="center" vertical="top"/>
    </xf>
    <xf numFmtId="0" fontId="1" fillId="0" borderId="0" xfId="0" applyFont="1" applyAlignment="1">
      <alignment horizontal="left" vertical="top"/>
    </xf>
    <xf numFmtId="0" fontId="1" fillId="0" borderId="0" xfId="0" applyFont="1" applyAlignment="1">
      <alignment vertical="top"/>
    </xf>
    <xf numFmtId="0" fontId="1" fillId="4" borderId="0" xfId="0" applyFont="1" applyFill="1" applyAlignment="1">
      <alignment vertical="top" wrapText="1"/>
    </xf>
    <xf numFmtId="0" fontId="1" fillId="4" borderId="6" xfId="0" applyFont="1" applyFill="1" applyBorder="1" applyAlignment="1">
      <alignment vertical="top"/>
    </xf>
    <xf numFmtId="0" fontId="1" fillId="4" borderId="0" xfId="1" applyNumberFormat="1" applyFont="1" applyFill="1" applyAlignment="1">
      <alignment vertical="top" wrapText="1"/>
    </xf>
    <xf numFmtId="164" fontId="1" fillId="4" borderId="0" xfId="1" applyFont="1" applyFill="1" applyAlignment="1">
      <alignment vertical="top" wrapText="1"/>
    </xf>
    <xf numFmtId="0" fontId="1" fillId="4" borderId="0" xfId="0" applyFont="1" applyFill="1" applyAlignment="1">
      <alignment horizontal="left" vertical="top" wrapText="1"/>
    </xf>
    <xf numFmtId="0" fontId="2" fillId="5" borderId="9" xfId="0" applyFont="1" applyFill="1" applyBorder="1" applyAlignment="1">
      <alignment horizontal="center" vertical="top" wrapText="1"/>
    </xf>
    <xf numFmtId="0" fontId="2" fillId="5" borderId="9" xfId="1" applyNumberFormat="1" applyFont="1" applyFill="1" applyBorder="1" applyAlignment="1">
      <alignment horizontal="center" vertical="top" wrapText="1"/>
    </xf>
    <xf numFmtId="164" fontId="2" fillId="5" borderId="9" xfId="1" applyFont="1" applyFill="1" applyBorder="1" applyAlignment="1">
      <alignment horizontal="center" vertical="top" wrapText="1"/>
    </xf>
    <xf numFmtId="0" fontId="2" fillId="5" borderId="9" xfId="0" applyFont="1" applyFill="1" applyBorder="1" applyAlignment="1">
      <alignment horizontal="center" vertical="top"/>
    </xf>
    <xf numFmtId="0" fontId="2" fillId="0" borderId="1" xfId="0" applyFont="1" applyBorder="1" applyAlignment="1">
      <alignment horizontal="center" vertical="top"/>
    </xf>
    <xf numFmtId="0" fontId="1" fillId="0" borderId="1" xfId="0" applyFont="1" applyBorder="1" applyAlignment="1">
      <alignment horizontal="center" vertical="center" wrapText="1"/>
    </xf>
    <xf numFmtId="0" fontId="1" fillId="0" borderId="1" xfId="1" applyNumberFormat="1" applyFont="1" applyFill="1" applyBorder="1" applyAlignment="1">
      <alignment horizontal="center" vertical="center"/>
    </xf>
    <xf numFmtId="164" fontId="1" fillId="0" borderId="1" xfId="1" applyFont="1" applyBorder="1" applyAlignment="1">
      <alignment horizontal="center" vertical="center"/>
    </xf>
    <xf numFmtId="0" fontId="2" fillId="0" borderId="1" xfId="0" applyFont="1" applyBorder="1" applyAlignment="1">
      <alignment horizontal="justify" vertical="top" wrapText="1"/>
    </xf>
    <xf numFmtId="0" fontId="1" fillId="0" borderId="1" xfId="1" applyNumberFormat="1" applyFont="1" applyBorder="1" applyAlignment="1">
      <alignment horizontal="center" vertical="top"/>
    </xf>
    <xf numFmtId="0" fontId="1" fillId="0" borderId="1" xfId="0" applyFont="1" applyBorder="1" applyAlignment="1">
      <alignment horizontal="center" vertical="top" wrapText="1"/>
    </xf>
    <xf numFmtId="0" fontId="1" fillId="0" borderId="1" xfId="0" applyFont="1" applyBorder="1" applyAlignment="1">
      <alignment horizontal="center" vertical="center"/>
    </xf>
    <xf numFmtId="0" fontId="1" fillId="0" borderId="1" xfId="0" applyFont="1" applyBorder="1"/>
    <xf numFmtId="0" fontId="1" fillId="0" borderId="1" xfId="0" applyFont="1" applyBorder="1" applyAlignment="1">
      <alignment horizontal="left" vertical="center" wrapText="1"/>
    </xf>
    <xf numFmtId="0" fontId="1" fillId="0" borderId="1" xfId="1" applyNumberFormat="1" applyFont="1" applyBorder="1" applyAlignment="1">
      <alignment horizontal="center" vertical="center"/>
    </xf>
    <xf numFmtId="164" fontId="1" fillId="0" borderId="1" xfId="1" applyFont="1" applyBorder="1" applyAlignment="1">
      <alignment vertical="center"/>
    </xf>
    <xf numFmtId="0" fontId="1" fillId="0" borderId="1" xfId="0" applyFont="1" applyBorder="1" applyAlignment="1">
      <alignment vertical="top"/>
    </xf>
    <xf numFmtId="164" fontId="1" fillId="0" borderId="1" xfId="1" applyFont="1" applyBorder="1" applyAlignment="1">
      <alignment vertical="top"/>
    </xf>
    <xf numFmtId="0" fontId="1" fillId="4" borderId="12" xfId="0" applyFont="1" applyFill="1" applyBorder="1" applyAlignment="1">
      <alignment horizontal="left" vertical="top" wrapText="1"/>
    </xf>
    <xf numFmtId="0" fontId="1" fillId="5" borderId="9" xfId="0" applyFont="1" applyFill="1" applyBorder="1" applyAlignment="1">
      <alignment horizontal="left" vertical="top"/>
    </xf>
    <xf numFmtId="0" fontId="4" fillId="0" borderId="1" xfId="0" applyFont="1" applyBorder="1" applyAlignment="1">
      <alignment horizontal="left" vertical="top" readingOrder="1"/>
    </xf>
    <xf numFmtId="0" fontId="1" fillId="0" borderId="1" xfId="0" applyFont="1" applyBorder="1" applyAlignment="1">
      <alignment horizontal="left" vertical="top"/>
    </xf>
    <xf numFmtId="0" fontId="5" fillId="0" borderId="1" xfId="0" applyFont="1" applyBorder="1" applyAlignment="1">
      <alignment horizontal="left" vertical="top"/>
    </xf>
    <xf numFmtId="0" fontId="5" fillId="0" borderId="0" xfId="0" applyFont="1" applyAlignment="1">
      <alignment horizontal="center" vertical="top"/>
    </xf>
    <xf numFmtId="0" fontId="4" fillId="0" borderId="1" xfId="0" applyFont="1" applyBorder="1" applyAlignment="1">
      <alignment horizontal="left" vertical="top" wrapText="1" readingOrder="1"/>
    </xf>
    <xf numFmtId="0" fontId="1" fillId="0" borderId="1" xfId="0" applyFont="1" applyBorder="1" applyAlignment="1">
      <alignment horizontal="left"/>
    </xf>
    <xf numFmtId="0" fontId="4" fillId="0" borderId="1" xfId="0" applyFont="1" applyBorder="1" applyAlignment="1">
      <alignment vertical="center" wrapText="1" readingOrder="1"/>
    </xf>
    <xf numFmtId="0" fontId="5" fillId="0" borderId="1" xfId="0" applyFont="1" applyBorder="1" applyAlignment="1">
      <alignment vertical="top"/>
    </xf>
    <xf numFmtId="0" fontId="1" fillId="0" borderId="0" xfId="0" applyFont="1"/>
    <xf numFmtId="0" fontId="4" fillId="0" borderId="0" xfId="0" applyFont="1" applyAlignment="1">
      <alignment horizontal="left" vertical="top" wrapText="1" readingOrder="1"/>
    </xf>
    <xf numFmtId="0" fontId="1" fillId="0" borderId="1" xfId="0" applyFont="1" applyBorder="1" applyAlignment="1">
      <alignment horizontal="left" vertical="top" wrapText="1"/>
    </xf>
    <xf numFmtId="0" fontId="1" fillId="0" borderId="1" xfId="0" applyFont="1" applyBorder="1" applyAlignment="1">
      <alignment horizontal="left" vertical="top" wrapText="1" readingOrder="1"/>
    </xf>
    <xf numFmtId="0" fontId="2" fillId="5" borderId="1" xfId="0" applyFont="1" applyFill="1" applyBorder="1" applyAlignment="1">
      <alignment horizontal="center" vertical="top"/>
    </xf>
    <xf numFmtId="0" fontId="2" fillId="5" borderId="1" xfId="0" applyFont="1" applyFill="1" applyBorder="1" applyAlignment="1">
      <alignment horizontal="justify" vertical="top" wrapText="1"/>
    </xf>
    <xf numFmtId="0" fontId="2" fillId="5" borderId="1" xfId="1" applyNumberFormat="1" applyFont="1" applyFill="1" applyBorder="1" applyAlignment="1">
      <alignment horizontal="center" vertical="top"/>
    </xf>
    <xf numFmtId="164" fontId="2" fillId="5" borderId="1" xfId="1" applyFont="1" applyFill="1" applyBorder="1" applyAlignment="1">
      <alignment horizontal="center" vertical="top"/>
    </xf>
    <xf numFmtId="0" fontId="1" fillId="0" borderId="0" xfId="0" applyFont="1" applyAlignment="1">
      <alignment horizontal="justify" vertical="top" wrapText="1"/>
    </xf>
    <xf numFmtId="0" fontId="1" fillId="0" borderId="0" xfId="1" applyNumberFormat="1" applyFont="1" applyFill="1" applyBorder="1" applyAlignment="1">
      <alignment horizontal="center" vertical="top"/>
    </xf>
    <xf numFmtId="164" fontId="1" fillId="0" borderId="0" xfId="1" applyFont="1" applyAlignment="1">
      <alignment horizontal="center" vertical="top"/>
    </xf>
    <xf numFmtId="164" fontId="1" fillId="0" borderId="0" xfId="1" applyFont="1" applyBorder="1" applyAlignment="1">
      <alignment horizontal="center" vertical="top"/>
    </xf>
    <xf numFmtId="0" fontId="6" fillId="5" borderId="1" xfId="0" applyFont="1" applyFill="1" applyBorder="1" applyAlignment="1">
      <alignment horizontal="left" vertical="top" readingOrder="1"/>
    </xf>
    <xf numFmtId="0" fontId="2" fillId="5" borderId="1" xfId="0" applyFont="1" applyFill="1" applyBorder="1" applyAlignment="1">
      <alignment horizontal="left" vertical="top"/>
    </xf>
    <xf numFmtId="0" fontId="1" fillId="0" borderId="0" xfId="0" applyFont="1" applyAlignment="1" applyProtection="1">
      <alignment vertical="justify"/>
      <protection locked="0"/>
    </xf>
    <xf numFmtId="0" fontId="2" fillId="0" borderId="0" xfId="0" applyFont="1" applyAlignment="1" applyProtection="1">
      <alignment horizontal="center" vertical="top"/>
      <protection locked="0"/>
    </xf>
    <xf numFmtId="0" fontId="1" fillId="4" borderId="0" xfId="0" applyFont="1" applyFill="1" applyAlignment="1" applyProtection="1">
      <alignment vertical="top" wrapText="1"/>
      <protection locked="0"/>
    </xf>
    <xf numFmtId="0" fontId="5" fillId="0" borderId="0" xfId="0" applyFont="1" applyAlignment="1" applyProtection="1">
      <alignment vertical="top" wrapText="1"/>
      <protection locked="0"/>
    </xf>
    <xf numFmtId="0" fontId="5" fillId="2" borderId="0" xfId="0" applyFont="1" applyFill="1" applyAlignment="1" applyProtection="1">
      <alignment vertical="top" wrapText="1"/>
      <protection locked="0"/>
    </xf>
    <xf numFmtId="0" fontId="1" fillId="0" borderId="0" xfId="0" applyFont="1" applyAlignment="1" applyProtection="1">
      <alignment horizontal="center" vertical="center"/>
      <protection locked="0"/>
    </xf>
    <xf numFmtId="0" fontId="7" fillId="0" borderId="0" xfId="0" applyFont="1" applyAlignment="1" applyProtection="1">
      <alignment horizontal="justify" vertical="justify" wrapText="1"/>
      <protection locked="0"/>
    </xf>
    <xf numFmtId="0" fontId="7" fillId="0" borderId="0" xfId="0" applyFont="1" applyAlignment="1" applyProtection="1">
      <alignment horizontal="justify" vertical="justify"/>
      <protection locked="0"/>
    </xf>
    <xf numFmtId="167" fontId="1" fillId="0" borderId="0" xfId="4" applyNumberFormat="1" applyFont="1" applyFill="1" applyAlignment="1" applyProtection="1">
      <alignment horizontal="center" vertical="center"/>
      <protection locked="0"/>
    </xf>
    <xf numFmtId="0" fontId="1" fillId="0" borderId="0" xfId="0" applyFont="1" applyAlignment="1" applyProtection="1">
      <alignment vertical="justify" wrapText="1"/>
      <protection locked="0"/>
    </xf>
    <xf numFmtId="0" fontId="1" fillId="4" borderId="0" xfId="0" applyFont="1" applyFill="1" applyAlignment="1" applyProtection="1">
      <alignment vertical="justify"/>
      <protection locked="0"/>
    </xf>
    <xf numFmtId="0" fontId="2" fillId="4" borderId="4" xfId="21" applyFont="1" applyFill="1" applyBorder="1" applyAlignment="1">
      <alignment horizontal="left"/>
    </xf>
    <xf numFmtId="0" fontId="2" fillId="4" borderId="5" xfId="21" applyFont="1" applyFill="1" applyBorder="1" applyAlignment="1">
      <alignment horizontal="left"/>
    </xf>
    <xf numFmtId="0" fontId="1" fillId="4" borderId="5" xfId="21" applyFont="1" applyFill="1" applyBorder="1" applyAlignment="1">
      <alignment horizontal="left" wrapText="1"/>
    </xf>
    <xf numFmtId="0" fontId="1" fillId="4" borderId="5" xfId="21" applyFont="1" applyFill="1" applyBorder="1" applyAlignment="1">
      <alignment horizontal="left"/>
    </xf>
    <xf numFmtId="0" fontId="1" fillId="4" borderId="5" xfId="21" applyFont="1" applyFill="1" applyBorder="1" applyAlignment="1">
      <alignment horizontal="center"/>
    </xf>
    <xf numFmtId="0" fontId="2" fillId="4" borderId="6" xfId="21" applyFont="1" applyFill="1" applyBorder="1" applyAlignment="1">
      <alignment horizontal="left"/>
    </xf>
    <xf numFmtId="0" fontId="2" fillId="4" borderId="0" xfId="21" applyFont="1" applyFill="1" applyAlignment="1">
      <alignment horizontal="left"/>
    </xf>
    <xf numFmtId="0" fontId="1" fillId="4" borderId="0" xfId="21" applyFont="1" applyFill="1" applyAlignment="1">
      <alignment horizontal="left" wrapText="1"/>
    </xf>
    <xf numFmtId="0" fontId="1" fillId="4" borderId="0" xfId="21" applyFont="1" applyFill="1" applyAlignment="1">
      <alignment horizontal="left"/>
    </xf>
    <xf numFmtId="0" fontId="1" fillId="4" borderId="0" xfId="21" applyFont="1" applyFill="1" applyAlignment="1">
      <alignment horizontal="center"/>
    </xf>
    <xf numFmtId="0" fontId="2" fillId="5" borderId="1" xfId="21" applyFont="1" applyFill="1" applyBorder="1" applyAlignment="1">
      <alignment horizontal="center" vertical="top"/>
    </xf>
    <xf numFmtId="1" fontId="1" fillId="0" borderId="1" xfId="22" applyNumberFormat="1" applyFont="1" applyBorder="1" applyAlignment="1">
      <alignment horizontal="center" vertical="center" wrapText="1"/>
    </xf>
    <xf numFmtId="0" fontId="4" fillId="0" borderId="1" xfId="0" applyFont="1" applyBorder="1" applyAlignment="1">
      <alignment horizontal="left" vertical="center" wrapText="1" readingOrder="1"/>
    </xf>
    <xf numFmtId="167" fontId="1" fillId="4" borderId="14" xfId="4" applyNumberFormat="1" applyFont="1" applyFill="1" applyBorder="1" applyAlignment="1" applyProtection="1">
      <alignment horizontal="center" vertical="center" wrapText="1"/>
      <protection locked="0"/>
    </xf>
    <xf numFmtId="0" fontId="8" fillId="0" borderId="1" xfId="0" applyFont="1" applyBorder="1" applyAlignment="1">
      <alignment horizontal="center" vertical="top" wrapText="1"/>
    </xf>
    <xf numFmtId="0" fontId="8" fillId="0" borderId="1" xfId="0" applyFont="1" applyBorder="1" applyAlignment="1">
      <alignment horizontal="left" vertical="top" wrapText="1"/>
    </xf>
    <xf numFmtId="0" fontId="5" fillId="0" borderId="1" xfId="0" applyFont="1" applyBorder="1" applyAlignment="1">
      <alignment horizontal="center" vertical="top" wrapText="1"/>
    </xf>
    <xf numFmtId="167" fontId="1" fillId="0" borderId="1" xfId="4" applyNumberFormat="1" applyFont="1" applyFill="1" applyBorder="1" applyAlignment="1" applyProtection="1">
      <alignment vertical="top" wrapText="1"/>
      <protection locked="0"/>
    </xf>
    <xf numFmtId="164" fontId="8" fillId="0" borderId="1" xfId="1" applyFont="1" applyFill="1" applyBorder="1" applyAlignment="1" applyProtection="1">
      <alignment horizontal="center" vertical="top" wrapText="1"/>
      <protection locked="0"/>
    </xf>
    <xf numFmtId="0" fontId="1" fillId="4" borderId="1" xfId="0" applyFont="1" applyFill="1" applyBorder="1" applyAlignment="1">
      <alignment horizontal="center" vertical="center" wrapText="1"/>
    </xf>
    <xf numFmtId="1" fontId="1" fillId="0" borderId="1" xfId="22" applyNumberFormat="1" applyFont="1" applyBorder="1" applyAlignment="1">
      <alignment horizontal="left" vertical="top" wrapText="1"/>
    </xf>
    <xf numFmtId="1" fontId="1" fillId="0" borderId="1" xfId="22" applyNumberFormat="1" applyFont="1" applyBorder="1" applyAlignment="1">
      <alignment horizontal="justify" vertical="justify" wrapText="1"/>
    </xf>
    <xf numFmtId="167" fontId="1" fillId="4" borderId="1" xfId="4" applyNumberFormat="1" applyFont="1" applyFill="1" applyBorder="1" applyAlignment="1" applyProtection="1">
      <alignment horizontal="center" vertical="center" wrapText="1"/>
      <protection locked="0"/>
    </xf>
    <xf numFmtId="0" fontId="8" fillId="6" borderId="2" xfId="0" applyFont="1" applyFill="1" applyBorder="1" applyAlignment="1">
      <alignment horizontal="center" vertical="top" wrapText="1"/>
    </xf>
    <xf numFmtId="0" fontId="8" fillId="6" borderId="1" xfId="0" applyFont="1" applyFill="1" applyBorder="1" applyAlignment="1">
      <alignment vertical="top" wrapText="1"/>
    </xf>
    <xf numFmtId="0" fontId="5" fillId="0" borderId="2" xfId="0" applyFont="1" applyBorder="1" applyAlignment="1">
      <alignment horizontal="center" vertical="top" wrapText="1"/>
    </xf>
    <xf numFmtId="0" fontId="5" fillId="0" borderId="1" xfId="0" applyFont="1" applyBorder="1" applyAlignment="1">
      <alignment vertical="top" wrapText="1"/>
    </xf>
    <xf numFmtId="0" fontId="0" fillId="0" borderId="1" xfId="0" applyBorder="1" applyAlignment="1">
      <alignment horizontal="center" vertical="center"/>
    </xf>
    <xf numFmtId="167" fontId="5" fillId="0" borderId="1" xfId="4" applyNumberFormat="1" applyFont="1" applyFill="1" applyBorder="1" applyAlignment="1" applyProtection="1">
      <alignment vertical="center" wrapText="1"/>
      <protection locked="0"/>
    </xf>
    <xf numFmtId="164" fontId="5" fillId="0" borderId="1" xfId="1" applyFont="1" applyFill="1" applyBorder="1" applyAlignment="1" applyProtection="1">
      <alignment horizontal="center" vertical="center" wrapText="1"/>
      <protection locked="0"/>
    </xf>
    <xf numFmtId="0" fontId="5" fillId="0" borderId="2" xfId="1" applyNumberFormat="1" applyFont="1" applyBorder="1" applyAlignment="1">
      <alignment horizontal="center" vertical="top" wrapText="1"/>
    </xf>
    <xf numFmtId="0" fontId="5" fillId="0" borderId="1" xfId="0" applyFont="1" applyBorder="1" applyAlignment="1">
      <alignment vertical="center" wrapText="1"/>
    </xf>
    <xf numFmtId="0" fontId="8" fillId="0" borderId="1" xfId="0" applyFont="1" applyBorder="1" applyAlignment="1">
      <alignment vertical="top" wrapText="1"/>
    </xf>
    <xf numFmtId="167" fontId="2" fillId="0" borderId="1" xfId="4" applyNumberFormat="1" applyFont="1" applyFill="1" applyBorder="1" applyAlignment="1" applyProtection="1">
      <alignment vertical="top" wrapText="1"/>
      <protection locked="0"/>
    </xf>
    <xf numFmtId="164" fontId="8" fillId="0" borderId="1" xfId="1" applyFont="1" applyFill="1" applyBorder="1" applyAlignment="1" applyProtection="1">
      <alignment horizontal="center" vertical="center" wrapText="1"/>
      <protection locked="0"/>
    </xf>
    <xf numFmtId="164" fontId="5" fillId="0" borderId="1" xfId="1" applyFont="1" applyFill="1" applyBorder="1" applyAlignment="1" applyProtection="1">
      <alignment horizontal="center" vertical="top" wrapText="1"/>
      <protection locked="0"/>
    </xf>
    <xf numFmtId="0" fontId="0" fillId="0" borderId="1" xfId="0" applyBorder="1" applyAlignment="1">
      <alignment vertical="center" wrapText="1"/>
    </xf>
    <xf numFmtId="0" fontId="5" fillId="0" borderId="2" xfId="1" applyNumberFormat="1" applyFont="1" applyFill="1" applyBorder="1" applyAlignment="1">
      <alignment horizontal="center" vertical="top" wrapText="1"/>
    </xf>
    <xf numFmtId="164" fontId="2" fillId="0" borderId="0" xfId="1" applyFont="1" applyFill="1" applyAlignment="1" applyProtection="1">
      <alignment horizontal="center" vertical="center"/>
      <protection locked="0"/>
    </xf>
    <xf numFmtId="0" fontId="1" fillId="0" borderId="11" xfId="0" applyFont="1" applyBorder="1" applyAlignment="1" applyProtection="1">
      <alignment vertical="justify" wrapText="1"/>
      <protection locked="0"/>
    </xf>
    <xf numFmtId="0" fontId="1" fillId="0" borderId="12" xfId="0" applyFont="1" applyBorder="1" applyAlignment="1" applyProtection="1">
      <alignment vertical="justify" wrapText="1"/>
      <protection locked="0"/>
    </xf>
    <xf numFmtId="0" fontId="2" fillId="5" borderId="1" xfId="21" applyFont="1" applyFill="1" applyBorder="1" applyAlignment="1">
      <alignment horizontal="center" vertical="top" wrapText="1"/>
    </xf>
    <xf numFmtId="0" fontId="1" fillId="0" borderId="14" xfId="0" applyFont="1" applyBorder="1" applyAlignment="1" applyProtection="1">
      <alignment vertical="top" wrapText="1"/>
      <protection locked="0"/>
    </xf>
    <xf numFmtId="0" fontId="1" fillId="0" borderId="0" xfId="0" applyFont="1" applyAlignment="1" applyProtection="1">
      <alignment vertical="top" wrapText="1"/>
      <protection locked="0"/>
    </xf>
    <xf numFmtId="0" fontId="3" fillId="0" borderId="1" xfId="0" applyFont="1" applyBorder="1" applyAlignment="1">
      <alignment vertical="top" wrapText="1"/>
    </xf>
    <xf numFmtId="0" fontId="1" fillId="0" borderId="1" xfId="0" applyFont="1" applyBorder="1" applyAlignment="1" applyProtection="1">
      <alignment vertical="top" wrapText="1"/>
      <protection locked="0"/>
    </xf>
    <xf numFmtId="0" fontId="0" fillId="0" borderId="1" xfId="0" applyBorder="1" applyAlignment="1">
      <alignment wrapText="1"/>
    </xf>
    <xf numFmtId="0" fontId="1" fillId="0" borderId="1" xfId="0" applyFont="1" applyBorder="1" applyAlignment="1">
      <alignment wrapText="1"/>
    </xf>
    <xf numFmtId="0" fontId="9" fillId="0" borderId="1" xfId="3" applyBorder="1" applyAlignment="1">
      <alignment wrapText="1"/>
    </xf>
    <xf numFmtId="0" fontId="5" fillId="0" borderId="1" xfId="0" applyFont="1" applyBorder="1" applyAlignment="1" applyProtection="1">
      <alignment vertical="top" wrapText="1"/>
      <protection locked="0"/>
    </xf>
    <xf numFmtId="0" fontId="2" fillId="0" borderId="0" xfId="30" applyFont="1" applyAlignment="1">
      <alignment vertical="center"/>
    </xf>
    <xf numFmtId="2" fontId="2" fillId="0" borderId="0" xfId="30" applyNumberFormat="1" applyFont="1" applyAlignment="1">
      <alignment vertical="center" wrapText="1"/>
    </xf>
    <xf numFmtId="2" fontId="2" fillId="0" borderId="0" xfId="26" applyNumberFormat="1" applyFont="1" applyAlignment="1" applyProtection="1">
      <alignment vertical="center"/>
      <protection locked="0"/>
    </xf>
    <xf numFmtId="2" fontId="1" fillId="0" borderId="0" xfId="29" applyNumberFormat="1" applyFont="1" applyAlignment="1" applyProtection="1">
      <alignment vertical="center"/>
      <protection locked="0"/>
    </xf>
    <xf numFmtId="2" fontId="2" fillId="0" borderId="0" xfId="30" applyNumberFormat="1" applyFont="1" applyAlignment="1">
      <alignment vertical="center"/>
    </xf>
    <xf numFmtId="0" fontId="1" fillId="0" borderId="0" xfId="0" applyFont="1" applyAlignment="1">
      <alignment vertical="center"/>
    </xf>
    <xf numFmtId="168" fontId="1" fillId="0" borderId="0" xfId="1" applyNumberFormat="1" applyFont="1" applyAlignment="1">
      <alignment horizontal="center" vertical="center"/>
    </xf>
    <xf numFmtId="2" fontId="1" fillId="0" borderId="0" xfId="30" applyNumberFormat="1" applyFont="1" applyAlignment="1">
      <alignment horizontal="justify" vertical="center" wrapText="1"/>
    </xf>
    <xf numFmtId="1" fontId="1" fillId="0" borderId="0" xfId="30" applyNumberFormat="1" applyFont="1" applyAlignment="1">
      <alignment horizontal="center" vertical="center"/>
    </xf>
    <xf numFmtId="169" fontId="7" fillId="0" borderId="0" xfId="1" applyNumberFormat="1" applyFont="1" applyAlignment="1">
      <alignment horizontal="right" vertical="center"/>
    </xf>
    <xf numFmtId="169" fontId="1" fillId="0" borderId="0" xfId="1" applyNumberFormat="1" applyFont="1" applyAlignment="1">
      <alignment vertical="center"/>
    </xf>
    <xf numFmtId="169" fontId="7" fillId="0" borderId="0" xfId="1" applyNumberFormat="1" applyFont="1" applyAlignment="1">
      <alignment horizontal="justify" vertical="center" wrapText="1"/>
    </xf>
    <xf numFmtId="2" fontId="1" fillId="0" borderId="0" xfId="30" applyNumberFormat="1" applyFont="1" applyAlignment="1">
      <alignment vertical="center"/>
    </xf>
    <xf numFmtId="0" fontId="10" fillId="7" borderId="1" xfId="30" applyFont="1" applyFill="1" applyBorder="1" applyAlignment="1">
      <alignment horizontal="left" vertical="center"/>
    </xf>
    <xf numFmtId="0" fontId="10" fillId="7" borderId="1" xfId="30" applyFont="1" applyFill="1" applyBorder="1" applyAlignment="1">
      <alignment vertical="center" wrapText="1"/>
    </xf>
    <xf numFmtId="0" fontId="2" fillId="0" borderId="1" xfId="30" applyFont="1" applyBorder="1" applyAlignment="1">
      <alignment horizontal="left" vertical="center"/>
    </xf>
    <xf numFmtId="0" fontId="2" fillId="0" borderId="1" xfId="30" applyFont="1" applyBorder="1" applyAlignment="1">
      <alignment horizontal="justify" vertical="center" wrapText="1"/>
    </xf>
    <xf numFmtId="0" fontId="2" fillId="0" borderId="1" xfId="30" applyFont="1" applyBorder="1" applyAlignment="1">
      <alignment horizontal="center" vertical="center"/>
    </xf>
    <xf numFmtId="0" fontId="2" fillId="0" borderId="1" xfId="30" applyFont="1" applyBorder="1" applyAlignment="1">
      <alignment vertical="center"/>
    </xf>
    <xf numFmtId="169" fontId="2" fillId="0" borderId="1" xfId="1" applyNumberFormat="1" applyFont="1" applyBorder="1" applyAlignment="1">
      <alignment horizontal="center" vertical="center"/>
    </xf>
    <xf numFmtId="0" fontId="2" fillId="0" borderId="1" xfId="30" applyFont="1" applyBorder="1" applyAlignment="1">
      <alignment horizontal="center" vertical="center" wrapText="1"/>
    </xf>
    <xf numFmtId="169" fontId="2" fillId="0" borderId="1" xfId="1" applyNumberFormat="1" applyFont="1" applyBorder="1" applyAlignment="1">
      <alignment horizontal="right" vertical="center"/>
    </xf>
    <xf numFmtId="168" fontId="10" fillId="8" borderId="1" xfId="1" applyNumberFormat="1" applyFont="1" applyFill="1" applyBorder="1" applyAlignment="1">
      <alignment horizontal="center" vertical="center" wrapText="1"/>
    </xf>
    <xf numFmtId="2" fontId="10" fillId="8" borderId="1" xfId="30" applyNumberFormat="1" applyFont="1" applyFill="1" applyBorder="1" applyAlignment="1">
      <alignment horizontal="center" vertical="center" wrapText="1"/>
    </xf>
    <xf numFmtId="1" fontId="10" fillId="8" borderId="1" xfId="30" applyNumberFormat="1" applyFont="1" applyFill="1" applyBorder="1" applyAlignment="1">
      <alignment horizontal="center" vertical="center" wrapText="1"/>
    </xf>
    <xf numFmtId="169" fontId="10" fillId="8" borderId="1" xfId="1" applyNumberFormat="1" applyFont="1" applyFill="1" applyBorder="1" applyAlignment="1">
      <alignment horizontal="center" vertical="center" wrapText="1"/>
    </xf>
    <xf numFmtId="168" fontId="1" fillId="0" borderId="1" xfId="1" applyNumberFormat="1" applyFont="1" applyFill="1" applyBorder="1" applyAlignment="1">
      <alignment horizontal="center" vertical="center"/>
    </xf>
    <xf numFmtId="2" fontId="11" fillId="0" borderId="1" xfId="0" applyNumberFormat="1" applyFont="1" applyBorder="1" applyAlignment="1">
      <alignment horizontal="justify" vertical="center" wrapText="1"/>
    </xf>
    <xf numFmtId="1" fontId="1" fillId="0" borderId="1" xfId="0" applyNumberFormat="1" applyFont="1" applyBorder="1" applyAlignment="1">
      <alignment horizontal="center" vertical="center"/>
    </xf>
    <xf numFmtId="169" fontId="2" fillId="0" borderId="1" xfId="1" applyNumberFormat="1" applyFont="1" applyFill="1" applyBorder="1" applyAlignment="1" applyProtection="1">
      <alignment horizontal="right" vertical="center"/>
      <protection locked="0"/>
    </xf>
    <xf numFmtId="169" fontId="2" fillId="0" borderId="1" xfId="1" applyNumberFormat="1" applyFont="1" applyFill="1" applyBorder="1" applyAlignment="1" applyProtection="1">
      <alignment vertical="center"/>
      <protection locked="0"/>
    </xf>
    <xf numFmtId="169" fontId="2" fillId="0" borderId="1" xfId="1" applyNumberFormat="1" applyFont="1" applyFill="1" applyBorder="1" applyAlignment="1" applyProtection="1">
      <alignment horizontal="justify" vertical="center" wrapText="1"/>
      <protection locked="0"/>
    </xf>
    <xf numFmtId="2" fontId="1" fillId="0" borderId="1" xfId="0" applyNumberFormat="1" applyFont="1" applyBorder="1" applyAlignment="1">
      <alignment horizontal="justify" vertical="center" wrapText="1"/>
    </xf>
    <xf numFmtId="169" fontId="1" fillId="0" borderId="1" xfId="1" applyNumberFormat="1" applyFont="1" applyFill="1" applyBorder="1" applyAlignment="1" applyProtection="1">
      <alignment horizontal="right" vertical="center"/>
      <protection locked="0"/>
    </xf>
    <xf numFmtId="169" fontId="1" fillId="0" borderId="1" xfId="1" applyNumberFormat="1" applyFont="1" applyFill="1" applyBorder="1" applyAlignment="1" applyProtection="1">
      <alignment vertical="center"/>
      <protection locked="0"/>
    </xf>
    <xf numFmtId="169" fontId="1" fillId="0" borderId="1" xfId="1" applyNumberFormat="1" applyFont="1" applyFill="1" applyBorder="1" applyAlignment="1" applyProtection="1">
      <alignment horizontal="justify" vertical="center" wrapText="1"/>
      <protection locked="0"/>
    </xf>
    <xf numFmtId="2" fontId="2" fillId="0" borderId="1" xfId="0" applyNumberFormat="1" applyFont="1" applyBorder="1" applyAlignment="1">
      <alignment horizontal="justify" vertical="center" wrapText="1"/>
    </xf>
    <xf numFmtId="2" fontId="1" fillId="0" borderId="1" xfId="0" applyNumberFormat="1" applyFont="1" applyBorder="1" applyAlignment="1">
      <alignment horizontal="left" vertical="center" wrapText="1"/>
    </xf>
    <xf numFmtId="2" fontId="2" fillId="0" borderId="1" xfId="0" applyNumberFormat="1" applyFont="1" applyBorder="1" applyAlignment="1">
      <alignment horizontal="left" vertical="center" wrapText="1"/>
    </xf>
    <xf numFmtId="1" fontId="1" fillId="0" borderId="1" xfId="0" applyNumberFormat="1" applyFont="1" applyBorder="1" applyAlignment="1">
      <alignment vertical="center"/>
    </xf>
    <xf numFmtId="2" fontId="11" fillId="0" borderId="1" xfId="0" applyNumberFormat="1" applyFont="1" applyBorder="1" applyAlignment="1">
      <alignment horizontal="left" vertical="center" wrapText="1"/>
    </xf>
    <xf numFmtId="168" fontId="2" fillId="0" borderId="1" xfId="1" applyNumberFormat="1" applyFont="1" applyFill="1" applyBorder="1" applyAlignment="1">
      <alignment horizontal="center" vertical="center"/>
    </xf>
    <xf numFmtId="2" fontId="2" fillId="0" borderId="1" xfId="30" applyNumberFormat="1" applyFont="1" applyBorder="1" applyAlignment="1">
      <alignment horizontal="left" vertical="center" wrapText="1"/>
    </xf>
    <xf numFmtId="1" fontId="1" fillId="0" borderId="1" xfId="30" applyNumberFormat="1" applyFont="1" applyBorder="1" applyAlignment="1">
      <alignment horizontal="center" vertical="center" wrapText="1"/>
    </xf>
    <xf numFmtId="169" fontId="1" fillId="0" borderId="1" xfId="1" applyNumberFormat="1" applyFont="1" applyFill="1" applyBorder="1" applyAlignment="1">
      <alignment horizontal="right" vertical="center" wrapText="1"/>
    </xf>
    <xf numFmtId="169" fontId="1" fillId="0" borderId="1" xfId="1" applyNumberFormat="1" applyFont="1" applyFill="1" applyBorder="1" applyAlignment="1">
      <alignment vertical="center"/>
    </xf>
    <xf numFmtId="169" fontId="1" fillId="0" borderId="1" xfId="1" applyNumberFormat="1" applyFont="1" applyFill="1" applyBorder="1" applyAlignment="1">
      <alignment horizontal="justify" vertical="center" wrapText="1"/>
    </xf>
    <xf numFmtId="169" fontId="1" fillId="0" borderId="1" xfId="1" applyNumberFormat="1" applyFont="1" applyFill="1" applyBorder="1" applyAlignment="1">
      <alignment vertical="center" wrapText="1"/>
    </xf>
    <xf numFmtId="2" fontId="1" fillId="0" borderId="1" xfId="30" applyNumberFormat="1" applyFont="1" applyBorder="1" applyAlignment="1">
      <alignment horizontal="left" vertical="center" wrapText="1"/>
    </xf>
    <xf numFmtId="169" fontId="1" fillId="0" borderId="1" xfId="1" applyNumberFormat="1" applyFont="1" applyFill="1" applyBorder="1" applyAlignment="1">
      <alignment horizontal="center" vertical="center" wrapText="1"/>
    </xf>
    <xf numFmtId="0" fontId="1" fillId="0" borderId="1" xfId="30" applyFont="1" applyBorder="1" applyAlignment="1">
      <alignment horizontal="left" vertical="top" wrapText="1"/>
    </xf>
    <xf numFmtId="0" fontId="1" fillId="0" borderId="1" xfId="30" applyFont="1" applyBorder="1" applyAlignment="1">
      <alignment horizontal="justify" vertical="center" wrapText="1"/>
    </xf>
    <xf numFmtId="170" fontId="1" fillId="0" borderId="1" xfId="1" applyNumberFormat="1" applyFont="1" applyFill="1" applyBorder="1" applyAlignment="1">
      <alignment horizontal="right" vertical="center" shrinkToFit="1"/>
    </xf>
    <xf numFmtId="169" fontId="1" fillId="0" borderId="1" xfId="1" applyNumberFormat="1" applyFont="1" applyFill="1" applyBorder="1" applyAlignment="1">
      <alignment horizontal="right" vertical="center" shrinkToFit="1"/>
    </xf>
    <xf numFmtId="2" fontId="1" fillId="0" borderId="1" xfId="31" applyNumberFormat="1" applyFont="1" applyBorder="1" applyAlignment="1">
      <alignment horizontal="left" vertical="center" wrapText="1"/>
    </xf>
    <xf numFmtId="1" fontId="1" fillId="0" borderId="1" xfId="30" applyNumberFormat="1" applyFont="1" applyBorder="1" applyAlignment="1">
      <alignment horizontal="center" vertical="center"/>
    </xf>
    <xf numFmtId="0" fontId="2" fillId="0" borderId="1" xfId="30" applyFont="1" applyBorder="1" applyAlignment="1">
      <alignment horizontal="left" vertical="top" wrapText="1"/>
    </xf>
    <xf numFmtId="0" fontId="1" fillId="0" borderId="1" xfId="30" applyFont="1" applyBorder="1" applyAlignment="1">
      <alignment horizontal="center" vertical="center"/>
    </xf>
    <xf numFmtId="164" fontId="1" fillId="0" borderId="1" xfId="1" applyFont="1" applyFill="1" applyBorder="1" applyAlignment="1">
      <alignment horizontal="right" vertical="center" wrapText="1"/>
    </xf>
    <xf numFmtId="0" fontId="2" fillId="0" borderId="1" xfId="30" applyFont="1" applyBorder="1" applyAlignment="1">
      <alignment horizontal="center" vertical="top"/>
    </xf>
    <xf numFmtId="0" fontId="1" fillId="0" borderId="1" xfId="32" applyFont="1" applyBorder="1" applyAlignment="1">
      <alignment horizontal="left" vertical="top" wrapText="1"/>
    </xf>
    <xf numFmtId="2" fontId="1" fillId="0" borderId="1" xfId="0" applyNumberFormat="1" applyFont="1" applyBorder="1" applyAlignment="1">
      <alignment horizontal="right" vertical="center" wrapText="1"/>
    </xf>
    <xf numFmtId="0" fontId="1" fillId="0" borderId="1" xfId="30" applyFont="1" applyBorder="1" applyAlignment="1">
      <alignment horizontal="center" vertical="top"/>
    </xf>
    <xf numFmtId="0" fontId="1" fillId="0" borderId="1" xfId="32" applyFont="1" applyBorder="1" applyAlignment="1">
      <alignment horizontal="justify" vertical="top" wrapText="1"/>
    </xf>
    <xf numFmtId="2" fontId="1" fillId="0" borderId="1" xfId="0" applyNumberFormat="1" applyFont="1" applyBorder="1" applyAlignment="1">
      <alignment horizontal="left" vertical="top" wrapText="1"/>
    </xf>
    <xf numFmtId="2" fontId="1" fillId="0" borderId="1" xfId="0" applyNumberFormat="1" applyFont="1" applyBorder="1" applyAlignment="1">
      <alignment horizontal="center" vertical="center" wrapText="1"/>
    </xf>
    <xf numFmtId="0" fontId="1" fillId="0" borderId="1" xfId="0" applyFont="1" applyBorder="1" applyAlignment="1">
      <alignment vertical="center"/>
    </xf>
    <xf numFmtId="0" fontId="1" fillId="5" borderId="1" xfId="0" applyFont="1" applyFill="1" applyBorder="1" applyAlignment="1">
      <alignment horizontal="center" vertical="center" wrapText="1"/>
    </xf>
    <xf numFmtId="0" fontId="2" fillId="5" borderId="1" xfId="30" applyFont="1" applyFill="1" applyBorder="1" applyAlignment="1">
      <alignment horizontal="left" vertical="top" wrapText="1"/>
    </xf>
    <xf numFmtId="0" fontId="1" fillId="5" borderId="1" xfId="30" applyFont="1" applyFill="1" applyBorder="1" applyAlignment="1">
      <alignment horizontal="center" vertical="center"/>
    </xf>
    <xf numFmtId="169" fontId="1" fillId="5" borderId="1" xfId="1" applyNumberFormat="1" applyFont="1" applyFill="1" applyBorder="1" applyAlignment="1">
      <alignment horizontal="right" vertical="center" wrapText="1"/>
    </xf>
    <xf numFmtId="169" fontId="2" fillId="5" borderId="1" xfId="1" applyNumberFormat="1" applyFont="1" applyFill="1" applyBorder="1" applyAlignment="1">
      <alignment vertical="center"/>
    </xf>
    <xf numFmtId="164" fontId="2" fillId="5" borderId="1" xfId="1" applyFont="1" applyFill="1" applyBorder="1" applyAlignment="1">
      <alignment vertical="center"/>
    </xf>
    <xf numFmtId="169" fontId="2" fillId="5" borderId="1" xfId="1" applyNumberFormat="1" applyFont="1" applyFill="1" applyBorder="1" applyAlignment="1">
      <alignment horizontal="justify" vertical="center" wrapText="1"/>
    </xf>
    <xf numFmtId="0" fontId="1" fillId="0" borderId="0" xfId="30" applyFont="1" applyAlignment="1">
      <alignment horizontal="left" vertical="top" wrapText="1"/>
    </xf>
    <xf numFmtId="0" fontId="2" fillId="0" borderId="2" xfId="0" applyFont="1" applyBorder="1" applyAlignment="1">
      <alignment horizontal="left" vertical="center"/>
    </xf>
    <xf numFmtId="0" fontId="2" fillId="0" borderId="3" xfId="0" applyFont="1" applyBorder="1" applyAlignment="1">
      <alignment horizontal="left" vertical="center" wrapText="1"/>
    </xf>
    <xf numFmtId="0" fontId="2" fillId="0" borderId="10" xfId="0" applyFont="1" applyBorder="1" applyAlignment="1">
      <alignment horizontal="left" vertical="center" wrapText="1"/>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1" fillId="0" borderId="1" xfId="0" applyFont="1" applyBorder="1" applyAlignment="1">
      <alignment horizontal="justify" vertical="center" wrapText="1"/>
    </xf>
    <xf numFmtId="0" fontId="1" fillId="0" borderId="15" xfId="0" applyFont="1" applyBorder="1" applyAlignment="1">
      <alignment horizontal="center" vertical="center"/>
    </xf>
    <xf numFmtId="0" fontId="1" fillId="4" borderId="15" xfId="0" applyFont="1" applyFill="1" applyBorder="1" applyAlignment="1">
      <alignment horizontal="center" vertical="center"/>
    </xf>
    <xf numFmtId="0" fontId="1" fillId="4" borderId="1" xfId="0" applyFont="1" applyFill="1" applyBorder="1" applyAlignment="1">
      <alignment horizontal="left" vertical="center" wrapText="1"/>
    </xf>
    <xf numFmtId="0" fontId="1" fillId="4" borderId="1" xfId="0" applyFont="1" applyFill="1" applyBorder="1" applyAlignment="1">
      <alignment horizontal="justify" vertical="center" wrapText="1"/>
    </xf>
    <xf numFmtId="0" fontId="1" fillId="0" borderId="1" xfId="0" applyFont="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justify" vertical="center" wrapText="1"/>
    </xf>
    <xf numFmtId="0" fontId="7" fillId="0" borderId="1" xfId="0" applyFont="1" applyBorder="1" applyAlignment="1">
      <alignment horizontal="justify" vertical="center" wrapText="1"/>
    </xf>
    <xf numFmtId="0" fontId="8" fillId="0" borderId="0" xfId="0" applyFont="1" applyAlignment="1" applyProtection="1">
      <alignment vertical="top"/>
      <protection locked="0"/>
    </xf>
    <xf numFmtId="0" fontId="1" fillId="0" borderId="0" xfId="0" applyFont="1" applyAlignment="1" applyProtection="1">
      <alignment horizontal="justify" vertical="top" wrapText="1"/>
      <protection locked="0"/>
    </xf>
    <xf numFmtId="0" fontId="5" fillId="0" borderId="0" xfId="0" applyFont="1" applyAlignment="1" applyProtection="1">
      <alignment horizontal="justify" vertical="top" wrapText="1"/>
      <protection locked="0"/>
    </xf>
    <xf numFmtId="0" fontId="1" fillId="0" borderId="0" xfId="0" applyFont="1" applyAlignment="1" applyProtection="1">
      <alignment horizontal="justify" vertical="top"/>
      <protection locked="0"/>
    </xf>
    <xf numFmtId="0" fontId="5" fillId="0" borderId="0" xfId="0" applyFont="1" applyAlignment="1" applyProtection="1">
      <alignment horizontal="justify" vertical="top"/>
      <protection locked="0"/>
    </xf>
    <xf numFmtId="0" fontId="5" fillId="0" borderId="0" xfId="0" applyFont="1" applyAlignment="1" applyProtection="1">
      <alignment horizontal="center" vertical="top"/>
      <protection locked="0"/>
    </xf>
    <xf numFmtId="167" fontId="5" fillId="0" borderId="0" xfId="4" applyNumberFormat="1" applyFont="1" applyFill="1" applyAlignment="1" applyProtection="1">
      <alignment horizontal="center" vertical="top"/>
      <protection locked="0"/>
    </xf>
    <xf numFmtId="167" fontId="5" fillId="0" borderId="0" xfId="4" applyNumberFormat="1" applyFont="1" applyFill="1" applyAlignment="1" applyProtection="1">
      <alignment vertical="top"/>
      <protection locked="0"/>
    </xf>
    <xf numFmtId="164" fontId="5" fillId="0" borderId="0" xfId="1" applyFont="1" applyFill="1" applyAlignment="1" applyProtection="1">
      <alignment horizontal="center" vertical="top"/>
      <protection locked="0"/>
    </xf>
    <xf numFmtId="0" fontId="5" fillId="0" borderId="0" xfId="0" applyFont="1" applyAlignment="1" applyProtection="1">
      <alignment vertical="top"/>
      <protection locked="0"/>
    </xf>
    <xf numFmtId="0" fontId="8" fillId="0" borderId="1" xfId="21" applyFont="1" applyBorder="1" applyAlignment="1">
      <alignment vertical="top"/>
    </xf>
    <xf numFmtId="0" fontId="8" fillId="0" borderId="1" xfId="21" applyFont="1" applyBorder="1" applyAlignment="1">
      <alignment horizontal="left" vertical="top"/>
    </xf>
    <xf numFmtId="0" fontId="8" fillId="0" borderId="5" xfId="21" applyFont="1" applyBorder="1" applyAlignment="1">
      <alignment horizontal="center" vertical="top"/>
    </xf>
    <xf numFmtId="0" fontId="8" fillId="0" borderId="11" xfId="21" applyFont="1" applyBorder="1" applyAlignment="1">
      <alignment horizontal="center" vertical="top"/>
    </xf>
    <xf numFmtId="14" fontId="8" fillId="0" borderId="1" xfId="21" applyNumberFormat="1" applyFont="1" applyBorder="1" applyAlignment="1">
      <alignment horizontal="left" vertical="top"/>
    </xf>
    <xf numFmtId="0" fontId="8" fillId="0" borderId="8" xfId="21" applyFont="1" applyBorder="1" applyAlignment="1">
      <alignment horizontal="center" vertical="top"/>
    </xf>
    <xf numFmtId="0" fontId="8" fillId="0" borderId="13" xfId="21" applyFont="1" applyBorder="1" applyAlignment="1">
      <alignment horizontal="center" vertical="top"/>
    </xf>
    <xf numFmtId="0" fontId="8" fillId="5" borderId="1" xfId="21" applyFont="1" applyFill="1" applyBorder="1" applyAlignment="1">
      <alignment horizontal="center" vertical="top"/>
    </xf>
    <xf numFmtId="0" fontId="8" fillId="5" borderId="1" xfId="21" applyFont="1" applyFill="1" applyBorder="1" applyAlignment="1">
      <alignment horizontal="justify" vertical="top"/>
    </xf>
    <xf numFmtId="0" fontId="8" fillId="10" borderId="1" xfId="0" applyFont="1" applyFill="1" applyBorder="1" applyAlignment="1">
      <alignment horizontal="center" vertical="top"/>
    </xf>
    <xf numFmtId="0" fontId="8" fillId="10" borderId="1" xfId="0" applyFont="1" applyFill="1" applyBorder="1" applyAlignment="1">
      <alignment horizontal="justify" vertical="top"/>
    </xf>
    <xf numFmtId="0" fontId="8" fillId="10" borderId="1" xfId="0" applyFont="1" applyFill="1" applyBorder="1" applyAlignment="1">
      <alignment vertical="top"/>
    </xf>
    <xf numFmtId="164" fontId="8" fillId="10" borderId="1" xfId="1" applyFont="1" applyFill="1" applyBorder="1" applyAlignment="1">
      <alignment horizontal="center" vertical="top"/>
    </xf>
    <xf numFmtId="0" fontId="5" fillId="0" borderId="1" xfId="0" applyFont="1" applyBorder="1" applyAlignment="1">
      <alignment horizontal="center" vertical="top"/>
    </xf>
    <xf numFmtId="0" fontId="8" fillId="0" borderId="1" xfId="0" applyFont="1" applyBorder="1" applyAlignment="1">
      <alignment horizontal="justify" vertical="top"/>
    </xf>
    <xf numFmtId="167" fontId="5" fillId="0" borderId="1" xfId="4" applyNumberFormat="1" applyFont="1" applyFill="1" applyBorder="1" applyAlignment="1" applyProtection="1">
      <alignment vertical="top"/>
      <protection locked="0"/>
    </xf>
    <xf numFmtId="167" fontId="5" fillId="0" borderId="1" xfId="4" applyNumberFormat="1" applyFont="1" applyFill="1" applyBorder="1" applyAlignment="1" applyProtection="1">
      <alignment horizontal="center" vertical="top"/>
      <protection locked="0"/>
    </xf>
    <xf numFmtId="0" fontId="5" fillId="0" borderId="1" xfId="0" applyFont="1" applyBorder="1" applyAlignment="1">
      <alignment horizontal="justify" vertical="top" wrapText="1"/>
    </xf>
    <xf numFmtId="3" fontId="5" fillId="0" borderId="1" xfId="0" applyNumberFormat="1" applyFont="1" applyBorder="1" applyAlignment="1">
      <alignment horizontal="center" vertical="center" wrapText="1"/>
    </xf>
    <xf numFmtId="167" fontId="1" fillId="0" borderId="1" xfId="4" applyNumberFormat="1" applyFont="1" applyFill="1" applyBorder="1" applyAlignment="1" applyProtection="1">
      <alignment vertical="center" wrapText="1"/>
    </xf>
    <xf numFmtId="0" fontId="5" fillId="0" borderId="0" xfId="0" applyFont="1" applyAlignment="1">
      <alignment vertical="top"/>
    </xf>
    <xf numFmtId="167" fontId="5" fillId="0" borderId="1" xfId="4" applyNumberFormat="1" applyFont="1" applyFill="1" applyBorder="1" applyAlignment="1" applyProtection="1">
      <alignment vertical="center" wrapText="1"/>
    </xf>
    <xf numFmtId="167" fontId="5" fillId="0" borderId="1" xfId="4" applyNumberFormat="1" applyFont="1" applyFill="1" applyBorder="1" applyAlignment="1" applyProtection="1">
      <alignment horizontal="center" vertical="center" wrapText="1"/>
      <protection locked="0"/>
    </xf>
    <xf numFmtId="167" fontId="1" fillId="0" borderId="1" xfId="4" applyNumberFormat="1" applyFont="1" applyFill="1" applyBorder="1" applyAlignment="1" applyProtection="1">
      <alignment horizontal="left" vertical="center" wrapText="1"/>
    </xf>
    <xf numFmtId="171" fontId="5" fillId="0" borderId="1" xfId="0" applyNumberFormat="1" applyFont="1" applyBorder="1" applyAlignment="1">
      <alignment horizontal="center" vertical="top" wrapText="1"/>
    </xf>
    <xf numFmtId="2" fontId="5" fillId="0" borderId="1" xfId="0" applyNumberFormat="1" applyFont="1" applyBorder="1" applyAlignment="1">
      <alignment horizontal="center" vertical="top" wrapText="1"/>
    </xf>
    <xf numFmtId="3" fontId="1" fillId="0" borderId="1" xfId="0" applyNumberFormat="1" applyFont="1" applyBorder="1" applyAlignment="1">
      <alignment horizontal="center" vertical="center" wrapText="1"/>
    </xf>
    <xf numFmtId="167" fontId="5" fillId="0" borderId="1" xfId="4" applyNumberFormat="1" applyFont="1" applyFill="1" applyBorder="1" applyAlignment="1" applyProtection="1">
      <alignment horizontal="center" vertical="center" wrapText="1"/>
    </xf>
    <xf numFmtId="0" fontId="5" fillId="0" borderId="1" xfId="0" applyFont="1" applyBorder="1" applyAlignment="1">
      <alignment horizontal="center" vertical="center" wrapText="1"/>
    </xf>
    <xf numFmtId="167" fontId="5" fillId="0" borderId="1" xfId="4" applyNumberFormat="1" applyFont="1" applyFill="1" applyBorder="1" applyAlignment="1" applyProtection="1">
      <alignment vertical="top" wrapText="1"/>
    </xf>
    <xf numFmtId="167" fontId="5" fillId="0" borderId="1" xfId="4" applyNumberFormat="1" applyFont="1" applyFill="1" applyBorder="1" applyAlignment="1" applyProtection="1">
      <alignment vertical="top" wrapText="1"/>
      <protection locked="0"/>
    </xf>
    <xf numFmtId="0" fontId="8" fillId="0" borderId="1" xfId="21" applyFont="1" applyBorder="1" applyAlignment="1">
      <alignment horizontal="center" vertical="top"/>
    </xf>
    <xf numFmtId="0" fontId="8" fillId="0" borderId="1" xfId="21" applyFont="1" applyBorder="1" applyAlignment="1">
      <alignment horizontal="center" vertical="center"/>
    </xf>
    <xf numFmtId="0" fontId="2" fillId="0" borderId="1" xfId="21" applyFont="1" applyBorder="1" applyAlignment="1">
      <alignment horizontal="right" vertical="center"/>
    </xf>
    <xf numFmtId="164" fontId="8" fillId="0" borderId="1" xfId="1" applyFont="1" applyFill="1" applyBorder="1" applyAlignment="1" applyProtection="1">
      <alignment horizontal="center" vertical="center"/>
    </xf>
    <xf numFmtId="0" fontId="8" fillId="0" borderId="1" xfId="0" applyFont="1" applyBorder="1" applyAlignment="1">
      <alignment horizontal="justify" vertical="top" wrapText="1"/>
    </xf>
    <xf numFmtId="0" fontId="8" fillId="10" borderId="1" xfId="0" applyFont="1" applyFill="1" applyBorder="1" applyAlignment="1">
      <alignment horizontal="center" vertical="center"/>
    </xf>
    <xf numFmtId="0" fontId="8" fillId="10" borderId="1" xfId="0" applyFont="1" applyFill="1" applyBorder="1" applyAlignment="1">
      <alignment vertical="center"/>
    </xf>
    <xf numFmtId="167" fontId="1" fillId="0" borderId="1" xfId="4" applyNumberFormat="1" applyFont="1" applyFill="1" applyBorder="1" applyAlignment="1" applyProtection="1">
      <alignment horizontal="center" vertical="center" wrapText="1"/>
    </xf>
    <xf numFmtId="167" fontId="1" fillId="0" borderId="1" xfId="4" applyNumberFormat="1" applyFont="1" applyFill="1" applyBorder="1" applyAlignment="1" applyProtection="1">
      <alignment horizontal="left" vertical="center" wrapText="1"/>
      <protection locked="0"/>
    </xf>
    <xf numFmtId="167" fontId="1" fillId="0" borderId="1" xfId="4" applyNumberFormat="1" applyFont="1" applyFill="1" applyBorder="1" applyAlignment="1" applyProtection="1">
      <alignment horizontal="right" vertical="center" wrapText="1"/>
      <protection locked="0"/>
    </xf>
    <xf numFmtId="167" fontId="7" fillId="0" borderId="1" xfId="4" applyNumberFormat="1" applyFont="1" applyFill="1" applyBorder="1" applyAlignment="1" applyProtection="1">
      <alignment horizontal="left" vertical="center" wrapText="1"/>
    </xf>
    <xf numFmtId="0" fontId="2" fillId="0" borderId="1" xfId="21" applyFont="1" applyBorder="1" applyAlignment="1">
      <alignment horizontal="center" vertical="center"/>
    </xf>
    <xf numFmtId="167" fontId="8" fillId="0" borderId="1" xfId="4" applyNumberFormat="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lignment horizontal="left" vertical="top" wrapText="1"/>
    </xf>
    <xf numFmtId="0" fontId="2" fillId="0" borderId="1" xfId="0" applyFont="1" applyBorder="1" applyAlignment="1">
      <alignment horizontal="center" vertical="top" wrapText="1"/>
    </xf>
    <xf numFmtId="164" fontId="1" fillId="0" borderId="1" xfId="1" applyFont="1" applyFill="1" applyBorder="1" applyAlignment="1" applyProtection="1">
      <alignment horizontal="left" vertical="center" wrapText="1"/>
      <protection locked="0"/>
    </xf>
    <xf numFmtId="0" fontId="8" fillId="0" borderId="1" xfId="21" applyFont="1" applyBorder="1" applyAlignment="1">
      <alignment vertical="center"/>
    </xf>
    <xf numFmtId="167" fontId="8" fillId="0" borderId="1" xfId="21" applyNumberFormat="1" applyFont="1" applyBorder="1" applyAlignment="1">
      <alignment horizontal="center" vertical="center"/>
    </xf>
    <xf numFmtId="0" fontId="1" fillId="0" borderId="1" xfId="0" applyFont="1" applyBorder="1" applyAlignment="1" applyProtection="1">
      <alignment horizontal="center" vertical="top"/>
      <protection locked="0"/>
    </xf>
    <xf numFmtId="0" fontId="1" fillId="0" borderId="1" xfId="0" applyFont="1" applyBorder="1" applyAlignment="1" applyProtection="1">
      <alignment horizontal="justify" vertical="top" wrapText="1"/>
      <protection locked="0"/>
    </xf>
    <xf numFmtId="0" fontId="7" fillId="0" borderId="1" xfId="0" applyFont="1" applyBorder="1" applyAlignment="1" applyProtection="1">
      <alignment horizontal="center" vertical="center"/>
      <protection locked="0"/>
    </xf>
    <xf numFmtId="167" fontId="7" fillId="0" borderId="1" xfId="4" applyNumberFormat="1" applyFont="1" applyFill="1" applyBorder="1" applyAlignment="1" applyProtection="1">
      <alignment horizontal="center" vertical="center"/>
      <protection locked="0"/>
    </xf>
    <xf numFmtId="167" fontId="1" fillId="0" borderId="1" xfId="4" applyNumberFormat="1" applyFont="1" applyFill="1" applyBorder="1" applyAlignment="1" applyProtection="1">
      <alignment horizontal="center" vertical="center"/>
      <protection locked="0"/>
    </xf>
    <xf numFmtId="171" fontId="5" fillId="0" borderId="2" xfId="0" applyNumberFormat="1" applyFont="1" applyBorder="1" applyAlignment="1">
      <alignment horizontal="center" vertical="top" wrapText="1"/>
    </xf>
    <xf numFmtId="164" fontId="8" fillId="0" borderId="1" xfId="1" applyFont="1" applyFill="1" applyBorder="1" applyAlignment="1">
      <alignment horizontal="center" vertical="center"/>
    </xf>
    <xf numFmtId="0" fontId="8" fillId="0" borderId="1" xfId="0" applyFont="1" applyBorder="1" applyAlignment="1">
      <alignment horizontal="center" vertical="top"/>
    </xf>
    <xf numFmtId="0" fontId="8" fillId="0" borderId="1" xfId="0" applyFont="1" applyBorder="1" applyAlignment="1">
      <alignment horizontal="center" vertical="center"/>
    </xf>
    <xf numFmtId="0" fontId="8" fillId="0" borderId="1" xfId="0" applyFont="1" applyBorder="1" applyAlignment="1">
      <alignment vertical="center"/>
    </xf>
    <xf numFmtId="4" fontId="8" fillId="0" borderId="1" xfId="0" applyNumberFormat="1" applyFont="1" applyBorder="1" applyAlignment="1">
      <alignment horizontal="center" vertical="center"/>
    </xf>
    <xf numFmtId="0" fontId="8" fillId="10" borderId="1" xfId="0" applyFont="1" applyFill="1" applyBorder="1" applyAlignment="1">
      <alignment horizontal="center" vertical="top" wrapText="1"/>
    </xf>
    <xf numFmtId="0" fontId="8" fillId="10" borderId="1" xfId="0" applyFont="1" applyFill="1" applyBorder="1" applyAlignment="1">
      <alignment vertical="top" wrapText="1"/>
    </xf>
    <xf numFmtId="0" fontId="8" fillId="10" borderId="1" xfId="0" applyFont="1" applyFill="1" applyBorder="1" applyAlignment="1">
      <alignment horizontal="center" vertical="center" wrapText="1"/>
    </xf>
    <xf numFmtId="0" fontId="8" fillId="10" borderId="1" xfId="0" applyFont="1" applyFill="1" applyBorder="1" applyAlignment="1">
      <alignment vertical="center" wrapText="1"/>
    </xf>
    <xf numFmtId="0" fontId="5" fillId="0" borderId="1" xfId="0" applyFont="1" applyBorder="1" applyAlignment="1">
      <alignment horizontal="center" vertical="center"/>
    </xf>
    <xf numFmtId="43" fontId="5" fillId="0" borderId="1" xfId="4" applyFont="1" applyFill="1" applyBorder="1" applyAlignment="1">
      <alignment vertical="center" wrapText="1"/>
    </xf>
    <xf numFmtId="0" fontId="14" fillId="0" borderId="1" xfId="0" applyFont="1" applyBorder="1" applyAlignment="1">
      <alignment vertical="top" wrapText="1"/>
    </xf>
    <xf numFmtId="0" fontId="5" fillId="0" borderId="1" xfId="0" applyFont="1" applyBorder="1" applyAlignment="1">
      <alignment horizontal="justify" vertical="top"/>
    </xf>
    <xf numFmtId="43" fontId="4" fillId="4" borderId="1" xfId="4" applyFont="1" applyFill="1" applyBorder="1" applyAlignment="1">
      <alignment horizontal="right" vertical="center" wrapText="1"/>
    </xf>
    <xf numFmtId="43" fontId="4" fillId="4" borderId="1" xfId="0" applyNumberFormat="1" applyFont="1" applyFill="1" applyBorder="1" applyAlignment="1">
      <alignment horizontal="right" vertical="center" wrapText="1"/>
    </xf>
    <xf numFmtId="0" fontId="5" fillId="0" borderId="1" xfId="16" applyNumberFormat="1" applyFont="1" applyFill="1" applyBorder="1" applyAlignment="1">
      <alignment horizontal="justify" vertical="top" wrapText="1"/>
    </xf>
    <xf numFmtId="0" fontId="8" fillId="0" borderId="1" xfId="16" applyNumberFormat="1" applyFont="1" applyFill="1" applyBorder="1" applyAlignment="1">
      <alignment horizontal="left" vertical="top" wrapText="1"/>
    </xf>
    <xf numFmtId="0" fontId="2" fillId="4" borderId="1" xfId="21" applyFont="1" applyFill="1" applyBorder="1" applyAlignment="1">
      <alignment horizontal="center" vertical="center"/>
    </xf>
    <xf numFmtId="164" fontId="6" fillId="4" borderId="1" xfId="1" applyFont="1" applyFill="1" applyBorder="1" applyAlignment="1">
      <alignment horizontal="right" vertical="center" wrapText="1"/>
    </xf>
    <xf numFmtId="0" fontId="4" fillId="4" borderId="1" xfId="0" applyFont="1" applyFill="1" applyBorder="1" applyAlignment="1">
      <alignment horizontal="right" vertical="center" wrapText="1"/>
    </xf>
    <xf numFmtId="0" fontId="8" fillId="0" borderId="1" xfId="16" applyNumberFormat="1" applyFont="1" applyFill="1" applyBorder="1" applyAlignment="1">
      <alignment horizontal="justify" vertical="top" wrapText="1"/>
    </xf>
    <xf numFmtId="1" fontId="5" fillId="0" borderId="1" xfId="0" applyNumberFormat="1" applyFont="1" applyBorder="1" applyAlignment="1">
      <alignment horizontal="center" vertical="center" wrapText="1"/>
    </xf>
    <xf numFmtId="43" fontId="4" fillId="4" borderId="1" xfId="4" applyFont="1" applyFill="1" applyBorder="1" applyAlignment="1">
      <alignment horizontal="right" vertical="top" wrapText="1"/>
    </xf>
    <xf numFmtId="43" fontId="4" fillId="0" borderId="1" xfId="4" applyFont="1" applyFill="1" applyBorder="1" applyAlignment="1">
      <alignment horizontal="right" vertical="top" wrapText="1"/>
    </xf>
    <xf numFmtId="2" fontId="5" fillId="0" borderId="1" xfId="0" applyNumberFormat="1" applyFont="1" applyBorder="1" applyAlignment="1">
      <alignment horizontal="center" vertical="center" wrapText="1"/>
    </xf>
    <xf numFmtId="43" fontId="6" fillId="4" borderId="1" xfId="4" applyFont="1" applyFill="1" applyBorder="1" applyAlignment="1">
      <alignment horizontal="right" vertical="center" wrapText="1"/>
    </xf>
    <xf numFmtId="0" fontId="5" fillId="0" borderId="16" xfId="17" applyFont="1" applyBorder="1" applyAlignment="1">
      <alignment horizontal="justify" vertical="top" wrapText="1"/>
    </xf>
    <xf numFmtId="43" fontId="4" fillId="0" borderId="1" xfId="4" applyFont="1" applyFill="1" applyBorder="1" applyAlignment="1">
      <alignment horizontal="right" vertical="center" wrapText="1"/>
    </xf>
    <xf numFmtId="43" fontId="5" fillId="4" borderId="1" xfId="4"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justify" vertical="top" wrapText="1"/>
      <protection locked="0"/>
    </xf>
    <xf numFmtId="167" fontId="5" fillId="0" borderId="0" xfId="0" applyNumberFormat="1" applyFont="1" applyAlignment="1" applyProtection="1">
      <alignment horizontal="justify" vertical="top" wrapText="1"/>
      <protection locked="0"/>
    </xf>
    <xf numFmtId="167" fontId="8" fillId="0" borderId="1" xfId="4" applyNumberFormat="1" applyFont="1" applyFill="1" applyBorder="1" applyAlignment="1" applyProtection="1">
      <alignment horizontal="justify" vertical="top" wrapText="1"/>
      <protection locked="0"/>
    </xf>
    <xf numFmtId="2" fontId="5" fillId="0" borderId="1" xfId="0" applyNumberFormat="1" applyFont="1" applyBorder="1" applyAlignment="1" applyProtection="1">
      <alignment horizontal="center" vertical="top" wrapText="1"/>
      <protection locked="0"/>
    </xf>
    <xf numFmtId="43" fontId="5" fillId="0" borderId="0" xfId="0" applyNumberFormat="1" applyFont="1" applyAlignment="1">
      <alignment vertical="top"/>
    </xf>
    <xf numFmtId="164" fontId="5" fillId="0" borderId="0" xfId="0" applyNumberFormat="1" applyFont="1" applyAlignment="1" applyProtection="1">
      <alignment vertical="top" wrapText="1"/>
      <protection locked="0"/>
    </xf>
    <xf numFmtId="43" fontId="1" fillId="4" borderId="1" xfId="4" applyFont="1" applyFill="1" applyBorder="1" applyAlignment="1" applyProtection="1">
      <alignment horizontal="center" vertical="top"/>
      <protection locked="0"/>
    </xf>
    <xf numFmtId="43" fontId="2" fillId="4" borderId="1" xfId="4" applyFont="1" applyFill="1" applyBorder="1" applyAlignment="1" applyProtection="1">
      <alignment horizontal="center" vertical="top"/>
      <protection locked="0"/>
    </xf>
    <xf numFmtId="43" fontId="4" fillId="4" borderId="1" xfId="0" applyNumberFormat="1" applyFont="1" applyFill="1" applyBorder="1" applyAlignment="1">
      <alignment horizontal="right" vertical="top" wrapText="1"/>
    </xf>
    <xf numFmtId="0" fontId="5" fillId="0" borderId="0" xfId="21" applyFont="1" applyAlignment="1">
      <alignment vertical="top"/>
    </xf>
    <xf numFmtId="0" fontId="5" fillId="0" borderId="0" xfId="24" applyFont="1" applyAlignment="1">
      <alignment vertical="top"/>
    </xf>
    <xf numFmtId="0" fontId="5" fillId="0" borderId="1" xfId="21" applyFont="1" applyBorder="1" applyAlignment="1">
      <alignment horizontal="center" vertical="top"/>
    </xf>
    <xf numFmtId="0" fontId="8" fillId="0" borderId="1" xfId="21" applyFont="1" applyBorder="1" applyAlignment="1">
      <alignment horizontal="justify" vertical="top"/>
    </xf>
    <xf numFmtId="0" fontId="5" fillId="0" borderId="1" xfId="21" applyFont="1" applyBorder="1" applyAlignment="1">
      <alignment horizontal="center" vertical="center"/>
    </xf>
    <xf numFmtId="0" fontId="5" fillId="0" borderId="1" xfId="21" applyFont="1" applyBorder="1" applyAlignment="1">
      <alignment vertical="center"/>
    </xf>
    <xf numFmtId="4" fontId="5" fillId="0" borderId="1" xfId="0" applyNumberFormat="1" applyFont="1" applyBorder="1" applyAlignment="1">
      <alignment vertical="center"/>
    </xf>
    <xf numFmtId="0" fontId="5" fillId="0" borderId="1" xfId="0" applyFont="1" applyBorder="1" applyAlignment="1">
      <alignment vertical="center"/>
    </xf>
    <xf numFmtId="0" fontId="8" fillId="0" borderId="1" xfId="0" applyFont="1" applyBorder="1" applyAlignment="1">
      <alignment vertical="top"/>
    </xf>
    <xf numFmtId="4" fontId="5" fillId="0" borderId="1" xfId="0" applyNumberFormat="1" applyFont="1" applyBorder="1" applyAlignment="1">
      <alignment horizontal="center" vertical="center"/>
    </xf>
    <xf numFmtId="0" fontId="5" fillId="0" borderId="1" xfId="21" applyFont="1" applyBorder="1" applyAlignment="1">
      <alignment horizontal="justify" vertical="top"/>
    </xf>
    <xf numFmtId="4" fontId="2" fillId="4" borderId="1" xfId="21" applyNumberFormat="1" applyFont="1" applyFill="1" applyBorder="1" applyAlignment="1">
      <alignment horizontal="center" vertical="center"/>
    </xf>
    <xf numFmtId="0" fontId="1" fillId="4" borderId="1" xfId="0" applyFont="1" applyFill="1" applyBorder="1" applyAlignment="1">
      <alignment horizontal="center" vertical="center"/>
    </xf>
    <xf numFmtId="4" fontId="1" fillId="4" borderId="1" xfId="0" applyNumberFormat="1" applyFont="1" applyFill="1" applyBorder="1" applyAlignment="1">
      <alignment horizontal="center" vertical="center"/>
    </xf>
    <xf numFmtId="2" fontId="5" fillId="0" borderId="1" xfId="0" applyNumberFormat="1" applyFont="1" applyBorder="1" applyAlignment="1">
      <alignment horizontal="center" vertical="top"/>
    </xf>
    <xf numFmtId="0" fontId="5" fillId="0" borderId="1" xfId="24" applyFont="1" applyBorder="1" applyAlignment="1">
      <alignment horizontal="center" vertical="top" wrapText="1"/>
    </xf>
    <xf numFmtId="0" fontId="5" fillId="0" borderId="1" xfId="24" applyFont="1" applyBorder="1" applyAlignment="1">
      <alignment horizontal="left" vertical="top" wrapText="1"/>
    </xf>
    <xf numFmtId="0" fontId="5" fillId="0" borderId="1" xfId="24" applyFont="1" applyBorder="1" applyAlignment="1">
      <alignment horizontal="center" vertical="center"/>
    </xf>
    <xf numFmtId="0" fontId="5" fillId="0" borderId="1" xfId="24" applyFont="1" applyBorder="1" applyAlignment="1">
      <alignment horizontal="center" vertical="center" wrapText="1"/>
    </xf>
    <xf numFmtId="0" fontId="8" fillId="0" borderId="1" xfId="0" applyFont="1" applyBorder="1" applyAlignment="1" applyProtection="1">
      <alignment horizontal="justify" vertical="top" wrapText="1"/>
      <protection locked="0"/>
    </xf>
    <xf numFmtId="4" fontId="2" fillId="4" borderId="1" xfId="0" applyNumberFormat="1" applyFont="1" applyFill="1" applyBorder="1" applyAlignment="1">
      <alignment horizontal="center" vertical="center"/>
    </xf>
    <xf numFmtId="4" fontId="8" fillId="0" borderId="1" xfId="21" applyNumberFormat="1" applyFont="1" applyBorder="1" applyAlignment="1">
      <alignment horizontal="center" vertical="center"/>
    </xf>
    <xf numFmtId="167" fontId="5" fillId="2" borderId="1" xfId="4" applyNumberFormat="1" applyFont="1" applyFill="1" applyBorder="1" applyAlignment="1" applyProtection="1">
      <alignment horizontal="center" vertical="center" wrapText="1"/>
      <protection locked="0"/>
    </xf>
    <xf numFmtId="0" fontId="5" fillId="0" borderId="17" xfId="0" applyFont="1" applyBorder="1" applyAlignment="1">
      <alignment horizontal="center" vertical="top"/>
    </xf>
    <xf numFmtId="0" fontId="5" fillId="2" borderId="1" xfId="0" applyFont="1" applyFill="1" applyBorder="1" applyAlignment="1">
      <alignment horizontal="center" vertical="center"/>
    </xf>
    <xf numFmtId="0" fontId="8" fillId="0" borderId="1" xfId="0" applyFont="1" applyBorder="1" applyAlignment="1">
      <alignment horizontal="left" vertical="top"/>
    </xf>
    <xf numFmtId="0" fontId="15" fillId="0" borderId="1" xfId="0" applyFont="1" applyBorder="1" applyAlignment="1">
      <alignment horizontal="justify" vertical="top"/>
    </xf>
    <xf numFmtId="0" fontId="16" fillId="0" borderId="1" xfId="0" applyFont="1" applyBorder="1" applyAlignment="1">
      <alignment horizontal="justify" vertical="top"/>
    </xf>
    <xf numFmtId="171" fontId="5" fillId="0" borderId="1" xfId="0" applyNumberFormat="1" applyFont="1" applyBorder="1" applyAlignment="1">
      <alignment horizontal="center" vertical="top"/>
    </xf>
    <xf numFmtId="164" fontId="8" fillId="0" borderId="1" xfId="1" applyFont="1" applyBorder="1" applyAlignment="1">
      <alignment horizontal="center" vertical="center" wrapText="1"/>
    </xf>
    <xf numFmtId="0" fontId="2" fillId="0" borderId="0" xfId="0" applyFont="1" applyAlignment="1">
      <alignment vertical="top"/>
    </xf>
    <xf numFmtId="0" fontId="2" fillId="0" borderId="2" xfId="0" applyFont="1" applyBorder="1" applyAlignment="1">
      <alignment vertical="top"/>
    </xf>
    <xf numFmtId="0" fontId="2" fillId="0" borderId="3" xfId="0" applyFont="1" applyBorder="1" applyAlignment="1">
      <alignment vertical="top"/>
    </xf>
    <xf numFmtId="0" fontId="2" fillId="0" borderId="10" xfId="0" applyFont="1" applyBorder="1" applyAlignment="1">
      <alignment vertical="top"/>
    </xf>
    <xf numFmtId="0" fontId="2" fillId="0" borderId="1" xfId="0" applyFont="1" applyBorder="1" applyAlignment="1">
      <alignment horizontal="left" vertical="top"/>
    </xf>
    <xf numFmtId="0" fontId="2" fillId="0" borderId="1" xfId="0" applyFont="1" applyBorder="1" applyAlignment="1">
      <alignment vertical="top"/>
    </xf>
    <xf numFmtId="0" fontId="1" fillId="0" borderId="1" xfId="0" applyFont="1" applyBorder="1" applyAlignment="1">
      <alignment vertical="top" wrapText="1"/>
    </xf>
    <xf numFmtId="0" fontId="1" fillId="0" borderId="0" xfId="0" applyFont="1" applyAlignment="1">
      <alignment vertical="top" wrapText="1"/>
    </xf>
    <xf numFmtId="0" fontId="2" fillId="0" borderId="0" xfId="18" applyFont="1" applyAlignment="1">
      <alignment horizontal="center" vertical="center"/>
    </xf>
    <xf numFmtId="0" fontId="1" fillId="0" borderId="0" xfId="18" applyFont="1" applyAlignment="1">
      <alignment horizontal="left"/>
    </xf>
    <xf numFmtId="0" fontId="18" fillId="0" borderId="0" xfId="0" applyFont="1" applyAlignment="1">
      <alignment vertical="top"/>
    </xf>
    <xf numFmtId="0" fontId="19" fillId="0" borderId="0" xfId="0" applyFont="1" applyAlignment="1">
      <alignment horizontal="left" vertical="top"/>
    </xf>
    <xf numFmtId="2" fontId="1" fillId="0" borderId="0" xfId="18" applyNumberFormat="1" applyFont="1" applyAlignment="1">
      <alignment horizontal="center" vertical="top"/>
    </xf>
    <xf numFmtId="0" fontId="1" fillId="0" borderId="0" xfId="18" applyFont="1" applyAlignment="1">
      <alignment horizontal="justify" vertical="top"/>
    </xf>
    <xf numFmtId="0" fontId="1" fillId="0" borderId="0" xfId="18" applyFont="1" applyAlignment="1">
      <alignment horizontal="center" vertical="top"/>
    </xf>
    <xf numFmtId="0" fontId="1" fillId="0" borderId="0" xfId="18" applyFont="1" applyAlignment="1">
      <alignment horizontal="center"/>
    </xf>
    <xf numFmtId="164" fontId="1" fillId="0" borderId="0" xfId="11" applyFont="1" applyFill="1" applyBorder="1" applyAlignment="1">
      <alignment horizontal="center"/>
    </xf>
    <xf numFmtId="164" fontId="1" fillId="0" borderId="0" xfId="1" applyFont="1" applyFill="1" applyBorder="1" applyAlignment="1">
      <alignment horizontal="center"/>
    </xf>
    <xf numFmtId="164" fontId="1" fillId="11" borderId="0" xfId="1" applyFont="1" applyFill="1"/>
    <xf numFmtId="0" fontId="1" fillId="0" borderId="0" xfId="18" applyFont="1"/>
    <xf numFmtId="2" fontId="2" fillId="0" borderId="0" xfId="18" applyNumberFormat="1" applyFont="1" applyAlignment="1">
      <alignment horizontal="left" vertical="top"/>
    </xf>
    <xf numFmtId="2" fontId="2" fillId="5" borderId="1" xfId="18" applyNumberFormat="1" applyFont="1" applyFill="1" applyBorder="1" applyAlignment="1">
      <alignment horizontal="center" vertical="center"/>
    </xf>
    <xf numFmtId="0" fontId="2" fillId="5" borderId="1" xfId="18" applyFont="1" applyFill="1" applyBorder="1" applyAlignment="1">
      <alignment horizontal="justify" vertical="center"/>
    </xf>
    <xf numFmtId="0" fontId="2" fillId="5" borderId="1" xfId="18" applyFont="1" applyFill="1" applyBorder="1" applyAlignment="1">
      <alignment horizontal="center" vertical="center"/>
    </xf>
    <xf numFmtId="164" fontId="2" fillId="5" borderId="1" xfId="11" applyFont="1" applyFill="1" applyBorder="1" applyAlignment="1">
      <alignment horizontal="center" vertical="center"/>
    </xf>
    <xf numFmtId="2" fontId="1" fillId="0" borderId="1" xfId="18" applyNumberFormat="1" applyFont="1" applyBorder="1" applyAlignment="1">
      <alignment horizontal="center" vertical="top"/>
    </xf>
    <xf numFmtId="0" fontId="2" fillId="0" borderId="1" xfId="18" applyFont="1" applyBorder="1" applyAlignment="1">
      <alignment horizontal="justify" vertical="top"/>
    </xf>
    <xf numFmtId="0" fontId="2" fillId="0" borderId="1" xfId="18" applyFont="1" applyBorder="1" applyAlignment="1">
      <alignment horizontal="center" vertical="top"/>
    </xf>
    <xf numFmtId="0" fontId="1" fillId="0" borderId="1" xfId="18" applyFont="1" applyBorder="1" applyAlignment="1">
      <alignment horizontal="center" vertical="center"/>
    </xf>
    <xf numFmtId="164" fontId="1" fillId="0" borderId="1" xfId="11" applyFont="1" applyFill="1" applyBorder="1" applyAlignment="1">
      <alignment horizontal="center" vertical="center"/>
    </xf>
    <xf numFmtId="0" fontId="1" fillId="0" borderId="1" xfId="18" applyFont="1" applyBorder="1" applyAlignment="1">
      <alignment horizontal="justify" vertical="top"/>
    </xf>
    <xf numFmtId="2" fontId="2"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2" fontId="2" fillId="0" borderId="1" xfId="18" applyNumberFormat="1" applyFont="1" applyBorder="1" applyAlignment="1">
      <alignment horizontal="center" vertical="top"/>
    </xf>
    <xf numFmtId="0" fontId="1" fillId="0" borderId="1" xfId="18" applyFont="1" applyBorder="1" applyAlignment="1">
      <alignment horizontal="center" vertical="top"/>
    </xf>
    <xf numFmtId="0" fontId="1" fillId="0" borderId="1" xfId="18" applyFont="1" applyBorder="1" applyAlignment="1">
      <alignment horizontal="center"/>
    </xf>
    <xf numFmtId="164" fontId="1" fillId="0" borderId="1" xfId="11" applyFont="1" applyFill="1" applyBorder="1" applyAlignment="1">
      <alignment horizontal="center"/>
    </xf>
    <xf numFmtId="0" fontId="1" fillId="0" borderId="1" xfId="11" applyNumberFormat="1" applyFont="1" applyFill="1" applyBorder="1" applyAlignment="1">
      <alignment horizontal="center"/>
    </xf>
    <xf numFmtId="0" fontId="2" fillId="0" borderId="1" xfId="18" applyFont="1" applyBorder="1" applyAlignment="1">
      <alignment horizontal="left"/>
    </xf>
    <xf numFmtId="164" fontId="1" fillId="0" borderId="1" xfId="11" applyFont="1" applyFill="1" applyBorder="1" applyAlignment="1">
      <alignment horizontal="right"/>
    </xf>
    <xf numFmtId="0" fontId="1" fillId="0" borderId="1" xfId="18" applyFont="1" applyBorder="1" applyAlignment="1">
      <alignment horizontal="left"/>
    </xf>
    <xf numFmtId="0" fontId="2" fillId="0" borderId="1" xfId="11" applyNumberFormat="1" applyFont="1" applyFill="1" applyBorder="1" applyAlignment="1">
      <alignment horizontal="center"/>
    </xf>
    <xf numFmtId="43" fontId="1" fillId="0" borderId="1" xfId="18" applyNumberFormat="1" applyFont="1" applyBorder="1" applyAlignment="1">
      <alignment horizontal="center"/>
    </xf>
    <xf numFmtId="164" fontId="1" fillId="0" borderId="1" xfId="18" applyNumberFormat="1" applyFont="1" applyBorder="1" applyAlignment="1">
      <alignment horizontal="center"/>
    </xf>
    <xf numFmtId="164" fontId="2" fillId="11" borderId="0" xfId="1" applyFont="1" applyFill="1" applyAlignment="1">
      <alignment horizontal="center" vertical="center"/>
    </xf>
    <xf numFmtId="164" fontId="2" fillId="5" borderId="1" xfId="1" applyFont="1" applyFill="1" applyBorder="1" applyAlignment="1">
      <alignment horizontal="center" vertical="center"/>
    </xf>
    <xf numFmtId="9" fontId="20" fillId="12" borderId="0" xfId="2" applyFont="1" applyFill="1" applyAlignment="1">
      <alignment horizontal="center"/>
    </xf>
    <xf numFmtId="164" fontId="2" fillId="0" borderId="1" xfId="1" applyFont="1" applyFill="1" applyBorder="1" applyAlignment="1">
      <alignment horizontal="center" vertical="center"/>
    </xf>
    <xf numFmtId="164" fontId="2" fillId="11" borderId="0" xfId="1" applyFont="1" applyFill="1" applyAlignment="1">
      <alignment horizontal="left"/>
    </xf>
    <xf numFmtId="164" fontId="1" fillId="0" borderId="1" xfId="1" applyFont="1" applyFill="1" applyBorder="1" applyAlignment="1">
      <alignment horizontal="center" vertical="center"/>
    </xf>
    <xf numFmtId="164" fontId="1" fillId="11" borderId="0" xfId="1" applyFont="1" applyFill="1" applyAlignment="1">
      <alignment horizontal="left"/>
    </xf>
    <xf numFmtId="164" fontId="2" fillId="0" borderId="1" xfId="1" applyFont="1" applyFill="1" applyBorder="1" applyAlignment="1">
      <alignment horizontal="center"/>
    </xf>
    <xf numFmtId="164" fontId="1" fillId="0" borderId="1" xfId="1" applyFont="1" applyFill="1" applyBorder="1" applyAlignment="1">
      <alignment horizontal="center"/>
    </xf>
    <xf numFmtId="43" fontId="1" fillId="0" borderId="0" xfId="18" applyNumberFormat="1" applyFont="1" applyAlignment="1">
      <alignment horizontal="left"/>
    </xf>
    <xf numFmtId="2" fontId="1" fillId="0" borderId="1" xfId="18" applyNumberFormat="1" applyFont="1" applyBorder="1" applyAlignment="1">
      <alignment horizontal="justify" vertical="top"/>
    </xf>
    <xf numFmtId="164" fontId="1" fillId="0" borderId="1" xfId="11" applyFont="1" applyFill="1" applyBorder="1" applyAlignment="1">
      <alignment horizontal="center" wrapText="1"/>
    </xf>
    <xf numFmtId="0" fontId="1" fillId="0" borderId="1" xfId="11" applyNumberFormat="1" applyFont="1" applyFill="1" applyBorder="1" applyAlignment="1">
      <alignment horizontal="center" wrapText="1"/>
    </xf>
    <xf numFmtId="0" fontId="11" fillId="0" borderId="1" xfId="18" applyFont="1" applyBorder="1" applyAlignment="1">
      <alignment horizontal="justify" vertical="top"/>
    </xf>
    <xf numFmtId="164" fontId="21" fillId="13" borderId="1" xfId="11" applyFont="1" applyFill="1" applyBorder="1" applyAlignment="1">
      <alignment horizontal="center"/>
    </xf>
    <xf numFmtId="164" fontId="1" fillId="0" borderId="1" xfId="1" applyFont="1" applyFill="1" applyBorder="1" applyAlignment="1">
      <alignment horizontal="center" vertical="top"/>
    </xf>
    <xf numFmtId="0" fontId="11" fillId="0" borderId="1" xfId="0" applyFont="1" applyBorder="1" applyAlignment="1">
      <alignment horizontal="justify" vertical="top" wrapText="1"/>
    </xf>
    <xf numFmtId="164" fontId="1" fillId="0" borderId="1" xfId="1" applyFont="1" applyBorder="1" applyAlignment="1">
      <alignment horizontal="center"/>
    </xf>
    <xf numFmtId="0" fontId="1" fillId="0" borderId="1" xfId="18" applyFont="1" applyBorder="1" applyAlignment="1">
      <alignment horizontal="center" wrapText="1"/>
    </xf>
    <xf numFmtId="43" fontId="1" fillId="0" borderId="1" xfId="11" applyNumberFormat="1" applyFont="1" applyFill="1" applyBorder="1" applyAlignment="1">
      <alignment horizontal="center"/>
    </xf>
    <xf numFmtId="0" fontId="2" fillId="0" borderId="1" xfId="18" applyFont="1" applyBorder="1" applyAlignment="1">
      <alignment horizontal="center"/>
    </xf>
    <xf numFmtId="164" fontId="1" fillId="0" borderId="1" xfId="18" applyNumberFormat="1" applyFont="1" applyBorder="1" applyAlignment="1">
      <alignment horizontal="left"/>
    </xf>
    <xf numFmtId="0" fontId="2" fillId="0" borderId="1" xfId="18" applyFont="1" applyBorder="1" applyAlignment="1">
      <alignment horizontal="justify" vertical="justify"/>
    </xf>
    <xf numFmtId="0" fontId="2" fillId="0" borderId="1" xfId="18" applyFont="1" applyBorder="1" applyAlignment="1">
      <alignment horizontal="center" vertical="justify"/>
    </xf>
    <xf numFmtId="0" fontId="1" fillId="0" borderId="1" xfId="18" applyFont="1" applyBorder="1" applyAlignment="1">
      <alignment horizontal="justify" vertical="justify"/>
    </xf>
    <xf numFmtId="0" fontId="1" fillId="0" borderId="1" xfId="18" applyFont="1" applyBorder="1" applyAlignment="1">
      <alignment horizontal="center" vertical="justify"/>
    </xf>
    <xf numFmtId="172" fontId="1" fillId="0" borderId="1" xfId="11" applyNumberFormat="1" applyFont="1" applyFill="1" applyBorder="1" applyAlignment="1">
      <alignment horizontal="center"/>
    </xf>
    <xf numFmtId="0" fontId="1" fillId="0" borderId="1" xfId="18" applyFont="1" applyBorder="1" applyAlignment="1">
      <alignment horizontal="left" wrapText="1"/>
    </xf>
    <xf numFmtId="0" fontId="2" fillId="0" borderId="1" xfId="18" applyFont="1" applyBorder="1" applyAlignment="1">
      <alignment horizontal="left" wrapText="1"/>
    </xf>
    <xf numFmtId="2" fontId="2" fillId="0" borderId="1" xfId="18" applyNumberFormat="1" applyFont="1" applyBorder="1" applyAlignment="1">
      <alignment horizontal="center"/>
    </xf>
    <xf numFmtId="2" fontId="1" fillId="0" borderId="1" xfId="18" applyNumberFormat="1" applyFont="1" applyBorder="1" applyAlignment="1">
      <alignment horizontal="left"/>
    </xf>
    <xf numFmtId="0" fontId="2" fillId="0" borderId="1" xfId="0" applyFont="1" applyBorder="1" applyAlignment="1">
      <alignment horizontal="justify" vertical="top"/>
    </xf>
    <xf numFmtId="0" fontId="2" fillId="0" borderId="0" xfId="18" applyFont="1" applyAlignment="1">
      <alignment horizontal="left"/>
    </xf>
    <xf numFmtId="0" fontId="1" fillId="0" borderId="1" xfId="0" applyFont="1" applyBorder="1" applyAlignment="1">
      <alignment horizontal="justify" vertical="top"/>
    </xf>
    <xf numFmtId="171" fontId="2" fillId="0" borderId="1" xfId="18" applyNumberFormat="1" applyFont="1" applyBorder="1" applyAlignment="1">
      <alignment horizontal="left" vertical="top" wrapText="1"/>
    </xf>
    <xf numFmtId="171" fontId="2" fillId="0" borderId="1" xfId="18" applyNumberFormat="1" applyFont="1" applyBorder="1" applyAlignment="1">
      <alignment horizontal="center" vertical="top" wrapText="1"/>
    </xf>
    <xf numFmtId="9" fontId="1" fillId="0" borderId="1" xfId="18" applyNumberFormat="1" applyFont="1" applyBorder="1" applyAlignment="1">
      <alignment horizontal="center" vertical="top"/>
    </xf>
    <xf numFmtId="0" fontId="22" fillId="0" borderId="1" xfId="0" applyFont="1" applyBorder="1" applyAlignment="1">
      <alignment horizontal="center" vertical="top" wrapText="1"/>
    </xf>
    <xf numFmtId="164" fontId="22" fillId="0" borderId="1" xfId="1" applyFont="1" applyFill="1" applyBorder="1" applyAlignment="1">
      <alignment vertical="top" wrapText="1"/>
    </xf>
    <xf numFmtId="164" fontId="22" fillId="0" borderId="1" xfId="1" applyFont="1" applyFill="1" applyBorder="1" applyAlignment="1">
      <alignment horizontal="right" vertical="top" wrapText="1"/>
    </xf>
    <xf numFmtId="164" fontId="2" fillId="0" borderId="1" xfId="1" applyFont="1" applyFill="1" applyBorder="1" applyAlignment="1">
      <alignment horizontal="center" vertical="top"/>
    </xf>
    <xf numFmtId="4" fontId="22" fillId="0" borderId="1" xfId="0" applyNumberFormat="1" applyFont="1" applyBorder="1" applyAlignment="1">
      <alignment horizontal="center" vertical="top" wrapText="1"/>
    </xf>
    <xf numFmtId="0" fontId="22" fillId="0" borderId="1" xfId="0" applyFont="1" applyBorder="1" applyAlignment="1">
      <alignment vertical="top" wrapText="1"/>
    </xf>
    <xf numFmtId="164" fontId="1" fillId="0" borderId="1" xfId="1" applyFont="1" applyFill="1" applyBorder="1" applyAlignment="1">
      <alignment vertical="top"/>
    </xf>
    <xf numFmtId="164" fontId="1" fillId="0" borderId="1" xfId="1" applyFont="1" applyFill="1" applyBorder="1" applyAlignment="1">
      <alignment horizontal="right" vertical="top"/>
    </xf>
    <xf numFmtId="164" fontId="1" fillId="0" borderId="1" xfId="1" applyFont="1" applyBorder="1" applyAlignment="1">
      <alignment horizontal="center" vertical="top" wrapText="1"/>
    </xf>
    <xf numFmtId="164" fontId="1" fillId="0" borderId="1" xfId="1" applyFont="1" applyFill="1" applyBorder="1" applyAlignment="1">
      <alignment horizontal="center" vertical="top" wrapText="1"/>
    </xf>
    <xf numFmtId="0" fontId="2" fillId="0" borderId="0" xfId="0" applyFont="1" applyAlignment="1">
      <alignment horizontal="center" vertical="top"/>
    </xf>
    <xf numFmtId="0" fontId="1" fillId="14" borderId="0" xfId="0" applyFont="1" applyFill="1" applyAlignment="1">
      <alignment horizontal="left" vertical="top"/>
    </xf>
    <xf numFmtId="0" fontId="1" fillId="2" borderId="0" xfId="0" applyFont="1" applyFill="1" applyAlignment="1">
      <alignment horizontal="left" vertical="top"/>
    </xf>
    <xf numFmtId="0" fontId="23" fillId="0" borderId="0" xfId="0" applyFont="1" applyAlignment="1">
      <alignment horizontal="left"/>
    </xf>
    <xf numFmtId="164" fontId="1" fillId="0" borderId="0" xfId="1" applyFont="1" applyFill="1" applyBorder="1" applyAlignment="1">
      <alignment vertical="top"/>
    </xf>
    <xf numFmtId="164" fontId="1" fillId="0" borderId="0" xfId="1" applyFont="1" applyFill="1" applyBorder="1" applyAlignment="1">
      <alignment horizontal="right" vertical="top"/>
    </xf>
    <xf numFmtId="164" fontId="2" fillId="0" borderId="0" xfId="1" applyFont="1" applyFill="1" applyBorder="1" applyAlignment="1">
      <alignment horizontal="center" vertical="top"/>
    </xf>
    <xf numFmtId="164" fontId="1" fillId="0" borderId="0" xfId="1" applyFont="1" applyFill="1" applyBorder="1" applyAlignment="1">
      <alignment horizontal="center" vertical="top"/>
    </xf>
    <xf numFmtId="0" fontId="2" fillId="5" borderId="1" xfId="0" applyFont="1" applyFill="1" applyBorder="1" applyAlignment="1">
      <alignment horizontal="center" vertical="top" wrapText="1"/>
    </xf>
    <xf numFmtId="164" fontId="2" fillId="5" borderId="1" xfId="1" applyFont="1" applyFill="1" applyBorder="1" applyAlignment="1">
      <alignment horizontal="center" vertical="top" wrapText="1"/>
    </xf>
    <xf numFmtId="164" fontId="1" fillId="0" borderId="1" xfId="1" applyFont="1" applyFill="1" applyBorder="1" applyAlignment="1">
      <alignment vertical="top" wrapText="1"/>
    </xf>
    <xf numFmtId="164" fontId="2" fillId="0" borderId="1" xfId="1" applyFont="1" applyBorder="1" applyAlignment="1">
      <alignment horizontal="center" vertical="top" wrapText="1"/>
    </xf>
    <xf numFmtId="164" fontId="1" fillId="0" borderId="1" xfId="1" applyFont="1" applyFill="1" applyBorder="1" applyAlignment="1">
      <alignment vertical="center"/>
    </xf>
    <xf numFmtId="164" fontId="1" fillId="0" borderId="1" xfId="1" applyFont="1" applyFill="1" applyBorder="1" applyAlignment="1">
      <alignment horizontal="right" vertical="center"/>
    </xf>
    <xf numFmtId="164" fontId="1" fillId="0" borderId="1" xfId="1" applyFont="1" applyBorder="1" applyAlignment="1">
      <alignment horizontal="center" vertical="center" wrapText="1"/>
    </xf>
    <xf numFmtId="0" fontId="1" fillId="16" borderId="1" xfId="0" applyFont="1" applyFill="1" applyBorder="1" applyAlignment="1">
      <alignment vertical="top" wrapText="1"/>
    </xf>
    <xf numFmtId="0" fontId="1" fillId="16" borderId="1" xfId="0" applyFont="1" applyFill="1" applyBorder="1" applyAlignment="1">
      <alignment horizontal="center" vertical="top" wrapText="1"/>
    </xf>
    <xf numFmtId="164" fontId="1" fillId="16" borderId="1" xfId="1" applyFont="1" applyFill="1" applyBorder="1" applyAlignment="1">
      <alignment horizontal="center" vertical="top" wrapText="1"/>
    </xf>
    <xf numFmtId="0" fontId="1" fillId="16" borderId="1" xfId="0" applyFont="1" applyFill="1" applyBorder="1" applyAlignment="1">
      <alignment horizontal="center" vertical="center" wrapText="1"/>
    </xf>
    <xf numFmtId="164" fontId="1" fillId="16" borderId="1" xfId="1" applyFont="1" applyFill="1" applyBorder="1" applyAlignment="1">
      <alignment horizontal="center" vertical="center" wrapText="1"/>
    </xf>
    <xf numFmtId="49" fontId="24" fillId="0" borderId="18" xfId="0" applyNumberFormat="1" applyFont="1" applyBorder="1" applyAlignment="1">
      <alignment horizontal="left" vertical="top" wrapText="1"/>
    </xf>
    <xf numFmtId="0" fontId="1" fillId="0" borderId="2" xfId="0" applyFont="1" applyBorder="1" applyAlignment="1">
      <alignment horizontal="justify" vertical="top" wrapText="1"/>
    </xf>
    <xf numFmtId="0" fontId="3" fillId="0" borderId="1" xfId="0" applyFont="1" applyBorder="1" applyAlignment="1">
      <alignment horizontal="center" vertical="top"/>
    </xf>
    <xf numFmtId="0" fontId="3" fillId="0" borderId="1" xfId="0" applyFont="1" applyBorder="1" applyAlignment="1">
      <alignment horizontal="justify" vertical="top" wrapText="1"/>
    </xf>
    <xf numFmtId="0" fontId="3" fillId="0" borderId="1" xfId="0" applyFont="1" applyBorder="1" applyAlignment="1">
      <alignment horizontal="center" vertical="center"/>
    </xf>
    <xf numFmtId="164" fontId="3" fillId="0" borderId="1" xfId="1" applyFont="1" applyFill="1" applyBorder="1" applyAlignment="1">
      <alignment vertical="center"/>
    </xf>
    <xf numFmtId="164" fontId="3" fillId="0" borderId="1" xfId="1" applyFont="1" applyFill="1" applyBorder="1" applyAlignment="1">
      <alignment horizontal="right" vertical="center"/>
    </xf>
    <xf numFmtId="164" fontId="3" fillId="0" borderId="1" xfId="1" applyFont="1" applyBorder="1" applyAlignment="1">
      <alignment horizontal="center" vertical="center" wrapText="1"/>
    </xf>
    <xf numFmtId="0" fontId="1" fillId="17" borderId="1" xfId="0" applyFont="1" applyFill="1" applyBorder="1" applyAlignment="1">
      <alignment horizontal="center" vertical="top" wrapText="1"/>
    </xf>
    <xf numFmtId="164" fontId="1" fillId="5" borderId="1" xfId="1" applyFont="1" applyFill="1" applyBorder="1" applyAlignment="1">
      <alignment vertical="top"/>
    </xf>
    <xf numFmtId="164" fontId="1" fillId="5" borderId="1" xfId="1" applyFont="1" applyFill="1" applyBorder="1" applyAlignment="1">
      <alignment horizontal="right" vertical="top"/>
    </xf>
    <xf numFmtId="164" fontId="1" fillId="17" borderId="1" xfId="1" applyFont="1" applyFill="1" applyBorder="1" applyAlignment="1">
      <alignment horizontal="center" vertical="top" wrapText="1"/>
    </xf>
    <xf numFmtId="0" fontId="1" fillId="14" borderId="1" xfId="0" applyFont="1" applyFill="1" applyBorder="1" applyAlignment="1">
      <alignment horizontal="center" vertical="top"/>
    </xf>
    <xf numFmtId="0" fontId="1" fillId="14" borderId="1" xfId="0" applyFont="1" applyFill="1" applyBorder="1" applyAlignment="1">
      <alignment horizontal="justify" vertical="top" wrapText="1"/>
    </xf>
    <xf numFmtId="164" fontId="1" fillId="14" borderId="1" xfId="1" applyFont="1" applyFill="1" applyBorder="1" applyAlignment="1">
      <alignment vertical="top"/>
    </xf>
    <xf numFmtId="164" fontId="1" fillId="14" borderId="1" xfId="1" applyFont="1" applyFill="1" applyBorder="1" applyAlignment="1">
      <alignment horizontal="right" vertical="top"/>
    </xf>
    <xf numFmtId="164" fontId="2" fillId="14" borderId="1" xfId="1" applyFont="1" applyFill="1" applyBorder="1" applyAlignment="1">
      <alignment horizontal="center" vertical="top"/>
    </xf>
    <xf numFmtId="164" fontId="1" fillId="14" borderId="1" xfId="1" applyFont="1" applyFill="1" applyBorder="1" applyAlignment="1">
      <alignment horizontal="center" vertical="top"/>
    </xf>
    <xf numFmtId="49" fontId="24" fillId="0" borderId="1" xfId="0" applyNumberFormat="1" applyFont="1" applyBorder="1" applyAlignment="1">
      <alignment horizontal="center" vertical="center" wrapText="1"/>
    </xf>
    <xf numFmtId="164" fontId="1" fillId="0" borderId="1" xfId="1" applyFont="1" applyFill="1" applyBorder="1" applyAlignment="1">
      <alignment vertical="center" wrapText="1"/>
    </xf>
    <xf numFmtId="2" fontId="1" fillId="0" borderId="1" xfId="0" applyNumberFormat="1" applyFont="1" applyBorder="1" applyAlignment="1">
      <alignment horizontal="justify" vertical="top"/>
    </xf>
    <xf numFmtId="164" fontId="1" fillId="0" borderId="1" xfId="1" applyFont="1" applyFill="1" applyBorder="1" applyAlignment="1">
      <alignment horizontal="center" vertical="center" wrapText="1"/>
    </xf>
    <xf numFmtId="43" fontId="2" fillId="0" borderId="0" xfId="0" applyNumberFormat="1" applyFont="1" applyAlignment="1">
      <alignment horizontal="center" vertical="top"/>
    </xf>
    <xf numFmtId="164" fontId="1" fillId="14" borderId="1" xfId="1" applyFont="1" applyFill="1" applyBorder="1" applyAlignment="1">
      <alignment horizontal="center" vertical="top" wrapText="1"/>
    </xf>
    <xf numFmtId="0" fontId="1" fillId="5" borderId="1" xfId="0" applyFont="1" applyFill="1" applyBorder="1" applyAlignment="1">
      <alignment horizontal="center" vertical="top"/>
    </xf>
    <xf numFmtId="164" fontId="1" fillId="5" borderId="1" xfId="1" applyFont="1" applyFill="1" applyBorder="1" applyAlignment="1">
      <alignment horizontal="center" vertical="top"/>
    </xf>
    <xf numFmtId="164" fontId="1" fillId="0" borderId="1" xfId="1" applyFont="1" applyFill="1" applyBorder="1" applyAlignment="1">
      <alignment horizontal="right" vertical="top" wrapText="1"/>
    </xf>
    <xf numFmtId="0" fontId="1" fillId="14" borderId="1" xfId="0" applyFont="1" applyFill="1" applyBorder="1" applyAlignment="1">
      <alignment vertical="top" wrapText="1"/>
    </xf>
    <xf numFmtId="164" fontId="1" fillId="0" borderId="1" xfId="1" applyFont="1" applyBorder="1" applyAlignment="1">
      <alignment vertical="center" wrapText="1"/>
    </xf>
    <xf numFmtId="164" fontId="1" fillId="0" borderId="1" xfId="1" applyFont="1" applyBorder="1" applyAlignment="1">
      <alignment horizontal="right" vertical="center" wrapText="1"/>
    </xf>
    <xf numFmtId="0" fontId="1" fillId="0" borderId="1" xfId="19" applyFont="1" applyBorder="1" applyAlignment="1">
      <alignment horizontal="justify" vertical="top" wrapText="1"/>
    </xf>
    <xf numFmtId="0" fontId="1" fillId="2" borderId="1" xfId="0" applyFont="1" applyFill="1" applyBorder="1" applyAlignment="1">
      <alignment horizontal="center" vertical="top"/>
    </xf>
    <xf numFmtId="0" fontId="1" fillId="2" borderId="1" xfId="0" applyFont="1" applyFill="1" applyBorder="1" applyAlignment="1">
      <alignment vertical="top" wrapText="1"/>
    </xf>
    <xf numFmtId="164" fontId="1" fillId="2" borderId="1" xfId="1" applyFont="1" applyFill="1" applyBorder="1" applyAlignment="1">
      <alignment vertical="top"/>
    </xf>
    <xf numFmtId="164" fontId="1" fillId="2" borderId="1" xfId="1" applyFont="1" applyFill="1" applyBorder="1" applyAlignment="1">
      <alignment horizontal="right" vertical="top"/>
    </xf>
    <xf numFmtId="164" fontId="2" fillId="2" borderId="1" xfId="1" applyFont="1" applyFill="1" applyBorder="1" applyAlignment="1">
      <alignment horizontal="center" vertical="top"/>
    </xf>
    <xf numFmtId="164" fontId="1" fillId="2" borderId="1" xfId="1" applyFont="1" applyFill="1" applyBorder="1" applyAlignment="1">
      <alignment horizontal="center" vertical="top"/>
    </xf>
    <xf numFmtId="164" fontId="1" fillId="2" borderId="1" xfId="1" applyFont="1" applyFill="1" applyBorder="1" applyAlignment="1">
      <alignment vertical="top" wrapText="1"/>
    </xf>
    <xf numFmtId="164" fontId="1" fillId="2" borderId="1" xfId="1" applyFont="1" applyFill="1" applyBorder="1" applyAlignment="1">
      <alignment horizontal="right" vertical="top" wrapText="1"/>
    </xf>
    <xf numFmtId="164" fontId="1" fillId="0" borderId="1" xfId="1" applyFont="1" applyBorder="1" applyAlignment="1">
      <alignment horizontal="right" vertical="top"/>
    </xf>
    <xf numFmtId="0" fontId="1" fillId="2" borderId="1" xfId="0" applyFont="1" applyFill="1" applyBorder="1" applyAlignment="1">
      <alignment horizontal="justify" vertical="top" wrapText="1"/>
    </xf>
    <xf numFmtId="0" fontId="1" fillId="2" borderId="1" xfId="0" applyFont="1" applyFill="1" applyBorder="1" applyAlignment="1">
      <alignment horizontal="justify" vertical="top"/>
    </xf>
    <xf numFmtId="164" fontId="1" fillId="2" borderId="1" xfId="1" applyFont="1" applyFill="1" applyBorder="1" applyAlignment="1">
      <alignment horizontal="center" vertical="top" wrapText="1"/>
    </xf>
    <xf numFmtId="0" fontId="1" fillId="14" borderId="1" xfId="0" applyFont="1" applyFill="1" applyBorder="1" applyAlignment="1">
      <alignment horizontal="center" vertical="center"/>
    </xf>
    <xf numFmtId="164" fontId="1" fillId="14" borderId="1" xfId="1" applyFont="1" applyFill="1" applyBorder="1" applyAlignment="1">
      <alignment vertical="center"/>
    </xf>
    <xf numFmtId="164" fontId="1" fillId="14" borderId="1" xfId="1" applyFont="1" applyFill="1" applyBorder="1" applyAlignment="1">
      <alignment horizontal="right" vertical="center"/>
    </xf>
    <xf numFmtId="164" fontId="2" fillId="14" borderId="1" xfId="1" applyFont="1" applyFill="1" applyBorder="1" applyAlignment="1">
      <alignment horizontal="center" vertical="center"/>
    </xf>
    <xf numFmtId="164" fontId="1" fillId="14" borderId="1" xfId="1" applyFont="1" applyFill="1" applyBorder="1" applyAlignment="1">
      <alignment horizontal="center" vertical="center"/>
    </xf>
    <xf numFmtId="0" fontId="1" fillId="14" borderId="1" xfId="0" applyFont="1" applyFill="1" applyBorder="1" applyAlignment="1">
      <alignment horizontal="justify" vertical="top"/>
    </xf>
    <xf numFmtId="0" fontId="2" fillId="5" borderId="1" xfId="0" applyFont="1" applyFill="1" applyBorder="1" applyAlignment="1">
      <alignment horizontal="justify" vertical="top"/>
    </xf>
    <xf numFmtId="0" fontId="1" fillId="0" borderId="1" xfId="19" applyFont="1" applyBorder="1" applyAlignment="1">
      <alignment horizontal="justify" vertical="top"/>
    </xf>
    <xf numFmtId="0" fontId="24" fillId="0" borderId="1" xfId="0" applyFont="1" applyBorder="1" applyAlignment="1">
      <alignment horizontal="center" vertical="top"/>
    </xf>
    <xf numFmtId="164" fontId="24" fillId="0" borderId="1" xfId="1" applyFont="1" applyFill="1" applyBorder="1" applyAlignment="1">
      <alignment vertical="top"/>
    </xf>
    <xf numFmtId="164" fontId="24" fillId="0" borderId="1" xfId="1" applyFont="1" applyFill="1" applyBorder="1" applyAlignment="1">
      <alignment horizontal="right" vertical="top"/>
    </xf>
    <xf numFmtId="164" fontId="24" fillId="0" borderId="1" xfId="1" applyFont="1" applyBorder="1" applyAlignment="1">
      <alignment horizontal="center" vertical="top"/>
    </xf>
    <xf numFmtId="164" fontId="1" fillId="14" borderId="1" xfId="1" applyFont="1" applyFill="1" applyBorder="1" applyAlignment="1">
      <alignment horizontal="center" vertical="center" wrapText="1"/>
    </xf>
    <xf numFmtId="43" fontId="1" fillId="0" borderId="0" xfId="0" applyNumberFormat="1" applyFont="1" applyAlignment="1">
      <alignment horizontal="left" vertical="top"/>
    </xf>
    <xf numFmtId="0" fontId="1" fillId="5" borderId="1" xfId="0" applyFont="1" applyFill="1" applyBorder="1" applyAlignment="1">
      <alignment horizontal="left" vertical="top"/>
    </xf>
    <xf numFmtId="164" fontId="1" fillId="0" borderId="1" xfId="1" applyFont="1" applyFill="1" applyBorder="1" applyAlignment="1">
      <alignment horizontal="left" vertical="top"/>
    </xf>
    <xf numFmtId="164" fontId="1" fillId="14" borderId="1" xfId="1" applyFont="1" applyFill="1" applyBorder="1" applyAlignment="1">
      <alignment horizontal="left" vertical="top"/>
    </xf>
    <xf numFmtId="164" fontId="1" fillId="0" borderId="1" xfId="1" applyFont="1" applyBorder="1" applyAlignment="1">
      <alignment horizontal="right" vertical="center"/>
    </xf>
    <xf numFmtId="164" fontId="1" fillId="2" borderId="1" xfId="1" applyFont="1" applyFill="1" applyBorder="1" applyAlignment="1">
      <alignment horizontal="left" vertical="top"/>
    </xf>
    <xf numFmtId="0" fontId="1" fillId="2" borderId="1" xfId="0" applyFont="1" applyFill="1" applyBorder="1" applyAlignment="1">
      <alignment horizontal="center" vertical="center"/>
    </xf>
    <xf numFmtId="164" fontId="1" fillId="2" borderId="1" xfId="1" applyFont="1" applyFill="1" applyBorder="1" applyAlignment="1">
      <alignment vertical="center"/>
    </xf>
    <xf numFmtId="164" fontId="1" fillId="2" borderId="1" xfId="1" applyFont="1" applyFill="1" applyBorder="1" applyAlignment="1">
      <alignment horizontal="right" vertical="center"/>
    </xf>
    <xf numFmtId="164" fontId="2" fillId="2" borderId="1" xfId="1" applyFont="1" applyFill="1" applyBorder="1" applyAlignment="1">
      <alignment horizontal="center" vertical="center"/>
    </xf>
    <xf numFmtId="164" fontId="1" fillId="2" borderId="1" xfId="1" applyFont="1" applyFill="1" applyBorder="1" applyAlignment="1">
      <alignment horizontal="center" vertical="center"/>
    </xf>
    <xf numFmtId="0" fontId="2" fillId="5" borderId="1" xfId="0" applyFont="1" applyFill="1" applyBorder="1" applyAlignment="1">
      <alignment horizontal="left" vertical="top" wrapText="1"/>
    </xf>
    <xf numFmtId="164" fontId="1" fillId="2" borderId="1" xfId="1" applyFont="1" applyFill="1" applyBorder="1" applyAlignment="1">
      <alignment horizontal="center" vertical="center" wrapText="1"/>
    </xf>
    <xf numFmtId="164" fontId="1" fillId="0" borderId="9" xfId="1" applyFont="1" applyFill="1" applyBorder="1" applyAlignment="1">
      <alignment vertical="center"/>
    </xf>
    <xf numFmtId="164" fontId="1" fillId="0" borderId="9" xfId="1" applyFont="1" applyFill="1" applyBorder="1" applyAlignment="1">
      <alignment horizontal="right" vertical="center"/>
    </xf>
    <xf numFmtId="164" fontId="1" fillId="0" borderId="9" xfId="1" applyFont="1" applyFill="1" applyBorder="1" applyAlignment="1">
      <alignment vertical="top"/>
    </xf>
    <xf numFmtId="164" fontId="1" fillId="0" borderId="9" xfId="1" applyFont="1" applyFill="1" applyBorder="1" applyAlignment="1">
      <alignment horizontal="right" vertical="top"/>
    </xf>
    <xf numFmtId="4" fontId="1" fillId="0" borderId="1" xfId="0" applyNumberFormat="1" applyFont="1" applyBorder="1" applyAlignment="1">
      <alignment horizontal="center" vertical="top" wrapText="1"/>
    </xf>
    <xf numFmtId="0" fontId="1" fillId="0" borderId="9" xfId="0" applyFont="1" applyBorder="1" applyAlignment="1">
      <alignment horizontal="center" vertical="top"/>
    </xf>
    <xf numFmtId="0" fontId="1" fillId="0" borderId="9" xfId="0" applyFont="1" applyBorder="1" applyAlignment="1">
      <alignment horizontal="justify" vertical="top" wrapText="1"/>
    </xf>
    <xf numFmtId="164" fontId="1" fillId="0" borderId="9" xfId="1" applyFont="1" applyFill="1" applyBorder="1" applyAlignment="1">
      <alignment horizontal="center" vertical="top"/>
    </xf>
    <xf numFmtId="0" fontId="2" fillId="0" borderId="0" xfId="0" applyFont="1" applyAlignment="1">
      <alignment horizontal="justify" vertical="top"/>
    </xf>
    <xf numFmtId="0" fontId="1" fillId="0" borderId="0" xfId="0" applyFont="1" applyAlignment="1">
      <alignment horizontal="justify" vertical="top"/>
    </xf>
    <xf numFmtId="2" fontId="1" fillId="0" borderId="0" xfId="0" applyNumberFormat="1" applyFont="1" applyAlignment="1">
      <alignment horizontal="center" vertical="top"/>
    </xf>
    <xf numFmtId="43" fontId="1" fillId="0" borderId="0" xfId="0" applyNumberFormat="1" applyFont="1" applyAlignment="1">
      <alignment vertical="top"/>
    </xf>
    <xf numFmtId="164" fontId="6" fillId="0" borderId="0" xfId="1" applyFont="1" applyBorder="1" applyAlignment="1">
      <alignment horizontal="right" vertical="top" wrapText="1"/>
    </xf>
    <xf numFmtId="0" fontId="2" fillId="0" borderId="0" xfId="0" applyFont="1" applyAlignment="1">
      <alignment horizontal="justify" vertical="top" wrapText="1"/>
    </xf>
    <xf numFmtId="0" fontId="8" fillId="0" borderId="0" xfId="0" applyFont="1" applyAlignment="1">
      <alignment vertical="top"/>
    </xf>
    <xf numFmtId="0" fontId="8" fillId="0" borderId="0" xfId="0" applyFont="1" applyAlignment="1">
      <alignment horizontal="left" vertical="top"/>
    </xf>
    <xf numFmtId="164" fontId="5" fillId="0" borderId="0" xfId="1" applyFont="1" applyBorder="1" applyAlignment="1">
      <alignment horizontal="right" vertical="top"/>
    </xf>
    <xf numFmtId="169" fontId="5" fillId="0" borderId="0" xfId="1" applyNumberFormat="1" applyFont="1" applyAlignment="1">
      <alignment vertical="top"/>
    </xf>
    <xf numFmtId="0" fontId="6" fillId="15" borderId="1" xfId="0" applyFont="1" applyFill="1" applyBorder="1" applyAlignment="1">
      <alignment vertical="top"/>
    </xf>
    <xf numFmtId="0" fontId="6" fillId="15" borderId="1" xfId="0" applyFont="1" applyFill="1" applyBorder="1" applyAlignment="1">
      <alignment horizontal="left" vertical="top"/>
    </xf>
    <xf numFmtId="164" fontId="6" fillId="15" borderId="1" xfId="1" applyFont="1" applyFill="1" applyBorder="1" applyAlignment="1">
      <alignment horizontal="right" vertical="top"/>
    </xf>
    <xf numFmtId="164" fontId="6" fillId="0" borderId="0" xfId="1" applyFont="1" applyFill="1" applyAlignment="1">
      <alignment horizontal="right" vertical="top"/>
    </xf>
    <xf numFmtId="169" fontId="8" fillId="0" borderId="0" xfId="1" applyNumberFormat="1" applyFont="1" applyAlignment="1">
      <alignment vertical="top"/>
    </xf>
    <xf numFmtId="0" fontId="6" fillId="15" borderId="0" xfId="0" applyFont="1" applyFill="1" applyAlignment="1">
      <alignment horizontal="center" vertical="top"/>
    </xf>
    <xf numFmtId="0" fontId="6" fillId="0" borderId="1" xfId="0" applyFont="1" applyBorder="1" applyAlignment="1">
      <alignment horizontal="center" vertical="top" wrapText="1"/>
    </xf>
    <xf numFmtId="0" fontId="6" fillId="0" borderId="1" xfId="0" applyFont="1" applyBorder="1" applyAlignment="1">
      <alignment horizontal="left" vertical="top" wrapText="1"/>
    </xf>
    <xf numFmtId="164" fontId="6" fillId="0" borderId="1" xfId="1" applyFont="1" applyBorder="1" applyAlignment="1">
      <alignment horizontal="right" vertical="top" wrapText="1"/>
    </xf>
    <xf numFmtId="164" fontId="5" fillId="0" borderId="1" xfId="1" applyFont="1" applyBorder="1" applyAlignment="1">
      <alignment horizontal="right" vertical="top"/>
    </xf>
    <xf numFmtId="169" fontId="4" fillId="0" borderId="0" xfId="1" applyNumberFormat="1" applyFont="1" applyAlignment="1">
      <alignment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164" fontId="1" fillId="0" borderId="1" xfId="1" applyFont="1" applyBorder="1" applyAlignment="1">
      <alignment horizontal="right" vertical="top" wrapText="1"/>
    </xf>
    <xf numFmtId="169" fontId="5" fillId="0" borderId="0" xfId="1" applyNumberFormat="1" applyFont="1" applyFill="1" applyAlignment="1">
      <alignment vertical="top"/>
    </xf>
    <xf numFmtId="164" fontId="4" fillId="0" borderId="1" xfId="1" applyFont="1" applyBorder="1" applyAlignment="1">
      <alignment horizontal="right" vertical="top" wrapText="1"/>
    </xf>
    <xf numFmtId="164" fontId="4" fillId="0" borderId="1" xfId="1" applyFont="1" applyFill="1" applyBorder="1" applyAlignment="1">
      <alignment horizontal="right" vertical="top" wrapText="1"/>
    </xf>
    <xf numFmtId="9" fontId="5" fillId="0" borderId="0" xfId="0" applyNumberFormat="1" applyFont="1" applyAlignment="1">
      <alignment vertical="top"/>
    </xf>
    <xf numFmtId="0" fontId="4" fillId="5" borderId="1" xfId="0" applyFont="1" applyFill="1" applyBorder="1" applyAlignment="1">
      <alignment horizontal="center" vertical="top" wrapText="1"/>
    </xf>
    <xf numFmtId="0" fontId="6" fillId="5" borderId="1" xfId="0" applyFont="1" applyFill="1" applyBorder="1" applyAlignment="1">
      <alignment horizontal="left" vertical="top" wrapText="1"/>
    </xf>
    <xf numFmtId="164" fontId="2" fillId="5" borderId="1" xfId="1" applyFont="1" applyFill="1" applyBorder="1" applyAlignment="1">
      <alignment horizontal="right" vertical="top" wrapText="1"/>
    </xf>
    <xf numFmtId="169" fontId="4" fillId="0" borderId="0" xfId="1" applyNumberFormat="1" applyFont="1" applyFill="1" applyAlignment="1">
      <alignment vertical="top" wrapText="1"/>
    </xf>
    <xf numFmtId="0" fontId="1" fillId="0" borderId="1" xfId="17" applyFont="1" applyBorder="1" applyAlignment="1">
      <alignment horizontal="left" vertical="top" wrapText="1"/>
    </xf>
    <xf numFmtId="164" fontId="2" fillId="0" borderId="1" xfId="1" applyFont="1" applyBorder="1" applyAlignment="1">
      <alignment horizontal="right" vertical="top" wrapText="1"/>
    </xf>
    <xf numFmtId="0" fontId="1" fillId="0" borderId="1" xfId="28" applyFont="1" applyBorder="1" applyAlignment="1">
      <alignment horizontal="left" vertical="top" wrapText="1"/>
    </xf>
    <xf numFmtId="0" fontId="6" fillId="5" borderId="1" xfId="0" applyFont="1" applyFill="1" applyBorder="1" applyAlignment="1">
      <alignment horizontal="center" vertical="top" wrapText="1"/>
    </xf>
    <xf numFmtId="164" fontId="6" fillId="5" borderId="1" xfId="1" applyFont="1" applyFill="1" applyBorder="1" applyAlignment="1">
      <alignment horizontal="right" vertical="top" wrapText="1"/>
    </xf>
    <xf numFmtId="164" fontId="5" fillId="0" borderId="0" xfId="0" applyNumberFormat="1" applyFont="1" applyAlignment="1">
      <alignment vertical="top"/>
    </xf>
    <xf numFmtId="0" fontId="5" fillId="4" borderId="4" xfId="0" applyFont="1" applyFill="1" applyBorder="1" applyAlignment="1">
      <alignment horizontal="center" vertical="top"/>
    </xf>
    <xf numFmtId="0" fontId="8" fillId="4" borderId="5" xfId="0" applyFont="1" applyFill="1" applyBorder="1" applyAlignment="1">
      <alignment horizontal="left" vertical="top"/>
    </xf>
    <xf numFmtId="164" fontId="5" fillId="4" borderId="11" xfId="1" applyFont="1" applyFill="1" applyBorder="1" applyAlignment="1">
      <alignment horizontal="right" vertical="top"/>
    </xf>
    <xf numFmtId="0" fontId="5" fillId="4" borderId="6" xfId="0" applyFont="1" applyFill="1" applyBorder="1" applyAlignment="1">
      <alignment horizontal="center" vertical="top"/>
    </xf>
    <xf numFmtId="0" fontId="8" fillId="4" borderId="0" xfId="0" applyFont="1" applyFill="1" applyAlignment="1">
      <alignment horizontal="left" vertical="top"/>
    </xf>
    <xf numFmtId="164" fontId="5" fillId="4" borderId="12" xfId="1" applyFont="1" applyFill="1" applyBorder="1" applyAlignment="1">
      <alignment horizontal="right" vertical="top"/>
    </xf>
    <xf numFmtId="0" fontId="5" fillId="4" borderId="0" xfId="0" applyFont="1" applyFill="1" applyAlignment="1">
      <alignment horizontal="left" vertical="top"/>
    </xf>
    <xf numFmtId="0" fontId="5" fillId="4" borderId="6" xfId="0" applyFont="1" applyFill="1" applyBorder="1" applyAlignment="1">
      <alignment horizontal="left" vertical="top"/>
    </xf>
    <xf numFmtId="0" fontId="13" fillId="4" borderId="0" xfId="0" applyFont="1" applyFill="1" applyAlignment="1">
      <alignment horizontal="left" vertical="top"/>
    </xf>
    <xf numFmtId="0" fontId="5" fillId="4" borderId="0" xfId="0" applyFont="1" applyFill="1" applyAlignment="1">
      <alignment horizontal="left" vertical="top" wrapText="1"/>
    </xf>
    <xf numFmtId="0" fontId="5" fillId="4" borderId="7" xfId="0" applyFont="1" applyFill="1" applyBorder="1" applyAlignment="1">
      <alignment horizontal="center" vertical="top"/>
    </xf>
    <xf numFmtId="0" fontId="8" fillId="4" borderId="8" xfId="0" applyFont="1" applyFill="1" applyBorder="1" applyAlignment="1">
      <alignment horizontal="left" vertical="top"/>
    </xf>
    <xf numFmtId="164" fontId="5" fillId="4" borderId="13" xfId="1" applyFont="1" applyFill="1" applyBorder="1" applyAlignment="1">
      <alignment horizontal="right" vertical="top"/>
    </xf>
    <xf numFmtId="9" fontId="5" fillId="0" borderId="0" xfId="2" applyFont="1" applyAlignment="1">
      <alignment vertical="top"/>
    </xf>
    <xf numFmtId="0" fontId="1" fillId="0" borderId="0" xfId="0" applyFont="1" applyAlignment="1">
      <alignment horizontal="right"/>
    </xf>
    <xf numFmtId="173" fontId="1" fillId="0" borderId="0" xfId="0" applyNumberFormat="1" applyFont="1"/>
    <xf numFmtId="0" fontId="1" fillId="4" borderId="19" xfId="0" applyFont="1" applyFill="1" applyBorder="1" applyAlignment="1">
      <alignment horizontal="justify" vertical="top"/>
    </xf>
    <xf numFmtId="0" fontId="1" fillId="4" borderId="20" xfId="0" applyFont="1" applyFill="1" applyBorder="1" applyAlignment="1">
      <alignment horizontal="right"/>
    </xf>
    <xf numFmtId="173" fontId="1" fillId="4" borderId="20" xfId="0" applyNumberFormat="1" applyFont="1" applyFill="1" applyBorder="1"/>
    <xf numFmtId="173" fontId="1" fillId="4" borderId="21" xfId="0" applyNumberFormat="1" applyFont="1" applyFill="1" applyBorder="1"/>
    <xf numFmtId="0" fontId="1" fillId="4" borderId="22" xfId="0" applyFont="1" applyFill="1" applyBorder="1" applyAlignment="1">
      <alignment horizontal="justify" vertical="top"/>
    </xf>
    <xf numFmtId="0" fontId="1" fillId="4" borderId="0" xfId="0" applyFont="1" applyFill="1" applyAlignment="1">
      <alignment horizontal="right"/>
    </xf>
    <xf numFmtId="173" fontId="1" fillId="4" borderId="0" xfId="0" applyNumberFormat="1" applyFont="1" applyFill="1"/>
    <xf numFmtId="173" fontId="1" fillId="4" borderId="23" xfId="0" applyNumberFormat="1" applyFont="1" applyFill="1" applyBorder="1"/>
    <xf numFmtId="0" fontId="2" fillId="4" borderId="22" xfId="0" applyFont="1" applyFill="1" applyBorder="1" applyAlignment="1">
      <alignment vertical="center" wrapText="1"/>
    </xf>
    <xf numFmtId="0" fontId="2" fillId="4" borderId="0" xfId="0" applyFont="1" applyFill="1" applyAlignment="1">
      <alignment vertical="center" wrapText="1"/>
    </xf>
    <xf numFmtId="0" fontId="2" fillId="4" borderId="23" xfId="0" applyFont="1" applyFill="1" applyBorder="1" applyAlignment="1">
      <alignment vertical="center" wrapText="1"/>
    </xf>
    <xf numFmtId="0" fontId="1" fillId="4" borderId="22" xfId="0" applyFont="1" applyFill="1" applyBorder="1" applyAlignment="1">
      <alignment horizontal="left" vertical="top"/>
    </xf>
    <xf numFmtId="0" fontId="1" fillId="4" borderId="0" xfId="0" applyFont="1" applyFill="1" applyAlignment="1">
      <alignment horizontal="left" vertical="top"/>
    </xf>
    <xf numFmtId="0" fontId="1" fillId="4" borderId="23" xfId="0" applyFont="1" applyFill="1" applyBorder="1" applyAlignment="1">
      <alignment horizontal="left" vertical="top"/>
    </xf>
    <xf numFmtId="0" fontId="5" fillId="0" borderId="1" xfId="0" quotePrefix="1" applyFont="1" applyBorder="1" applyAlignment="1">
      <alignment horizontal="center" vertical="top"/>
    </xf>
    <xf numFmtId="0" fontId="5" fillId="0" borderId="1" xfId="0" quotePrefix="1" applyFont="1" applyBorder="1" applyAlignment="1">
      <alignment horizontal="center" vertical="center"/>
    </xf>
    <xf numFmtId="2" fontId="1" fillId="0" borderId="1" xfId="0" quotePrefix="1" applyNumberFormat="1" applyFont="1" applyBorder="1" applyAlignment="1">
      <alignment horizontal="left" vertical="center" wrapText="1"/>
    </xf>
    <xf numFmtId="0" fontId="1" fillId="0" borderId="1" xfId="0" quotePrefix="1" applyFont="1" applyBorder="1" applyAlignment="1">
      <alignment horizontal="left" vertical="center" wrapText="1"/>
    </xf>
    <xf numFmtId="0" fontId="2" fillId="4" borderId="24" xfId="0" applyFont="1" applyFill="1" applyBorder="1" applyAlignment="1">
      <alignment horizontal="center" vertical="center"/>
    </xf>
    <xf numFmtId="0" fontId="2" fillId="4" borderId="25" xfId="0" applyFont="1" applyFill="1" applyBorder="1" applyAlignment="1">
      <alignment horizontal="center" vertical="center"/>
    </xf>
    <xf numFmtId="0" fontId="2" fillId="4" borderId="26" xfId="0" applyFont="1" applyFill="1" applyBorder="1" applyAlignment="1">
      <alignment horizontal="center" vertical="center"/>
    </xf>
    <xf numFmtId="0" fontId="2" fillId="5" borderId="22" xfId="0" applyFont="1" applyFill="1" applyBorder="1" applyAlignment="1">
      <alignment horizontal="center" vertical="center"/>
    </xf>
    <xf numFmtId="0" fontId="1" fillId="5" borderId="0" xfId="0" applyFont="1" applyFill="1"/>
    <xf numFmtId="0" fontId="1" fillId="5" borderId="23" xfId="0" applyFont="1" applyFill="1" applyBorder="1"/>
    <xf numFmtId="0" fontId="2" fillId="5" borderId="27" xfId="0" applyFont="1" applyFill="1" applyBorder="1" applyAlignment="1">
      <alignment horizontal="center" vertical="center"/>
    </xf>
    <xf numFmtId="0" fontId="2" fillId="5" borderId="28" xfId="0" applyFont="1" applyFill="1" applyBorder="1" applyAlignment="1">
      <alignment horizontal="center" vertical="center"/>
    </xf>
    <xf numFmtId="0" fontId="2" fillId="5" borderId="29" xfId="0" applyFont="1" applyFill="1" applyBorder="1" applyAlignment="1">
      <alignment horizontal="center" vertical="center"/>
    </xf>
    <xf numFmtId="0" fontId="2" fillId="4" borderId="22" xfId="0" applyFont="1" applyFill="1" applyBorder="1" applyAlignment="1">
      <alignment horizontal="center" vertical="center"/>
    </xf>
    <xf numFmtId="0" fontId="2" fillId="4" borderId="0" xfId="0" applyFont="1" applyFill="1" applyAlignment="1">
      <alignment horizontal="center" vertical="center"/>
    </xf>
    <xf numFmtId="0" fontId="2" fillId="4" borderId="23" xfId="0" applyFont="1" applyFill="1" applyBorder="1" applyAlignment="1">
      <alignment horizontal="center" vertical="center"/>
    </xf>
    <xf numFmtId="0" fontId="1" fillId="4" borderId="22" xfId="0" applyFont="1" applyFill="1" applyBorder="1" applyAlignment="1">
      <alignment horizontal="center" vertical="top"/>
    </xf>
    <xf numFmtId="0" fontId="1" fillId="4" borderId="0" xfId="0" applyFont="1" applyFill="1" applyAlignment="1">
      <alignment horizontal="center" vertical="top"/>
    </xf>
    <xf numFmtId="0" fontId="1" fillId="4" borderId="23" xfId="0" applyFont="1" applyFill="1" applyBorder="1" applyAlignment="1">
      <alignment horizontal="center" vertical="top"/>
    </xf>
    <xf numFmtId="0" fontId="2" fillId="5" borderId="19" xfId="0" applyFont="1" applyFill="1" applyBorder="1" applyAlignment="1">
      <alignment horizontal="center" vertical="center"/>
    </xf>
    <xf numFmtId="0" fontId="2" fillId="5" borderId="20" xfId="0" applyFont="1" applyFill="1" applyBorder="1" applyAlignment="1">
      <alignment horizontal="center" vertical="center"/>
    </xf>
    <xf numFmtId="0" fontId="2" fillId="5" borderId="21" xfId="0" applyFont="1" applyFill="1" applyBorder="1" applyAlignment="1">
      <alignment horizontal="center" vertical="center"/>
    </xf>
    <xf numFmtId="0" fontId="1" fillId="5" borderId="22" xfId="0" applyFont="1" applyFill="1" applyBorder="1" applyAlignment="1">
      <alignment horizontal="center" vertical="top" wrapText="1"/>
    </xf>
    <xf numFmtId="0" fontId="1" fillId="5" borderId="0" xfId="0" applyFont="1" applyFill="1" applyAlignment="1">
      <alignment horizontal="center" vertical="top" wrapText="1"/>
    </xf>
    <xf numFmtId="0" fontId="1" fillId="5" borderId="23" xfId="0" applyFont="1" applyFill="1" applyBorder="1" applyAlignment="1">
      <alignment horizontal="center" vertical="top" wrapText="1"/>
    </xf>
    <xf numFmtId="0" fontId="1" fillId="5" borderId="22" xfId="0" applyFont="1" applyFill="1" applyBorder="1" applyAlignment="1">
      <alignment horizontal="center" vertical="top"/>
    </xf>
    <xf numFmtId="0" fontId="1" fillId="5" borderId="0" xfId="0" applyFont="1" applyFill="1" applyAlignment="1">
      <alignment horizontal="center" vertical="top"/>
    </xf>
    <xf numFmtId="0" fontId="1" fillId="5" borderId="23" xfId="0" applyFont="1" applyFill="1" applyBorder="1" applyAlignment="1">
      <alignment horizontal="center" vertical="top"/>
    </xf>
    <xf numFmtId="0" fontId="1" fillId="5" borderId="27" xfId="0" applyFont="1" applyFill="1" applyBorder="1" applyAlignment="1">
      <alignment horizontal="center" vertical="top"/>
    </xf>
    <xf numFmtId="0" fontId="1" fillId="5" borderId="28" xfId="0" applyFont="1" applyFill="1" applyBorder="1" applyAlignment="1">
      <alignment horizontal="center" vertical="top"/>
    </xf>
    <xf numFmtId="0" fontId="1" fillId="5" borderId="29" xfId="0" applyFont="1" applyFill="1" applyBorder="1" applyAlignment="1">
      <alignment horizontal="center" vertical="top"/>
    </xf>
    <xf numFmtId="0" fontId="2" fillId="4" borderId="27"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5" borderId="19" xfId="0" applyFont="1" applyFill="1" applyBorder="1" applyAlignment="1">
      <alignment horizontal="center" vertical="center" wrapText="1"/>
    </xf>
    <xf numFmtId="0" fontId="1" fillId="5" borderId="20" xfId="0" applyFont="1" applyFill="1" applyBorder="1"/>
    <xf numFmtId="0" fontId="1" fillId="5" borderId="21" xfId="0" applyFont="1" applyFill="1" applyBorder="1"/>
    <xf numFmtId="0" fontId="1" fillId="5" borderId="22" xfId="0" applyFont="1" applyFill="1" applyBorder="1"/>
    <xf numFmtId="0" fontId="6" fillId="15" borderId="2" xfId="0" applyFont="1" applyFill="1" applyBorder="1" applyAlignment="1">
      <alignment horizontal="center" vertical="top"/>
    </xf>
    <xf numFmtId="0" fontId="6" fillId="15" borderId="3" xfId="0" applyFont="1" applyFill="1" applyBorder="1" applyAlignment="1">
      <alignment horizontal="center" vertical="top"/>
    </xf>
    <xf numFmtId="0" fontId="6" fillId="15" borderId="10" xfId="0" applyFont="1" applyFill="1" applyBorder="1" applyAlignment="1">
      <alignment horizontal="center" vertical="top"/>
    </xf>
    <xf numFmtId="0" fontId="5" fillId="4" borderId="0" xfId="0" applyFont="1" applyFill="1" applyAlignment="1">
      <alignment horizontal="left" vertical="top" wrapText="1"/>
    </xf>
    <xf numFmtId="0" fontId="5" fillId="4" borderId="12" xfId="0" applyFont="1" applyFill="1" applyBorder="1" applyAlignment="1">
      <alignment horizontal="left" vertical="top" wrapText="1"/>
    </xf>
    <xf numFmtId="0" fontId="2" fillId="15" borderId="2" xfId="0" applyFont="1" applyFill="1" applyBorder="1" applyAlignment="1">
      <alignment horizontal="left" vertical="top"/>
    </xf>
    <xf numFmtId="0" fontId="2" fillId="15" borderId="3" xfId="0" applyFont="1" applyFill="1" applyBorder="1" applyAlignment="1">
      <alignment horizontal="left" vertical="top"/>
    </xf>
    <xf numFmtId="0" fontId="2" fillId="15" borderId="10" xfId="0" applyFont="1" applyFill="1" applyBorder="1" applyAlignment="1">
      <alignment horizontal="left" vertical="top"/>
    </xf>
    <xf numFmtId="0" fontId="17" fillId="0" borderId="1" xfId="0" applyFont="1" applyBorder="1" applyAlignment="1">
      <alignment horizontal="left" vertical="top" wrapText="1"/>
    </xf>
    <xf numFmtId="0" fontId="8" fillId="5" borderId="2" xfId="21" applyFont="1" applyFill="1" applyBorder="1" applyAlignment="1">
      <alignment horizontal="center" vertical="top" wrapText="1"/>
    </xf>
    <xf numFmtId="0" fontId="8" fillId="5" borderId="3" xfId="21" applyFont="1" applyFill="1" applyBorder="1" applyAlignment="1">
      <alignment horizontal="center" vertical="top" wrapText="1"/>
    </xf>
    <xf numFmtId="0" fontId="8" fillId="5" borderId="10" xfId="21" applyFont="1" applyFill="1" applyBorder="1" applyAlignment="1">
      <alignment horizontal="center" vertical="top" wrapText="1"/>
    </xf>
    <xf numFmtId="164" fontId="8" fillId="5" borderId="2" xfId="1" applyFont="1" applyFill="1" applyBorder="1" applyAlignment="1">
      <alignment horizontal="center" vertical="top" wrapText="1"/>
    </xf>
    <xf numFmtId="164" fontId="8" fillId="5" borderId="3" xfId="1" applyFont="1" applyFill="1" applyBorder="1" applyAlignment="1">
      <alignment horizontal="center" vertical="top" wrapText="1"/>
    </xf>
    <xf numFmtId="164" fontId="8" fillId="5" borderId="10" xfId="1" applyFont="1" applyFill="1" applyBorder="1" applyAlignment="1">
      <alignment horizontal="center" vertical="top" wrapText="1"/>
    </xf>
    <xf numFmtId="0" fontId="5" fillId="0" borderId="1" xfId="0" applyFont="1" applyBorder="1" applyAlignment="1" applyProtection="1">
      <alignment horizontal="justify" vertical="top" wrapText="1"/>
      <protection locked="0"/>
    </xf>
    <xf numFmtId="0" fontId="5" fillId="0" borderId="1" xfId="0" applyFont="1" applyBorder="1" applyAlignment="1">
      <alignment vertical="top" wrapText="1"/>
    </xf>
    <xf numFmtId="0" fontId="8" fillId="0" borderId="4" xfId="21" applyFont="1" applyBorder="1" applyAlignment="1">
      <alignment horizontal="center" vertical="top"/>
    </xf>
    <xf numFmtId="0" fontId="8" fillId="0" borderId="5" xfId="21" applyFont="1" applyBorder="1" applyAlignment="1">
      <alignment horizontal="center" vertical="top"/>
    </xf>
    <xf numFmtId="0" fontId="8" fillId="0" borderId="11" xfId="21" applyFont="1" applyBorder="1" applyAlignment="1">
      <alignment horizontal="center" vertical="top"/>
    </xf>
    <xf numFmtId="0" fontId="8" fillId="0" borderId="7" xfId="21" applyFont="1" applyBorder="1" applyAlignment="1">
      <alignment horizontal="center" vertical="top"/>
    </xf>
    <xf numFmtId="0" fontId="8" fillId="0" borderId="8" xfId="21" applyFont="1" applyBorder="1" applyAlignment="1">
      <alignment horizontal="center" vertical="top"/>
    </xf>
    <xf numFmtId="0" fontId="8" fillId="0" borderId="13" xfId="21" applyFont="1" applyBorder="1" applyAlignment="1">
      <alignment horizontal="center" vertical="top"/>
    </xf>
    <xf numFmtId="0" fontId="2" fillId="5"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13" fillId="0" borderId="1" xfId="0" applyFont="1" applyBorder="1" applyAlignment="1">
      <alignment horizontal="left" vertical="center"/>
    </xf>
    <xf numFmtId="0" fontId="8" fillId="0" borderId="1" xfId="0" applyFont="1" applyBorder="1" applyAlignment="1">
      <alignment horizontal="left" vertical="center"/>
    </xf>
    <xf numFmtId="0" fontId="8" fillId="6" borderId="2" xfId="0" applyFont="1" applyFill="1" applyBorder="1" applyAlignment="1">
      <alignment horizontal="center" vertical="top" wrapText="1"/>
    </xf>
    <xf numFmtId="0" fontId="8" fillId="6" borderId="3" xfId="0" applyFont="1" applyFill="1" applyBorder="1" applyAlignment="1">
      <alignment horizontal="center" vertical="top"/>
    </xf>
    <xf numFmtId="0" fontId="8" fillId="6" borderId="10" xfId="0" applyFont="1" applyFill="1" applyBorder="1" applyAlignment="1">
      <alignment horizontal="center" vertical="top"/>
    </xf>
    <xf numFmtId="0" fontId="2" fillId="3" borderId="2" xfId="0" applyFont="1" applyFill="1" applyBorder="1" applyAlignment="1">
      <alignment horizontal="left" vertical="top"/>
    </xf>
    <xf numFmtId="0" fontId="2" fillId="3" borderId="3" xfId="0" applyFont="1" applyFill="1" applyBorder="1" applyAlignment="1">
      <alignment horizontal="left" vertical="top"/>
    </xf>
    <xf numFmtId="0" fontId="2" fillId="3" borderId="10" xfId="0" applyFont="1" applyFill="1" applyBorder="1" applyAlignment="1">
      <alignment horizontal="left" vertical="top"/>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10" xfId="0" applyFont="1" applyBorder="1" applyAlignment="1">
      <alignment horizontal="left" vertical="top"/>
    </xf>
    <xf numFmtId="0" fontId="2" fillId="4" borderId="4" xfId="0" applyFont="1" applyFill="1" applyBorder="1" applyAlignment="1">
      <alignment vertical="top" wrapText="1"/>
    </xf>
    <xf numFmtId="0" fontId="2" fillId="4" borderId="5" xfId="0" applyFont="1" applyFill="1" applyBorder="1" applyAlignment="1">
      <alignment vertical="top" wrapText="1"/>
    </xf>
    <xf numFmtId="0" fontId="2" fillId="4" borderId="11" xfId="0" applyFont="1" applyFill="1" applyBorder="1" applyAlignment="1">
      <alignment vertical="top" wrapText="1"/>
    </xf>
    <xf numFmtId="0" fontId="1" fillId="4" borderId="6" xfId="0" applyFont="1" applyFill="1" applyBorder="1" applyAlignment="1">
      <alignment vertical="top" wrapText="1"/>
    </xf>
    <xf numFmtId="0" fontId="1" fillId="4" borderId="0" xfId="0" applyFont="1" applyFill="1" applyAlignment="1">
      <alignment vertical="top" wrapText="1"/>
    </xf>
    <xf numFmtId="0" fontId="1" fillId="4" borderId="12" xfId="0" applyFont="1" applyFill="1" applyBorder="1" applyAlignment="1">
      <alignment vertical="top" wrapText="1"/>
    </xf>
    <xf numFmtId="0" fontId="3" fillId="4" borderId="7" xfId="0" applyFont="1" applyFill="1" applyBorder="1" applyAlignment="1">
      <alignment vertical="top" wrapText="1"/>
    </xf>
    <xf numFmtId="0" fontId="3" fillId="4" borderId="8" xfId="0" applyFont="1" applyFill="1" applyBorder="1" applyAlignment="1">
      <alignment vertical="top" wrapText="1"/>
    </xf>
    <xf numFmtId="0" fontId="3" fillId="4" borderId="13" xfId="0" applyFont="1" applyFill="1" applyBorder="1" applyAlignment="1">
      <alignment vertical="top" wrapText="1"/>
    </xf>
    <xf numFmtId="0" fontId="1" fillId="4" borderId="6" xfId="0" applyFont="1" applyFill="1" applyBorder="1" applyAlignment="1">
      <alignment horizontal="left" vertical="top" wrapText="1"/>
    </xf>
    <xf numFmtId="0" fontId="1" fillId="4" borderId="0" xfId="0" applyFont="1" applyFill="1" applyAlignment="1">
      <alignment horizontal="left" vertical="top" wrapText="1"/>
    </xf>
    <xf numFmtId="0" fontId="1" fillId="4" borderId="12" xfId="0" applyFont="1" applyFill="1" applyBorder="1" applyAlignment="1">
      <alignment horizontal="left" vertical="top" wrapText="1"/>
    </xf>
    <xf numFmtId="0" fontId="8" fillId="5" borderId="1" xfId="21" applyFont="1" applyFill="1" applyBorder="1" applyAlignment="1">
      <alignment horizontal="center" vertical="center"/>
    </xf>
    <xf numFmtId="164" fontId="8" fillId="5" borderId="1" xfId="1" applyFont="1" applyFill="1" applyBorder="1" applyAlignment="1">
      <alignment horizontal="center" vertical="center" wrapText="1"/>
    </xf>
    <xf numFmtId="0" fontId="8" fillId="5" borderId="1" xfId="21" applyFont="1" applyFill="1" applyBorder="1" applyAlignment="1">
      <alignment horizontal="center" vertical="center" wrapText="1"/>
    </xf>
    <xf numFmtId="0" fontId="1" fillId="0" borderId="1" xfId="0" applyFont="1" applyFill="1" applyBorder="1" applyAlignment="1">
      <alignment horizontal="center" vertical="top"/>
    </xf>
    <xf numFmtId="0" fontId="1" fillId="0" borderId="1" xfId="0" applyFont="1" applyFill="1" applyBorder="1" applyAlignment="1">
      <alignment horizontal="justify" vertical="top" wrapText="1"/>
    </xf>
    <xf numFmtId="0" fontId="1" fillId="0" borderId="1" xfId="0" applyFont="1" applyFill="1" applyBorder="1" applyAlignment="1">
      <alignment horizontal="center" vertical="center"/>
    </xf>
    <xf numFmtId="0" fontId="1" fillId="0" borderId="0" xfId="0" applyFont="1" applyFill="1" applyAlignment="1">
      <alignment horizontal="left" vertical="top"/>
    </xf>
    <xf numFmtId="0" fontId="1" fillId="0" borderId="0" xfId="0" applyFont="1" applyFill="1" applyAlignment="1">
      <alignment vertical="top"/>
    </xf>
    <xf numFmtId="0" fontId="1" fillId="0" borderId="1" xfId="0" applyFont="1" applyFill="1" applyBorder="1" applyAlignment="1">
      <alignment horizontal="justify" vertical="top"/>
    </xf>
  </cellXfs>
  <cellStyles count="33">
    <cellStyle name="Comma" xfId="1" builtinId="3"/>
    <cellStyle name="Comma 10" xfId="4" xr:uid="{00000000-0005-0000-0000-000031000000}"/>
    <cellStyle name="Comma 2" xfId="5" xr:uid="{00000000-0005-0000-0000-000032000000}"/>
    <cellStyle name="Comma 2 2" xfId="6" xr:uid="{00000000-0005-0000-0000-000033000000}"/>
    <cellStyle name="Comma 2 2 2" xfId="7" xr:uid="{00000000-0005-0000-0000-000034000000}"/>
    <cellStyle name="Comma 2 2 2 2" xfId="8" xr:uid="{00000000-0005-0000-0000-000035000000}"/>
    <cellStyle name="Comma 2 3" xfId="9" xr:uid="{00000000-0005-0000-0000-000036000000}"/>
    <cellStyle name="Comma 2 3 2" xfId="10" xr:uid="{00000000-0005-0000-0000-000037000000}"/>
    <cellStyle name="Comma 26" xfId="11" xr:uid="{00000000-0005-0000-0000-000038000000}"/>
    <cellStyle name="Comma 26 2" xfId="12" xr:uid="{00000000-0005-0000-0000-000039000000}"/>
    <cellStyle name="Comma 26 2 2" xfId="13" xr:uid="{00000000-0005-0000-0000-00003A000000}"/>
    <cellStyle name="Comma 3" xfId="14" xr:uid="{00000000-0005-0000-0000-00003B000000}"/>
    <cellStyle name="Comma 3 2" xfId="15" xr:uid="{00000000-0005-0000-0000-00003C000000}"/>
    <cellStyle name="Comma 42" xfId="16" xr:uid="{00000000-0005-0000-0000-00003D000000}"/>
    <cellStyle name="Hyperlink" xfId="3" builtinId="8"/>
    <cellStyle name="Normal" xfId="0" builtinId="0"/>
    <cellStyle name="Normal 10" xfId="17" xr:uid="{00000000-0005-0000-0000-00003E000000}"/>
    <cellStyle name="Normal 11 2" xfId="18" xr:uid="{00000000-0005-0000-0000-00003F000000}"/>
    <cellStyle name="Normal 11 2 2" xfId="19" xr:uid="{00000000-0005-0000-0000-000040000000}"/>
    <cellStyle name="Normal 2" xfId="20" xr:uid="{00000000-0005-0000-0000-000041000000}"/>
    <cellStyle name="Normal 2 2" xfId="21" xr:uid="{00000000-0005-0000-0000-000042000000}"/>
    <cellStyle name="Normal 22" xfId="22" xr:uid="{00000000-0005-0000-0000-000043000000}"/>
    <cellStyle name="Normal 23" xfId="23" xr:uid="{00000000-0005-0000-0000-000044000000}"/>
    <cellStyle name="Normal 24" xfId="24" xr:uid="{00000000-0005-0000-0000-000045000000}"/>
    <cellStyle name="Normal 25" xfId="25" xr:uid="{00000000-0005-0000-0000-000046000000}"/>
    <cellStyle name="Normal 28" xfId="26" xr:uid="{00000000-0005-0000-0000-000047000000}"/>
    <cellStyle name="Normal 3" xfId="27" xr:uid="{00000000-0005-0000-0000-000048000000}"/>
    <cellStyle name="Normal 4" xfId="28" xr:uid="{00000000-0005-0000-0000-000049000000}"/>
    <cellStyle name="Normal 4 3 2" xfId="29" xr:uid="{00000000-0005-0000-0000-00004A000000}"/>
    <cellStyle name="Normal 41" xfId="30" xr:uid="{00000000-0005-0000-0000-00004B000000}"/>
    <cellStyle name="Normal_Measurement - 07.10.05-Rev" xfId="31" xr:uid="{00000000-0005-0000-0000-00004C000000}"/>
    <cellStyle name="Percent" xfId="2" builtinId="5"/>
    <cellStyle name="Style 1 2" xfId="32" xr:uid="{00000000-0005-0000-0000-00004D000000}"/>
  </cellStyles>
  <dxfs count="35">
    <dxf>
      <font>
        <b/>
        <i val="0"/>
        <color theme="5" tint="-0.499984740745262"/>
      </font>
      <numFmt numFmtId="174" formatCode="\R\O"/>
    </dxf>
    <dxf>
      <font>
        <b/>
        <i val="0"/>
        <color rgb="FFC00000"/>
      </font>
      <numFmt numFmtId="174" formatCode="\R\O"/>
    </dxf>
    <dxf>
      <font>
        <b/>
        <i val="0"/>
        <color rgb="FFC00000"/>
      </font>
      <numFmt numFmtId="174" formatCode="\R\O"/>
    </dxf>
    <dxf>
      <font>
        <b/>
        <i val="0"/>
        <color rgb="FFC00000"/>
      </font>
      <numFmt numFmtId="174" formatCode="\R\O"/>
    </dxf>
    <dxf>
      <font>
        <b/>
        <i val="0"/>
        <color rgb="FFC00000"/>
      </font>
      <numFmt numFmtId="174" formatCode="\R\O"/>
    </dxf>
    <dxf>
      <font>
        <b/>
        <i val="0"/>
        <color rgb="FFC00000"/>
      </font>
      <numFmt numFmtId="174" formatCode="\R\O"/>
    </dxf>
    <dxf>
      <font>
        <b/>
        <i val="0"/>
        <color rgb="FFC00000"/>
      </font>
      <numFmt numFmtId="174" formatCode="\R\O"/>
    </dxf>
    <dxf>
      <font>
        <b/>
        <i val="0"/>
        <color rgb="FFC00000"/>
      </font>
      <numFmt numFmtId="174" formatCode="\R\O"/>
    </dxf>
    <dxf>
      <font>
        <b/>
        <i val="0"/>
        <color rgb="FFC00000"/>
      </font>
      <numFmt numFmtId="174" formatCode="\R\O"/>
    </dxf>
    <dxf>
      <font>
        <b/>
        <i val="0"/>
        <color rgb="FFC00000"/>
      </font>
      <numFmt numFmtId="174" formatCode="\R\O"/>
    </dxf>
    <dxf>
      <font>
        <b/>
        <i val="0"/>
        <color rgb="FFC00000"/>
      </font>
      <numFmt numFmtId="174" formatCode="\R\O"/>
    </dxf>
    <dxf>
      <font>
        <b/>
        <i val="0"/>
        <color rgb="FFC00000"/>
      </font>
      <numFmt numFmtId="174" formatCode="\R\O"/>
    </dxf>
    <dxf>
      <font>
        <b/>
        <i val="0"/>
        <color rgb="FFC00000"/>
      </font>
      <numFmt numFmtId="174" formatCode="\R\O"/>
    </dxf>
    <dxf>
      <font>
        <b/>
        <i val="0"/>
        <color rgb="FFC00000"/>
      </font>
      <numFmt numFmtId="174" formatCode="\R\O"/>
      <fill>
        <patternFill patternType="none"/>
      </fill>
    </dxf>
    <dxf>
      <font>
        <b/>
        <i val="0"/>
        <color rgb="FFC00000"/>
      </font>
      <numFmt numFmtId="174" formatCode="\R\O"/>
      <fill>
        <patternFill patternType="none"/>
      </fill>
    </dxf>
    <dxf>
      <font>
        <b/>
        <i val="0"/>
        <color rgb="FFC00000"/>
      </font>
      <numFmt numFmtId="174" formatCode="\R\O"/>
      <fill>
        <patternFill patternType="none"/>
      </fill>
    </dxf>
    <dxf>
      <font>
        <b/>
        <i val="0"/>
        <color rgb="FFC00000"/>
      </font>
      <numFmt numFmtId="174" formatCode="\R\O"/>
      <fill>
        <patternFill patternType="none"/>
      </fill>
    </dxf>
    <dxf>
      <font>
        <b/>
        <i val="0"/>
        <color rgb="FFC00000"/>
      </font>
      <numFmt numFmtId="174" formatCode="\R\O"/>
      <fill>
        <patternFill patternType="none"/>
      </fill>
    </dxf>
    <dxf>
      <font>
        <b/>
        <i val="0"/>
        <color rgb="FFC00000"/>
      </font>
      <numFmt numFmtId="174" formatCode="\R\O"/>
      <fill>
        <patternFill patternType="none"/>
      </fill>
    </dxf>
    <dxf>
      <font>
        <b/>
        <i val="0"/>
        <color rgb="FFC00000"/>
      </font>
      <numFmt numFmtId="174" formatCode="\R\O"/>
      <fill>
        <patternFill patternType="none"/>
      </fill>
    </dxf>
    <dxf>
      <font>
        <b/>
        <i val="0"/>
      </font>
      <numFmt numFmtId="174" formatCode="\R\O"/>
    </dxf>
    <dxf>
      <font>
        <b/>
        <i val="0"/>
        <color rgb="FFC00000"/>
      </font>
      <numFmt numFmtId="174" formatCode="\R\O"/>
      <fill>
        <patternFill patternType="none"/>
      </fill>
    </dxf>
    <dxf>
      <font>
        <color auto="1"/>
      </font>
    </dxf>
    <dxf>
      <font>
        <color auto="1"/>
      </font>
    </dxf>
    <dxf>
      <font>
        <color auto="1"/>
      </font>
    </dxf>
    <dxf>
      <font>
        <color auto="1"/>
      </font>
    </dxf>
    <dxf>
      <font>
        <color auto="1"/>
      </font>
    </dxf>
    <dxf>
      <font>
        <b/>
        <i val="0"/>
        <color rgb="FFC00000"/>
      </font>
      <numFmt numFmtId="174" formatCode="\R\O"/>
      <fill>
        <patternFill patternType="none"/>
      </fill>
    </dxf>
    <dxf>
      <font>
        <color auto="1"/>
      </font>
    </dxf>
    <dxf>
      <font>
        <color auto="1"/>
      </font>
    </dxf>
    <dxf>
      <font>
        <color auto="1"/>
      </font>
    </dxf>
    <dxf>
      <font>
        <b val="0"/>
        <i val="0"/>
        <color rgb="FFC00000"/>
      </font>
      <numFmt numFmtId="174" formatCode="\R\O"/>
    </dxf>
    <dxf>
      <font>
        <color auto="1"/>
      </font>
    </dxf>
    <dxf>
      <font>
        <color auto="1"/>
      </font>
    </dxf>
    <dxf>
      <font>
        <color auto="1"/>
      </font>
    </dxf>
  </dxfs>
  <tableStyles count="0" defaultTableStyle="TableStyleMedium9" defaultPivotStyle="PivotStyleLight16"/>
  <colors>
    <mruColors>
      <color rgb="FFCC0066"/>
      <color rgb="FFFF33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1" Type="http://schemas.openxmlformats.org/officeDocument/2006/relationships/image" Target="../media/image3.wmf"/></Relationships>
</file>

<file path=xl/drawings/_rels/drawing4.xml.rels><?xml version="1.0" encoding="UTF-8" standalone="yes"?>
<Relationships xmlns="http://schemas.openxmlformats.org/package/2006/relationships"><Relationship Id="rId1" Type="http://schemas.openxmlformats.org/officeDocument/2006/relationships/image" Target="../media/image3.wmf"/></Relationships>
</file>

<file path=xl/drawings/_rels/drawing5.xml.rels><?xml version="1.0" encoding="UTF-8" standalone="yes"?>
<Relationships xmlns="http://schemas.openxmlformats.org/package/2006/relationships"><Relationship Id="rId1" Type="http://schemas.openxmlformats.org/officeDocument/2006/relationships/image" Target="../media/image3.wmf"/></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e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 Id="rId1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3" Type="http://schemas.openxmlformats.org/officeDocument/2006/relationships/image" Target="../media/image33.png"/><Relationship Id="rId18" Type="http://schemas.openxmlformats.org/officeDocument/2006/relationships/image" Target="../media/image38.png"/><Relationship Id="rId26" Type="http://schemas.openxmlformats.org/officeDocument/2006/relationships/image" Target="../media/image46.jpeg"/><Relationship Id="rId39" Type="http://schemas.openxmlformats.org/officeDocument/2006/relationships/image" Target="../media/image59.png"/><Relationship Id="rId21" Type="http://schemas.openxmlformats.org/officeDocument/2006/relationships/image" Target="../media/image41.jpeg"/><Relationship Id="rId34" Type="http://schemas.openxmlformats.org/officeDocument/2006/relationships/image" Target="../media/image54.jpeg"/><Relationship Id="rId42" Type="http://schemas.openxmlformats.org/officeDocument/2006/relationships/image" Target="../media/image62.png"/><Relationship Id="rId47" Type="http://schemas.openxmlformats.org/officeDocument/2006/relationships/image" Target="../media/image67.png"/><Relationship Id="rId7" Type="http://schemas.openxmlformats.org/officeDocument/2006/relationships/image" Target="../media/image27.png"/><Relationship Id="rId2" Type="http://schemas.openxmlformats.org/officeDocument/2006/relationships/image" Target="../media/image22.jpeg"/><Relationship Id="rId16" Type="http://schemas.openxmlformats.org/officeDocument/2006/relationships/image" Target="../media/image36.png"/><Relationship Id="rId29" Type="http://schemas.openxmlformats.org/officeDocument/2006/relationships/image" Target="../media/image49.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jpeg"/><Relationship Id="rId24" Type="http://schemas.openxmlformats.org/officeDocument/2006/relationships/image" Target="../media/image44.jpeg"/><Relationship Id="rId32" Type="http://schemas.openxmlformats.org/officeDocument/2006/relationships/image" Target="../media/image52.png"/><Relationship Id="rId37" Type="http://schemas.openxmlformats.org/officeDocument/2006/relationships/image" Target="../media/image57.png"/><Relationship Id="rId40" Type="http://schemas.openxmlformats.org/officeDocument/2006/relationships/image" Target="../media/image60.png"/><Relationship Id="rId45" Type="http://schemas.openxmlformats.org/officeDocument/2006/relationships/image" Target="../media/image65.jpe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jpeg"/><Relationship Id="rId28" Type="http://schemas.openxmlformats.org/officeDocument/2006/relationships/image" Target="../media/image48.png"/><Relationship Id="rId36" Type="http://schemas.openxmlformats.org/officeDocument/2006/relationships/image" Target="../media/image56.png"/><Relationship Id="rId10" Type="http://schemas.openxmlformats.org/officeDocument/2006/relationships/image" Target="../media/image30.png"/><Relationship Id="rId19" Type="http://schemas.openxmlformats.org/officeDocument/2006/relationships/image" Target="../media/image39.png"/><Relationship Id="rId31" Type="http://schemas.openxmlformats.org/officeDocument/2006/relationships/image" Target="../media/image51.png"/><Relationship Id="rId44" Type="http://schemas.openxmlformats.org/officeDocument/2006/relationships/image" Target="../media/image64.jpeg"/><Relationship Id="rId4" Type="http://schemas.openxmlformats.org/officeDocument/2006/relationships/image" Target="../media/image24.png"/><Relationship Id="rId9" Type="http://schemas.openxmlformats.org/officeDocument/2006/relationships/image" Target="../media/image29.jpeg"/><Relationship Id="rId14" Type="http://schemas.openxmlformats.org/officeDocument/2006/relationships/image" Target="../media/image34.png"/><Relationship Id="rId22" Type="http://schemas.openxmlformats.org/officeDocument/2006/relationships/image" Target="../media/image42.jpeg"/><Relationship Id="rId27" Type="http://schemas.openxmlformats.org/officeDocument/2006/relationships/image" Target="../media/image47.png"/><Relationship Id="rId30" Type="http://schemas.openxmlformats.org/officeDocument/2006/relationships/image" Target="../media/image50.png"/><Relationship Id="rId35" Type="http://schemas.openxmlformats.org/officeDocument/2006/relationships/image" Target="../media/image55.png"/><Relationship Id="rId43" Type="http://schemas.openxmlformats.org/officeDocument/2006/relationships/image" Target="../media/image63.jpeg"/><Relationship Id="rId8" Type="http://schemas.openxmlformats.org/officeDocument/2006/relationships/image" Target="../media/image28.png"/><Relationship Id="rId3" Type="http://schemas.openxmlformats.org/officeDocument/2006/relationships/image" Target="../media/image23.jpeg"/><Relationship Id="rId12" Type="http://schemas.openxmlformats.org/officeDocument/2006/relationships/image" Target="../media/image32.jpeg"/><Relationship Id="rId17" Type="http://schemas.openxmlformats.org/officeDocument/2006/relationships/image" Target="../media/image37.png"/><Relationship Id="rId25" Type="http://schemas.openxmlformats.org/officeDocument/2006/relationships/image" Target="../media/image45.png"/><Relationship Id="rId33" Type="http://schemas.openxmlformats.org/officeDocument/2006/relationships/image" Target="../media/image53.png"/><Relationship Id="rId38" Type="http://schemas.openxmlformats.org/officeDocument/2006/relationships/image" Target="../media/image58.png"/><Relationship Id="rId46" Type="http://schemas.openxmlformats.org/officeDocument/2006/relationships/image" Target="../media/image66.jpeg"/><Relationship Id="rId20" Type="http://schemas.openxmlformats.org/officeDocument/2006/relationships/image" Target="../media/image40.png"/><Relationship Id="rId41" Type="http://schemas.openxmlformats.org/officeDocument/2006/relationships/image" Target="../media/image6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300567</xdr:colOff>
      <xdr:row>397</xdr:row>
      <xdr:rowOff>448387</xdr:rowOff>
    </xdr:from>
    <xdr:to>
      <xdr:col>2</xdr:col>
      <xdr:colOff>1631514</xdr:colOff>
      <xdr:row>397</xdr:row>
      <xdr:rowOff>1441795</xdr:rowOff>
    </xdr:to>
    <xdr:pic>
      <xdr:nvPicPr>
        <xdr:cNvPr id="2" name="Picture 1" descr="Color Coated FRP Temple Ceiling, Thickness: 12 mm">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71285" y="203946125"/>
          <a:ext cx="1330960" cy="993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635945</xdr:colOff>
      <xdr:row>0</xdr:row>
      <xdr:rowOff>68142</xdr:rowOff>
    </xdr:from>
    <xdr:to>
      <xdr:col>5</xdr:col>
      <xdr:colOff>444878</xdr:colOff>
      <xdr:row>2</xdr:row>
      <xdr:rowOff>2422</xdr:rowOff>
    </xdr:to>
    <xdr:pic>
      <xdr:nvPicPr>
        <xdr:cNvPr id="2" name="LogoHide1" descr="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5629910" y="67945"/>
          <a:ext cx="1044575" cy="295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600075</xdr:colOff>
      <xdr:row>0</xdr:row>
      <xdr:rowOff>68142</xdr:rowOff>
    </xdr:from>
    <xdr:to>
      <xdr:col>14</xdr:col>
      <xdr:colOff>260350</xdr:colOff>
      <xdr:row>2</xdr:row>
      <xdr:rowOff>2102</xdr:rowOff>
    </xdr:to>
    <xdr:pic>
      <xdr:nvPicPr>
        <xdr:cNvPr id="4" name="LogoHide1" descr="Logo">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2185650" y="67945"/>
          <a:ext cx="1041400" cy="295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635945</xdr:colOff>
      <xdr:row>0</xdr:row>
      <xdr:rowOff>68142</xdr:rowOff>
    </xdr:from>
    <xdr:to>
      <xdr:col>5</xdr:col>
      <xdr:colOff>444879</xdr:colOff>
      <xdr:row>2</xdr:row>
      <xdr:rowOff>40522</xdr:rowOff>
    </xdr:to>
    <xdr:pic>
      <xdr:nvPicPr>
        <xdr:cNvPr id="2" name="LogoHide1" descr="Log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5045075" y="67945"/>
          <a:ext cx="1044575" cy="334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635945</xdr:colOff>
      <xdr:row>0</xdr:row>
      <xdr:rowOff>68142</xdr:rowOff>
    </xdr:from>
    <xdr:to>
      <xdr:col>5</xdr:col>
      <xdr:colOff>444879</xdr:colOff>
      <xdr:row>2</xdr:row>
      <xdr:rowOff>2422</xdr:rowOff>
    </xdr:to>
    <xdr:pic>
      <xdr:nvPicPr>
        <xdr:cNvPr id="2" name="LogoHide1" descr="Log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445000" y="67945"/>
          <a:ext cx="1044575" cy="295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635945</xdr:colOff>
      <xdr:row>0</xdr:row>
      <xdr:rowOff>68142</xdr:rowOff>
    </xdr:from>
    <xdr:to>
      <xdr:col>5</xdr:col>
      <xdr:colOff>444879</xdr:colOff>
      <xdr:row>2</xdr:row>
      <xdr:rowOff>40522</xdr:rowOff>
    </xdr:to>
    <xdr:pic>
      <xdr:nvPicPr>
        <xdr:cNvPr id="3" name="LogoHide1" descr="Logo">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445000" y="67945"/>
          <a:ext cx="1044575" cy="334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635945</xdr:colOff>
      <xdr:row>0</xdr:row>
      <xdr:rowOff>68142</xdr:rowOff>
    </xdr:from>
    <xdr:to>
      <xdr:col>5</xdr:col>
      <xdr:colOff>216279</xdr:colOff>
      <xdr:row>1</xdr:row>
      <xdr:rowOff>145297</xdr:rowOff>
    </xdr:to>
    <xdr:pic>
      <xdr:nvPicPr>
        <xdr:cNvPr id="2" name="LogoHide1" descr="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763385" y="67945"/>
          <a:ext cx="1052830" cy="248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1062835</xdr:colOff>
      <xdr:row>12</xdr:row>
      <xdr:rowOff>102235</xdr:rowOff>
    </xdr:from>
    <xdr:to>
      <xdr:col>8</xdr:col>
      <xdr:colOff>1877851</xdr:colOff>
      <xdr:row>13</xdr:row>
      <xdr:rowOff>0</xdr:rowOff>
    </xdr:to>
    <xdr:pic>
      <xdr:nvPicPr>
        <xdr:cNvPr id="8" name="Picture 7" descr="Buy LED Aluminium Profile Light 16 mm x 6 mm (For LED Strip Lights) at Best  Price in India">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1987530" y="7512685"/>
          <a:ext cx="815340" cy="983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847724</xdr:colOff>
      <xdr:row>10</xdr:row>
      <xdr:rowOff>160602</xdr:rowOff>
    </xdr:from>
    <xdr:to>
      <xdr:col>8</xdr:col>
      <xdr:colOff>1971676</xdr:colOff>
      <xdr:row>10</xdr:row>
      <xdr:rowOff>753798</xdr:rowOff>
    </xdr:to>
    <xdr:pic>
      <xdr:nvPicPr>
        <xdr:cNvPr id="9" name="Picture 8">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064" t="26235" r="6725" b="26852"/>
        <a:stretch>
          <a:fillRect/>
        </a:stretch>
      </xdr:blipFill>
      <xdr:spPr>
        <a:xfrm>
          <a:off x="11772265" y="5760720"/>
          <a:ext cx="1124585" cy="593725"/>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1087749</xdr:colOff>
      <xdr:row>9</xdr:row>
      <xdr:rowOff>207646</xdr:rowOff>
    </xdr:from>
    <xdr:to>
      <xdr:col>8</xdr:col>
      <xdr:colOff>1715141</xdr:colOff>
      <xdr:row>9</xdr:row>
      <xdr:rowOff>762000</xdr:rowOff>
    </xdr:to>
    <xdr:pic>
      <xdr:nvPicPr>
        <xdr:cNvPr id="10" name="Picture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2012295" y="4722495"/>
          <a:ext cx="628015" cy="554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828676</xdr:colOff>
      <xdr:row>11</xdr:row>
      <xdr:rowOff>120291</xdr:rowOff>
    </xdr:from>
    <xdr:to>
      <xdr:col>8</xdr:col>
      <xdr:colOff>1885950</xdr:colOff>
      <xdr:row>12</xdr:row>
      <xdr:rowOff>0</xdr:rowOff>
    </xdr:to>
    <xdr:pic>
      <xdr:nvPicPr>
        <xdr:cNvPr id="11" name="Picture 10">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561" t="14001" r="7852" b="40149"/>
        <a:stretch>
          <a:fillRect/>
        </a:stretch>
      </xdr:blipFill>
      <xdr:spPr>
        <a:xfrm>
          <a:off x="11753850" y="6625590"/>
          <a:ext cx="1057275" cy="784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689482</xdr:colOff>
      <xdr:row>7</xdr:row>
      <xdr:rowOff>9526</xdr:rowOff>
    </xdr:from>
    <xdr:to>
      <xdr:col>8</xdr:col>
      <xdr:colOff>1891792</xdr:colOff>
      <xdr:row>7</xdr:row>
      <xdr:rowOff>628650</xdr:rowOff>
    </xdr:to>
    <xdr:pic>
      <xdr:nvPicPr>
        <xdr:cNvPr id="12" name="Picture 11">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083" t="23772" r="1333" b="23333"/>
        <a:stretch>
          <a:fillRect/>
        </a:stretch>
      </xdr:blipFill>
      <xdr:spPr>
        <a:xfrm>
          <a:off x="11614150" y="2171700"/>
          <a:ext cx="120269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1057275</xdr:colOff>
      <xdr:row>13</xdr:row>
      <xdr:rowOff>92686</xdr:rowOff>
    </xdr:from>
    <xdr:to>
      <xdr:col>8</xdr:col>
      <xdr:colOff>1838325</xdr:colOff>
      <xdr:row>13</xdr:row>
      <xdr:rowOff>783614</xdr:rowOff>
    </xdr:to>
    <xdr:pic>
      <xdr:nvPicPr>
        <xdr:cNvPr id="14" name="Picture 13" descr="Floor Recessed Lighting | Recessed Floor Light Fixtures">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1539"/>
        <a:stretch>
          <a:fillRect/>
        </a:stretch>
      </xdr:blipFill>
      <xdr:spPr>
        <a:xfrm>
          <a:off x="11982450" y="8588375"/>
          <a:ext cx="781050" cy="691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304800</xdr:colOff>
      <xdr:row>18</xdr:row>
      <xdr:rowOff>304800</xdr:rowOff>
    </xdr:to>
    <xdr:sp macro="" textlink="">
      <xdr:nvSpPr>
        <xdr:cNvPr id="3079" name="AutoShape 7" descr="Clean Slate (Stone Veneer Shade) Table Lamp">
          <a:extLst>
            <a:ext uri="{FF2B5EF4-FFF2-40B4-BE49-F238E27FC236}">
              <a16:creationId xmlns:a16="http://schemas.microsoft.com/office/drawing/2014/main" id="{00000000-0008-0000-0C00-0000070C0000}"/>
            </a:ext>
          </a:extLst>
        </xdr:cNvPr>
        <xdr:cNvSpPr>
          <a:spLocks noChangeAspect="1" noChangeArrowheads="1"/>
        </xdr:cNvSpPr>
      </xdr:nvSpPr>
      <xdr:spPr>
        <a:xfrm>
          <a:off x="10925175" y="1062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18</xdr:row>
      <xdr:rowOff>0</xdr:rowOff>
    </xdr:from>
    <xdr:to>
      <xdr:col>9</xdr:col>
      <xdr:colOff>304800</xdr:colOff>
      <xdr:row>18</xdr:row>
      <xdr:rowOff>304800</xdr:rowOff>
    </xdr:to>
    <xdr:sp macro="" textlink="">
      <xdr:nvSpPr>
        <xdr:cNvPr id="3080" name="AutoShape 8" descr="Clean Slate (Stone Veneer Shade) Table Lamp">
          <a:extLst>
            <a:ext uri="{FF2B5EF4-FFF2-40B4-BE49-F238E27FC236}">
              <a16:creationId xmlns:a16="http://schemas.microsoft.com/office/drawing/2014/main" id="{00000000-0008-0000-0C00-0000080C0000}"/>
            </a:ext>
          </a:extLst>
        </xdr:cNvPr>
        <xdr:cNvSpPr>
          <a:spLocks noChangeAspect="1" noChangeArrowheads="1"/>
        </xdr:cNvSpPr>
      </xdr:nvSpPr>
      <xdr:spPr>
        <a:xfrm>
          <a:off x="13525500" y="1062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467248</xdr:colOff>
      <xdr:row>19</xdr:row>
      <xdr:rowOff>301434</xdr:rowOff>
    </xdr:from>
    <xdr:to>
      <xdr:col>8</xdr:col>
      <xdr:colOff>2171700</xdr:colOff>
      <xdr:row>19</xdr:row>
      <xdr:rowOff>2604398</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a:stretch>
          <a:fillRect/>
        </a:stretch>
      </xdr:blipFill>
      <xdr:spPr>
        <a:xfrm>
          <a:off x="11391900" y="14769465"/>
          <a:ext cx="1704975" cy="2303145"/>
        </a:xfrm>
        <a:prstGeom prst="rect">
          <a:avLst/>
        </a:prstGeom>
      </xdr:spPr>
    </xdr:pic>
    <xdr:clientData/>
  </xdr:twoCellAnchor>
  <xdr:twoCellAnchor editAs="oneCell">
    <xdr:from>
      <xdr:col>8</xdr:col>
      <xdr:colOff>579947</xdr:colOff>
      <xdr:row>18</xdr:row>
      <xdr:rowOff>359175</xdr:rowOff>
    </xdr:from>
    <xdr:to>
      <xdr:col>8</xdr:col>
      <xdr:colOff>1952625</xdr:colOff>
      <xdr:row>18</xdr:row>
      <xdr:rowOff>2268675</xdr:rowOff>
    </xdr:to>
    <xdr:pic>
      <xdr:nvPicPr>
        <xdr:cNvPr id="16" name="Picture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8"/>
        <a:stretch>
          <a:fillRect/>
        </a:stretch>
      </xdr:blipFill>
      <xdr:spPr>
        <a:xfrm>
          <a:off x="11504930" y="10988675"/>
          <a:ext cx="1372870" cy="1909445"/>
        </a:xfrm>
        <a:prstGeom prst="rect">
          <a:avLst/>
        </a:prstGeom>
      </xdr:spPr>
    </xdr:pic>
    <xdr:clientData/>
  </xdr:twoCellAnchor>
  <xdr:twoCellAnchor editAs="oneCell">
    <xdr:from>
      <xdr:col>8</xdr:col>
      <xdr:colOff>752475</xdr:colOff>
      <xdr:row>23</xdr:row>
      <xdr:rowOff>152400</xdr:rowOff>
    </xdr:from>
    <xdr:to>
      <xdr:col>8</xdr:col>
      <xdr:colOff>1904223</xdr:colOff>
      <xdr:row>23</xdr:row>
      <xdr:rowOff>1065108</xdr:rowOff>
    </xdr:to>
    <xdr:pic>
      <xdr:nvPicPr>
        <xdr:cNvPr id="17" name="Picture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9"/>
        <a:stretch>
          <a:fillRect/>
        </a:stretch>
      </xdr:blipFill>
      <xdr:spPr>
        <a:xfrm>
          <a:off x="11677650" y="33528000"/>
          <a:ext cx="1151255" cy="912495"/>
        </a:xfrm>
        <a:prstGeom prst="rect">
          <a:avLst/>
        </a:prstGeom>
      </xdr:spPr>
    </xdr:pic>
    <xdr:clientData/>
  </xdr:twoCellAnchor>
  <xdr:twoCellAnchor editAs="oneCell">
    <xdr:from>
      <xdr:col>8</xdr:col>
      <xdr:colOff>600075</xdr:colOff>
      <xdr:row>26</xdr:row>
      <xdr:rowOff>85725</xdr:rowOff>
    </xdr:from>
    <xdr:to>
      <xdr:col>8</xdr:col>
      <xdr:colOff>2139247</xdr:colOff>
      <xdr:row>26</xdr:row>
      <xdr:rowOff>1293057</xdr:rowOff>
    </xdr:to>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0"/>
        <a:stretch>
          <a:fillRect/>
        </a:stretch>
      </xdr:blipFill>
      <xdr:spPr>
        <a:xfrm>
          <a:off x="11525250" y="39976425"/>
          <a:ext cx="1538605" cy="1207135"/>
        </a:xfrm>
        <a:prstGeom prst="rect">
          <a:avLst/>
        </a:prstGeom>
      </xdr:spPr>
    </xdr:pic>
    <xdr:clientData/>
  </xdr:twoCellAnchor>
  <xdr:twoCellAnchor editAs="oneCell">
    <xdr:from>
      <xdr:col>8</xdr:col>
      <xdr:colOff>516279</xdr:colOff>
      <xdr:row>22</xdr:row>
      <xdr:rowOff>448374</xdr:rowOff>
    </xdr:from>
    <xdr:to>
      <xdr:col>8</xdr:col>
      <xdr:colOff>2179811</xdr:colOff>
      <xdr:row>22</xdr:row>
      <xdr:rowOff>2705100</xdr:rowOff>
    </xdr:to>
    <xdr:pic>
      <xdr:nvPicPr>
        <xdr:cNvPr id="19" name="Picture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1"/>
        <a:stretch>
          <a:fillRect/>
        </a:stretch>
      </xdr:blipFill>
      <xdr:spPr>
        <a:xfrm>
          <a:off x="11441430" y="29299535"/>
          <a:ext cx="1663065" cy="2256790"/>
        </a:xfrm>
        <a:prstGeom prst="rect">
          <a:avLst/>
        </a:prstGeom>
      </xdr:spPr>
    </xdr:pic>
    <xdr:clientData/>
  </xdr:twoCellAnchor>
  <xdr:twoCellAnchor editAs="oneCell">
    <xdr:from>
      <xdr:col>8</xdr:col>
      <xdr:colOff>951723</xdr:colOff>
      <xdr:row>24</xdr:row>
      <xdr:rowOff>53839</xdr:rowOff>
    </xdr:from>
    <xdr:to>
      <xdr:col>8</xdr:col>
      <xdr:colOff>1895475</xdr:colOff>
      <xdr:row>24</xdr:row>
      <xdr:rowOff>801719</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9"/>
        <a:stretch>
          <a:fillRect/>
        </a:stretch>
      </xdr:blipFill>
      <xdr:spPr>
        <a:xfrm>
          <a:off x="11876405" y="35600640"/>
          <a:ext cx="944245" cy="748030"/>
        </a:xfrm>
        <a:prstGeom prst="rect">
          <a:avLst/>
        </a:prstGeom>
      </xdr:spPr>
    </xdr:pic>
    <xdr:clientData/>
  </xdr:twoCellAnchor>
  <xdr:twoCellAnchor editAs="oneCell">
    <xdr:from>
      <xdr:col>8</xdr:col>
      <xdr:colOff>1685924</xdr:colOff>
      <xdr:row>20</xdr:row>
      <xdr:rowOff>253583</xdr:rowOff>
    </xdr:from>
    <xdr:to>
      <xdr:col>8</xdr:col>
      <xdr:colOff>2400300</xdr:colOff>
      <xdr:row>20</xdr:row>
      <xdr:rowOff>679867</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2"/>
        <a:srcRect l="23458" t="33306" r="23821" b="20455"/>
        <a:stretch>
          <a:fillRect/>
        </a:stretch>
      </xdr:blipFill>
      <xdr:spPr>
        <a:xfrm>
          <a:off x="12610465" y="18703290"/>
          <a:ext cx="715010" cy="426085"/>
        </a:xfrm>
        <a:prstGeom prst="ellipse">
          <a:avLst/>
        </a:prstGeom>
      </xdr:spPr>
    </xdr:pic>
    <xdr:clientData/>
  </xdr:twoCellAnchor>
  <xdr:twoCellAnchor editAs="oneCell">
    <xdr:from>
      <xdr:col>8</xdr:col>
      <xdr:colOff>192296</xdr:colOff>
      <xdr:row>20</xdr:row>
      <xdr:rowOff>95528</xdr:rowOff>
    </xdr:from>
    <xdr:to>
      <xdr:col>8</xdr:col>
      <xdr:colOff>1293606</xdr:colOff>
      <xdr:row>20</xdr:row>
      <xdr:rowOff>704850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2"/>
        <a:stretch>
          <a:fillRect/>
        </a:stretch>
      </xdr:blipFill>
      <xdr:spPr>
        <a:xfrm>
          <a:off x="11116945" y="18545175"/>
          <a:ext cx="1101725" cy="609600"/>
        </a:xfrm>
        <a:prstGeom prst="rect">
          <a:avLst/>
        </a:prstGeom>
      </xdr:spPr>
    </xdr:pic>
    <xdr:clientData/>
  </xdr:twoCellAnchor>
  <xdr:twoCellAnchor editAs="oneCell">
    <xdr:from>
      <xdr:col>8</xdr:col>
      <xdr:colOff>1714499</xdr:colOff>
      <xdr:row>21</xdr:row>
      <xdr:rowOff>263108</xdr:rowOff>
    </xdr:from>
    <xdr:to>
      <xdr:col>8</xdr:col>
      <xdr:colOff>2428875</xdr:colOff>
      <xdr:row>21</xdr:row>
      <xdr:rowOff>689392</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12"/>
        <a:srcRect l="23458" t="33306" r="23821" b="20455"/>
        <a:stretch>
          <a:fillRect/>
        </a:stretch>
      </xdr:blipFill>
      <xdr:spPr>
        <a:xfrm>
          <a:off x="12639040" y="23913465"/>
          <a:ext cx="715010" cy="426085"/>
        </a:xfrm>
        <a:prstGeom prst="ellipse">
          <a:avLst/>
        </a:prstGeom>
      </xdr:spPr>
    </xdr:pic>
    <xdr:clientData/>
  </xdr:twoCellAnchor>
  <xdr:twoCellAnchor editAs="oneCell">
    <xdr:from>
      <xdr:col>8</xdr:col>
      <xdr:colOff>220871</xdr:colOff>
      <xdr:row>21</xdr:row>
      <xdr:rowOff>105053</xdr:rowOff>
    </xdr:from>
    <xdr:to>
      <xdr:col>8</xdr:col>
      <xdr:colOff>1322181</xdr:colOff>
      <xdr:row>21</xdr:row>
      <xdr:rowOff>714375</xdr:rowOff>
    </xdr:to>
    <xdr:pic>
      <xdr:nvPicPr>
        <xdr:cNvPr id="45" name="Picture 44">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2"/>
        <a:stretch>
          <a:fillRect/>
        </a:stretch>
      </xdr:blipFill>
      <xdr:spPr>
        <a:xfrm>
          <a:off x="11145520" y="23755350"/>
          <a:ext cx="1101725" cy="609600"/>
        </a:xfrm>
        <a:prstGeom prst="rect">
          <a:avLst/>
        </a:prstGeom>
      </xdr:spPr>
    </xdr:pic>
    <xdr:clientData/>
  </xdr:twoCellAnchor>
  <xdr:twoCellAnchor editAs="oneCell">
    <xdr:from>
      <xdr:col>8</xdr:col>
      <xdr:colOff>910167</xdr:colOff>
      <xdr:row>8</xdr:row>
      <xdr:rowOff>74084</xdr:rowOff>
    </xdr:from>
    <xdr:to>
      <xdr:col>8</xdr:col>
      <xdr:colOff>1679577</xdr:colOff>
      <xdr:row>9</xdr:row>
      <xdr:rowOff>0</xdr:rowOff>
    </xdr:to>
    <xdr:pic>
      <xdr:nvPicPr>
        <xdr:cNvPr id="2" name="Picture 1" descr="HAVELLS LHEEGEPDIE1W024 Led Crysta COB Swivel Spotlight 24W 4K Recessed  Ceiling Lamp Price in India - Buy HAVELLS LHEEGEPDIE1W024 Led Crysta COB  Swivel Spotlight 24W 4K Recessed Ceiling Lamp online at Flipkart.com">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rot="5400000">
          <a:off x="11442700" y="3352165"/>
          <a:ext cx="1554480" cy="769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230539</xdr:colOff>
      <xdr:row>20</xdr:row>
      <xdr:rowOff>1707626</xdr:rowOff>
    </xdr:from>
    <xdr:to>
      <xdr:col>8</xdr:col>
      <xdr:colOff>2169583</xdr:colOff>
      <xdr:row>20</xdr:row>
      <xdr:rowOff>3023720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4"/>
        <a:stretch>
          <a:fillRect/>
        </a:stretch>
      </xdr:blipFill>
      <xdr:spPr>
        <a:xfrm>
          <a:off x="11155680" y="20157440"/>
          <a:ext cx="1938655" cy="1315720"/>
        </a:xfrm>
        <a:prstGeom prst="rect">
          <a:avLst/>
        </a:prstGeom>
      </xdr:spPr>
    </xdr:pic>
    <xdr:clientData/>
  </xdr:twoCellAnchor>
  <xdr:twoCellAnchor editAs="oneCell">
    <xdr:from>
      <xdr:col>8</xdr:col>
      <xdr:colOff>370417</xdr:colOff>
      <xdr:row>21</xdr:row>
      <xdr:rowOff>1471083</xdr:rowOff>
    </xdr:from>
    <xdr:to>
      <xdr:col>8</xdr:col>
      <xdr:colOff>2309461</xdr:colOff>
      <xdr:row>21</xdr:row>
      <xdr:rowOff>2787177</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4"/>
        <a:stretch>
          <a:fillRect/>
        </a:stretch>
      </xdr:blipFill>
      <xdr:spPr>
        <a:xfrm>
          <a:off x="11295380" y="25121235"/>
          <a:ext cx="1938655" cy="1316355"/>
        </a:xfrm>
        <a:prstGeom prst="rect">
          <a:avLst/>
        </a:prstGeom>
      </xdr:spPr>
    </xdr:pic>
    <xdr:clientData/>
  </xdr:twoCellAnchor>
  <xdr:twoCellAnchor editAs="oneCell">
    <xdr:from>
      <xdr:col>8</xdr:col>
      <xdr:colOff>602794</xdr:colOff>
      <xdr:row>28</xdr:row>
      <xdr:rowOff>122469</xdr:rowOff>
    </xdr:from>
    <xdr:to>
      <xdr:col>8</xdr:col>
      <xdr:colOff>1915582</xdr:colOff>
      <xdr:row>28</xdr:row>
      <xdr:rowOff>1412795</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5"/>
        <a:srcRect t="25290"/>
        <a:stretch>
          <a:fillRect/>
        </a:stretch>
      </xdr:blipFill>
      <xdr:spPr>
        <a:xfrm>
          <a:off x="11527790" y="45260895"/>
          <a:ext cx="1312545" cy="1290320"/>
        </a:xfrm>
        <a:prstGeom prst="rect">
          <a:avLst/>
        </a:prstGeom>
      </xdr:spPr>
    </xdr:pic>
    <xdr:clientData/>
  </xdr:twoCellAnchor>
  <xdr:twoCellAnchor editAs="oneCell">
    <xdr:from>
      <xdr:col>8</xdr:col>
      <xdr:colOff>127627</xdr:colOff>
      <xdr:row>27</xdr:row>
      <xdr:rowOff>116021</xdr:rowOff>
    </xdr:from>
    <xdr:to>
      <xdr:col>8</xdr:col>
      <xdr:colOff>2467919</xdr:colOff>
      <xdr:row>27</xdr:row>
      <xdr:rowOff>1280583</xdr:rowOff>
    </xdr:to>
    <xdr:pic>
      <xdr:nvPicPr>
        <xdr:cNvPr id="13" name="Pictur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3125" t="24194" r="52597" b="54323"/>
        <a:stretch>
          <a:fillRect/>
        </a:stretch>
      </xdr:blipFill>
      <xdr:spPr>
        <a:xfrm>
          <a:off x="11052175" y="42720895"/>
          <a:ext cx="2340610" cy="1164590"/>
        </a:xfrm>
        <a:prstGeom prst="rect">
          <a:avLst/>
        </a:prstGeom>
      </xdr:spPr>
    </xdr:pic>
    <xdr:clientData/>
  </xdr:twoCellAnchor>
  <xdr:twoCellAnchor editAs="oneCell">
    <xdr:from>
      <xdr:col>8</xdr:col>
      <xdr:colOff>597827</xdr:colOff>
      <xdr:row>25</xdr:row>
      <xdr:rowOff>87905</xdr:rowOff>
    </xdr:from>
    <xdr:to>
      <xdr:col>8</xdr:col>
      <xdr:colOff>1936751</xdr:colOff>
      <xdr:row>25</xdr:row>
      <xdr:rowOff>822265</xdr:rowOff>
    </xdr:to>
    <xdr:pic>
      <xdr:nvPicPr>
        <xdr:cNvPr id="20" name="Picture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7"/>
        <a:srcRect l="37913" b="30515"/>
        <a:stretch>
          <a:fillRect/>
        </a:stretch>
      </xdr:blipFill>
      <xdr:spPr>
        <a:xfrm>
          <a:off x="11522710" y="37806630"/>
          <a:ext cx="1339215" cy="734060"/>
        </a:xfrm>
        <a:prstGeom prst="rect">
          <a:avLst/>
        </a:prstGeom>
      </xdr:spPr>
    </xdr:pic>
    <xdr:clientData/>
  </xdr:twoCellAnchor>
  <xdr:twoCellAnchor editAs="oneCell">
    <xdr:from>
      <xdr:col>9</xdr:col>
      <xdr:colOff>0</xdr:colOff>
      <xdr:row>18</xdr:row>
      <xdr:rowOff>0</xdr:rowOff>
    </xdr:from>
    <xdr:to>
      <xdr:col>9</xdr:col>
      <xdr:colOff>304800</xdr:colOff>
      <xdr:row>18</xdr:row>
      <xdr:rowOff>304800</xdr:rowOff>
    </xdr:to>
    <xdr:sp macro="" textlink="">
      <xdr:nvSpPr>
        <xdr:cNvPr id="26" name="AutoShape 8" descr="Clean Slate (Stone Veneer Shade) Table Lamp">
          <a:extLst>
            <a:ext uri="{FF2B5EF4-FFF2-40B4-BE49-F238E27FC236}">
              <a16:creationId xmlns:a16="http://schemas.microsoft.com/office/drawing/2014/main" id="{00000000-0008-0000-0C00-00001A000000}"/>
            </a:ext>
          </a:extLst>
        </xdr:cNvPr>
        <xdr:cNvSpPr>
          <a:spLocks noChangeAspect="1" noChangeArrowheads="1"/>
        </xdr:cNvSpPr>
      </xdr:nvSpPr>
      <xdr:spPr>
        <a:xfrm>
          <a:off x="13525500" y="1062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476251</xdr:colOff>
      <xdr:row>34</xdr:row>
      <xdr:rowOff>58732</xdr:rowOff>
    </xdr:from>
    <xdr:to>
      <xdr:col>7</xdr:col>
      <xdr:colOff>1485901</xdr:colOff>
      <xdr:row>34</xdr:row>
      <xdr:rowOff>1336707</xdr:rowOff>
    </xdr:to>
    <xdr:pic>
      <xdr:nvPicPr>
        <xdr:cNvPr id="30" name="Picture 29" descr="A picture containing seat, furniture, purple, indoor&#10;&#10;Description automatically generated">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230" t="6811" r="3293" b="6179"/>
        <a:stretch>
          <a:fillRect/>
        </a:stretch>
      </xdr:blipFill>
      <xdr:spPr>
        <a:xfrm>
          <a:off x="7400925" y="15031720"/>
          <a:ext cx="1009650" cy="1278255"/>
        </a:xfrm>
        <a:prstGeom prst="rect">
          <a:avLst/>
        </a:prstGeom>
      </xdr:spPr>
    </xdr:pic>
    <xdr:clientData/>
  </xdr:twoCellAnchor>
  <xdr:twoCellAnchor editAs="oneCell">
    <xdr:from>
      <xdr:col>8</xdr:col>
      <xdr:colOff>161925</xdr:colOff>
      <xdr:row>34</xdr:row>
      <xdr:rowOff>400050</xdr:rowOff>
    </xdr:from>
    <xdr:to>
      <xdr:col>8</xdr:col>
      <xdr:colOff>923925</xdr:colOff>
      <xdr:row>34</xdr:row>
      <xdr:rowOff>1075765</xdr:rowOff>
    </xdr:to>
    <xdr:pic>
      <xdr:nvPicPr>
        <xdr:cNvPr id="31" name="Picture 30" descr="A picture containing piece, door, tiled&#10;&#10;Description automatically generated">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20200" y="15373350"/>
          <a:ext cx="762000" cy="675640"/>
        </a:xfrm>
        <a:prstGeom prst="rect">
          <a:avLst/>
        </a:prstGeom>
      </xdr:spPr>
    </xdr:pic>
    <xdr:clientData/>
  </xdr:twoCellAnchor>
  <xdr:twoCellAnchor editAs="oneCell">
    <xdr:from>
      <xdr:col>9</xdr:col>
      <xdr:colOff>200025</xdr:colOff>
      <xdr:row>34</xdr:row>
      <xdr:rowOff>409576</xdr:rowOff>
    </xdr:from>
    <xdr:to>
      <xdr:col>9</xdr:col>
      <xdr:colOff>942254</xdr:colOff>
      <xdr:row>34</xdr:row>
      <xdr:rowOff>1064560</xdr:rowOff>
    </xdr:to>
    <xdr:pic>
      <xdr:nvPicPr>
        <xdr:cNvPr id="32" name="Picture 31" descr="A picture containing blur&#10;&#10;Description automatically generated">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13581"/>
        <a:stretch>
          <a:fillRect/>
        </a:stretch>
      </xdr:blipFill>
      <xdr:spPr>
        <a:xfrm>
          <a:off x="12465685" y="15382875"/>
          <a:ext cx="741680" cy="654685"/>
        </a:xfrm>
        <a:prstGeom prst="rect">
          <a:avLst/>
        </a:prstGeom>
      </xdr:spPr>
    </xdr:pic>
    <xdr:clientData/>
  </xdr:twoCellAnchor>
  <xdr:twoCellAnchor editAs="oneCell">
    <xdr:from>
      <xdr:col>9</xdr:col>
      <xdr:colOff>219075</xdr:colOff>
      <xdr:row>56</xdr:row>
      <xdr:rowOff>295275</xdr:rowOff>
    </xdr:from>
    <xdr:to>
      <xdr:col>9</xdr:col>
      <xdr:colOff>943614</xdr:colOff>
      <xdr:row>56</xdr:row>
      <xdr:rowOff>1299882</xdr:rowOff>
    </xdr:to>
    <xdr:pic>
      <xdr:nvPicPr>
        <xdr:cNvPr id="38" name="Picture 37" descr="Background pattern&#10;&#10;Description automatically generated">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84735" y="28841700"/>
          <a:ext cx="724535" cy="1004570"/>
        </a:xfrm>
        <a:prstGeom prst="rect">
          <a:avLst/>
        </a:prstGeom>
      </xdr:spPr>
    </xdr:pic>
    <xdr:clientData/>
  </xdr:twoCellAnchor>
  <xdr:twoCellAnchor editAs="oneCell">
    <xdr:from>
      <xdr:col>9</xdr:col>
      <xdr:colOff>190500</xdr:colOff>
      <xdr:row>64</xdr:row>
      <xdr:rowOff>180978</xdr:rowOff>
    </xdr:from>
    <xdr:to>
      <xdr:col>9</xdr:col>
      <xdr:colOff>914400</xdr:colOff>
      <xdr:row>64</xdr:row>
      <xdr:rowOff>896473</xdr:rowOff>
    </xdr:to>
    <xdr:pic>
      <xdr:nvPicPr>
        <xdr:cNvPr id="48" name="Picture 47" descr="A picture containing water, outdoor, sunset&#10;&#10;Description automatically generated">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12459970" y="33247330"/>
          <a:ext cx="715645" cy="723900"/>
        </a:xfrm>
        <a:prstGeom prst="rect">
          <a:avLst/>
        </a:prstGeom>
      </xdr:spPr>
    </xdr:pic>
    <xdr:clientData/>
  </xdr:twoCellAnchor>
  <xdr:twoCellAnchor editAs="oneCell">
    <xdr:from>
      <xdr:col>7</xdr:col>
      <xdr:colOff>107379</xdr:colOff>
      <xdr:row>53</xdr:row>
      <xdr:rowOff>198032</xdr:rowOff>
    </xdr:from>
    <xdr:to>
      <xdr:col>7</xdr:col>
      <xdr:colOff>1944253</xdr:colOff>
      <xdr:row>53</xdr:row>
      <xdr:rowOff>1347854</xdr:rowOff>
    </xdr:to>
    <xdr:pic>
      <xdr:nvPicPr>
        <xdr:cNvPr id="87" name="Picture 86">
          <a:extLst>
            <a:ext uri="{FF2B5EF4-FFF2-40B4-BE49-F238E27FC236}">
              <a16:creationId xmlns:a16="http://schemas.microsoft.com/office/drawing/2014/main" id="{00000000-0008-0000-0D00-00005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9113" b="18332"/>
        <a:stretch>
          <a:fillRect/>
        </a:stretch>
      </xdr:blipFill>
      <xdr:spPr>
        <a:xfrm>
          <a:off x="7031990" y="26753185"/>
          <a:ext cx="1836420" cy="1149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180975</xdr:colOff>
      <xdr:row>53</xdr:row>
      <xdr:rowOff>381001</xdr:rowOff>
    </xdr:from>
    <xdr:to>
      <xdr:col>8</xdr:col>
      <xdr:colOff>906462</xdr:colOff>
      <xdr:row>53</xdr:row>
      <xdr:rowOff>1207663</xdr:rowOff>
    </xdr:to>
    <xdr:pic>
      <xdr:nvPicPr>
        <xdr:cNvPr id="88" name="Picture 87">
          <a:extLst>
            <a:ext uri="{FF2B5EF4-FFF2-40B4-BE49-F238E27FC236}">
              <a16:creationId xmlns:a16="http://schemas.microsoft.com/office/drawing/2014/main" id="{00000000-0008-0000-0D00-000058000000}"/>
            </a:ext>
          </a:extLst>
        </xdr:cNvPr>
        <xdr:cNvPicPr>
          <a:picLocks noChangeAspect="1"/>
        </xdr:cNvPicPr>
      </xdr:nvPicPr>
      <xdr:blipFill>
        <a:blip xmlns:r="http://schemas.openxmlformats.org/officeDocument/2006/relationships" r:embed="rId7"/>
        <a:stretch>
          <a:fillRect/>
        </a:stretch>
      </xdr:blipFill>
      <xdr:spPr>
        <a:xfrm>
          <a:off x="9239250" y="26936700"/>
          <a:ext cx="725170" cy="826135"/>
        </a:xfrm>
        <a:prstGeom prst="rect">
          <a:avLst/>
        </a:prstGeom>
      </xdr:spPr>
    </xdr:pic>
    <xdr:clientData/>
  </xdr:twoCellAnchor>
  <xdr:twoCellAnchor editAs="oneCell">
    <xdr:from>
      <xdr:col>9</xdr:col>
      <xdr:colOff>209550</xdr:colOff>
      <xdr:row>53</xdr:row>
      <xdr:rowOff>409575</xdr:rowOff>
    </xdr:from>
    <xdr:to>
      <xdr:col>9</xdr:col>
      <xdr:colOff>936741</xdr:colOff>
      <xdr:row>53</xdr:row>
      <xdr:rowOff>1232647</xdr:rowOff>
    </xdr:to>
    <xdr:pic>
      <xdr:nvPicPr>
        <xdr:cNvPr id="89" name="Picture 88" descr="A picture containing blur&#10;&#10;Description automatically generated">
          <a:extLst>
            <a:ext uri="{FF2B5EF4-FFF2-40B4-BE49-F238E27FC236}">
              <a16:creationId xmlns:a16="http://schemas.microsoft.com/office/drawing/2014/main" id="{00000000-0008-0000-0D00-00005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13581"/>
        <a:stretch>
          <a:fillRect/>
        </a:stretch>
      </xdr:blipFill>
      <xdr:spPr>
        <a:xfrm>
          <a:off x="12475210" y="26965275"/>
          <a:ext cx="727075" cy="822960"/>
        </a:xfrm>
        <a:prstGeom prst="rect">
          <a:avLst/>
        </a:prstGeom>
      </xdr:spPr>
    </xdr:pic>
    <xdr:clientData/>
  </xdr:twoCellAnchor>
  <xdr:twoCellAnchor editAs="oneCell">
    <xdr:from>
      <xdr:col>7</xdr:col>
      <xdr:colOff>148165</xdr:colOff>
      <xdr:row>72</xdr:row>
      <xdr:rowOff>298361</xdr:rowOff>
    </xdr:from>
    <xdr:to>
      <xdr:col>7</xdr:col>
      <xdr:colOff>1905001</xdr:colOff>
      <xdr:row>72</xdr:row>
      <xdr:rowOff>2041619</xdr:rowOff>
    </xdr:to>
    <xdr:pic>
      <xdr:nvPicPr>
        <xdr:cNvPr id="101" name="Picture 100">
          <a:extLst>
            <a:ext uri="{FF2B5EF4-FFF2-40B4-BE49-F238E27FC236}">
              <a16:creationId xmlns:a16="http://schemas.microsoft.com/office/drawing/2014/main" id="{00000000-0008-0000-0D00-00006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7072630" y="38435915"/>
          <a:ext cx="1757045" cy="1743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148168</xdr:colOff>
      <xdr:row>18</xdr:row>
      <xdr:rowOff>254000</xdr:rowOff>
    </xdr:from>
    <xdr:to>
      <xdr:col>8</xdr:col>
      <xdr:colOff>1177316</xdr:colOff>
      <xdr:row>18</xdr:row>
      <xdr:rowOff>1120961</xdr:rowOff>
    </xdr:to>
    <xdr:sp macro="" textlink="">
      <xdr:nvSpPr>
        <xdr:cNvPr id="106" name="object 19">
          <a:extLst>
            <a:ext uri="{FF2B5EF4-FFF2-40B4-BE49-F238E27FC236}">
              <a16:creationId xmlns:a16="http://schemas.microsoft.com/office/drawing/2014/main" id="{00000000-0008-0000-0D00-00006A000000}"/>
            </a:ext>
          </a:extLst>
        </xdr:cNvPr>
        <xdr:cNvSpPr/>
      </xdr:nvSpPr>
      <xdr:spPr>
        <a:xfrm>
          <a:off x="9206230" y="4911725"/>
          <a:ext cx="1029335" cy="866775"/>
        </a:xfrm>
        <a:prstGeom prst="rect">
          <a:avLst/>
        </a:prstGeom>
        <a:blipFill>
          <a:blip xmlns:r="http://schemas.openxmlformats.org/officeDocument/2006/relationships" r:embed="rId9" cstate="email"/>
          <a:stretch>
            <a:fillRect/>
          </a:stretch>
        </a:blipFill>
      </xdr:spPr>
      <xdr:txBody>
        <a:bodyPr wrap="square" lIns="0" tIns="0" rIns="0" bIns="0" rtlCol="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9</xdr:col>
      <xdr:colOff>0</xdr:colOff>
      <xdr:row>18</xdr:row>
      <xdr:rowOff>0</xdr:rowOff>
    </xdr:from>
    <xdr:to>
      <xdr:col>9</xdr:col>
      <xdr:colOff>304800</xdr:colOff>
      <xdr:row>18</xdr:row>
      <xdr:rowOff>304800</xdr:rowOff>
    </xdr:to>
    <xdr:sp macro="" textlink="">
      <xdr:nvSpPr>
        <xdr:cNvPr id="4099" name="AutoShape 3" descr="Contemporary high bar table - JANIS - Essential Home - marble / polished  brass base / marble base">
          <a:extLst>
            <a:ext uri="{FF2B5EF4-FFF2-40B4-BE49-F238E27FC236}">
              <a16:creationId xmlns:a16="http://schemas.microsoft.com/office/drawing/2014/main" id="{00000000-0008-0000-0D00-000003100000}"/>
            </a:ext>
          </a:extLst>
        </xdr:cNvPr>
        <xdr:cNvSpPr>
          <a:spLocks noChangeAspect="1" noChangeArrowheads="1"/>
        </xdr:cNvSpPr>
      </xdr:nvSpPr>
      <xdr:spPr>
        <a:xfrm>
          <a:off x="12265660" y="465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21</xdr:row>
      <xdr:rowOff>0</xdr:rowOff>
    </xdr:from>
    <xdr:ext cx="304800" cy="304800"/>
    <xdr:sp macro="" textlink="">
      <xdr:nvSpPr>
        <xdr:cNvPr id="104" name="AutoShape 3" descr="Contemporary high bar table - JANIS - Essential Home - marble / polished  brass base / marble base">
          <a:extLst>
            <a:ext uri="{FF2B5EF4-FFF2-40B4-BE49-F238E27FC236}">
              <a16:creationId xmlns:a16="http://schemas.microsoft.com/office/drawing/2014/main" id="{00000000-0008-0000-0D00-000068000000}"/>
            </a:ext>
          </a:extLst>
        </xdr:cNvPr>
        <xdr:cNvSpPr>
          <a:spLocks noChangeAspect="1" noChangeArrowheads="1"/>
        </xdr:cNvSpPr>
      </xdr:nvSpPr>
      <xdr:spPr>
        <a:xfrm>
          <a:off x="12265660" y="646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127000</xdr:colOff>
      <xdr:row>18</xdr:row>
      <xdr:rowOff>285751</xdr:rowOff>
    </xdr:from>
    <xdr:ext cx="742950" cy="742949"/>
    <xdr:pic>
      <xdr:nvPicPr>
        <xdr:cNvPr id="105" name="Picture 104" descr="A picture containing water, outdoor, sunset&#10;&#10;Description automatically generated">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12392660" y="4943475"/>
          <a:ext cx="742315" cy="742950"/>
        </a:xfrm>
        <a:prstGeom prst="rect">
          <a:avLst/>
        </a:prstGeom>
      </xdr:spPr>
    </xdr:pic>
    <xdr:clientData/>
  </xdr:oneCellAnchor>
  <xdr:twoCellAnchor editAs="oneCell">
    <xdr:from>
      <xdr:col>8</xdr:col>
      <xdr:colOff>213784</xdr:colOff>
      <xdr:row>16</xdr:row>
      <xdr:rowOff>536576</xdr:rowOff>
    </xdr:from>
    <xdr:to>
      <xdr:col>8</xdr:col>
      <xdr:colOff>937684</xdr:colOff>
      <xdr:row>16</xdr:row>
      <xdr:rowOff>1314825</xdr:rowOff>
    </xdr:to>
    <xdr:pic>
      <xdr:nvPicPr>
        <xdr:cNvPr id="111" name="Picture 110" descr="Background pattern&#10;&#10;Description automatically generated">
          <a:extLst>
            <a:ext uri="{FF2B5EF4-FFF2-40B4-BE49-F238E27FC236}">
              <a16:creationId xmlns:a16="http://schemas.microsoft.com/office/drawing/2014/main" id="{00000000-0008-0000-0D00-00006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271635" y="3384550"/>
          <a:ext cx="723900" cy="777875"/>
        </a:xfrm>
        <a:prstGeom prst="rect">
          <a:avLst/>
        </a:prstGeom>
      </xdr:spPr>
    </xdr:pic>
    <xdr:clientData/>
  </xdr:twoCellAnchor>
  <xdr:twoCellAnchor editAs="oneCell">
    <xdr:from>
      <xdr:col>9</xdr:col>
      <xdr:colOff>209550</xdr:colOff>
      <xdr:row>24</xdr:row>
      <xdr:rowOff>544739</xdr:rowOff>
    </xdr:from>
    <xdr:to>
      <xdr:col>9</xdr:col>
      <xdr:colOff>1181100</xdr:colOff>
      <xdr:row>24</xdr:row>
      <xdr:rowOff>1207861</xdr:rowOff>
    </xdr:to>
    <xdr:pic>
      <xdr:nvPicPr>
        <xdr:cNvPr id="115" name="Picture 114" descr="Chris Berry for Berrydesign - contemporary bespoke solid light oak dining  table, circular top over ring turned triple pedestal with triform base -  The Furnishings Sale - Furniture, Interiors &amp; Clocks">
          <a:extLst>
            <a:ext uri="{FF2B5EF4-FFF2-40B4-BE49-F238E27FC236}">
              <a16:creationId xmlns:a16="http://schemas.microsoft.com/office/drawing/2014/main" id="{00000000-0008-0000-0D00-000073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11" t="18667" r="2611" b="46519"/>
        <a:stretch>
          <a:fillRect/>
        </a:stretch>
      </xdr:blipFill>
      <xdr:spPr>
        <a:xfrm>
          <a:off x="12475210" y="8821420"/>
          <a:ext cx="971550" cy="66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295041</xdr:colOff>
      <xdr:row>27</xdr:row>
      <xdr:rowOff>115243</xdr:rowOff>
    </xdr:from>
    <xdr:to>
      <xdr:col>7</xdr:col>
      <xdr:colOff>1666875</xdr:colOff>
      <xdr:row>28</xdr:row>
      <xdr:rowOff>0</xdr:rowOff>
    </xdr:to>
    <xdr:pic>
      <xdr:nvPicPr>
        <xdr:cNvPr id="116" name="Picture 115">
          <a:extLst>
            <a:ext uri="{FF2B5EF4-FFF2-40B4-BE49-F238E27FC236}">
              <a16:creationId xmlns:a16="http://schemas.microsoft.com/office/drawing/2014/main" id="{00000000-0008-0000-0D00-00007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5123" t="46015" r="35988" b="6578"/>
        <a:stretch>
          <a:fillRect/>
        </a:stretch>
      </xdr:blipFill>
      <xdr:spPr>
        <a:xfrm>
          <a:off x="7219315" y="10744835"/>
          <a:ext cx="1372235" cy="789940"/>
        </a:xfrm>
        <a:prstGeom prst="rect">
          <a:avLst/>
        </a:prstGeom>
      </xdr:spPr>
    </xdr:pic>
    <xdr:clientData/>
  </xdr:twoCellAnchor>
  <xdr:twoCellAnchor editAs="oneCell">
    <xdr:from>
      <xdr:col>7</xdr:col>
      <xdr:colOff>218841</xdr:colOff>
      <xdr:row>29</xdr:row>
      <xdr:rowOff>10468</xdr:rowOff>
    </xdr:from>
    <xdr:to>
      <xdr:col>7</xdr:col>
      <xdr:colOff>1590675</xdr:colOff>
      <xdr:row>29</xdr:row>
      <xdr:rowOff>790575</xdr:rowOff>
    </xdr:to>
    <xdr:pic>
      <xdr:nvPicPr>
        <xdr:cNvPr id="119" name="Picture 118">
          <a:extLst>
            <a:ext uri="{FF2B5EF4-FFF2-40B4-BE49-F238E27FC236}">
              <a16:creationId xmlns:a16="http://schemas.microsoft.com/office/drawing/2014/main" id="{00000000-0008-0000-0D00-00007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5123" t="46015" r="35988" b="6578"/>
        <a:stretch>
          <a:fillRect/>
        </a:stretch>
      </xdr:blipFill>
      <xdr:spPr>
        <a:xfrm>
          <a:off x="7143115" y="11725910"/>
          <a:ext cx="1372235" cy="780415"/>
        </a:xfrm>
        <a:prstGeom prst="rect">
          <a:avLst/>
        </a:prstGeom>
      </xdr:spPr>
    </xdr:pic>
    <xdr:clientData/>
  </xdr:twoCellAnchor>
  <xdr:twoCellAnchor editAs="oneCell">
    <xdr:from>
      <xdr:col>8</xdr:col>
      <xdr:colOff>356485</xdr:colOff>
      <xdr:row>27</xdr:row>
      <xdr:rowOff>97202</xdr:rowOff>
    </xdr:from>
    <xdr:to>
      <xdr:col>8</xdr:col>
      <xdr:colOff>1172939</xdr:colOff>
      <xdr:row>27</xdr:row>
      <xdr:rowOff>719666</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5"/>
        <a:stretch>
          <a:fillRect/>
        </a:stretch>
      </xdr:blipFill>
      <xdr:spPr>
        <a:xfrm>
          <a:off x="9414510" y="10727055"/>
          <a:ext cx="816610" cy="622300"/>
        </a:xfrm>
        <a:prstGeom prst="rect">
          <a:avLst/>
        </a:prstGeom>
      </xdr:spPr>
    </xdr:pic>
    <xdr:clientData/>
  </xdr:twoCellAnchor>
  <xdr:oneCellAnchor>
    <xdr:from>
      <xdr:col>8</xdr:col>
      <xdr:colOff>356485</xdr:colOff>
      <xdr:row>29</xdr:row>
      <xdr:rowOff>97202</xdr:rowOff>
    </xdr:from>
    <xdr:ext cx="816454" cy="622464"/>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5"/>
        <a:stretch>
          <a:fillRect/>
        </a:stretch>
      </xdr:blipFill>
      <xdr:spPr>
        <a:xfrm>
          <a:off x="9414510" y="11812905"/>
          <a:ext cx="816610" cy="622300"/>
        </a:xfrm>
        <a:prstGeom prst="rect">
          <a:avLst/>
        </a:prstGeom>
      </xdr:spPr>
    </xdr:pic>
    <xdr:clientData/>
  </xdr:oneCellAnchor>
  <xdr:oneCellAnchor>
    <xdr:from>
      <xdr:col>9</xdr:col>
      <xdr:colOff>666750</xdr:colOff>
      <xdr:row>27</xdr:row>
      <xdr:rowOff>52917</xdr:rowOff>
    </xdr:from>
    <xdr:ext cx="742950" cy="742949"/>
    <xdr:pic>
      <xdr:nvPicPr>
        <xdr:cNvPr id="14" name="Picture 13" descr="A picture containing water, outdoor, sunset&#10;&#10;Description automatically generated">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12932410" y="10682605"/>
          <a:ext cx="742315" cy="742950"/>
        </a:xfrm>
        <a:prstGeom prst="rect">
          <a:avLst/>
        </a:prstGeom>
      </xdr:spPr>
    </xdr:pic>
    <xdr:clientData/>
  </xdr:oneCellAnchor>
  <xdr:oneCellAnchor>
    <xdr:from>
      <xdr:col>9</xdr:col>
      <xdr:colOff>677333</xdr:colOff>
      <xdr:row>29</xdr:row>
      <xdr:rowOff>148168</xdr:rowOff>
    </xdr:from>
    <xdr:ext cx="742950" cy="742949"/>
    <xdr:pic>
      <xdr:nvPicPr>
        <xdr:cNvPr id="15" name="Picture 14" descr="A picture containing water, outdoor, sunset&#10;&#10;Description automatically generated">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12942570" y="11863705"/>
          <a:ext cx="742950" cy="742950"/>
        </a:xfrm>
        <a:prstGeom prst="rect">
          <a:avLst/>
        </a:prstGeom>
      </xdr:spPr>
    </xdr:pic>
    <xdr:clientData/>
  </xdr:oneCellAnchor>
  <xdr:twoCellAnchor editAs="oneCell">
    <xdr:from>
      <xdr:col>9</xdr:col>
      <xdr:colOff>1662192</xdr:colOff>
      <xdr:row>27</xdr:row>
      <xdr:rowOff>84893</xdr:rowOff>
    </xdr:from>
    <xdr:to>
      <xdr:col>9</xdr:col>
      <xdr:colOff>2536514</xdr:colOff>
      <xdr:row>27</xdr:row>
      <xdr:rowOff>751417</xdr:rowOff>
    </xdr:to>
    <xdr:pic>
      <xdr:nvPicPr>
        <xdr:cNvPr id="17" name="Picture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6"/>
        <a:stretch>
          <a:fillRect/>
        </a:stretch>
      </xdr:blipFill>
      <xdr:spPr>
        <a:xfrm>
          <a:off x="13927455" y="10714355"/>
          <a:ext cx="874395" cy="666750"/>
        </a:xfrm>
        <a:prstGeom prst="rect">
          <a:avLst/>
        </a:prstGeom>
      </xdr:spPr>
    </xdr:pic>
    <xdr:clientData/>
  </xdr:twoCellAnchor>
  <xdr:twoCellAnchor editAs="oneCell">
    <xdr:from>
      <xdr:col>9</xdr:col>
      <xdr:colOff>1677009</xdr:colOff>
      <xdr:row>29</xdr:row>
      <xdr:rowOff>163210</xdr:rowOff>
    </xdr:from>
    <xdr:to>
      <xdr:col>9</xdr:col>
      <xdr:colOff>2551331</xdr:colOff>
      <xdr:row>29</xdr:row>
      <xdr:rowOff>829734</xdr:rowOff>
    </xdr:to>
    <xdr:pic>
      <xdr:nvPicPr>
        <xdr:cNvPr id="18" name="Picture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6"/>
        <a:stretch>
          <a:fillRect/>
        </a:stretch>
      </xdr:blipFill>
      <xdr:spPr>
        <a:xfrm>
          <a:off x="13942060" y="11878945"/>
          <a:ext cx="874395" cy="666115"/>
        </a:xfrm>
        <a:prstGeom prst="rect">
          <a:avLst/>
        </a:prstGeom>
      </xdr:spPr>
    </xdr:pic>
    <xdr:clientData/>
  </xdr:twoCellAnchor>
  <xdr:oneCellAnchor>
    <xdr:from>
      <xdr:col>9</xdr:col>
      <xdr:colOff>584200</xdr:colOff>
      <xdr:row>50</xdr:row>
      <xdr:rowOff>236010</xdr:rowOff>
    </xdr:from>
    <xdr:ext cx="838940" cy="829796"/>
    <xdr:pic>
      <xdr:nvPicPr>
        <xdr:cNvPr id="19" name="Picture 18" descr="Background pattern&#10;&#10;Description automatically generated">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849860" y="24800560"/>
          <a:ext cx="838835" cy="829945"/>
        </a:xfrm>
        <a:prstGeom prst="rect">
          <a:avLst/>
        </a:prstGeom>
      </xdr:spPr>
    </xdr:pic>
    <xdr:clientData/>
  </xdr:oneCellAnchor>
  <xdr:oneCellAnchor>
    <xdr:from>
      <xdr:col>7</xdr:col>
      <xdr:colOff>355752</xdr:colOff>
      <xdr:row>50</xdr:row>
      <xdr:rowOff>254903</xdr:rowOff>
    </xdr:from>
    <xdr:ext cx="1101678" cy="1089180"/>
    <xdr:pic>
      <xdr:nvPicPr>
        <xdr:cNvPr id="20" name="Picture 19" descr="A picture containing indoor, furniture, dark, table&#10;&#10;Description automatically generated">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21035" t="10912" r="22115" b="10313"/>
        <a:stretch>
          <a:fillRect/>
        </a:stretch>
      </xdr:blipFill>
      <xdr:spPr>
        <a:xfrm>
          <a:off x="7280275" y="24819610"/>
          <a:ext cx="1101725" cy="1089025"/>
        </a:xfrm>
        <a:prstGeom prst="rect">
          <a:avLst/>
        </a:prstGeom>
      </xdr:spPr>
    </xdr:pic>
    <xdr:clientData/>
  </xdr:oneCellAnchor>
  <xdr:oneCellAnchor>
    <xdr:from>
      <xdr:col>8</xdr:col>
      <xdr:colOff>1270000</xdr:colOff>
      <xdr:row>50</xdr:row>
      <xdr:rowOff>243416</xdr:rowOff>
    </xdr:from>
    <xdr:ext cx="724538" cy="723900"/>
    <xdr:pic>
      <xdr:nvPicPr>
        <xdr:cNvPr id="21" name="Picture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9"/>
        <a:stretch>
          <a:fillRect/>
        </a:stretch>
      </xdr:blipFill>
      <xdr:spPr>
        <a:xfrm>
          <a:off x="10328275" y="24808180"/>
          <a:ext cx="724535" cy="723900"/>
        </a:xfrm>
        <a:prstGeom prst="rect">
          <a:avLst/>
        </a:prstGeom>
      </xdr:spPr>
    </xdr:pic>
    <xdr:clientData/>
  </xdr:oneCellAnchor>
  <xdr:twoCellAnchor editAs="oneCell">
    <xdr:from>
      <xdr:col>8</xdr:col>
      <xdr:colOff>507999</xdr:colOff>
      <xdr:row>24</xdr:row>
      <xdr:rowOff>571500</xdr:rowOff>
    </xdr:from>
    <xdr:to>
      <xdr:col>8</xdr:col>
      <xdr:colOff>1231899</xdr:colOff>
      <xdr:row>24</xdr:row>
      <xdr:rowOff>1295400</xdr:rowOff>
    </xdr:to>
    <xdr:pic>
      <xdr:nvPicPr>
        <xdr:cNvPr id="22" name="Picture 21" descr="Background pattern&#10;&#10;Description automatically generated">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565640" y="8848725"/>
          <a:ext cx="723900" cy="723900"/>
        </a:xfrm>
        <a:prstGeom prst="rect">
          <a:avLst/>
        </a:prstGeom>
      </xdr:spPr>
    </xdr:pic>
    <xdr:clientData/>
  </xdr:twoCellAnchor>
  <xdr:twoCellAnchor editAs="oneCell">
    <xdr:from>
      <xdr:col>7</xdr:col>
      <xdr:colOff>371251</xdr:colOff>
      <xdr:row>24</xdr:row>
      <xdr:rowOff>116632</xdr:rowOff>
    </xdr:from>
    <xdr:to>
      <xdr:col>7</xdr:col>
      <xdr:colOff>1820333</xdr:colOff>
      <xdr:row>24</xdr:row>
      <xdr:rowOff>1842744</xdr:rowOff>
    </xdr:to>
    <xdr:pic>
      <xdr:nvPicPr>
        <xdr:cNvPr id="23" name="Picture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20"/>
        <a:stretch>
          <a:fillRect/>
        </a:stretch>
      </xdr:blipFill>
      <xdr:spPr>
        <a:xfrm>
          <a:off x="7295515" y="8393430"/>
          <a:ext cx="1449070" cy="1725930"/>
        </a:xfrm>
        <a:prstGeom prst="rect">
          <a:avLst/>
        </a:prstGeom>
      </xdr:spPr>
    </xdr:pic>
    <xdr:clientData/>
  </xdr:twoCellAnchor>
  <xdr:twoCellAnchor editAs="oneCell">
    <xdr:from>
      <xdr:col>10</xdr:col>
      <xdr:colOff>222250</xdr:colOff>
      <xdr:row>24</xdr:row>
      <xdr:rowOff>476250</xdr:rowOff>
    </xdr:from>
    <xdr:to>
      <xdr:col>10</xdr:col>
      <xdr:colOff>949441</xdr:colOff>
      <xdr:row>24</xdr:row>
      <xdr:rowOff>1213479</xdr:rowOff>
    </xdr:to>
    <xdr:pic>
      <xdr:nvPicPr>
        <xdr:cNvPr id="24" name="Picture 23" descr="A picture containing blur&#10;&#10;Description automatically generated">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13581"/>
        <a:stretch>
          <a:fillRect/>
        </a:stretch>
      </xdr:blipFill>
      <xdr:spPr>
        <a:xfrm>
          <a:off x="16058515" y="8753475"/>
          <a:ext cx="727075" cy="736600"/>
        </a:xfrm>
        <a:prstGeom prst="rect">
          <a:avLst/>
        </a:prstGeom>
      </xdr:spPr>
    </xdr:pic>
    <xdr:clientData/>
  </xdr:twoCellAnchor>
  <xdr:twoCellAnchor>
    <xdr:from>
      <xdr:col>7</xdr:col>
      <xdr:colOff>408716</xdr:colOff>
      <xdr:row>31</xdr:row>
      <xdr:rowOff>129325</xdr:rowOff>
    </xdr:from>
    <xdr:to>
      <xdr:col>7</xdr:col>
      <xdr:colOff>1682750</xdr:colOff>
      <xdr:row>31</xdr:row>
      <xdr:rowOff>1344145</xdr:rowOff>
    </xdr:to>
    <xdr:sp macro="" textlink="">
      <xdr:nvSpPr>
        <xdr:cNvPr id="25" name="object 10">
          <a:extLst>
            <a:ext uri="{FF2B5EF4-FFF2-40B4-BE49-F238E27FC236}">
              <a16:creationId xmlns:a16="http://schemas.microsoft.com/office/drawing/2014/main" id="{00000000-0008-0000-0D00-000019000000}"/>
            </a:ext>
          </a:extLst>
        </xdr:cNvPr>
        <xdr:cNvSpPr/>
      </xdr:nvSpPr>
      <xdr:spPr>
        <a:xfrm>
          <a:off x="7332980" y="13292455"/>
          <a:ext cx="1274445" cy="1214755"/>
        </a:xfrm>
        <a:prstGeom prst="rect">
          <a:avLst/>
        </a:prstGeom>
        <a:blipFill>
          <a:blip xmlns:r="http://schemas.openxmlformats.org/officeDocument/2006/relationships" r:embed="rId21"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9</xdr:col>
      <xdr:colOff>687917</xdr:colOff>
      <xdr:row>31</xdr:row>
      <xdr:rowOff>215897</xdr:rowOff>
    </xdr:from>
    <xdr:to>
      <xdr:col>9</xdr:col>
      <xdr:colOff>1407245</xdr:colOff>
      <xdr:row>31</xdr:row>
      <xdr:rowOff>927604</xdr:rowOff>
    </xdr:to>
    <xdr:sp macro="" textlink="">
      <xdr:nvSpPr>
        <xdr:cNvPr id="26" name="object 11">
          <a:extLst>
            <a:ext uri="{FF2B5EF4-FFF2-40B4-BE49-F238E27FC236}">
              <a16:creationId xmlns:a16="http://schemas.microsoft.com/office/drawing/2014/main" id="{00000000-0008-0000-0D00-00001A000000}"/>
            </a:ext>
          </a:extLst>
        </xdr:cNvPr>
        <xdr:cNvSpPr/>
      </xdr:nvSpPr>
      <xdr:spPr>
        <a:xfrm>
          <a:off x="12953365" y="13378815"/>
          <a:ext cx="719455" cy="711835"/>
        </a:xfrm>
        <a:prstGeom prst="rect">
          <a:avLst/>
        </a:prstGeom>
        <a:blipFill>
          <a:blip xmlns:r="http://schemas.openxmlformats.org/officeDocument/2006/relationships" r:embed="rId22"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10</xdr:col>
      <xdr:colOff>490728</xdr:colOff>
      <xdr:row>31</xdr:row>
      <xdr:rowOff>238503</xdr:rowOff>
    </xdr:from>
    <xdr:to>
      <xdr:col>10</xdr:col>
      <xdr:colOff>1210055</xdr:colOff>
      <xdr:row>31</xdr:row>
      <xdr:rowOff>959354</xdr:rowOff>
    </xdr:to>
    <xdr:sp macro="" textlink="">
      <xdr:nvSpPr>
        <xdr:cNvPr id="27" name="object 12">
          <a:extLst>
            <a:ext uri="{FF2B5EF4-FFF2-40B4-BE49-F238E27FC236}">
              <a16:creationId xmlns:a16="http://schemas.microsoft.com/office/drawing/2014/main" id="{00000000-0008-0000-0D00-00001B000000}"/>
            </a:ext>
          </a:extLst>
        </xdr:cNvPr>
        <xdr:cNvSpPr/>
      </xdr:nvSpPr>
      <xdr:spPr>
        <a:xfrm>
          <a:off x="16326485" y="13401675"/>
          <a:ext cx="719455" cy="720725"/>
        </a:xfrm>
        <a:prstGeom prst="rect">
          <a:avLst/>
        </a:prstGeom>
        <a:blipFill>
          <a:blip xmlns:r="http://schemas.openxmlformats.org/officeDocument/2006/relationships" r:embed="rId23"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8</xdr:col>
      <xdr:colOff>423334</xdr:colOff>
      <xdr:row>31</xdr:row>
      <xdr:rowOff>201083</xdr:rowOff>
    </xdr:from>
    <xdr:to>
      <xdr:col>8</xdr:col>
      <xdr:colOff>1142662</xdr:colOff>
      <xdr:row>31</xdr:row>
      <xdr:rowOff>912623</xdr:rowOff>
    </xdr:to>
    <xdr:sp macro="" textlink="">
      <xdr:nvSpPr>
        <xdr:cNvPr id="28" name="object 13">
          <a:extLst>
            <a:ext uri="{FF2B5EF4-FFF2-40B4-BE49-F238E27FC236}">
              <a16:creationId xmlns:a16="http://schemas.microsoft.com/office/drawing/2014/main" id="{00000000-0008-0000-0D00-00001C000000}"/>
            </a:ext>
          </a:extLst>
        </xdr:cNvPr>
        <xdr:cNvSpPr/>
      </xdr:nvSpPr>
      <xdr:spPr>
        <a:xfrm>
          <a:off x="9481185" y="13364210"/>
          <a:ext cx="719455" cy="711835"/>
        </a:xfrm>
        <a:prstGeom prst="rect">
          <a:avLst/>
        </a:prstGeom>
        <a:blipFill>
          <a:blip xmlns:r="http://schemas.openxmlformats.org/officeDocument/2006/relationships" r:embed="rId24"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9</xdr:col>
      <xdr:colOff>189442</xdr:colOff>
      <xdr:row>37</xdr:row>
      <xdr:rowOff>261409</xdr:rowOff>
    </xdr:from>
    <xdr:ext cx="742229" cy="654984"/>
    <xdr:pic>
      <xdr:nvPicPr>
        <xdr:cNvPr id="34" name="Picture 33" descr="A picture containing blur&#10;&#10;Description automatically generated">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13581"/>
        <a:stretch>
          <a:fillRect/>
        </a:stretch>
      </xdr:blipFill>
      <xdr:spPr>
        <a:xfrm>
          <a:off x="12454890" y="17044035"/>
          <a:ext cx="742315" cy="655320"/>
        </a:xfrm>
        <a:prstGeom prst="rect">
          <a:avLst/>
        </a:prstGeom>
      </xdr:spPr>
    </xdr:pic>
    <xdr:clientData/>
  </xdr:oneCellAnchor>
  <xdr:twoCellAnchor>
    <xdr:from>
      <xdr:col>7</xdr:col>
      <xdr:colOff>649312</xdr:colOff>
      <xdr:row>37</xdr:row>
      <xdr:rowOff>151093</xdr:rowOff>
    </xdr:from>
    <xdr:to>
      <xdr:col>7</xdr:col>
      <xdr:colOff>1619250</xdr:colOff>
      <xdr:row>37</xdr:row>
      <xdr:rowOff>1147763</xdr:rowOff>
    </xdr:to>
    <xdr:sp macro="" textlink="">
      <xdr:nvSpPr>
        <xdr:cNvPr id="35" name="object 12">
          <a:extLst>
            <a:ext uri="{FF2B5EF4-FFF2-40B4-BE49-F238E27FC236}">
              <a16:creationId xmlns:a16="http://schemas.microsoft.com/office/drawing/2014/main" id="{00000000-0008-0000-0D00-000023000000}"/>
            </a:ext>
          </a:extLst>
        </xdr:cNvPr>
        <xdr:cNvSpPr/>
      </xdr:nvSpPr>
      <xdr:spPr>
        <a:xfrm>
          <a:off x="7573645" y="16933545"/>
          <a:ext cx="970280" cy="996950"/>
        </a:xfrm>
        <a:prstGeom prst="rect">
          <a:avLst/>
        </a:prstGeom>
        <a:blipFill>
          <a:blip xmlns:r="http://schemas.openxmlformats.org/officeDocument/2006/relationships" r:embed="rId25"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8</xdr:col>
      <xdr:colOff>370416</xdr:colOff>
      <xdr:row>37</xdr:row>
      <xdr:rowOff>201084</xdr:rowOff>
    </xdr:from>
    <xdr:to>
      <xdr:col>8</xdr:col>
      <xdr:colOff>1089744</xdr:colOff>
      <xdr:row>37</xdr:row>
      <xdr:rowOff>912791</xdr:rowOff>
    </xdr:to>
    <xdr:sp macro="" textlink="">
      <xdr:nvSpPr>
        <xdr:cNvPr id="49" name="object 20">
          <a:extLst>
            <a:ext uri="{FF2B5EF4-FFF2-40B4-BE49-F238E27FC236}">
              <a16:creationId xmlns:a16="http://schemas.microsoft.com/office/drawing/2014/main" id="{00000000-0008-0000-0D00-000031000000}"/>
            </a:ext>
          </a:extLst>
        </xdr:cNvPr>
        <xdr:cNvSpPr/>
      </xdr:nvSpPr>
      <xdr:spPr>
        <a:xfrm>
          <a:off x="9428480" y="16983710"/>
          <a:ext cx="719455" cy="711835"/>
        </a:xfrm>
        <a:prstGeom prst="rect">
          <a:avLst/>
        </a:prstGeom>
        <a:blipFill>
          <a:blip xmlns:r="http://schemas.openxmlformats.org/officeDocument/2006/relationships" r:embed="rId26"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7</xdr:col>
      <xdr:colOff>426480</xdr:colOff>
      <xdr:row>16</xdr:row>
      <xdr:rowOff>213372</xdr:rowOff>
    </xdr:from>
    <xdr:to>
      <xdr:col>7</xdr:col>
      <xdr:colOff>1534584</xdr:colOff>
      <xdr:row>16</xdr:row>
      <xdr:rowOff>1498042</xdr:rowOff>
    </xdr:to>
    <xdr:pic>
      <xdr:nvPicPr>
        <xdr:cNvPr id="50" name="Picture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27"/>
        <a:stretch>
          <a:fillRect/>
        </a:stretch>
      </xdr:blipFill>
      <xdr:spPr>
        <a:xfrm>
          <a:off x="7350760" y="3061335"/>
          <a:ext cx="1108075" cy="1284605"/>
        </a:xfrm>
        <a:prstGeom prst="rect">
          <a:avLst/>
        </a:prstGeom>
      </xdr:spPr>
    </xdr:pic>
    <xdr:clientData/>
  </xdr:twoCellAnchor>
  <xdr:twoCellAnchor editAs="oneCell">
    <xdr:from>
      <xdr:col>9</xdr:col>
      <xdr:colOff>402166</xdr:colOff>
      <xdr:row>16</xdr:row>
      <xdr:rowOff>539750</xdr:rowOff>
    </xdr:from>
    <xdr:to>
      <xdr:col>9</xdr:col>
      <xdr:colOff>1100666</xdr:colOff>
      <xdr:row>16</xdr:row>
      <xdr:rowOff>1270839</xdr:rowOff>
    </xdr:to>
    <xdr:pic>
      <xdr:nvPicPr>
        <xdr:cNvPr id="51" name="Picture 50">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28"/>
        <a:stretch>
          <a:fillRect/>
        </a:stretch>
      </xdr:blipFill>
      <xdr:spPr>
        <a:xfrm>
          <a:off x="12667615" y="3387725"/>
          <a:ext cx="698500" cy="730885"/>
        </a:xfrm>
        <a:prstGeom prst="rect">
          <a:avLst/>
        </a:prstGeom>
      </xdr:spPr>
    </xdr:pic>
    <xdr:clientData/>
  </xdr:twoCellAnchor>
  <xdr:twoCellAnchor editAs="oneCell">
    <xdr:from>
      <xdr:col>7</xdr:col>
      <xdr:colOff>327106</xdr:colOff>
      <xdr:row>43</xdr:row>
      <xdr:rowOff>63925</xdr:rowOff>
    </xdr:from>
    <xdr:to>
      <xdr:col>7</xdr:col>
      <xdr:colOff>1502834</xdr:colOff>
      <xdr:row>43</xdr:row>
      <xdr:rowOff>1418167</xdr:rowOff>
    </xdr:to>
    <xdr:pic>
      <xdr:nvPicPr>
        <xdr:cNvPr id="52" name="Picture 5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29"/>
        <a:srcRect r="4624"/>
        <a:stretch>
          <a:fillRect/>
        </a:stretch>
      </xdr:blipFill>
      <xdr:spPr>
        <a:xfrm>
          <a:off x="7251700" y="20466050"/>
          <a:ext cx="1175385" cy="1354455"/>
        </a:xfrm>
        <a:prstGeom prst="rect">
          <a:avLst/>
        </a:prstGeom>
      </xdr:spPr>
    </xdr:pic>
    <xdr:clientData/>
  </xdr:twoCellAnchor>
  <xdr:oneCellAnchor>
    <xdr:from>
      <xdr:col>9</xdr:col>
      <xdr:colOff>161925</xdr:colOff>
      <xdr:row>46</xdr:row>
      <xdr:rowOff>342900</xdr:rowOff>
    </xdr:from>
    <xdr:ext cx="724539" cy="609600"/>
    <xdr:pic>
      <xdr:nvPicPr>
        <xdr:cNvPr id="54" name="Picture 53" descr="Background pattern&#10;&#10;Description automatically generated">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427585" y="22736175"/>
          <a:ext cx="724535" cy="609600"/>
        </a:xfrm>
        <a:prstGeom prst="rect">
          <a:avLst/>
        </a:prstGeom>
      </xdr:spPr>
    </xdr:pic>
    <xdr:clientData/>
  </xdr:oneCellAnchor>
  <xdr:twoCellAnchor editAs="oneCell">
    <xdr:from>
      <xdr:col>8</xdr:col>
      <xdr:colOff>889000</xdr:colOff>
      <xdr:row>43</xdr:row>
      <xdr:rowOff>296333</xdr:rowOff>
    </xdr:from>
    <xdr:to>
      <xdr:col>8</xdr:col>
      <xdr:colOff>1559066</xdr:colOff>
      <xdr:row>43</xdr:row>
      <xdr:rowOff>966399</xdr:rowOff>
    </xdr:to>
    <xdr:pic>
      <xdr:nvPicPr>
        <xdr:cNvPr id="59" name="Picture 58">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31"/>
        <a:stretch>
          <a:fillRect/>
        </a:stretch>
      </xdr:blipFill>
      <xdr:spPr>
        <a:xfrm>
          <a:off x="9947275" y="20698460"/>
          <a:ext cx="669925" cy="669925"/>
        </a:xfrm>
        <a:prstGeom prst="rect">
          <a:avLst/>
        </a:prstGeom>
      </xdr:spPr>
    </xdr:pic>
    <xdr:clientData/>
  </xdr:twoCellAnchor>
  <xdr:twoCellAnchor editAs="oneCell">
    <xdr:from>
      <xdr:col>9</xdr:col>
      <xdr:colOff>381000</xdr:colOff>
      <xdr:row>43</xdr:row>
      <xdr:rowOff>275167</xdr:rowOff>
    </xdr:from>
    <xdr:to>
      <xdr:col>9</xdr:col>
      <xdr:colOff>1104900</xdr:colOff>
      <xdr:row>43</xdr:row>
      <xdr:rowOff>1021425</xdr:rowOff>
    </xdr:to>
    <xdr:pic>
      <xdr:nvPicPr>
        <xdr:cNvPr id="60" name="Picture 59">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32"/>
        <a:stretch>
          <a:fillRect/>
        </a:stretch>
      </xdr:blipFill>
      <xdr:spPr>
        <a:xfrm>
          <a:off x="12646660" y="20677505"/>
          <a:ext cx="723900" cy="746125"/>
        </a:xfrm>
        <a:prstGeom prst="rect">
          <a:avLst/>
        </a:prstGeom>
      </xdr:spPr>
    </xdr:pic>
    <xdr:clientData/>
  </xdr:twoCellAnchor>
  <xdr:twoCellAnchor editAs="oneCell">
    <xdr:from>
      <xdr:col>7</xdr:col>
      <xdr:colOff>490388</xdr:colOff>
      <xdr:row>46</xdr:row>
      <xdr:rowOff>84667</xdr:rowOff>
    </xdr:from>
    <xdr:to>
      <xdr:col>7</xdr:col>
      <xdr:colOff>1464700</xdr:colOff>
      <xdr:row>46</xdr:row>
      <xdr:rowOff>1440049</xdr:rowOff>
    </xdr:to>
    <xdr:pic>
      <xdr:nvPicPr>
        <xdr:cNvPr id="61" name="Picture 60">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33"/>
        <a:srcRect l="11614" b="4225"/>
        <a:stretch>
          <a:fillRect/>
        </a:stretch>
      </xdr:blipFill>
      <xdr:spPr>
        <a:xfrm flipH="1">
          <a:off x="7414895" y="22477730"/>
          <a:ext cx="974090" cy="1355090"/>
        </a:xfrm>
        <a:prstGeom prst="rect">
          <a:avLst/>
        </a:prstGeom>
      </xdr:spPr>
    </xdr:pic>
    <xdr:clientData/>
  </xdr:twoCellAnchor>
  <xdr:twoCellAnchor>
    <xdr:from>
      <xdr:col>8</xdr:col>
      <xdr:colOff>920750</xdr:colOff>
      <xdr:row>46</xdr:row>
      <xdr:rowOff>338666</xdr:rowOff>
    </xdr:from>
    <xdr:to>
      <xdr:col>8</xdr:col>
      <xdr:colOff>1640078</xdr:colOff>
      <xdr:row>46</xdr:row>
      <xdr:rowOff>1061367</xdr:rowOff>
    </xdr:to>
    <xdr:sp macro="" textlink="">
      <xdr:nvSpPr>
        <xdr:cNvPr id="65" name="object 26">
          <a:extLst>
            <a:ext uri="{FF2B5EF4-FFF2-40B4-BE49-F238E27FC236}">
              <a16:creationId xmlns:a16="http://schemas.microsoft.com/office/drawing/2014/main" id="{00000000-0008-0000-0D00-000041000000}"/>
            </a:ext>
          </a:extLst>
        </xdr:cNvPr>
        <xdr:cNvSpPr/>
      </xdr:nvSpPr>
      <xdr:spPr>
        <a:xfrm>
          <a:off x="9979025" y="22731730"/>
          <a:ext cx="718820" cy="722630"/>
        </a:xfrm>
        <a:prstGeom prst="rect">
          <a:avLst/>
        </a:prstGeom>
        <a:blipFill>
          <a:blip xmlns:r="http://schemas.openxmlformats.org/officeDocument/2006/relationships" r:embed="rId34"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7</xdr:col>
      <xdr:colOff>430415</xdr:colOff>
      <xdr:row>40</xdr:row>
      <xdr:rowOff>106029</xdr:rowOff>
    </xdr:from>
    <xdr:to>
      <xdr:col>7</xdr:col>
      <xdr:colOff>1598085</xdr:colOff>
      <xdr:row>40</xdr:row>
      <xdr:rowOff>1374985</xdr:rowOff>
    </xdr:to>
    <xdr:pic>
      <xdr:nvPicPr>
        <xdr:cNvPr id="66" name="Picture 65" descr="A white chair with a black background&#10;&#10;Description automatically generated with low confidence">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t="10639" b="9118"/>
        <a:stretch>
          <a:fillRect/>
        </a:stretch>
      </xdr:blipFill>
      <xdr:spPr>
        <a:xfrm>
          <a:off x="7354570" y="18517235"/>
          <a:ext cx="1167765" cy="1269365"/>
        </a:xfrm>
        <a:prstGeom prst="rect">
          <a:avLst/>
        </a:prstGeom>
      </xdr:spPr>
    </xdr:pic>
    <xdr:clientData/>
  </xdr:twoCellAnchor>
  <xdr:twoCellAnchor editAs="oneCell">
    <xdr:from>
      <xdr:col>8</xdr:col>
      <xdr:colOff>402167</xdr:colOff>
      <xdr:row>40</xdr:row>
      <xdr:rowOff>349250</xdr:rowOff>
    </xdr:from>
    <xdr:to>
      <xdr:col>8</xdr:col>
      <xdr:colOff>1126067</xdr:colOff>
      <xdr:row>40</xdr:row>
      <xdr:rowOff>1073150</xdr:rowOff>
    </xdr:to>
    <xdr:pic>
      <xdr:nvPicPr>
        <xdr:cNvPr id="70" name="Picture 69" descr="Background pattern&#10;&#10;Description automatically generated">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9460230" y="18761075"/>
          <a:ext cx="723900" cy="723900"/>
        </a:xfrm>
        <a:prstGeom prst="rect">
          <a:avLst/>
        </a:prstGeom>
      </xdr:spPr>
    </xdr:pic>
    <xdr:clientData/>
  </xdr:twoCellAnchor>
  <xdr:twoCellAnchor editAs="oneCell">
    <xdr:from>
      <xdr:col>7</xdr:col>
      <xdr:colOff>427145</xdr:colOff>
      <xdr:row>18</xdr:row>
      <xdr:rowOff>74526</xdr:rowOff>
    </xdr:from>
    <xdr:to>
      <xdr:col>7</xdr:col>
      <xdr:colOff>1506809</xdr:colOff>
      <xdr:row>19</xdr:row>
      <xdr:rowOff>449</xdr:rowOff>
    </xdr:to>
    <xdr:pic>
      <xdr:nvPicPr>
        <xdr:cNvPr id="71" name="Picture 70">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37"/>
        <a:stretch>
          <a:fillRect/>
        </a:stretch>
      </xdr:blipFill>
      <xdr:spPr>
        <a:xfrm>
          <a:off x="7351395" y="4732020"/>
          <a:ext cx="1079500" cy="1373505"/>
        </a:xfrm>
        <a:prstGeom prst="rect">
          <a:avLst/>
        </a:prstGeom>
      </xdr:spPr>
    </xdr:pic>
    <xdr:clientData/>
  </xdr:twoCellAnchor>
  <xdr:oneCellAnchor>
    <xdr:from>
      <xdr:col>10</xdr:col>
      <xdr:colOff>391583</xdr:colOff>
      <xdr:row>18</xdr:row>
      <xdr:rowOff>254000</xdr:rowOff>
    </xdr:from>
    <xdr:ext cx="698500" cy="731089"/>
    <xdr:pic>
      <xdr:nvPicPr>
        <xdr:cNvPr id="72" name="Picture 7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28"/>
        <a:stretch>
          <a:fillRect/>
        </a:stretch>
      </xdr:blipFill>
      <xdr:spPr>
        <a:xfrm>
          <a:off x="16227425" y="4911725"/>
          <a:ext cx="698500" cy="730885"/>
        </a:xfrm>
        <a:prstGeom prst="rect">
          <a:avLst/>
        </a:prstGeom>
      </xdr:spPr>
    </xdr:pic>
    <xdr:clientData/>
  </xdr:oneCellAnchor>
  <xdr:twoCellAnchor>
    <xdr:from>
      <xdr:col>8</xdr:col>
      <xdr:colOff>148168</xdr:colOff>
      <xdr:row>21</xdr:row>
      <xdr:rowOff>254000</xdr:rowOff>
    </xdr:from>
    <xdr:to>
      <xdr:col>8</xdr:col>
      <xdr:colOff>1177316</xdr:colOff>
      <xdr:row>21</xdr:row>
      <xdr:rowOff>1120961</xdr:rowOff>
    </xdr:to>
    <xdr:sp macro="" textlink="">
      <xdr:nvSpPr>
        <xdr:cNvPr id="73" name="object 19">
          <a:extLst>
            <a:ext uri="{FF2B5EF4-FFF2-40B4-BE49-F238E27FC236}">
              <a16:creationId xmlns:a16="http://schemas.microsoft.com/office/drawing/2014/main" id="{00000000-0008-0000-0D00-000049000000}"/>
            </a:ext>
          </a:extLst>
        </xdr:cNvPr>
        <xdr:cNvSpPr/>
      </xdr:nvSpPr>
      <xdr:spPr>
        <a:xfrm>
          <a:off x="9206230" y="6721475"/>
          <a:ext cx="1029335" cy="866775"/>
        </a:xfrm>
        <a:prstGeom prst="rect">
          <a:avLst/>
        </a:prstGeom>
        <a:blipFill>
          <a:blip xmlns:r="http://schemas.openxmlformats.org/officeDocument/2006/relationships" r:embed="rId9" cstate="email"/>
          <a:stretch>
            <a:fillRect/>
          </a:stretch>
        </a:blipFill>
      </xdr:spPr>
      <xdr:txBody>
        <a:bodyPr wrap="square" lIns="0" tIns="0" rIns="0" bIns="0" rtlCol="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9</xdr:col>
      <xdr:colOff>0</xdr:colOff>
      <xdr:row>21</xdr:row>
      <xdr:rowOff>0</xdr:rowOff>
    </xdr:from>
    <xdr:ext cx="304800" cy="304800"/>
    <xdr:sp macro="" textlink="">
      <xdr:nvSpPr>
        <xdr:cNvPr id="74" name="AutoShape 3" descr="Contemporary high bar table - JANIS - Essential Home - marble / polished  brass base / marble base">
          <a:extLst>
            <a:ext uri="{FF2B5EF4-FFF2-40B4-BE49-F238E27FC236}">
              <a16:creationId xmlns:a16="http://schemas.microsoft.com/office/drawing/2014/main" id="{00000000-0008-0000-0D00-00004A000000}"/>
            </a:ext>
          </a:extLst>
        </xdr:cNvPr>
        <xdr:cNvSpPr>
          <a:spLocks noChangeAspect="1" noChangeArrowheads="1"/>
        </xdr:cNvSpPr>
      </xdr:nvSpPr>
      <xdr:spPr>
        <a:xfrm>
          <a:off x="12265660" y="646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127000</xdr:colOff>
      <xdr:row>21</xdr:row>
      <xdr:rowOff>285751</xdr:rowOff>
    </xdr:from>
    <xdr:ext cx="742950" cy="742949"/>
    <xdr:pic>
      <xdr:nvPicPr>
        <xdr:cNvPr id="75" name="Picture 74" descr="A picture containing water, outdoor, sunset&#10;&#10;Description automatically generated">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12392660" y="6753225"/>
          <a:ext cx="742315" cy="742950"/>
        </a:xfrm>
        <a:prstGeom prst="rect">
          <a:avLst/>
        </a:prstGeom>
      </xdr:spPr>
    </xdr:pic>
    <xdr:clientData/>
  </xdr:oneCellAnchor>
  <xdr:oneCellAnchor>
    <xdr:from>
      <xdr:col>7</xdr:col>
      <xdr:colOff>427145</xdr:colOff>
      <xdr:row>21</xdr:row>
      <xdr:rowOff>74526</xdr:rowOff>
    </xdr:from>
    <xdr:ext cx="1079664" cy="1660929"/>
    <xdr:pic>
      <xdr:nvPicPr>
        <xdr:cNvPr id="76" name="Picture 75">
          <a:extLst>
            <a:ext uri="{FF2B5EF4-FFF2-40B4-BE49-F238E27FC236}">
              <a16:creationId xmlns:a16="http://schemas.microsoft.com/office/drawing/2014/main" id="{00000000-0008-0000-0D00-00004C000000}"/>
            </a:ext>
          </a:extLst>
        </xdr:cNvPr>
        <xdr:cNvPicPr>
          <a:picLocks noChangeAspect="1"/>
        </xdr:cNvPicPr>
      </xdr:nvPicPr>
      <xdr:blipFill>
        <a:blip xmlns:r="http://schemas.openxmlformats.org/officeDocument/2006/relationships" r:embed="rId37"/>
        <a:stretch>
          <a:fillRect/>
        </a:stretch>
      </xdr:blipFill>
      <xdr:spPr>
        <a:xfrm>
          <a:off x="7351395" y="6541770"/>
          <a:ext cx="1079500" cy="1661160"/>
        </a:xfrm>
        <a:prstGeom prst="rect">
          <a:avLst/>
        </a:prstGeom>
      </xdr:spPr>
    </xdr:pic>
    <xdr:clientData/>
  </xdr:oneCellAnchor>
  <xdr:oneCellAnchor>
    <xdr:from>
      <xdr:col>10</xdr:col>
      <xdr:colOff>391583</xdr:colOff>
      <xdr:row>21</xdr:row>
      <xdr:rowOff>254000</xdr:rowOff>
    </xdr:from>
    <xdr:ext cx="698500" cy="731089"/>
    <xdr:pic>
      <xdr:nvPicPr>
        <xdr:cNvPr id="77" name="Picture 76">
          <a:extLst>
            <a:ext uri="{FF2B5EF4-FFF2-40B4-BE49-F238E27FC236}">
              <a16:creationId xmlns:a16="http://schemas.microsoft.com/office/drawing/2014/main" id="{00000000-0008-0000-0D00-00004D000000}"/>
            </a:ext>
          </a:extLst>
        </xdr:cNvPr>
        <xdr:cNvPicPr>
          <a:picLocks noChangeAspect="1"/>
        </xdr:cNvPicPr>
      </xdr:nvPicPr>
      <xdr:blipFill>
        <a:blip xmlns:r="http://schemas.openxmlformats.org/officeDocument/2006/relationships" r:embed="rId28"/>
        <a:stretch>
          <a:fillRect/>
        </a:stretch>
      </xdr:blipFill>
      <xdr:spPr>
        <a:xfrm>
          <a:off x="16227425" y="6721475"/>
          <a:ext cx="698500" cy="730885"/>
        </a:xfrm>
        <a:prstGeom prst="rect">
          <a:avLst/>
        </a:prstGeom>
      </xdr:spPr>
    </xdr:pic>
    <xdr:clientData/>
  </xdr:oneCellAnchor>
  <xdr:twoCellAnchor>
    <xdr:from>
      <xdr:col>7</xdr:col>
      <xdr:colOff>700325</xdr:colOff>
      <xdr:row>60</xdr:row>
      <xdr:rowOff>84668</xdr:rowOff>
    </xdr:from>
    <xdr:to>
      <xdr:col>7</xdr:col>
      <xdr:colOff>1503209</xdr:colOff>
      <xdr:row>60</xdr:row>
      <xdr:rowOff>1427480</xdr:rowOff>
    </xdr:to>
    <xdr:sp macro="" textlink="">
      <xdr:nvSpPr>
        <xdr:cNvPr id="78" name="object 9">
          <a:extLst>
            <a:ext uri="{FF2B5EF4-FFF2-40B4-BE49-F238E27FC236}">
              <a16:creationId xmlns:a16="http://schemas.microsoft.com/office/drawing/2014/main" id="{00000000-0008-0000-0D00-00004E000000}"/>
            </a:ext>
          </a:extLst>
        </xdr:cNvPr>
        <xdr:cNvSpPr/>
      </xdr:nvSpPr>
      <xdr:spPr>
        <a:xfrm>
          <a:off x="7624445" y="30983555"/>
          <a:ext cx="803275" cy="1343025"/>
        </a:xfrm>
        <a:prstGeom prst="rect">
          <a:avLst/>
        </a:prstGeom>
        <a:blipFill>
          <a:blip xmlns:r="http://schemas.openxmlformats.org/officeDocument/2006/relationships" r:embed="rId38"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8</xdr:col>
      <xdr:colOff>296333</xdr:colOff>
      <xdr:row>60</xdr:row>
      <xdr:rowOff>275167</xdr:rowOff>
    </xdr:from>
    <xdr:to>
      <xdr:col>8</xdr:col>
      <xdr:colOff>1006517</xdr:colOff>
      <xdr:row>60</xdr:row>
      <xdr:rowOff>999067</xdr:rowOff>
    </xdr:to>
    <xdr:sp macro="" textlink="">
      <xdr:nvSpPr>
        <xdr:cNvPr id="79" name="object 19">
          <a:extLst>
            <a:ext uri="{FF2B5EF4-FFF2-40B4-BE49-F238E27FC236}">
              <a16:creationId xmlns:a16="http://schemas.microsoft.com/office/drawing/2014/main" id="{00000000-0008-0000-0D00-00004F000000}"/>
            </a:ext>
          </a:extLst>
        </xdr:cNvPr>
        <xdr:cNvSpPr/>
      </xdr:nvSpPr>
      <xdr:spPr>
        <a:xfrm>
          <a:off x="9354185" y="31174055"/>
          <a:ext cx="710565" cy="723900"/>
        </a:xfrm>
        <a:prstGeom prst="rect">
          <a:avLst/>
        </a:prstGeom>
        <a:blipFill>
          <a:blip xmlns:r="http://schemas.openxmlformats.org/officeDocument/2006/relationships" r:embed="rId39"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9</xdr:col>
      <xdr:colOff>219075</xdr:colOff>
      <xdr:row>60</xdr:row>
      <xdr:rowOff>295275</xdr:rowOff>
    </xdr:from>
    <xdr:ext cx="724539" cy="1004607"/>
    <xdr:pic>
      <xdr:nvPicPr>
        <xdr:cNvPr id="80" name="Picture 79" descr="Background pattern&#10;&#10;Description automatically generated">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84735" y="31194375"/>
          <a:ext cx="724535" cy="1004570"/>
        </a:xfrm>
        <a:prstGeom prst="rect">
          <a:avLst/>
        </a:prstGeom>
      </xdr:spPr>
    </xdr:pic>
    <xdr:clientData/>
  </xdr:oneCellAnchor>
  <xdr:twoCellAnchor editAs="oneCell">
    <xdr:from>
      <xdr:col>7</xdr:col>
      <xdr:colOff>273540</xdr:colOff>
      <xdr:row>56</xdr:row>
      <xdr:rowOff>175955</xdr:rowOff>
    </xdr:from>
    <xdr:to>
      <xdr:col>7</xdr:col>
      <xdr:colOff>1500344</xdr:colOff>
      <xdr:row>56</xdr:row>
      <xdr:rowOff>1566333</xdr:rowOff>
    </xdr:to>
    <xdr:pic>
      <xdr:nvPicPr>
        <xdr:cNvPr id="81" name="Picture 80">
          <a:extLst>
            <a:ext uri="{FF2B5EF4-FFF2-40B4-BE49-F238E27FC236}">
              <a16:creationId xmlns:a16="http://schemas.microsoft.com/office/drawing/2014/main" id="{00000000-0008-0000-0D00-000051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l="34984" t="20051" r="31683" b="12788"/>
        <a:stretch>
          <a:fillRect/>
        </a:stretch>
      </xdr:blipFill>
      <xdr:spPr>
        <a:xfrm>
          <a:off x="7197725" y="28722320"/>
          <a:ext cx="1226820" cy="1390015"/>
        </a:xfrm>
        <a:prstGeom prst="rect">
          <a:avLst/>
        </a:prstGeom>
      </xdr:spPr>
    </xdr:pic>
    <xdr:clientData/>
  </xdr:twoCellAnchor>
  <xdr:twoCellAnchor editAs="oneCell">
    <xdr:from>
      <xdr:col>8</xdr:col>
      <xdr:colOff>328083</xdr:colOff>
      <xdr:row>56</xdr:row>
      <xdr:rowOff>444500</xdr:rowOff>
    </xdr:from>
    <xdr:to>
      <xdr:col>8</xdr:col>
      <xdr:colOff>1051983</xdr:colOff>
      <xdr:row>56</xdr:row>
      <xdr:rowOff>1179398</xdr:rowOff>
    </xdr:to>
    <xdr:pic>
      <xdr:nvPicPr>
        <xdr:cNvPr id="82" name="Picture 81">
          <a:extLst>
            <a:ext uri="{FF2B5EF4-FFF2-40B4-BE49-F238E27FC236}">
              <a16:creationId xmlns:a16="http://schemas.microsoft.com/office/drawing/2014/main" id="{00000000-0008-0000-0D00-000052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t="89240" r="89444"/>
        <a:stretch>
          <a:fillRect/>
        </a:stretch>
      </xdr:blipFill>
      <xdr:spPr>
        <a:xfrm>
          <a:off x="9385935" y="28990925"/>
          <a:ext cx="723900" cy="734695"/>
        </a:xfrm>
        <a:prstGeom prst="rect">
          <a:avLst/>
        </a:prstGeom>
      </xdr:spPr>
    </xdr:pic>
    <xdr:clientData/>
  </xdr:twoCellAnchor>
  <xdr:twoCellAnchor editAs="oneCell">
    <xdr:from>
      <xdr:col>7</xdr:col>
      <xdr:colOff>503517</xdr:colOff>
      <xdr:row>67</xdr:row>
      <xdr:rowOff>153681</xdr:rowOff>
    </xdr:from>
    <xdr:to>
      <xdr:col>7</xdr:col>
      <xdr:colOff>1534583</xdr:colOff>
      <xdr:row>67</xdr:row>
      <xdr:rowOff>1024195</xdr:rowOff>
    </xdr:to>
    <xdr:pic>
      <xdr:nvPicPr>
        <xdr:cNvPr id="83" name="Picture 82">
          <a:extLst>
            <a:ext uri="{FF2B5EF4-FFF2-40B4-BE49-F238E27FC236}">
              <a16:creationId xmlns:a16="http://schemas.microsoft.com/office/drawing/2014/main" id="{00000000-0008-0000-0D00-000053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7427595" y="35215195"/>
          <a:ext cx="103124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631523</xdr:colOff>
      <xdr:row>69</xdr:row>
      <xdr:rowOff>111000</xdr:rowOff>
    </xdr:from>
    <xdr:to>
      <xdr:col>7</xdr:col>
      <xdr:colOff>1439333</xdr:colOff>
      <xdr:row>69</xdr:row>
      <xdr:rowOff>1043542</xdr:rowOff>
    </xdr:to>
    <xdr:pic>
      <xdr:nvPicPr>
        <xdr:cNvPr id="84" name="Picture 83" descr="Hetherington Large Wooden Pouffe, Coventry Grey &amp; Dark Stain Wood Fabric |  MADE.com">
          <a:extLst>
            <a:ext uri="{FF2B5EF4-FFF2-40B4-BE49-F238E27FC236}">
              <a16:creationId xmlns:a16="http://schemas.microsoft.com/office/drawing/2014/main" id="{00000000-0008-0000-0D00-000054000000}"/>
            </a:ext>
          </a:extLst>
        </xdr:cNvPr>
        <xdr:cNvPicPr>
          <a:picLocks noChangeAspect="1" noChangeArrowheads="1"/>
        </xdr:cNvPicPr>
      </xdr:nvPicPr>
      <xdr:blipFill>
        <a:blip xmlns:r="http://schemas.openxmlformats.org/officeDocument/2006/relationships" r:embed="rId43" cstate="print">
          <a:clrChange>
            <a:clrFrom>
              <a:srgbClr val="F5F5F3"/>
            </a:clrFrom>
            <a:clrTo>
              <a:srgbClr val="F5F5F3">
                <a:alpha val="0"/>
              </a:srgbClr>
            </a:clrTo>
          </a:clrChange>
          <a:extLst>
            <a:ext uri="{28A0092B-C50C-407E-A947-70E740481C1C}">
              <a14:useLocalDpi xmlns:a14="http://schemas.microsoft.com/office/drawing/2010/main" val="0"/>
            </a:ext>
          </a:extLst>
        </a:blip>
        <a:srcRect l="5605" t="18965" r="5573" b="15899"/>
        <a:stretch>
          <a:fillRect/>
        </a:stretch>
      </xdr:blipFill>
      <xdr:spPr>
        <a:xfrm>
          <a:off x="7555865" y="36619815"/>
          <a:ext cx="807720" cy="93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444500</xdr:colOff>
      <xdr:row>69</xdr:row>
      <xdr:rowOff>190500</xdr:rowOff>
    </xdr:from>
    <xdr:to>
      <xdr:col>8</xdr:col>
      <xdr:colOff>1171131</xdr:colOff>
      <xdr:row>69</xdr:row>
      <xdr:rowOff>914400</xdr:rowOff>
    </xdr:to>
    <xdr:pic>
      <xdr:nvPicPr>
        <xdr:cNvPr id="85" name="Picture 84" descr="Background pattern&#10;&#10;Description automatically generated">
          <a:extLst>
            <a:ext uri="{FF2B5EF4-FFF2-40B4-BE49-F238E27FC236}">
              <a16:creationId xmlns:a16="http://schemas.microsoft.com/office/drawing/2014/main" id="{00000000-0008-0000-0D00-000055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r="57128" b="78644"/>
        <a:stretch>
          <a:fillRect/>
        </a:stretch>
      </xdr:blipFill>
      <xdr:spPr>
        <a:xfrm>
          <a:off x="9502775" y="36699825"/>
          <a:ext cx="726440" cy="723900"/>
        </a:xfrm>
        <a:prstGeom prst="rect">
          <a:avLst/>
        </a:prstGeom>
      </xdr:spPr>
    </xdr:pic>
    <xdr:clientData/>
  </xdr:twoCellAnchor>
  <xdr:twoCellAnchor editAs="oneCell">
    <xdr:from>
      <xdr:col>8</xdr:col>
      <xdr:colOff>423333</xdr:colOff>
      <xdr:row>67</xdr:row>
      <xdr:rowOff>137583</xdr:rowOff>
    </xdr:from>
    <xdr:to>
      <xdr:col>8</xdr:col>
      <xdr:colOff>1147233</xdr:colOff>
      <xdr:row>67</xdr:row>
      <xdr:rowOff>861483</xdr:rowOff>
    </xdr:to>
    <xdr:pic>
      <xdr:nvPicPr>
        <xdr:cNvPr id="86" name="Picture 85" descr="Background pattern&#10;&#10;Description automatically generated">
          <a:extLst>
            <a:ext uri="{FF2B5EF4-FFF2-40B4-BE49-F238E27FC236}">
              <a16:creationId xmlns:a16="http://schemas.microsoft.com/office/drawing/2014/main" id="{00000000-0008-0000-0D00-00005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481185" y="35198685"/>
          <a:ext cx="723900" cy="723900"/>
        </a:xfrm>
        <a:prstGeom prst="rect">
          <a:avLst/>
        </a:prstGeom>
      </xdr:spPr>
    </xdr:pic>
    <xdr:clientData/>
  </xdr:twoCellAnchor>
  <xdr:oneCellAnchor>
    <xdr:from>
      <xdr:col>9</xdr:col>
      <xdr:colOff>494241</xdr:colOff>
      <xdr:row>69</xdr:row>
      <xdr:rowOff>115358</xdr:rowOff>
    </xdr:from>
    <xdr:ext cx="724539" cy="1004607"/>
    <xdr:pic>
      <xdr:nvPicPr>
        <xdr:cNvPr id="90" name="Picture 89" descr="Background pattern&#10;&#10;Description automatically generated">
          <a:extLst>
            <a:ext uri="{FF2B5EF4-FFF2-40B4-BE49-F238E27FC236}">
              <a16:creationId xmlns:a16="http://schemas.microsoft.com/office/drawing/2014/main" id="{00000000-0008-0000-0D00-00005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59690" y="36624260"/>
          <a:ext cx="724535" cy="1004570"/>
        </a:xfrm>
        <a:prstGeom prst="rect">
          <a:avLst/>
        </a:prstGeom>
      </xdr:spPr>
    </xdr:pic>
    <xdr:clientData/>
  </xdr:oneCellAnchor>
  <xdr:twoCellAnchor editAs="oneCell">
    <xdr:from>
      <xdr:col>6</xdr:col>
      <xdr:colOff>690968</xdr:colOff>
      <xdr:row>139</xdr:row>
      <xdr:rowOff>9313</xdr:rowOff>
    </xdr:from>
    <xdr:to>
      <xdr:col>8</xdr:col>
      <xdr:colOff>1401803</xdr:colOff>
      <xdr:row>163</xdr:row>
      <xdr:rowOff>140724</xdr:rowOff>
    </xdr:to>
    <xdr:pic>
      <xdr:nvPicPr>
        <xdr:cNvPr id="91" name="Picture 90">
          <a:extLst>
            <a:ext uri="{FF2B5EF4-FFF2-40B4-BE49-F238E27FC236}">
              <a16:creationId xmlns:a16="http://schemas.microsoft.com/office/drawing/2014/main" id="{00000000-0008-0000-0D00-00005B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6659880" y="53158390"/>
          <a:ext cx="3799840" cy="4474845"/>
        </a:xfrm>
        <a:prstGeom prst="rect">
          <a:avLst/>
        </a:prstGeom>
      </xdr:spPr>
    </xdr:pic>
    <xdr:clientData/>
  </xdr:twoCellAnchor>
  <xdr:twoCellAnchor editAs="oneCell">
    <xdr:from>
      <xdr:col>7</xdr:col>
      <xdr:colOff>443649</xdr:colOff>
      <xdr:row>64</xdr:row>
      <xdr:rowOff>237244</xdr:rowOff>
    </xdr:from>
    <xdr:to>
      <xdr:col>7</xdr:col>
      <xdr:colOff>1452523</xdr:colOff>
      <xdr:row>64</xdr:row>
      <xdr:rowOff>1418168</xdr:rowOff>
    </xdr:to>
    <xdr:pic>
      <xdr:nvPicPr>
        <xdr:cNvPr id="92" name="Picture 91">
          <a:extLst>
            <a:ext uri="{FF2B5EF4-FFF2-40B4-BE49-F238E27FC236}">
              <a16:creationId xmlns:a16="http://schemas.microsoft.com/office/drawing/2014/main" id="{00000000-0008-0000-0D00-00005C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367905" y="33307655"/>
          <a:ext cx="1009015" cy="1181100"/>
        </a:xfrm>
        <a:prstGeom prst="rect">
          <a:avLst/>
        </a:prstGeom>
      </xdr:spPr>
    </xdr:pic>
    <xdr:clientData/>
  </xdr:twoCellAnchor>
  <xdr:twoCellAnchor editAs="oneCell">
    <xdr:from>
      <xdr:col>8</xdr:col>
      <xdr:colOff>1386416</xdr:colOff>
      <xdr:row>64</xdr:row>
      <xdr:rowOff>243417</xdr:rowOff>
    </xdr:from>
    <xdr:to>
      <xdr:col>8</xdr:col>
      <xdr:colOff>2065144</xdr:colOff>
      <xdr:row>64</xdr:row>
      <xdr:rowOff>944234</xdr:rowOff>
    </xdr:to>
    <xdr:pic>
      <xdr:nvPicPr>
        <xdr:cNvPr id="93" name="Picture 92">
          <a:extLst>
            <a:ext uri="{FF2B5EF4-FFF2-40B4-BE49-F238E27FC236}">
              <a16:creationId xmlns:a16="http://schemas.microsoft.com/office/drawing/2014/main" id="{00000000-0008-0000-0D00-00005D000000}"/>
            </a:ext>
          </a:extLst>
        </xdr:cNvPr>
        <xdr:cNvPicPr>
          <a:picLocks noChangeAspect="1"/>
        </xdr:cNvPicPr>
      </xdr:nvPicPr>
      <xdr:blipFill>
        <a:blip xmlns:r="http://schemas.openxmlformats.org/officeDocument/2006/relationships" r:embed="rId47"/>
        <a:stretch>
          <a:fillRect/>
        </a:stretch>
      </xdr:blipFill>
      <xdr:spPr>
        <a:xfrm>
          <a:off x="10444480" y="33314005"/>
          <a:ext cx="678815" cy="7004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8"/>
  <sheetViews>
    <sheetView workbookViewId="0">
      <selection activeCell="P27" sqref="P27"/>
    </sheetView>
  </sheetViews>
  <sheetFormatPr defaultColWidth="9.109375" defaultRowHeight="13.2"/>
  <cols>
    <col min="1" max="1" width="40.6640625" style="530" customWidth="1"/>
    <col min="2" max="2" width="7" style="581" customWidth="1"/>
    <col min="3" max="3" width="9.88671875" style="581" customWidth="1"/>
    <col min="4" max="4" width="9.88671875" style="582" customWidth="1"/>
    <col min="5" max="5" width="27.109375" style="582" customWidth="1"/>
    <col min="6" max="16384" width="9.109375" style="41"/>
  </cols>
  <sheetData>
    <row r="1" spans="1:5">
      <c r="A1" s="583"/>
      <c r="B1" s="584"/>
      <c r="C1" s="584"/>
      <c r="D1" s="585"/>
      <c r="E1" s="586"/>
    </row>
    <row r="2" spans="1:5">
      <c r="A2" s="587"/>
      <c r="B2" s="588"/>
      <c r="C2" s="588"/>
      <c r="D2" s="589"/>
      <c r="E2" s="590"/>
    </row>
    <row r="3" spans="1:5">
      <c r="A3" s="587"/>
      <c r="B3" s="588"/>
      <c r="C3" s="588"/>
      <c r="D3" s="589"/>
      <c r="E3" s="590"/>
    </row>
    <row r="4" spans="1:5">
      <c r="A4" s="587"/>
      <c r="B4" s="588"/>
      <c r="C4" s="588"/>
      <c r="D4" s="589"/>
      <c r="E4" s="590"/>
    </row>
    <row r="5" spans="1:5">
      <c r="A5" s="587"/>
      <c r="B5" s="588"/>
      <c r="C5" s="588"/>
      <c r="D5" s="589"/>
      <c r="E5" s="590"/>
    </row>
    <row r="6" spans="1:5">
      <c r="A6" s="587"/>
      <c r="B6" s="588"/>
      <c r="C6" s="588"/>
      <c r="D6" s="589"/>
      <c r="E6" s="590"/>
    </row>
    <row r="7" spans="1:5">
      <c r="A7" s="587"/>
      <c r="B7" s="588"/>
      <c r="C7" s="588"/>
      <c r="D7" s="589"/>
      <c r="E7" s="590"/>
    </row>
    <row r="8" spans="1:5" ht="34.5" customHeight="1">
      <c r="A8" s="601" t="s">
        <v>0</v>
      </c>
      <c r="B8" s="602"/>
      <c r="C8" s="602"/>
      <c r="D8" s="602"/>
      <c r="E8" s="603"/>
    </row>
    <row r="9" spans="1:5">
      <c r="A9" s="587"/>
      <c r="B9" s="588"/>
      <c r="C9" s="588"/>
      <c r="D9" s="589"/>
      <c r="E9" s="590"/>
    </row>
    <row r="10" spans="1:5">
      <c r="A10" s="587"/>
      <c r="B10" s="588"/>
      <c r="C10" s="588"/>
      <c r="D10" s="589"/>
      <c r="E10" s="590"/>
    </row>
    <row r="11" spans="1:5" ht="12.75" customHeight="1">
      <c r="A11" s="591"/>
      <c r="B11" s="592"/>
      <c r="C11" s="592"/>
      <c r="D11" s="592"/>
      <c r="E11" s="593"/>
    </row>
    <row r="12" spans="1:5" ht="12.75" customHeight="1">
      <c r="A12" s="591"/>
      <c r="B12" s="592"/>
      <c r="C12" s="592"/>
      <c r="D12" s="592"/>
      <c r="E12" s="593"/>
    </row>
    <row r="13" spans="1:5" ht="12.75" customHeight="1">
      <c r="A13" s="591"/>
      <c r="B13" s="592"/>
      <c r="C13" s="592"/>
      <c r="D13" s="592"/>
      <c r="E13" s="593"/>
    </row>
    <row r="14" spans="1:5" ht="12.75" customHeight="1">
      <c r="A14" s="591"/>
      <c r="B14" s="592"/>
      <c r="C14" s="592"/>
      <c r="D14" s="592"/>
      <c r="E14" s="593"/>
    </row>
    <row r="15" spans="1:5" ht="12.75" customHeight="1">
      <c r="A15" s="591"/>
      <c r="B15" s="592"/>
      <c r="C15" s="592"/>
      <c r="D15" s="592"/>
      <c r="E15" s="593"/>
    </row>
    <row r="16" spans="1:5" ht="12.75" customHeight="1">
      <c r="A16" s="591"/>
      <c r="B16" s="592"/>
      <c r="C16" s="592"/>
      <c r="D16" s="592"/>
      <c r="E16" s="593"/>
    </row>
    <row r="17" spans="1:5" ht="15" customHeight="1">
      <c r="A17" s="631" t="s">
        <v>1</v>
      </c>
      <c r="B17" s="632"/>
      <c r="C17" s="632"/>
      <c r="D17" s="632"/>
      <c r="E17" s="633"/>
    </row>
    <row r="18" spans="1:5" ht="15" customHeight="1">
      <c r="A18" s="634"/>
      <c r="B18" s="605"/>
      <c r="C18" s="605"/>
      <c r="D18" s="605"/>
      <c r="E18" s="606"/>
    </row>
    <row r="19" spans="1:5" ht="16.5" customHeight="1">
      <c r="A19" s="604" t="s">
        <v>2</v>
      </c>
      <c r="B19" s="605"/>
      <c r="C19" s="605"/>
      <c r="D19" s="605"/>
      <c r="E19" s="606"/>
    </row>
    <row r="20" spans="1:5" ht="23.25" customHeight="1">
      <c r="A20" s="604" t="s">
        <v>3</v>
      </c>
      <c r="B20" s="605"/>
      <c r="C20" s="605"/>
      <c r="D20" s="605"/>
      <c r="E20" s="606"/>
    </row>
    <row r="21" spans="1:5" ht="17.25" customHeight="1">
      <c r="A21" s="607" t="s">
        <v>4</v>
      </c>
      <c r="B21" s="608"/>
      <c r="C21" s="608"/>
      <c r="D21" s="608"/>
      <c r="E21" s="609"/>
    </row>
    <row r="22" spans="1:5" ht="14.25" customHeight="1">
      <c r="A22" s="610"/>
      <c r="B22" s="611"/>
      <c r="C22" s="611"/>
      <c r="D22" s="611"/>
      <c r="E22" s="612"/>
    </row>
    <row r="23" spans="1:5">
      <c r="A23" s="613"/>
      <c r="B23" s="614"/>
      <c r="C23" s="614"/>
      <c r="D23" s="614"/>
      <c r="E23" s="615"/>
    </row>
    <row r="24" spans="1:5">
      <c r="A24" s="594"/>
      <c r="B24" s="595"/>
      <c r="C24" s="595"/>
      <c r="D24" s="595"/>
      <c r="E24" s="596"/>
    </row>
    <row r="25" spans="1:5" ht="17.25" customHeight="1">
      <c r="A25" s="610"/>
      <c r="B25" s="611"/>
      <c r="C25" s="611"/>
      <c r="D25" s="611"/>
      <c r="E25" s="612"/>
    </row>
    <row r="26" spans="1:5" ht="17.25" customHeight="1">
      <c r="A26" s="610"/>
      <c r="B26" s="611"/>
      <c r="C26" s="611"/>
      <c r="D26" s="611"/>
      <c r="E26" s="612"/>
    </row>
    <row r="27" spans="1:5" ht="14.25" customHeight="1">
      <c r="A27" s="610"/>
      <c r="B27" s="611"/>
      <c r="C27" s="611"/>
      <c r="D27" s="611"/>
      <c r="E27" s="612"/>
    </row>
    <row r="28" spans="1:5">
      <c r="A28" s="613"/>
      <c r="B28" s="614"/>
      <c r="C28" s="614"/>
      <c r="D28" s="614"/>
      <c r="E28" s="615"/>
    </row>
    <row r="29" spans="1:5" ht="17.25" customHeight="1">
      <c r="A29" s="610"/>
      <c r="B29" s="611"/>
      <c r="C29" s="611"/>
      <c r="D29" s="611"/>
      <c r="E29" s="612"/>
    </row>
    <row r="30" spans="1:5" ht="17.25" customHeight="1">
      <c r="A30" s="610"/>
      <c r="B30" s="611"/>
      <c r="C30" s="611"/>
      <c r="D30" s="611"/>
      <c r="E30" s="612"/>
    </row>
    <row r="31" spans="1:5" ht="14.25" customHeight="1">
      <c r="A31" s="610"/>
      <c r="B31" s="611"/>
      <c r="C31" s="611"/>
      <c r="D31" s="611"/>
      <c r="E31" s="612"/>
    </row>
    <row r="32" spans="1:5">
      <c r="A32" s="613"/>
      <c r="B32" s="614"/>
      <c r="C32" s="614"/>
      <c r="D32" s="614"/>
      <c r="E32" s="615"/>
    </row>
    <row r="33" spans="1:5">
      <c r="A33" s="594"/>
      <c r="B33" s="595"/>
      <c r="C33" s="595"/>
      <c r="D33" s="595"/>
      <c r="E33" s="596"/>
    </row>
    <row r="34" spans="1:5" ht="17.25" customHeight="1">
      <c r="A34" s="610"/>
      <c r="B34" s="611"/>
      <c r="C34" s="611"/>
      <c r="D34" s="611"/>
      <c r="E34" s="612"/>
    </row>
    <row r="35" spans="1:5" ht="17.25" customHeight="1">
      <c r="A35" s="610"/>
      <c r="B35" s="611"/>
      <c r="C35" s="611"/>
      <c r="D35" s="611"/>
      <c r="E35" s="612"/>
    </row>
    <row r="36" spans="1:5" ht="14.25" customHeight="1">
      <c r="A36" s="610"/>
      <c r="B36" s="611"/>
      <c r="C36" s="611"/>
      <c r="D36" s="611"/>
      <c r="E36" s="612"/>
    </row>
    <row r="37" spans="1:5">
      <c r="A37" s="613"/>
      <c r="B37" s="614"/>
      <c r="C37" s="614"/>
      <c r="D37" s="614"/>
      <c r="E37" s="615"/>
    </row>
    <row r="38" spans="1:5">
      <c r="A38" s="594"/>
      <c r="B38" s="595"/>
      <c r="C38" s="595"/>
      <c r="D38" s="595"/>
      <c r="E38" s="596"/>
    </row>
    <row r="39" spans="1:5">
      <c r="A39" s="616" t="s">
        <v>5</v>
      </c>
      <c r="B39" s="617"/>
      <c r="C39" s="617"/>
      <c r="D39" s="617"/>
      <c r="E39" s="618"/>
    </row>
    <row r="40" spans="1:5" ht="18" customHeight="1">
      <c r="A40" s="619" t="s">
        <v>6</v>
      </c>
      <c r="B40" s="620"/>
      <c r="C40" s="620"/>
      <c r="D40" s="620"/>
      <c r="E40" s="621"/>
    </row>
    <row r="41" spans="1:5">
      <c r="A41" s="622" t="s">
        <v>7</v>
      </c>
      <c r="B41" s="623"/>
      <c r="C41" s="623"/>
      <c r="D41" s="623"/>
      <c r="E41" s="624"/>
    </row>
    <row r="42" spans="1:5">
      <c r="A42" s="622" t="s">
        <v>8</v>
      </c>
      <c r="B42" s="623"/>
      <c r="C42" s="623"/>
      <c r="D42" s="623"/>
      <c r="E42" s="624"/>
    </row>
    <row r="43" spans="1:5">
      <c r="A43" s="625" t="s">
        <v>9</v>
      </c>
      <c r="B43" s="626"/>
      <c r="C43" s="626"/>
      <c r="D43" s="626"/>
      <c r="E43" s="627"/>
    </row>
    <row r="44" spans="1:5">
      <c r="A44" s="613"/>
      <c r="B44" s="614"/>
      <c r="C44" s="614"/>
      <c r="D44" s="614"/>
      <c r="E44" s="615"/>
    </row>
    <row r="45" spans="1:5" ht="17.25" customHeight="1">
      <c r="A45" s="610"/>
      <c r="B45" s="611"/>
      <c r="C45" s="611"/>
      <c r="D45" s="611"/>
      <c r="E45" s="612"/>
    </row>
    <row r="46" spans="1:5" ht="14.25" customHeight="1">
      <c r="A46" s="610"/>
      <c r="B46" s="611"/>
      <c r="C46" s="611"/>
      <c r="D46" s="611"/>
      <c r="E46" s="612"/>
    </row>
    <row r="47" spans="1:5">
      <c r="A47" s="613"/>
      <c r="B47" s="614"/>
      <c r="C47" s="614"/>
      <c r="D47" s="614"/>
      <c r="E47" s="615"/>
    </row>
    <row r="48" spans="1:5">
      <c r="A48" s="594"/>
      <c r="B48" s="595"/>
      <c r="C48" s="595"/>
      <c r="D48" s="595"/>
      <c r="E48" s="596"/>
    </row>
    <row r="49" spans="1:5" ht="17.25" customHeight="1">
      <c r="A49" s="628"/>
      <c r="B49" s="629"/>
      <c r="C49" s="629"/>
      <c r="D49" s="629"/>
      <c r="E49" s="630"/>
    </row>
    <row r="50" spans="1:5">
      <c r="D50" s="41"/>
      <c r="E50" s="41"/>
    </row>
    <row r="51" spans="1:5">
      <c r="C51" s="41"/>
      <c r="D51" s="41"/>
      <c r="E51" s="41"/>
    </row>
    <row r="52" spans="1:5">
      <c r="D52" s="581"/>
      <c r="E52" s="581"/>
    </row>
    <row r="53" spans="1:5">
      <c r="C53" s="41"/>
      <c r="D53" s="41"/>
      <c r="E53" s="41"/>
    </row>
    <row r="54" spans="1:5">
      <c r="D54" s="41"/>
      <c r="E54" s="41"/>
    </row>
    <row r="55" spans="1:5">
      <c r="D55" s="41"/>
      <c r="E55" s="41"/>
    </row>
    <row r="56" spans="1:5">
      <c r="D56" s="41"/>
      <c r="E56" s="41"/>
    </row>
    <row r="57" spans="1:5">
      <c r="D57" s="41"/>
      <c r="E57" s="41"/>
    </row>
    <row r="58" spans="1:5">
      <c r="D58" s="41"/>
      <c r="E58" s="41"/>
    </row>
    <row r="59" spans="1:5">
      <c r="D59" s="41"/>
      <c r="E59" s="41"/>
    </row>
    <row r="60" spans="1:5">
      <c r="D60" s="41"/>
      <c r="E60" s="41"/>
    </row>
    <row r="61" spans="1:5">
      <c r="D61" s="41"/>
      <c r="E61" s="41"/>
    </row>
    <row r="62" spans="1:5">
      <c r="D62" s="41"/>
      <c r="E62" s="41"/>
    </row>
    <row r="63" spans="1:5">
      <c r="D63" s="41"/>
      <c r="E63" s="41"/>
    </row>
    <row r="64" spans="1:5">
      <c r="D64" s="41"/>
      <c r="E64" s="41"/>
    </row>
    <row r="65" spans="4:5">
      <c r="D65" s="41"/>
      <c r="E65" s="41"/>
    </row>
    <row r="66" spans="4:5">
      <c r="D66" s="41"/>
      <c r="E66" s="41"/>
    </row>
    <row r="67" spans="4:5">
      <c r="D67" s="41"/>
      <c r="E67" s="41"/>
    </row>
    <row r="68" spans="4:5">
      <c r="D68" s="41"/>
      <c r="E68" s="41"/>
    </row>
    <row r="69" spans="4:5">
      <c r="D69" s="41"/>
      <c r="E69" s="41"/>
    </row>
    <row r="70" spans="4:5">
      <c r="D70" s="41"/>
      <c r="E70" s="41"/>
    </row>
    <row r="71" spans="4:5">
      <c r="D71" s="41"/>
      <c r="E71" s="41"/>
    </row>
    <row r="72" spans="4:5">
      <c r="D72" s="41"/>
      <c r="E72" s="41"/>
    </row>
    <row r="73" spans="4:5">
      <c r="D73" s="41"/>
      <c r="E73" s="41"/>
    </row>
    <row r="74" spans="4:5">
      <c r="D74" s="41"/>
      <c r="E74" s="41"/>
    </row>
    <row r="75" spans="4:5">
      <c r="D75" s="41"/>
      <c r="E75" s="41"/>
    </row>
    <row r="76" spans="4:5">
      <c r="D76" s="41"/>
      <c r="E76" s="41"/>
    </row>
    <row r="77" spans="4:5">
      <c r="D77" s="41"/>
      <c r="E77" s="41"/>
    </row>
    <row r="78" spans="4:5">
      <c r="D78" s="41"/>
      <c r="E78" s="41"/>
    </row>
  </sheetData>
  <mergeCells count="29">
    <mergeCell ref="A46:E46"/>
    <mergeCell ref="A47:E47"/>
    <mergeCell ref="A49:E49"/>
    <mergeCell ref="A17:E18"/>
    <mergeCell ref="A41:E41"/>
    <mergeCell ref="A42:E42"/>
    <mergeCell ref="A43:E43"/>
    <mergeCell ref="A44:E44"/>
    <mergeCell ref="A45:E45"/>
    <mergeCell ref="A35:E35"/>
    <mergeCell ref="A36:E36"/>
    <mergeCell ref="A37:E37"/>
    <mergeCell ref="A39:E39"/>
    <mergeCell ref="A40:E40"/>
    <mergeCell ref="A29:E29"/>
    <mergeCell ref="A30:E30"/>
    <mergeCell ref="A31:E31"/>
    <mergeCell ref="A32:E32"/>
    <mergeCell ref="A34:E34"/>
    <mergeCell ref="A23:E23"/>
    <mergeCell ref="A25:E25"/>
    <mergeCell ref="A26:E26"/>
    <mergeCell ref="A27:E27"/>
    <mergeCell ref="A28:E28"/>
    <mergeCell ref="A8:E8"/>
    <mergeCell ref="A19:E19"/>
    <mergeCell ref="A20:E20"/>
    <mergeCell ref="A21:E21"/>
    <mergeCell ref="A22:E22"/>
  </mergeCells>
  <pageMargins left="0.62" right="0.35433070866141703" top="0.47244094488188998" bottom="0.511811023622047" header="0.31496062992126" footer="0.1574803149606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82"/>
  <sheetViews>
    <sheetView zoomScale="90" zoomScaleNormal="90" workbookViewId="0">
      <pane xSplit="2" ySplit="3" topLeftCell="C308" activePane="bottomRight" state="frozen"/>
      <selection pane="topRight"/>
      <selection pane="bottomLeft"/>
      <selection pane="bottomRight" activeCell="F285" sqref="F285"/>
    </sheetView>
  </sheetViews>
  <sheetFormatPr defaultColWidth="9.109375" defaultRowHeight="13.2"/>
  <cols>
    <col min="1" max="1" width="10" style="210" customWidth="1"/>
    <col min="2" max="2" width="79.33203125" style="209" customWidth="1"/>
    <col min="3" max="3" width="5.109375" style="211" customWidth="1"/>
    <col min="4" max="4" width="7" style="210" customWidth="1"/>
    <col min="5" max="5" width="12.5546875" style="212" customWidth="1"/>
    <col min="6" max="6" width="13.6640625" style="213" customWidth="1"/>
    <col min="7" max="7" width="10.44140625" style="214" customWidth="1"/>
    <col min="8" max="8" width="9.109375" style="214"/>
    <col min="9" max="9" width="9.33203125" style="214" customWidth="1"/>
    <col min="10" max="10" width="12.44140625" style="214" customWidth="1"/>
    <col min="11" max="12" width="9.109375" style="214"/>
    <col min="13" max="13" width="32.33203125" style="214" customWidth="1"/>
    <col min="14" max="16384" width="9.109375" style="214"/>
  </cols>
  <sheetData>
    <row r="1" spans="1:7">
      <c r="A1" s="215" t="str">
        <f>' Summary'!A1</f>
        <v>PROJECT : AMD, CIP LOUNGE AT T1, AHEMDABAD AIRPORT</v>
      </c>
      <c r="B1" s="216"/>
      <c r="C1" s="652"/>
      <c r="D1" s="653"/>
      <c r="E1" s="653"/>
      <c r="F1" s="654"/>
    </row>
    <row r="2" spans="1:7">
      <c r="A2" s="215" t="s">
        <v>869</v>
      </c>
      <c r="B2" s="219" t="s">
        <v>870</v>
      </c>
      <c r="C2" s="655"/>
      <c r="D2" s="656"/>
      <c r="E2" s="656"/>
      <c r="F2" s="657"/>
    </row>
    <row r="3" spans="1:7" s="205" customFormat="1" ht="22.8">
      <c r="A3" s="683" t="s">
        <v>71</v>
      </c>
      <c r="B3" s="683" t="s">
        <v>871</v>
      </c>
      <c r="C3" s="683" t="s">
        <v>74</v>
      </c>
      <c r="D3" s="683" t="s">
        <v>872</v>
      </c>
      <c r="E3" s="685" t="s">
        <v>873</v>
      </c>
      <c r="F3" s="684" t="s">
        <v>874</v>
      </c>
    </row>
    <row r="4" spans="1:7">
      <c r="A4" s="224" t="s">
        <v>1213</v>
      </c>
      <c r="B4" s="225" t="s">
        <v>1214</v>
      </c>
      <c r="C4" s="224"/>
      <c r="D4" s="224"/>
      <c r="E4" s="226"/>
      <c r="F4" s="227"/>
    </row>
    <row r="5" spans="1:7">
      <c r="A5" s="228" t="s">
        <v>16</v>
      </c>
      <c r="B5" s="229" t="s">
        <v>32</v>
      </c>
      <c r="C5" s="228"/>
      <c r="D5" s="228"/>
      <c r="E5" s="230"/>
      <c r="F5" s="231"/>
    </row>
    <row r="6" spans="1:7" s="58" customFormat="1" ht="105.6">
      <c r="A6" s="82">
        <v>1.1000000000000001</v>
      </c>
      <c r="B6" s="232" t="s">
        <v>1215</v>
      </c>
      <c r="C6" s="233" t="s">
        <v>213</v>
      </c>
      <c r="D6" s="233">
        <v>18</v>
      </c>
      <c r="E6" s="234">
        <v>1355</v>
      </c>
      <c r="F6" s="95">
        <f t="shared" ref="F6:F18" si="0">E6*D6</f>
        <v>24390</v>
      </c>
      <c r="G6" s="235"/>
    </row>
    <row r="7" spans="1:7" s="58" customFormat="1" ht="79.2">
      <c r="A7" s="82">
        <v>1.2</v>
      </c>
      <c r="B7" s="232" t="s">
        <v>1216</v>
      </c>
      <c r="C7" s="233" t="s">
        <v>213</v>
      </c>
      <c r="D7" s="233">
        <v>24</v>
      </c>
      <c r="E7" s="236">
        <v>1146</v>
      </c>
      <c r="F7" s="95">
        <f t="shared" si="0"/>
        <v>27504</v>
      </c>
      <c r="G7" s="235"/>
    </row>
    <row r="8" spans="1:7" s="58" customFormat="1" ht="79.2">
      <c r="A8" s="82">
        <v>1.3</v>
      </c>
      <c r="B8" s="232" t="s">
        <v>1217</v>
      </c>
      <c r="C8" s="233" t="s">
        <v>213</v>
      </c>
      <c r="D8" s="233">
        <v>5</v>
      </c>
      <c r="E8" s="236">
        <v>1146</v>
      </c>
      <c r="F8" s="95">
        <f t="shared" si="0"/>
        <v>5730</v>
      </c>
      <c r="G8" s="235"/>
    </row>
    <row r="9" spans="1:7" s="58" customFormat="1" ht="92.4">
      <c r="A9" s="82">
        <v>1.4</v>
      </c>
      <c r="B9" s="232" t="s">
        <v>1218</v>
      </c>
      <c r="C9" s="233" t="s">
        <v>213</v>
      </c>
      <c r="D9" s="233">
        <v>68</v>
      </c>
      <c r="E9" s="236">
        <v>1345</v>
      </c>
      <c r="F9" s="95">
        <f t="shared" si="0"/>
        <v>91460</v>
      </c>
      <c r="G9" s="235"/>
    </row>
    <row r="10" spans="1:7" s="58" customFormat="1" ht="79.2">
      <c r="A10" s="82">
        <v>1.5</v>
      </c>
      <c r="B10" s="232" t="s">
        <v>1216</v>
      </c>
      <c r="C10" s="233" t="s">
        <v>213</v>
      </c>
      <c r="D10" s="233">
        <v>251</v>
      </c>
      <c r="E10" s="236">
        <v>1050</v>
      </c>
      <c r="F10" s="95">
        <f t="shared" si="0"/>
        <v>263550</v>
      </c>
      <c r="G10" s="235"/>
    </row>
    <row r="11" spans="1:7" s="58" customFormat="1" ht="92.4">
      <c r="A11" s="82">
        <v>1.6</v>
      </c>
      <c r="B11" s="232" t="s">
        <v>1219</v>
      </c>
      <c r="C11" s="233" t="s">
        <v>213</v>
      </c>
      <c r="D11" s="233">
        <v>11</v>
      </c>
      <c r="E11" s="236">
        <v>1345</v>
      </c>
      <c r="F11" s="95">
        <f t="shared" si="0"/>
        <v>14795</v>
      </c>
      <c r="G11" s="235"/>
    </row>
    <row r="12" spans="1:7" s="58" customFormat="1" ht="79.2">
      <c r="A12" s="82">
        <v>1.7</v>
      </c>
      <c r="B12" s="232" t="s">
        <v>1217</v>
      </c>
      <c r="C12" s="233" t="s">
        <v>213</v>
      </c>
      <c r="D12" s="233">
        <v>39</v>
      </c>
      <c r="E12" s="236">
        <v>1050</v>
      </c>
      <c r="F12" s="237">
        <f t="shared" si="0"/>
        <v>40950</v>
      </c>
      <c r="G12" s="235"/>
    </row>
    <row r="13" spans="1:7" s="58" customFormat="1" ht="132">
      <c r="A13" s="82">
        <v>1.8</v>
      </c>
      <c r="B13" s="232" t="s">
        <v>1220</v>
      </c>
      <c r="C13" s="233" t="s">
        <v>213</v>
      </c>
      <c r="D13" s="233">
        <v>6</v>
      </c>
      <c r="E13" s="238">
        <v>780</v>
      </c>
      <c r="F13" s="237">
        <f t="shared" si="0"/>
        <v>4680</v>
      </c>
      <c r="G13" s="235"/>
    </row>
    <row r="14" spans="1:7" s="58" customFormat="1" ht="79.2">
      <c r="A14" s="239">
        <v>1.9</v>
      </c>
      <c r="B14" s="232" t="s">
        <v>1221</v>
      </c>
      <c r="C14" s="233" t="s">
        <v>213</v>
      </c>
      <c r="D14" s="233">
        <v>23</v>
      </c>
      <c r="E14" s="238">
        <v>1225</v>
      </c>
      <c r="F14" s="95">
        <f t="shared" si="0"/>
        <v>28175</v>
      </c>
      <c r="G14" s="235"/>
    </row>
    <row r="15" spans="1:7" s="58" customFormat="1" ht="132">
      <c r="A15" s="240">
        <v>1.1000000000000001</v>
      </c>
      <c r="B15" s="232" t="s">
        <v>1222</v>
      </c>
      <c r="C15" s="233" t="s">
        <v>213</v>
      </c>
      <c r="D15" s="233">
        <v>30</v>
      </c>
      <c r="E15" s="238">
        <v>880</v>
      </c>
      <c r="F15" s="95">
        <f t="shared" si="0"/>
        <v>26400</v>
      </c>
      <c r="G15" s="235"/>
    </row>
    <row r="16" spans="1:7" s="58" customFormat="1" ht="66">
      <c r="A16" s="240">
        <v>1.1100000000000001</v>
      </c>
      <c r="B16" s="232" t="s">
        <v>1223</v>
      </c>
      <c r="C16" s="233" t="s">
        <v>213</v>
      </c>
      <c r="D16" s="233">
        <v>20</v>
      </c>
      <c r="E16" s="238">
        <v>1225</v>
      </c>
      <c r="F16" s="95">
        <f t="shared" si="0"/>
        <v>24500</v>
      </c>
      <c r="G16" s="235"/>
    </row>
    <row r="17" spans="1:7" s="58" customFormat="1" ht="132">
      <c r="A17" s="240">
        <v>1.1200000000000001</v>
      </c>
      <c r="B17" s="232" t="s">
        <v>1224</v>
      </c>
      <c r="C17" s="233" t="s">
        <v>213</v>
      </c>
      <c r="D17" s="233">
        <v>22</v>
      </c>
      <c r="E17" s="238">
        <v>1140</v>
      </c>
      <c r="F17" s="95">
        <f t="shared" si="0"/>
        <v>25080</v>
      </c>
      <c r="G17" s="235"/>
    </row>
    <row r="18" spans="1:7" s="58" customFormat="1" ht="66">
      <c r="A18" s="240">
        <v>1.1299999999999999</v>
      </c>
      <c r="B18" s="232" t="s">
        <v>1225</v>
      </c>
      <c r="C18" s="233" t="s">
        <v>213</v>
      </c>
      <c r="D18" s="233">
        <v>12</v>
      </c>
      <c r="E18" s="238">
        <v>1185</v>
      </c>
      <c r="F18" s="95">
        <f t="shared" si="0"/>
        <v>14220</v>
      </c>
      <c r="G18" s="235"/>
    </row>
    <row r="19" spans="1:7" s="58" customFormat="1" ht="132">
      <c r="A19" s="240">
        <v>1.1399999999999999</v>
      </c>
      <c r="B19" s="232" t="s">
        <v>1226</v>
      </c>
      <c r="C19" s="233" t="s">
        <v>213</v>
      </c>
      <c r="D19" s="233" t="s">
        <v>908</v>
      </c>
      <c r="E19" s="236">
        <v>1310</v>
      </c>
      <c r="F19" s="237" t="s">
        <v>940</v>
      </c>
      <c r="G19" s="235"/>
    </row>
    <row r="20" spans="1:7" s="58" customFormat="1" ht="132">
      <c r="A20" s="240">
        <v>1.1499999999999999</v>
      </c>
      <c r="B20" s="232" t="s">
        <v>1227</v>
      </c>
      <c r="C20" s="233" t="s">
        <v>213</v>
      </c>
      <c r="D20" s="233">
        <v>4</v>
      </c>
      <c r="E20" s="236">
        <v>4215</v>
      </c>
      <c r="F20" s="95">
        <f t="shared" ref="F20:F27" si="1">E20*D20</f>
        <v>16860</v>
      </c>
      <c r="G20" s="235"/>
    </row>
    <row r="21" spans="1:7" s="58" customFormat="1" ht="145.19999999999999">
      <c r="A21" s="240">
        <v>1.1599999999999999</v>
      </c>
      <c r="B21" s="232" t="s">
        <v>1228</v>
      </c>
      <c r="C21" s="233" t="s">
        <v>213</v>
      </c>
      <c r="D21" s="233">
        <v>40</v>
      </c>
      <c r="E21" s="236">
        <v>1695</v>
      </c>
      <c r="F21" s="95">
        <f t="shared" si="1"/>
        <v>67800</v>
      </c>
      <c r="G21" s="235"/>
    </row>
    <row r="22" spans="1:7" s="58" customFormat="1" ht="132">
      <c r="A22" s="240">
        <v>1.17</v>
      </c>
      <c r="B22" s="232" t="s">
        <v>1229</v>
      </c>
      <c r="C22" s="233" t="s">
        <v>213</v>
      </c>
      <c r="D22" s="233">
        <v>6</v>
      </c>
      <c r="E22" s="236">
        <v>1775</v>
      </c>
      <c r="F22" s="95">
        <f t="shared" si="1"/>
        <v>10650</v>
      </c>
      <c r="G22" s="235"/>
    </row>
    <row r="23" spans="1:7" s="206" customFormat="1" ht="49.2" customHeight="1">
      <c r="A23" s="240">
        <v>1.18</v>
      </c>
      <c r="B23" s="3" t="s">
        <v>1230</v>
      </c>
      <c r="C23" s="241" t="s">
        <v>213</v>
      </c>
      <c r="D23" s="18">
        <v>10</v>
      </c>
      <c r="E23" s="234">
        <v>610</v>
      </c>
      <c r="F23" s="95">
        <f t="shared" si="1"/>
        <v>6100</v>
      </c>
    </row>
    <row r="24" spans="1:7" s="58" customFormat="1" ht="39.6">
      <c r="A24" s="240">
        <v>1.19</v>
      </c>
      <c r="B24" s="232" t="s">
        <v>1231</v>
      </c>
      <c r="C24" s="233" t="s">
        <v>213</v>
      </c>
      <c r="D24" s="233">
        <v>10</v>
      </c>
      <c r="E24" s="236">
        <v>465</v>
      </c>
      <c r="F24" s="95">
        <f t="shared" si="1"/>
        <v>4650</v>
      </c>
      <c r="G24" s="235"/>
    </row>
    <row r="25" spans="1:7" s="58" customFormat="1" ht="52.8">
      <c r="A25" s="240">
        <v>1.2</v>
      </c>
      <c r="B25" s="232" t="s">
        <v>1232</v>
      </c>
      <c r="C25" s="233" t="s">
        <v>1159</v>
      </c>
      <c r="D25" s="233">
        <v>1540</v>
      </c>
      <c r="E25" s="236">
        <v>186</v>
      </c>
      <c r="F25" s="95">
        <f t="shared" si="1"/>
        <v>286440</v>
      </c>
      <c r="G25" s="235"/>
    </row>
    <row r="26" spans="1:7" s="58" customFormat="1" ht="39.6">
      <c r="A26" s="240">
        <v>1.21</v>
      </c>
      <c r="B26" s="232" t="s">
        <v>1233</v>
      </c>
      <c r="C26" s="233" t="s">
        <v>213</v>
      </c>
      <c r="D26" s="233">
        <v>1</v>
      </c>
      <c r="E26" s="236">
        <v>43000</v>
      </c>
      <c r="F26" s="95">
        <f t="shared" si="1"/>
        <v>43000</v>
      </c>
      <c r="G26" s="235"/>
    </row>
    <row r="27" spans="1:7" s="58" customFormat="1" ht="26.4">
      <c r="A27" s="240">
        <v>1.22</v>
      </c>
      <c r="B27" s="232" t="s">
        <v>1234</v>
      </c>
      <c r="C27" s="233" t="s">
        <v>213</v>
      </c>
      <c r="D27" s="233">
        <v>10</v>
      </c>
      <c r="E27" s="236">
        <v>2087</v>
      </c>
      <c r="F27" s="95">
        <f t="shared" si="1"/>
        <v>20870</v>
      </c>
      <c r="G27" s="235"/>
    </row>
    <row r="28" spans="1:7" s="206" customFormat="1" ht="105.6">
      <c r="A28" s="240">
        <v>1.23</v>
      </c>
      <c r="B28" s="3" t="s">
        <v>1235</v>
      </c>
      <c r="C28" s="241" t="s">
        <v>1033</v>
      </c>
      <c r="D28" s="18" t="s">
        <v>908</v>
      </c>
      <c r="E28" s="234">
        <v>3185</v>
      </c>
      <c r="F28" s="237"/>
    </row>
    <row r="29" spans="1:7" s="58" customFormat="1" ht="79.2">
      <c r="A29" s="240">
        <v>1.24</v>
      </c>
      <c r="B29" s="232" t="s">
        <v>1236</v>
      </c>
      <c r="C29" s="233"/>
      <c r="D29" s="242"/>
      <c r="E29" s="236"/>
      <c r="F29" s="237"/>
      <c r="G29" s="235"/>
    </row>
    <row r="30" spans="1:7" s="58" customFormat="1">
      <c r="A30" s="82" t="s">
        <v>1147</v>
      </c>
      <c r="B30" s="232" t="s">
        <v>1237</v>
      </c>
      <c r="C30" s="233" t="s">
        <v>1159</v>
      </c>
      <c r="D30" s="243" t="s">
        <v>908</v>
      </c>
      <c r="E30" s="244">
        <v>185</v>
      </c>
      <c r="F30" s="237"/>
      <c r="G30" s="235"/>
    </row>
    <row r="31" spans="1:7" s="58" customFormat="1">
      <c r="A31" s="82" t="s">
        <v>1238</v>
      </c>
      <c r="B31" s="232" t="s">
        <v>1239</v>
      </c>
      <c r="C31" s="233" t="s">
        <v>1159</v>
      </c>
      <c r="D31" s="243">
        <v>50</v>
      </c>
      <c r="E31" s="244">
        <v>186</v>
      </c>
      <c r="F31" s="95">
        <f>E31*D31</f>
        <v>9300</v>
      </c>
      <c r="G31" s="235"/>
    </row>
    <row r="32" spans="1:7" s="58" customFormat="1">
      <c r="A32" s="82" t="s">
        <v>1240</v>
      </c>
      <c r="B32" s="232" t="s">
        <v>1241</v>
      </c>
      <c r="C32" s="233" t="s">
        <v>1159</v>
      </c>
      <c r="D32" s="243">
        <v>100</v>
      </c>
      <c r="E32" s="244">
        <v>235</v>
      </c>
      <c r="F32" s="95">
        <f>E32*D32</f>
        <v>23500</v>
      </c>
      <c r="G32" s="235"/>
    </row>
    <row r="33" spans="1:7" s="58" customFormat="1">
      <c r="A33" s="82" t="s">
        <v>1242</v>
      </c>
      <c r="B33" s="232" t="s">
        <v>1243</v>
      </c>
      <c r="C33" s="233" t="s">
        <v>1159</v>
      </c>
      <c r="D33" s="243">
        <v>500</v>
      </c>
      <c r="E33" s="244">
        <v>290</v>
      </c>
      <c r="F33" s="95">
        <f>E33*D33</f>
        <v>145000</v>
      </c>
      <c r="G33" s="235"/>
    </row>
    <row r="34" spans="1:7" s="58" customFormat="1">
      <c r="A34" s="82" t="s">
        <v>1244</v>
      </c>
      <c r="B34" s="232" t="s">
        <v>1245</v>
      </c>
      <c r="C34" s="233" t="s">
        <v>1159</v>
      </c>
      <c r="D34" s="243" t="s">
        <v>908</v>
      </c>
      <c r="E34" s="244">
        <v>395</v>
      </c>
      <c r="F34" s="237"/>
      <c r="G34" s="235"/>
    </row>
    <row r="35" spans="1:7" s="58" customFormat="1">
      <c r="A35" s="82" t="s">
        <v>1246</v>
      </c>
      <c r="B35" s="232" t="s">
        <v>1247</v>
      </c>
      <c r="C35" s="233" t="s">
        <v>1159</v>
      </c>
      <c r="D35" s="243" t="s">
        <v>908</v>
      </c>
      <c r="E35" s="244">
        <v>390</v>
      </c>
      <c r="F35" s="237"/>
      <c r="G35" s="235"/>
    </row>
    <row r="36" spans="1:7" s="58" customFormat="1">
      <c r="A36" s="82" t="s">
        <v>1248</v>
      </c>
      <c r="B36" s="232" t="s">
        <v>1249</v>
      </c>
      <c r="C36" s="233" t="s">
        <v>1159</v>
      </c>
      <c r="D36" s="243" t="s">
        <v>908</v>
      </c>
      <c r="E36" s="244">
        <v>450</v>
      </c>
      <c r="F36" s="237"/>
      <c r="G36" s="235"/>
    </row>
    <row r="37" spans="1:7" s="58" customFormat="1">
      <c r="A37" s="82" t="s">
        <v>1250</v>
      </c>
      <c r="B37" s="232" t="s">
        <v>1251</v>
      </c>
      <c r="C37" s="233" t="s">
        <v>1159</v>
      </c>
      <c r="D37" s="243">
        <v>70</v>
      </c>
      <c r="E37" s="244">
        <v>565</v>
      </c>
      <c r="F37" s="237">
        <f>D37*E37</f>
        <v>39550</v>
      </c>
      <c r="G37" s="235"/>
    </row>
    <row r="38" spans="1:7" s="58" customFormat="1">
      <c r="A38" s="82" t="s">
        <v>1252</v>
      </c>
      <c r="B38" s="232" t="s">
        <v>1253</v>
      </c>
      <c r="C38" s="233" t="s">
        <v>1159</v>
      </c>
      <c r="D38" s="243" t="s">
        <v>908</v>
      </c>
      <c r="E38" s="244">
        <v>1150</v>
      </c>
      <c r="F38" s="237"/>
      <c r="G38" s="235"/>
    </row>
    <row r="39" spans="1:7" s="58" customFormat="1">
      <c r="A39" s="82" t="s">
        <v>1254</v>
      </c>
      <c r="B39" s="232" t="s">
        <v>1255</v>
      </c>
      <c r="C39" s="233" t="s">
        <v>1159</v>
      </c>
      <c r="D39" s="243" t="s">
        <v>908</v>
      </c>
      <c r="E39" s="244">
        <v>1860</v>
      </c>
      <c r="F39" s="237"/>
      <c r="G39" s="235"/>
    </row>
    <row r="40" spans="1:7" s="58" customFormat="1" ht="52.8">
      <c r="A40" s="240">
        <v>1.25</v>
      </c>
      <c r="B40" s="232" t="s">
        <v>1256</v>
      </c>
      <c r="C40" s="233"/>
      <c r="D40" s="242"/>
      <c r="E40" s="94"/>
      <c r="F40" s="95"/>
      <c r="G40" s="235"/>
    </row>
    <row r="41" spans="1:7" s="58" customFormat="1">
      <c r="A41" s="82" t="s">
        <v>1147</v>
      </c>
      <c r="B41" s="232" t="s">
        <v>1161</v>
      </c>
      <c r="C41" s="243" t="s">
        <v>1159</v>
      </c>
      <c r="D41" s="243">
        <v>250</v>
      </c>
      <c r="E41" s="245">
        <v>186</v>
      </c>
      <c r="F41" s="95">
        <f>E41*D41</f>
        <v>46500</v>
      </c>
      <c r="G41" s="235"/>
    </row>
    <row r="42" spans="1:7" s="58" customFormat="1">
      <c r="A42" s="82" t="s">
        <v>1238</v>
      </c>
      <c r="B42" s="232" t="s">
        <v>1257</v>
      </c>
      <c r="C42" s="243" t="s">
        <v>1159</v>
      </c>
      <c r="D42" s="243">
        <v>300</v>
      </c>
      <c r="E42" s="245">
        <v>240</v>
      </c>
      <c r="F42" s="95">
        <f>E42*D42</f>
        <v>72000</v>
      </c>
      <c r="G42" s="235"/>
    </row>
    <row r="43" spans="1:7" s="58" customFormat="1">
      <c r="A43" s="82" t="s">
        <v>1240</v>
      </c>
      <c r="B43" s="232" t="s">
        <v>1258</v>
      </c>
      <c r="C43" s="243" t="s">
        <v>1159</v>
      </c>
      <c r="D43" s="243">
        <v>190</v>
      </c>
      <c r="E43" s="245">
        <v>290</v>
      </c>
      <c r="F43" s="95">
        <f>E43*D43</f>
        <v>55100</v>
      </c>
      <c r="G43" s="235"/>
    </row>
    <row r="44" spans="1:7" s="58" customFormat="1">
      <c r="A44" s="82" t="s">
        <v>1242</v>
      </c>
      <c r="B44" s="232" t="s">
        <v>1259</v>
      </c>
      <c r="C44" s="243" t="s">
        <v>1159</v>
      </c>
      <c r="D44" s="243">
        <v>50</v>
      </c>
      <c r="E44" s="245">
        <v>353</v>
      </c>
      <c r="F44" s="95">
        <f>E44*D44</f>
        <v>17650</v>
      </c>
      <c r="G44" s="235"/>
    </row>
    <row r="45" spans="1:7" s="58" customFormat="1">
      <c r="A45" s="240">
        <v>1.26</v>
      </c>
      <c r="B45" s="232" t="s">
        <v>1260</v>
      </c>
      <c r="C45" s="233"/>
      <c r="D45" s="242"/>
      <c r="E45" s="245"/>
      <c r="F45" s="95"/>
      <c r="G45" s="235"/>
    </row>
    <row r="46" spans="1:7" s="58" customFormat="1">
      <c r="A46" s="82" t="s">
        <v>1147</v>
      </c>
      <c r="B46" s="232" t="s">
        <v>1261</v>
      </c>
      <c r="C46" s="243" t="s">
        <v>1159</v>
      </c>
      <c r="D46" s="243">
        <v>50</v>
      </c>
      <c r="E46" s="245">
        <v>162</v>
      </c>
      <c r="F46" s="95">
        <f>E46*D46</f>
        <v>8100</v>
      </c>
      <c r="G46" s="235"/>
    </row>
    <row r="47" spans="1:7" s="58" customFormat="1">
      <c r="A47" s="82" t="s">
        <v>1238</v>
      </c>
      <c r="B47" s="232" t="s">
        <v>1161</v>
      </c>
      <c r="C47" s="243" t="s">
        <v>1159</v>
      </c>
      <c r="D47" s="243">
        <v>130</v>
      </c>
      <c r="E47" s="245">
        <v>186</v>
      </c>
      <c r="F47" s="95">
        <f>E47*D47</f>
        <v>24180</v>
      </c>
      <c r="G47" s="235"/>
    </row>
    <row r="48" spans="1:7" s="58" customFormat="1">
      <c r="A48" s="82" t="s">
        <v>1240</v>
      </c>
      <c r="B48" s="232" t="s">
        <v>1257</v>
      </c>
      <c r="C48" s="243" t="s">
        <v>1159</v>
      </c>
      <c r="D48" s="243">
        <v>50</v>
      </c>
      <c r="E48" s="245">
        <v>240</v>
      </c>
      <c r="F48" s="95">
        <f>E48*D48</f>
        <v>12000</v>
      </c>
      <c r="G48" s="235"/>
    </row>
    <row r="49" spans="1:7" s="58" customFormat="1">
      <c r="A49" s="82" t="s">
        <v>1242</v>
      </c>
      <c r="B49" s="232" t="s">
        <v>1258</v>
      </c>
      <c r="C49" s="243" t="s">
        <v>1159</v>
      </c>
      <c r="D49" s="243">
        <v>40</v>
      </c>
      <c r="E49" s="245">
        <v>290</v>
      </c>
      <c r="F49" s="95">
        <f>E49*D49</f>
        <v>11600</v>
      </c>
      <c r="G49" s="235"/>
    </row>
    <row r="50" spans="1:7" s="58" customFormat="1">
      <c r="A50" s="82" t="s">
        <v>1244</v>
      </c>
      <c r="B50" s="232" t="s">
        <v>1259</v>
      </c>
      <c r="C50" s="243" t="s">
        <v>1159</v>
      </c>
      <c r="D50" s="243" t="s">
        <v>908</v>
      </c>
      <c r="E50" s="245">
        <v>375</v>
      </c>
      <c r="F50" s="237"/>
      <c r="G50" s="235"/>
    </row>
    <row r="51" spans="1:7" s="58" customFormat="1" ht="39.6">
      <c r="A51" s="240">
        <v>1.27</v>
      </c>
      <c r="B51" s="232" t="s">
        <v>1211</v>
      </c>
      <c r="C51" s="243"/>
      <c r="D51" s="243"/>
      <c r="E51" s="94"/>
      <c r="F51" s="237"/>
      <c r="G51" s="235"/>
    </row>
    <row r="52" spans="1:7" s="58" customFormat="1">
      <c r="A52" s="82" t="s">
        <v>1147</v>
      </c>
      <c r="B52" s="232" t="s">
        <v>1161</v>
      </c>
      <c r="C52" s="243" t="s">
        <v>1159</v>
      </c>
      <c r="D52" s="243">
        <v>250</v>
      </c>
      <c r="E52" s="245">
        <v>58.5</v>
      </c>
      <c r="F52" s="95">
        <f>E52*D52</f>
        <v>14625</v>
      </c>
      <c r="G52" s="235"/>
    </row>
    <row r="53" spans="1:7" s="58" customFormat="1">
      <c r="A53" s="82" t="s">
        <v>1238</v>
      </c>
      <c r="B53" s="232" t="s">
        <v>1262</v>
      </c>
      <c r="C53" s="243" t="s">
        <v>1159</v>
      </c>
      <c r="D53" s="243">
        <v>50</v>
      </c>
      <c r="E53" s="245">
        <v>88</v>
      </c>
      <c r="F53" s="95">
        <f>E53*D53</f>
        <v>4400</v>
      </c>
      <c r="G53" s="235"/>
    </row>
    <row r="54" spans="1:7" s="58" customFormat="1">
      <c r="A54" s="82" t="s">
        <v>1240</v>
      </c>
      <c r="B54" s="232" t="s">
        <v>1258</v>
      </c>
      <c r="C54" s="243" t="s">
        <v>1159</v>
      </c>
      <c r="D54" s="243">
        <v>5</v>
      </c>
      <c r="E54" s="245">
        <v>118</v>
      </c>
      <c r="F54" s="95">
        <f>E54*D54</f>
        <v>590</v>
      </c>
      <c r="G54" s="235"/>
    </row>
    <row r="55" spans="1:7" s="58" customFormat="1">
      <c r="A55" s="82"/>
      <c r="B55" s="232"/>
      <c r="C55" s="243"/>
      <c r="D55" s="243"/>
      <c r="E55" s="94"/>
      <c r="F55" s="237"/>
      <c r="G55" s="235"/>
    </row>
    <row r="56" spans="1:7" s="58" customFormat="1">
      <c r="A56" s="246"/>
      <c r="B56" s="216" t="s">
        <v>1096</v>
      </c>
      <c r="C56" s="247"/>
      <c r="D56" s="247"/>
      <c r="E56" s="248"/>
      <c r="F56" s="249">
        <f>SUM(F6:F55)</f>
        <v>1531899</v>
      </c>
      <c r="G56" s="235"/>
    </row>
    <row r="57" spans="1:7" s="58" customFormat="1">
      <c r="A57" s="82"/>
      <c r="B57" s="250"/>
      <c r="C57" s="233"/>
      <c r="D57" s="242"/>
      <c r="E57" s="94"/>
      <c r="F57" s="237"/>
      <c r="G57" s="235"/>
    </row>
    <row r="58" spans="1:7">
      <c r="A58" s="224" t="s">
        <v>29</v>
      </c>
      <c r="B58" s="225" t="s">
        <v>33</v>
      </c>
      <c r="C58" s="251"/>
      <c r="D58" s="251"/>
      <c r="E58" s="252"/>
      <c r="F58" s="251"/>
      <c r="G58" s="235"/>
    </row>
    <row r="59" spans="1:7" s="109" customFormat="1" ht="92.4">
      <c r="A59" s="23">
        <v>1</v>
      </c>
      <c r="B59" s="3" t="s">
        <v>1263</v>
      </c>
      <c r="C59" s="18"/>
      <c r="D59" s="253"/>
      <c r="E59" s="254"/>
      <c r="F59" s="255"/>
      <c r="G59" s="7"/>
    </row>
    <row r="60" spans="1:7" s="109" customFormat="1">
      <c r="A60" s="23" t="s">
        <v>1147</v>
      </c>
      <c r="B60" s="3" t="s">
        <v>1264</v>
      </c>
      <c r="C60" s="18" t="s">
        <v>1159</v>
      </c>
      <c r="D60" s="18" t="s">
        <v>908</v>
      </c>
      <c r="E60" s="254">
        <v>550</v>
      </c>
      <c r="F60" s="255"/>
      <c r="G60" s="7"/>
    </row>
    <row r="61" spans="1:7" s="109" customFormat="1">
      <c r="A61" s="23" t="s">
        <v>1238</v>
      </c>
      <c r="B61" s="3" t="s">
        <v>1265</v>
      </c>
      <c r="C61" s="18" t="s">
        <v>1159</v>
      </c>
      <c r="D61" s="18" t="s">
        <v>908</v>
      </c>
      <c r="E61" s="254">
        <v>420</v>
      </c>
      <c r="F61" s="255"/>
      <c r="G61" s="7"/>
    </row>
    <row r="62" spans="1:7" s="109" customFormat="1">
      <c r="A62" s="23" t="s">
        <v>1240</v>
      </c>
      <c r="B62" s="3" t="s">
        <v>1266</v>
      </c>
      <c r="C62" s="18" t="s">
        <v>1159</v>
      </c>
      <c r="D62" s="18" t="s">
        <v>908</v>
      </c>
      <c r="E62" s="254">
        <v>1175</v>
      </c>
      <c r="F62" s="255"/>
      <c r="G62" s="7"/>
    </row>
    <row r="63" spans="1:7" s="109" customFormat="1">
      <c r="A63" s="23" t="s">
        <v>1242</v>
      </c>
      <c r="B63" s="3" t="s">
        <v>1267</v>
      </c>
      <c r="C63" s="18" t="s">
        <v>1159</v>
      </c>
      <c r="D63" s="18" t="s">
        <v>908</v>
      </c>
      <c r="E63" s="254">
        <v>750</v>
      </c>
      <c r="F63" s="255"/>
      <c r="G63" s="7"/>
    </row>
    <row r="64" spans="1:7" s="109" customFormat="1">
      <c r="A64" s="23" t="s">
        <v>1244</v>
      </c>
      <c r="B64" s="3" t="s">
        <v>1268</v>
      </c>
      <c r="C64" s="18" t="s">
        <v>1159</v>
      </c>
      <c r="D64" s="18" t="s">
        <v>908</v>
      </c>
      <c r="E64" s="254">
        <v>685</v>
      </c>
      <c r="F64" s="255"/>
      <c r="G64" s="7"/>
    </row>
    <row r="65" spans="1:7" s="109" customFormat="1" ht="92.4">
      <c r="A65" s="23">
        <v>2</v>
      </c>
      <c r="B65" s="3" t="s">
        <v>1269</v>
      </c>
      <c r="C65" s="18"/>
      <c r="D65" s="18"/>
      <c r="E65" s="254"/>
      <c r="F65" s="255"/>
      <c r="G65" s="7"/>
    </row>
    <row r="66" spans="1:7" s="109" customFormat="1">
      <c r="A66" s="23" t="s">
        <v>1147</v>
      </c>
      <c r="B66" s="3" t="s">
        <v>1270</v>
      </c>
      <c r="C66" s="18" t="s">
        <v>1159</v>
      </c>
      <c r="D66" s="18" t="s">
        <v>908</v>
      </c>
      <c r="E66" s="254">
        <v>3800</v>
      </c>
      <c r="F66" s="255"/>
      <c r="G66" s="7"/>
    </row>
    <row r="67" spans="1:7" s="109" customFormat="1" ht="52.8">
      <c r="A67" s="23">
        <v>3</v>
      </c>
      <c r="B67" s="3" t="s">
        <v>1271</v>
      </c>
      <c r="C67" s="241"/>
      <c r="D67" s="253"/>
      <c r="E67" s="256"/>
      <c r="F67" s="255"/>
      <c r="G67" s="7"/>
    </row>
    <row r="68" spans="1:7" s="109" customFormat="1">
      <c r="A68" s="23" t="s">
        <v>1147</v>
      </c>
      <c r="B68" s="3" t="s">
        <v>1272</v>
      </c>
      <c r="C68" s="18" t="s">
        <v>102</v>
      </c>
      <c r="D68" s="18" t="s">
        <v>908</v>
      </c>
      <c r="E68" s="254">
        <v>4000</v>
      </c>
      <c r="F68" s="255"/>
      <c r="G68" s="7"/>
    </row>
    <row r="69" spans="1:7" s="109" customFormat="1">
      <c r="A69" s="23" t="s">
        <v>1238</v>
      </c>
      <c r="B69" s="3" t="s">
        <v>1264</v>
      </c>
      <c r="C69" s="18" t="s">
        <v>102</v>
      </c>
      <c r="D69" s="18" t="s">
        <v>908</v>
      </c>
      <c r="E69" s="254">
        <v>4485</v>
      </c>
      <c r="F69" s="255"/>
      <c r="G69" s="7"/>
    </row>
    <row r="70" spans="1:7" s="109" customFormat="1">
      <c r="A70" s="23" t="s">
        <v>1240</v>
      </c>
      <c r="B70" s="3" t="s">
        <v>1265</v>
      </c>
      <c r="C70" s="18" t="s">
        <v>102</v>
      </c>
      <c r="D70" s="18" t="s">
        <v>908</v>
      </c>
      <c r="E70" s="254">
        <v>3800</v>
      </c>
      <c r="F70" s="255"/>
      <c r="G70" s="7"/>
    </row>
    <row r="71" spans="1:7" s="109" customFormat="1">
      <c r="A71" s="23" t="s">
        <v>1242</v>
      </c>
      <c r="B71" s="3" t="s">
        <v>1266</v>
      </c>
      <c r="C71" s="18" t="s">
        <v>102</v>
      </c>
      <c r="D71" s="18" t="s">
        <v>908</v>
      </c>
      <c r="E71" s="254">
        <v>3500</v>
      </c>
      <c r="F71" s="255"/>
      <c r="G71" s="7"/>
    </row>
    <row r="72" spans="1:7" s="109" customFormat="1">
      <c r="A72" s="23" t="s">
        <v>1244</v>
      </c>
      <c r="B72" s="3" t="s">
        <v>1267</v>
      </c>
      <c r="C72" s="18" t="s">
        <v>102</v>
      </c>
      <c r="D72" s="18" t="s">
        <v>908</v>
      </c>
      <c r="E72" s="254">
        <v>1200</v>
      </c>
      <c r="F72" s="255"/>
      <c r="G72" s="7"/>
    </row>
    <row r="73" spans="1:7" s="109" customFormat="1">
      <c r="A73" s="23" t="s">
        <v>1246</v>
      </c>
      <c r="B73" s="3" t="s">
        <v>1268</v>
      </c>
      <c r="C73" s="18" t="s">
        <v>102</v>
      </c>
      <c r="D73" s="18" t="s">
        <v>908</v>
      </c>
      <c r="E73" s="254">
        <v>1050</v>
      </c>
      <c r="F73" s="255"/>
      <c r="G73" s="7"/>
    </row>
    <row r="74" spans="1:7" s="58" customFormat="1" ht="79.2">
      <c r="A74" s="82">
        <v>4</v>
      </c>
      <c r="B74" s="232" t="s">
        <v>1273</v>
      </c>
      <c r="C74" s="243"/>
      <c r="D74" s="242"/>
      <c r="E74" s="94"/>
      <c r="F74" s="237"/>
      <c r="G74" s="235"/>
    </row>
    <row r="75" spans="1:7" s="58" customFormat="1">
      <c r="A75" s="82" t="s">
        <v>1147</v>
      </c>
      <c r="B75" s="232" t="s">
        <v>1274</v>
      </c>
      <c r="C75" s="243" t="s">
        <v>1159</v>
      </c>
      <c r="D75" s="243" t="s">
        <v>908</v>
      </c>
      <c r="E75" s="94">
        <v>4485</v>
      </c>
      <c r="F75" s="237"/>
      <c r="G75" s="235"/>
    </row>
    <row r="76" spans="1:7" s="58" customFormat="1">
      <c r="A76" s="82" t="s">
        <v>1238</v>
      </c>
      <c r="B76" s="232" t="s">
        <v>1275</v>
      </c>
      <c r="C76" s="243" t="s">
        <v>1159</v>
      </c>
      <c r="D76" s="243" t="s">
        <v>908</v>
      </c>
      <c r="E76" s="94">
        <v>3770</v>
      </c>
      <c r="F76" s="237"/>
      <c r="G76" s="235"/>
    </row>
    <row r="77" spans="1:7" s="58" customFormat="1">
      <c r="A77" s="82" t="s">
        <v>1240</v>
      </c>
      <c r="B77" s="232" t="s">
        <v>1276</v>
      </c>
      <c r="C77" s="243" t="s">
        <v>1159</v>
      </c>
      <c r="D77" s="243" t="s">
        <v>908</v>
      </c>
      <c r="E77" s="94">
        <v>3520</v>
      </c>
      <c r="F77" s="237"/>
      <c r="G77" s="235"/>
    </row>
    <row r="78" spans="1:7" s="58" customFormat="1">
      <c r="A78" s="82" t="s">
        <v>1242</v>
      </c>
      <c r="B78" s="232" t="s">
        <v>1277</v>
      </c>
      <c r="C78" s="243" t="s">
        <v>1159</v>
      </c>
      <c r="D78" s="243" t="s">
        <v>908</v>
      </c>
      <c r="E78" s="94">
        <v>4500</v>
      </c>
      <c r="F78" s="237"/>
      <c r="G78" s="235"/>
    </row>
    <row r="79" spans="1:7" s="58" customFormat="1">
      <c r="A79" s="82" t="s">
        <v>1244</v>
      </c>
      <c r="B79" s="232" t="s">
        <v>1278</v>
      </c>
      <c r="C79" s="243" t="s">
        <v>1159</v>
      </c>
      <c r="D79" s="243" t="s">
        <v>908</v>
      </c>
      <c r="E79" s="94">
        <v>4200</v>
      </c>
      <c r="F79" s="237"/>
      <c r="G79" s="235"/>
    </row>
    <row r="80" spans="1:7" s="58" customFormat="1">
      <c r="A80" s="82" t="s">
        <v>1246</v>
      </c>
      <c r="B80" s="232" t="s">
        <v>1279</v>
      </c>
      <c r="C80" s="243" t="s">
        <v>1159</v>
      </c>
      <c r="D80" s="18">
        <v>40</v>
      </c>
      <c r="E80" s="94">
        <v>1150</v>
      </c>
      <c r="F80" s="95">
        <f>E80*D80</f>
        <v>46000</v>
      </c>
      <c r="G80" s="235"/>
    </row>
    <row r="81" spans="1:7" s="58" customFormat="1">
      <c r="A81" s="82" t="s">
        <v>1248</v>
      </c>
      <c r="B81" s="232" t="s">
        <v>1280</v>
      </c>
      <c r="C81" s="243" t="s">
        <v>1159</v>
      </c>
      <c r="D81" s="18">
        <v>20</v>
      </c>
      <c r="E81" s="94">
        <v>1087</v>
      </c>
      <c r="F81" s="95">
        <f>E81*D81</f>
        <v>21740</v>
      </c>
      <c r="G81" s="235"/>
    </row>
    <row r="82" spans="1:7" s="58" customFormat="1">
      <c r="A82" s="82" t="s">
        <v>1250</v>
      </c>
      <c r="B82" s="232" t="s">
        <v>1281</v>
      </c>
      <c r="C82" s="243" t="s">
        <v>1159</v>
      </c>
      <c r="D82" s="18">
        <v>160</v>
      </c>
      <c r="E82" s="94">
        <v>795</v>
      </c>
      <c r="F82" s="95">
        <f>E82*D82</f>
        <v>127200</v>
      </c>
      <c r="G82" s="235"/>
    </row>
    <row r="83" spans="1:7" s="58" customFormat="1">
      <c r="A83" s="82" t="s">
        <v>1252</v>
      </c>
      <c r="B83" s="232" t="s">
        <v>1282</v>
      </c>
      <c r="C83" s="243" t="s">
        <v>1159</v>
      </c>
      <c r="D83" s="18">
        <v>50</v>
      </c>
      <c r="E83" s="94">
        <v>730</v>
      </c>
      <c r="F83" s="95">
        <f>E83*D83</f>
        <v>36500</v>
      </c>
      <c r="G83" s="235"/>
    </row>
    <row r="84" spans="1:7" s="58" customFormat="1">
      <c r="A84" s="82" t="s">
        <v>1254</v>
      </c>
      <c r="B84" s="232" t="s">
        <v>1283</v>
      </c>
      <c r="C84" s="243" t="s">
        <v>1159</v>
      </c>
      <c r="D84" s="18">
        <v>25</v>
      </c>
      <c r="E84" s="94">
        <v>3540</v>
      </c>
      <c r="F84" s="95">
        <f>E84*D84</f>
        <v>88500</v>
      </c>
      <c r="G84" s="235"/>
    </row>
    <row r="85" spans="1:7" s="58" customFormat="1" ht="92.4">
      <c r="A85" s="82">
        <v>5</v>
      </c>
      <c r="B85" s="232" t="s">
        <v>1269</v>
      </c>
      <c r="C85" s="243"/>
      <c r="D85" s="243"/>
      <c r="E85" s="94"/>
      <c r="F85" s="237"/>
      <c r="G85" s="235"/>
    </row>
    <row r="86" spans="1:7" s="58" customFormat="1">
      <c r="A86" s="82" t="s">
        <v>1147</v>
      </c>
      <c r="B86" s="232" t="s">
        <v>1270</v>
      </c>
      <c r="C86" s="243" t="s">
        <v>1159</v>
      </c>
      <c r="D86" s="243" t="s">
        <v>908</v>
      </c>
      <c r="E86" s="94">
        <v>3800</v>
      </c>
      <c r="F86" s="237"/>
      <c r="G86" s="235"/>
    </row>
    <row r="87" spans="1:7" s="58" customFormat="1" ht="52.8">
      <c r="A87" s="82">
        <v>6</v>
      </c>
      <c r="B87" s="232" t="s">
        <v>1284</v>
      </c>
      <c r="C87" s="233"/>
      <c r="D87" s="242"/>
      <c r="E87" s="236"/>
      <c r="F87" s="237"/>
      <c r="G87" s="235"/>
    </row>
    <row r="88" spans="1:7" s="58" customFormat="1">
      <c r="A88" s="82" t="s">
        <v>1147</v>
      </c>
      <c r="B88" s="232" t="s">
        <v>1285</v>
      </c>
      <c r="C88" s="243" t="s">
        <v>1033</v>
      </c>
      <c r="D88" s="243" t="s">
        <v>908</v>
      </c>
      <c r="E88" s="94">
        <v>4485</v>
      </c>
      <c r="F88" s="237"/>
      <c r="G88" s="235"/>
    </row>
    <row r="89" spans="1:7" s="58" customFormat="1">
      <c r="A89" s="82" t="s">
        <v>1238</v>
      </c>
      <c r="B89" s="232" t="s">
        <v>1275</v>
      </c>
      <c r="C89" s="243" t="s">
        <v>1033</v>
      </c>
      <c r="D89" s="243" t="s">
        <v>908</v>
      </c>
      <c r="E89" s="94">
        <v>3770</v>
      </c>
      <c r="F89" s="237"/>
      <c r="G89" s="235"/>
    </row>
    <row r="90" spans="1:7" s="58" customFormat="1">
      <c r="A90" s="82" t="s">
        <v>1240</v>
      </c>
      <c r="B90" s="232" t="s">
        <v>1276</v>
      </c>
      <c r="C90" s="243" t="s">
        <v>1033</v>
      </c>
      <c r="D90" s="243" t="s">
        <v>908</v>
      </c>
      <c r="E90" s="94">
        <v>3520</v>
      </c>
      <c r="F90" s="237"/>
      <c r="G90" s="235"/>
    </row>
    <row r="91" spans="1:7" s="58" customFormat="1">
      <c r="A91" s="82" t="s">
        <v>1242</v>
      </c>
      <c r="B91" s="232" t="s">
        <v>1277</v>
      </c>
      <c r="C91" s="243" t="s">
        <v>1033</v>
      </c>
      <c r="D91" s="243" t="s">
        <v>908</v>
      </c>
      <c r="E91" s="94">
        <v>4500</v>
      </c>
      <c r="F91" s="237"/>
      <c r="G91" s="235"/>
    </row>
    <row r="92" spans="1:7" s="58" customFormat="1">
      <c r="A92" s="82" t="s">
        <v>1244</v>
      </c>
      <c r="B92" s="232" t="s">
        <v>1278</v>
      </c>
      <c r="C92" s="243" t="s">
        <v>1033</v>
      </c>
      <c r="D92" s="243" t="s">
        <v>908</v>
      </c>
      <c r="E92" s="94">
        <v>4200</v>
      </c>
      <c r="F92" s="237"/>
      <c r="G92" s="235"/>
    </row>
    <row r="93" spans="1:7" s="58" customFormat="1" ht="52.8">
      <c r="A93" s="82">
        <v>7</v>
      </c>
      <c r="B93" s="232" t="s">
        <v>1286</v>
      </c>
      <c r="C93" s="233"/>
      <c r="D93" s="242"/>
      <c r="E93" s="236"/>
      <c r="F93" s="237"/>
      <c r="G93" s="235"/>
    </row>
    <row r="94" spans="1:7" s="58" customFormat="1">
      <c r="A94" s="82" t="s">
        <v>1147</v>
      </c>
      <c r="B94" s="232" t="s">
        <v>1279</v>
      </c>
      <c r="C94" s="243" t="s">
        <v>1033</v>
      </c>
      <c r="D94" s="18">
        <v>4</v>
      </c>
      <c r="E94" s="245">
        <v>1175</v>
      </c>
      <c r="F94" s="95">
        <f>E94*D94</f>
        <v>4700</v>
      </c>
      <c r="G94" s="235"/>
    </row>
    <row r="95" spans="1:7" s="58" customFormat="1">
      <c r="A95" s="82" t="s">
        <v>1238</v>
      </c>
      <c r="B95" s="232" t="s">
        <v>1280</v>
      </c>
      <c r="C95" s="243" t="s">
        <v>1033</v>
      </c>
      <c r="D95" s="18">
        <v>2</v>
      </c>
      <c r="E95" s="245">
        <v>1110</v>
      </c>
      <c r="F95" s="95">
        <f>E95*D95</f>
        <v>2220</v>
      </c>
      <c r="G95" s="235"/>
    </row>
    <row r="96" spans="1:7" s="58" customFormat="1">
      <c r="A96" s="82" t="s">
        <v>1240</v>
      </c>
      <c r="B96" s="232" t="s">
        <v>1281</v>
      </c>
      <c r="C96" s="243" t="s">
        <v>1033</v>
      </c>
      <c r="D96" s="18">
        <v>8</v>
      </c>
      <c r="E96" s="245">
        <v>810</v>
      </c>
      <c r="F96" s="95">
        <f>E96*D96</f>
        <v>6480</v>
      </c>
      <c r="G96" s="235"/>
    </row>
    <row r="97" spans="1:7" s="58" customFormat="1">
      <c r="A97" s="82" t="s">
        <v>1242</v>
      </c>
      <c r="B97" s="232" t="s">
        <v>1282</v>
      </c>
      <c r="C97" s="243" t="s">
        <v>1033</v>
      </c>
      <c r="D97" s="18">
        <v>4</v>
      </c>
      <c r="E97" s="245">
        <v>740</v>
      </c>
      <c r="F97" s="95">
        <f>E97*D97</f>
        <v>2960</v>
      </c>
      <c r="G97" s="235"/>
    </row>
    <row r="98" spans="1:7" s="58" customFormat="1">
      <c r="A98" s="82" t="s">
        <v>1244</v>
      </c>
      <c r="B98" s="232" t="s">
        <v>1283</v>
      </c>
      <c r="C98" s="243" t="s">
        <v>1033</v>
      </c>
      <c r="D98" s="18">
        <v>2</v>
      </c>
      <c r="E98" s="245">
        <v>3610</v>
      </c>
      <c r="F98" s="95">
        <f>E98*D98</f>
        <v>7220</v>
      </c>
      <c r="G98" s="235"/>
    </row>
    <row r="99" spans="1:7" s="58" customFormat="1" ht="52.8">
      <c r="A99" s="82">
        <v>8</v>
      </c>
      <c r="B99" s="232" t="s">
        <v>1287</v>
      </c>
      <c r="C99" s="243"/>
      <c r="D99" s="243"/>
      <c r="E99" s="236"/>
      <c r="F99" s="237"/>
      <c r="G99" s="235"/>
    </row>
    <row r="100" spans="1:7" s="58" customFormat="1">
      <c r="A100" s="82" t="s">
        <v>1147</v>
      </c>
      <c r="B100" s="232" t="s">
        <v>1288</v>
      </c>
      <c r="C100" s="243" t="s">
        <v>1159</v>
      </c>
      <c r="D100" s="243">
        <v>35</v>
      </c>
      <c r="E100" s="245">
        <v>1260</v>
      </c>
      <c r="F100" s="95">
        <f>E100*D100</f>
        <v>44100</v>
      </c>
      <c r="G100" s="235"/>
    </row>
    <row r="101" spans="1:7" s="58" customFormat="1">
      <c r="A101" s="82" t="s">
        <v>1238</v>
      </c>
      <c r="B101" s="232" t="s">
        <v>1289</v>
      </c>
      <c r="C101" s="243" t="s">
        <v>1159</v>
      </c>
      <c r="D101" s="243">
        <v>30</v>
      </c>
      <c r="E101" s="245">
        <v>1305</v>
      </c>
      <c r="F101" s="95">
        <f>E101*D101</f>
        <v>39150</v>
      </c>
      <c r="G101" s="235"/>
    </row>
    <row r="102" spans="1:7" s="58" customFormat="1">
      <c r="A102" s="82" t="s">
        <v>1240</v>
      </c>
      <c r="B102" s="232" t="s">
        <v>1290</v>
      </c>
      <c r="C102" s="243" t="s">
        <v>1159</v>
      </c>
      <c r="D102" s="243">
        <v>80</v>
      </c>
      <c r="E102" s="245">
        <v>1117</v>
      </c>
      <c r="F102" s="95">
        <f>E102*D102</f>
        <v>89360</v>
      </c>
      <c r="G102" s="235"/>
    </row>
    <row r="103" spans="1:7" s="58" customFormat="1">
      <c r="A103" s="82"/>
      <c r="B103" s="250" t="s">
        <v>1291</v>
      </c>
      <c r="C103" s="243"/>
      <c r="D103" s="243"/>
      <c r="E103" s="94"/>
      <c r="F103" s="237"/>
      <c r="G103" s="235"/>
    </row>
    <row r="104" spans="1:7" s="58" customFormat="1" ht="92.4">
      <c r="A104" s="82">
        <v>9</v>
      </c>
      <c r="B104" s="232" t="s">
        <v>1292</v>
      </c>
      <c r="C104" s="243"/>
      <c r="D104" s="243"/>
      <c r="E104" s="94"/>
      <c r="F104" s="237"/>
      <c r="G104" s="235"/>
    </row>
    <row r="105" spans="1:7" s="58" customFormat="1">
      <c r="A105" s="82" t="s">
        <v>1147</v>
      </c>
      <c r="B105" s="232" t="s">
        <v>1293</v>
      </c>
      <c r="C105" s="243" t="s">
        <v>1159</v>
      </c>
      <c r="D105" s="18">
        <v>35</v>
      </c>
      <c r="E105" s="245">
        <v>1490</v>
      </c>
      <c r="F105" s="95">
        <f t="shared" ref="F105:F111" si="2">E105*D105</f>
        <v>52150</v>
      </c>
      <c r="G105" s="235"/>
    </row>
    <row r="106" spans="1:7" s="58" customFormat="1">
      <c r="A106" s="82" t="s">
        <v>1147</v>
      </c>
      <c r="B106" s="232" t="s">
        <v>1294</v>
      </c>
      <c r="C106" s="243" t="s">
        <v>1159</v>
      </c>
      <c r="D106" s="18">
        <v>30</v>
      </c>
      <c r="E106" s="245">
        <v>1396</v>
      </c>
      <c r="F106" s="95">
        <f t="shared" si="2"/>
        <v>41880</v>
      </c>
      <c r="G106" s="235"/>
    </row>
    <row r="107" spans="1:7" s="58" customFormat="1">
      <c r="A107" s="82" t="s">
        <v>1238</v>
      </c>
      <c r="B107" s="232" t="s">
        <v>1295</v>
      </c>
      <c r="C107" s="243" t="s">
        <v>1159</v>
      </c>
      <c r="D107" s="18">
        <v>120</v>
      </c>
      <c r="E107" s="245">
        <v>1352</v>
      </c>
      <c r="F107" s="95">
        <f t="shared" si="2"/>
        <v>162240</v>
      </c>
      <c r="G107" s="235"/>
    </row>
    <row r="108" spans="1:7" s="58" customFormat="1">
      <c r="A108" s="82" t="s">
        <v>1240</v>
      </c>
      <c r="B108" s="232" t="s">
        <v>1296</v>
      </c>
      <c r="C108" s="243" t="s">
        <v>1159</v>
      </c>
      <c r="D108" s="18">
        <v>10</v>
      </c>
      <c r="E108" s="245">
        <v>1210</v>
      </c>
      <c r="F108" s="95">
        <f t="shared" si="2"/>
        <v>12100</v>
      </c>
      <c r="G108" s="235"/>
    </row>
    <row r="109" spans="1:7" s="58" customFormat="1">
      <c r="A109" s="82" t="s">
        <v>1242</v>
      </c>
      <c r="B109" s="232" t="s">
        <v>1297</v>
      </c>
      <c r="C109" s="243" t="s">
        <v>102</v>
      </c>
      <c r="D109" s="18">
        <v>15</v>
      </c>
      <c r="E109" s="245">
        <v>1538</v>
      </c>
      <c r="F109" s="95">
        <f t="shared" si="2"/>
        <v>23070</v>
      </c>
      <c r="G109" s="235"/>
    </row>
    <row r="110" spans="1:7" s="58" customFormat="1">
      <c r="A110" s="82" t="s">
        <v>1244</v>
      </c>
      <c r="B110" s="232" t="s">
        <v>1298</v>
      </c>
      <c r="C110" s="243" t="s">
        <v>102</v>
      </c>
      <c r="D110" s="18">
        <v>4</v>
      </c>
      <c r="E110" s="245">
        <v>1117</v>
      </c>
      <c r="F110" s="95">
        <f t="shared" si="2"/>
        <v>4468</v>
      </c>
      <c r="G110" s="235"/>
    </row>
    <row r="111" spans="1:7" s="58" customFormat="1">
      <c r="A111" s="82" t="s">
        <v>1246</v>
      </c>
      <c r="B111" s="232" t="s">
        <v>1299</v>
      </c>
      <c r="C111" s="243" t="s">
        <v>102</v>
      </c>
      <c r="D111" s="18">
        <v>20</v>
      </c>
      <c r="E111" s="245">
        <v>795</v>
      </c>
      <c r="F111" s="95">
        <f t="shared" si="2"/>
        <v>15900</v>
      </c>
      <c r="G111" s="235"/>
    </row>
    <row r="112" spans="1:7" s="58" customFormat="1">
      <c r="A112" s="82"/>
      <c r="B112" s="232"/>
      <c r="C112" s="243"/>
      <c r="D112" s="242"/>
      <c r="E112" s="94"/>
      <c r="F112" s="237"/>
      <c r="G112" s="235"/>
    </row>
    <row r="113" spans="1:7" s="58" customFormat="1">
      <c r="A113" s="246"/>
      <c r="B113" s="216" t="s">
        <v>1142</v>
      </c>
      <c r="C113" s="247"/>
      <c r="D113" s="247"/>
      <c r="E113" s="257"/>
      <c r="F113" s="249">
        <f>SUM(F60:F112)</f>
        <v>827938</v>
      </c>
      <c r="G113" s="235"/>
    </row>
    <row r="114" spans="1:7" s="58" customFormat="1">
      <c r="A114" s="82"/>
      <c r="B114" s="232"/>
      <c r="C114" s="243"/>
      <c r="D114" s="242"/>
      <c r="E114" s="94"/>
      <c r="F114" s="237"/>
      <c r="G114" s="235"/>
    </row>
    <row r="115" spans="1:7">
      <c r="A115" s="224" t="s">
        <v>39</v>
      </c>
      <c r="B115" s="225" t="s">
        <v>1300</v>
      </c>
      <c r="C115" s="251"/>
      <c r="D115" s="251"/>
      <c r="E115" s="252"/>
      <c r="F115" s="251"/>
      <c r="G115" s="235"/>
    </row>
    <row r="116" spans="1:7" s="58" customFormat="1">
      <c r="A116" s="82"/>
      <c r="B116" s="250"/>
      <c r="C116" s="243"/>
      <c r="D116" s="242"/>
      <c r="E116" s="94"/>
      <c r="F116" s="258"/>
      <c r="G116" s="235"/>
    </row>
    <row r="117" spans="1:7" s="58" customFormat="1" ht="79.2">
      <c r="A117" s="82">
        <v>1</v>
      </c>
      <c r="B117" s="232" t="s">
        <v>1301</v>
      </c>
      <c r="C117" s="243"/>
      <c r="D117" s="243"/>
      <c r="E117" s="94"/>
      <c r="F117" s="237"/>
      <c r="G117" s="235"/>
    </row>
    <row r="118" spans="1:7" s="58" customFormat="1">
      <c r="A118" s="82" t="s">
        <v>1147</v>
      </c>
      <c r="B118" s="232" t="s">
        <v>1302</v>
      </c>
      <c r="C118" s="243" t="s">
        <v>213</v>
      </c>
      <c r="D118" s="243" t="s">
        <v>908</v>
      </c>
      <c r="E118" s="94">
        <v>22500</v>
      </c>
      <c r="F118" s="237"/>
      <c r="G118" s="235"/>
    </row>
    <row r="119" spans="1:7" s="58" customFormat="1" ht="39.6">
      <c r="A119" s="82"/>
      <c r="B119" s="232" t="s">
        <v>1303</v>
      </c>
      <c r="C119" s="243"/>
      <c r="D119" s="243"/>
      <c r="E119" s="94"/>
      <c r="F119" s="237"/>
      <c r="G119" s="235"/>
    </row>
    <row r="120" spans="1:7" s="58" customFormat="1">
      <c r="A120" s="82" t="s">
        <v>1238</v>
      </c>
      <c r="B120" s="232" t="s">
        <v>1304</v>
      </c>
      <c r="C120" s="243" t="s">
        <v>213</v>
      </c>
      <c r="D120" s="243" t="s">
        <v>908</v>
      </c>
      <c r="E120" s="94">
        <v>31500</v>
      </c>
      <c r="F120" s="237"/>
      <c r="G120" s="235"/>
    </row>
    <row r="121" spans="1:7" s="58" customFormat="1" ht="39.6">
      <c r="A121" s="82"/>
      <c r="B121" s="232" t="s">
        <v>1305</v>
      </c>
      <c r="C121" s="243"/>
      <c r="D121" s="243"/>
      <c r="E121" s="94"/>
      <c r="F121" s="237"/>
      <c r="G121" s="235"/>
    </row>
    <row r="122" spans="1:7" s="58" customFormat="1">
      <c r="A122" s="82" t="s">
        <v>1240</v>
      </c>
      <c r="B122" s="232" t="s">
        <v>1306</v>
      </c>
      <c r="C122" s="243" t="s">
        <v>213</v>
      </c>
      <c r="D122" s="243">
        <v>2</v>
      </c>
      <c r="E122" s="94">
        <v>31188</v>
      </c>
      <c r="F122" s="95">
        <f>E122*D122</f>
        <v>62376</v>
      </c>
      <c r="G122" s="235"/>
    </row>
    <row r="123" spans="1:7" s="58" customFormat="1" ht="39.6">
      <c r="A123" s="82"/>
      <c r="B123" s="232" t="s">
        <v>1307</v>
      </c>
      <c r="C123" s="243"/>
      <c r="D123" s="243"/>
      <c r="E123" s="94"/>
      <c r="F123" s="237"/>
      <c r="G123" s="235"/>
    </row>
    <row r="124" spans="1:7" s="58" customFormat="1">
      <c r="A124" s="82" t="s">
        <v>1242</v>
      </c>
      <c r="B124" s="232" t="s">
        <v>1306</v>
      </c>
      <c r="C124" s="243" t="s">
        <v>213</v>
      </c>
      <c r="D124" s="243">
        <v>3</v>
      </c>
      <c r="E124" s="94">
        <v>29325</v>
      </c>
      <c r="F124" s="95">
        <f>E124*D124</f>
        <v>87975</v>
      </c>
      <c r="G124" s="235"/>
    </row>
    <row r="125" spans="1:7" s="58" customFormat="1" ht="39.6">
      <c r="A125" s="82"/>
      <c r="B125" s="232" t="s">
        <v>1308</v>
      </c>
      <c r="C125" s="243"/>
      <c r="D125" s="243"/>
      <c r="E125" s="94"/>
      <c r="F125" s="237"/>
      <c r="G125" s="235"/>
    </row>
    <row r="126" spans="1:7" s="58" customFormat="1" ht="26.4">
      <c r="A126" s="82" t="s">
        <v>1244</v>
      </c>
      <c r="B126" s="232" t="s">
        <v>1309</v>
      </c>
      <c r="C126" s="243" t="s">
        <v>213</v>
      </c>
      <c r="D126" s="243" t="s">
        <v>908</v>
      </c>
      <c r="E126" s="94">
        <v>3500</v>
      </c>
      <c r="F126" s="237"/>
      <c r="G126" s="235"/>
    </row>
    <row r="127" spans="1:7" s="58" customFormat="1" ht="26.4">
      <c r="A127" s="82" t="s">
        <v>1246</v>
      </c>
      <c r="B127" s="232" t="s">
        <v>1310</v>
      </c>
      <c r="C127" s="243" t="s">
        <v>213</v>
      </c>
      <c r="D127" s="243">
        <v>7</v>
      </c>
      <c r="E127" s="94">
        <v>3910</v>
      </c>
      <c r="F127" s="95">
        <f>E127*D127</f>
        <v>27370</v>
      </c>
      <c r="G127" s="235"/>
    </row>
    <row r="128" spans="1:7" s="58" customFormat="1" ht="26.4">
      <c r="A128" s="82" t="s">
        <v>1248</v>
      </c>
      <c r="B128" s="232" t="s">
        <v>1311</v>
      </c>
      <c r="C128" s="243" t="s">
        <v>213</v>
      </c>
      <c r="D128" s="243" t="s">
        <v>908</v>
      </c>
      <c r="E128" s="94">
        <v>4200</v>
      </c>
      <c r="F128" s="237"/>
      <c r="G128" s="235"/>
    </row>
    <row r="129" spans="1:7" s="58" customFormat="1" ht="26.4">
      <c r="A129" s="82" t="s">
        <v>1250</v>
      </c>
      <c r="B129" s="232" t="s">
        <v>1312</v>
      </c>
      <c r="C129" s="243" t="s">
        <v>213</v>
      </c>
      <c r="D129" s="259">
        <v>1</v>
      </c>
      <c r="E129" s="94">
        <v>6175</v>
      </c>
      <c r="F129" s="95">
        <f>E129*D129</f>
        <v>6175</v>
      </c>
      <c r="G129" s="235"/>
    </row>
    <row r="130" spans="1:7" s="58" customFormat="1" ht="26.4">
      <c r="A130" s="82" t="s">
        <v>1252</v>
      </c>
      <c r="B130" s="232" t="s">
        <v>1313</v>
      </c>
      <c r="C130" s="243" t="s">
        <v>213</v>
      </c>
      <c r="D130" s="259">
        <v>10</v>
      </c>
      <c r="E130" s="94">
        <v>4655</v>
      </c>
      <c r="F130" s="95">
        <f>E130*D130</f>
        <v>46550</v>
      </c>
      <c r="G130" s="235"/>
    </row>
    <row r="131" spans="1:7" s="207" customFormat="1" ht="92.4">
      <c r="A131" s="82">
        <v>2</v>
      </c>
      <c r="B131" s="232" t="s">
        <v>1314</v>
      </c>
      <c r="C131" s="243"/>
      <c r="D131" s="243"/>
      <c r="E131" s="94"/>
      <c r="F131" s="237"/>
    </row>
    <row r="132" spans="1:7" s="207" customFormat="1">
      <c r="A132" s="82"/>
      <c r="B132" s="232" t="s">
        <v>1315</v>
      </c>
      <c r="C132" s="243"/>
      <c r="D132" s="243"/>
      <c r="E132" s="94"/>
      <c r="F132" s="237"/>
    </row>
    <row r="133" spans="1:7" s="207" customFormat="1" ht="52.8">
      <c r="A133" s="82"/>
      <c r="B133" s="232" t="s">
        <v>1316</v>
      </c>
      <c r="C133" s="243"/>
      <c r="D133" s="243"/>
      <c r="E133" s="94"/>
      <c r="F133" s="237"/>
    </row>
    <row r="134" spans="1:7" s="207" customFormat="1">
      <c r="A134" s="82"/>
      <c r="B134" s="232" t="s">
        <v>1317</v>
      </c>
      <c r="C134" s="243"/>
      <c r="D134" s="243"/>
      <c r="E134" s="94"/>
      <c r="F134" s="237"/>
    </row>
    <row r="135" spans="1:7" s="207" customFormat="1">
      <c r="A135" s="82"/>
      <c r="B135" s="232" t="s">
        <v>1318</v>
      </c>
      <c r="C135" s="243"/>
      <c r="D135" s="243"/>
      <c r="E135" s="94"/>
      <c r="F135" s="237"/>
    </row>
    <row r="136" spans="1:7" s="207" customFormat="1" ht="26.4">
      <c r="A136" s="82"/>
      <c r="B136" s="232" t="s">
        <v>1319</v>
      </c>
      <c r="C136" s="243"/>
      <c r="D136" s="243"/>
      <c r="E136" s="94"/>
      <c r="F136" s="237"/>
    </row>
    <row r="137" spans="1:7" s="207" customFormat="1">
      <c r="A137" s="82"/>
      <c r="B137" s="232" t="s">
        <v>1320</v>
      </c>
      <c r="C137" s="243"/>
      <c r="D137" s="243"/>
      <c r="E137" s="94"/>
      <c r="F137" s="237"/>
    </row>
    <row r="138" spans="1:7" s="207" customFormat="1" ht="52.8">
      <c r="A138" s="82"/>
      <c r="B138" s="232" t="s">
        <v>1321</v>
      </c>
      <c r="C138" s="243"/>
      <c r="D138" s="243"/>
      <c r="E138" s="94"/>
      <c r="F138" s="237"/>
    </row>
    <row r="139" spans="1:7" s="207" customFormat="1" ht="26.4">
      <c r="A139" s="82"/>
      <c r="B139" s="260" t="s">
        <v>1322</v>
      </c>
      <c r="C139" s="243"/>
      <c r="D139" s="243"/>
      <c r="E139" s="94"/>
      <c r="F139" s="237"/>
    </row>
    <row r="140" spans="1:7" s="207" customFormat="1">
      <c r="A140" s="80"/>
      <c r="B140" s="250" t="s">
        <v>1323</v>
      </c>
      <c r="C140" s="243"/>
      <c r="D140" s="243"/>
      <c r="E140" s="94"/>
      <c r="F140" s="237"/>
    </row>
    <row r="141" spans="1:7" s="109" customFormat="1">
      <c r="A141" s="261" t="s">
        <v>16</v>
      </c>
      <c r="B141" s="21" t="s">
        <v>1324</v>
      </c>
      <c r="C141" s="18"/>
      <c r="D141" s="18"/>
      <c r="E141" s="254"/>
      <c r="F141" s="255"/>
      <c r="G141" s="7"/>
    </row>
    <row r="142" spans="1:7" s="109" customFormat="1">
      <c r="A142" s="23"/>
      <c r="B142" s="3" t="s">
        <v>1325</v>
      </c>
      <c r="C142" s="18"/>
      <c r="D142" s="18"/>
      <c r="E142" s="254"/>
      <c r="F142" s="255"/>
      <c r="G142" s="7"/>
    </row>
    <row r="143" spans="1:7" s="109" customFormat="1">
      <c r="A143" s="261" t="s">
        <v>29</v>
      </c>
      <c r="B143" s="21" t="s">
        <v>1326</v>
      </c>
      <c r="C143" s="18"/>
      <c r="D143" s="18"/>
      <c r="E143" s="254"/>
      <c r="F143" s="255"/>
      <c r="G143" s="7"/>
    </row>
    <row r="144" spans="1:7" s="109" customFormat="1">
      <c r="A144" s="23"/>
      <c r="B144" s="3" t="s">
        <v>1327</v>
      </c>
      <c r="C144" s="18"/>
      <c r="D144" s="18"/>
      <c r="E144" s="254"/>
      <c r="F144" s="255"/>
      <c r="G144" s="7"/>
    </row>
    <row r="145" spans="1:7" s="109" customFormat="1">
      <c r="A145" s="23" t="s">
        <v>1147</v>
      </c>
      <c r="B145" s="3" t="s">
        <v>1328</v>
      </c>
      <c r="C145" s="18"/>
      <c r="D145" s="18"/>
      <c r="E145" s="254"/>
      <c r="F145" s="255"/>
      <c r="G145" s="7"/>
    </row>
    <row r="146" spans="1:7" s="109" customFormat="1">
      <c r="A146" s="23" t="s">
        <v>1238</v>
      </c>
      <c r="B146" s="3" t="s">
        <v>1329</v>
      </c>
      <c r="C146" s="18"/>
      <c r="D146" s="18"/>
      <c r="E146" s="254"/>
      <c r="F146" s="255"/>
      <c r="G146" s="7"/>
    </row>
    <row r="147" spans="1:7" s="109" customFormat="1">
      <c r="A147" s="23" t="s">
        <v>1330</v>
      </c>
      <c r="B147" s="3" t="s">
        <v>1331</v>
      </c>
      <c r="C147" s="18"/>
      <c r="D147" s="18"/>
      <c r="E147" s="254"/>
      <c r="F147" s="255"/>
      <c r="G147" s="7"/>
    </row>
    <row r="148" spans="1:7" s="109" customFormat="1">
      <c r="A148" s="23" t="s">
        <v>1332</v>
      </c>
      <c r="B148" s="3" t="s">
        <v>1333</v>
      </c>
      <c r="C148" s="18"/>
      <c r="D148" s="18"/>
      <c r="E148" s="254"/>
      <c r="F148" s="255"/>
      <c r="G148" s="7"/>
    </row>
    <row r="149" spans="1:7" s="109" customFormat="1">
      <c r="A149" s="23" t="s">
        <v>1244</v>
      </c>
      <c r="B149" s="3" t="s">
        <v>1334</v>
      </c>
      <c r="C149" s="18"/>
      <c r="D149" s="18"/>
      <c r="E149" s="254"/>
      <c r="F149" s="255"/>
      <c r="G149" s="7"/>
    </row>
    <row r="150" spans="1:7" s="109" customFormat="1">
      <c r="A150" s="261" t="s">
        <v>39</v>
      </c>
      <c r="B150" s="21" t="s">
        <v>1335</v>
      </c>
      <c r="C150" s="18"/>
      <c r="D150" s="18"/>
      <c r="E150" s="254"/>
      <c r="F150" s="255"/>
      <c r="G150" s="7"/>
    </row>
    <row r="151" spans="1:7" s="109" customFormat="1" ht="39.6">
      <c r="A151" s="23" t="s">
        <v>1147</v>
      </c>
      <c r="B151" s="3" t="s">
        <v>1336</v>
      </c>
      <c r="C151" s="18"/>
      <c r="D151" s="18"/>
      <c r="E151" s="254"/>
      <c r="F151" s="255"/>
      <c r="G151" s="7"/>
    </row>
    <row r="152" spans="1:7" s="109" customFormat="1">
      <c r="A152" s="23" t="s">
        <v>1238</v>
      </c>
      <c r="B152" s="3" t="s">
        <v>1331</v>
      </c>
      <c r="C152" s="18"/>
      <c r="D152" s="18"/>
      <c r="E152" s="254"/>
      <c r="F152" s="255"/>
      <c r="G152" s="7"/>
    </row>
    <row r="153" spans="1:7" s="109" customFormat="1">
      <c r="A153" s="261" t="s">
        <v>44</v>
      </c>
      <c r="B153" s="21" t="s">
        <v>1337</v>
      </c>
      <c r="C153" s="18"/>
      <c r="D153" s="18"/>
      <c r="E153" s="254"/>
      <c r="F153" s="255"/>
      <c r="G153" s="7"/>
    </row>
    <row r="154" spans="1:7" s="109" customFormat="1">
      <c r="A154" s="23" t="s">
        <v>1147</v>
      </c>
      <c r="B154" s="3" t="s">
        <v>1338</v>
      </c>
      <c r="C154" s="18"/>
      <c r="D154" s="18"/>
      <c r="E154" s="254"/>
      <c r="F154" s="255"/>
      <c r="G154" s="7"/>
    </row>
    <row r="155" spans="1:7" s="109" customFormat="1">
      <c r="A155" s="23" t="s">
        <v>1238</v>
      </c>
      <c r="B155" s="3" t="s">
        <v>1339</v>
      </c>
      <c r="C155" s="18"/>
      <c r="D155" s="18"/>
      <c r="E155" s="254"/>
      <c r="F155" s="255"/>
      <c r="G155" s="7"/>
    </row>
    <row r="156" spans="1:7" s="109" customFormat="1">
      <c r="A156" s="23" t="s">
        <v>1240</v>
      </c>
      <c r="B156" s="3" t="s">
        <v>1340</v>
      </c>
      <c r="C156" s="18"/>
      <c r="D156" s="18"/>
      <c r="E156" s="254"/>
      <c r="F156" s="255"/>
      <c r="G156" s="7"/>
    </row>
    <row r="157" spans="1:7" s="109" customFormat="1" ht="26.4">
      <c r="A157" s="23"/>
      <c r="B157" s="3" t="s">
        <v>1341</v>
      </c>
      <c r="C157" s="18" t="s">
        <v>213</v>
      </c>
      <c r="D157" s="18" t="s">
        <v>908</v>
      </c>
      <c r="E157" s="254">
        <v>350000</v>
      </c>
      <c r="F157" s="255"/>
      <c r="G157" s="7"/>
    </row>
    <row r="158" spans="1:7" s="109" customFormat="1">
      <c r="A158" s="23"/>
      <c r="B158" s="21" t="s">
        <v>1342</v>
      </c>
      <c r="C158" s="18"/>
      <c r="D158" s="18"/>
      <c r="E158" s="254"/>
      <c r="F158" s="255"/>
      <c r="G158" s="7"/>
    </row>
    <row r="159" spans="1:7" s="109" customFormat="1" ht="105.6">
      <c r="A159" s="23">
        <v>3</v>
      </c>
      <c r="B159" s="3" t="s">
        <v>1343</v>
      </c>
      <c r="C159" s="18" t="s">
        <v>213</v>
      </c>
      <c r="D159" s="18">
        <v>1</v>
      </c>
      <c r="E159" s="262">
        <v>370880.2</v>
      </c>
      <c r="F159" s="95">
        <f>E159*D159</f>
        <v>370880.2</v>
      </c>
      <c r="G159" s="7"/>
    </row>
    <row r="160" spans="1:7" s="109" customFormat="1" ht="118.8">
      <c r="A160" s="23">
        <v>4</v>
      </c>
      <c r="B160" s="3" t="s">
        <v>1344</v>
      </c>
      <c r="C160" s="18" t="s">
        <v>213</v>
      </c>
      <c r="D160" s="243" t="s">
        <v>908</v>
      </c>
      <c r="E160" s="254"/>
      <c r="F160" s="255"/>
      <c r="G160" s="7"/>
    </row>
    <row r="161" spans="1:7" s="109" customFormat="1">
      <c r="A161" s="23" t="s">
        <v>85</v>
      </c>
      <c r="B161" s="3" t="s">
        <v>1345</v>
      </c>
      <c r="C161" s="18" t="s">
        <v>1346</v>
      </c>
      <c r="D161" s="243" t="s">
        <v>908</v>
      </c>
      <c r="E161" s="254"/>
      <c r="F161" s="255"/>
      <c r="G161" s="7"/>
    </row>
    <row r="162" spans="1:7" s="109" customFormat="1">
      <c r="A162" s="23" t="s">
        <v>88</v>
      </c>
      <c r="B162" s="3" t="s">
        <v>1347</v>
      </c>
      <c r="C162" s="18" t="s">
        <v>213</v>
      </c>
      <c r="D162" s="243" t="s">
        <v>908</v>
      </c>
      <c r="E162" s="254"/>
      <c r="F162" s="255"/>
      <c r="G162" s="7"/>
    </row>
    <row r="163" spans="1:7" s="58" customFormat="1" ht="52.8">
      <c r="A163" s="82">
        <v>5</v>
      </c>
      <c r="B163" s="232" t="s">
        <v>1348</v>
      </c>
      <c r="C163" s="243"/>
      <c r="D163" s="243"/>
      <c r="E163" s="94"/>
      <c r="F163" s="237"/>
      <c r="G163" s="235"/>
    </row>
    <row r="164" spans="1:7" s="58" customFormat="1">
      <c r="A164" s="82" t="s">
        <v>1147</v>
      </c>
      <c r="B164" s="232" t="s">
        <v>1349</v>
      </c>
      <c r="C164" s="243" t="s">
        <v>1159</v>
      </c>
      <c r="D164" s="243">
        <v>40</v>
      </c>
      <c r="E164" s="245">
        <v>630</v>
      </c>
      <c r="F164" s="95">
        <f>E164*D164</f>
        <v>25200</v>
      </c>
      <c r="G164" s="235"/>
    </row>
    <row r="165" spans="1:7" s="58" customFormat="1">
      <c r="A165" s="82" t="s">
        <v>1238</v>
      </c>
      <c r="B165" s="232" t="s">
        <v>1350</v>
      </c>
      <c r="C165" s="243" t="s">
        <v>1159</v>
      </c>
      <c r="D165" s="243">
        <v>260</v>
      </c>
      <c r="E165" s="245">
        <v>436</v>
      </c>
      <c r="F165" s="95">
        <f>E165*D165</f>
        <v>113360</v>
      </c>
      <c r="G165" s="235"/>
    </row>
    <row r="166" spans="1:7" s="58" customFormat="1">
      <c r="A166" s="82" t="s">
        <v>1238</v>
      </c>
      <c r="B166" s="232" t="s">
        <v>1351</v>
      </c>
      <c r="C166" s="243" t="s">
        <v>1159</v>
      </c>
      <c r="D166" s="243">
        <v>50</v>
      </c>
      <c r="E166" s="58">
        <v>515</v>
      </c>
      <c r="F166" s="95">
        <f>E166*D166</f>
        <v>25750</v>
      </c>
      <c r="G166" s="235"/>
    </row>
    <row r="167" spans="1:7" s="58" customFormat="1">
      <c r="A167" s="82" t="s">
        <v>1330</v>
      </c>
      <c r="B167" s="232" t="s">
        <v>1352</v>
      </c>
      <c r="C167" s="243" t="s">
        <v>1159</v>
      </c>
      <c r="D167" s="243">
        <v>210</v>
      </c>
      <c r="E167" s="245">
        <v>1117</v>
      </c>
      <c r="F167" s="95">
        <f>D167*E167</f>
        <v>234570</v>
      </c>
      <c r="G167" s="235"/>
    </row>
    <row r="168" spans="1:7" s="58" customFormat="1">
      <c r="A168" s="82" t="s">
        <v>1332</v>
      </c>
      <c r="B168" s="232" t="s">
        <v>1353</v>
      </c>
      <c r="C168" s="243" t="s">
        <v>1159</v>
      </c>
      <c r="D168" s="243">
        <v>50</v>
      </c>
      <c r="E168" s="245">
        <v>1275</v>
      </c>
      <c r="F168" s="95">
        <f>D168*E168</f>
        <v>63750</v>
      </c>
      <c r="G168" s="235"/>
    </row>
    <row r="169" spans="1:7" s="58" customFormat="1">
      <c r="A169" s="82" t="s">
        <v>1244</v>
      </c>
      <c r="B169" s="232" t="s">
        <v>1354</v>
      </c>
      <c r="C169" s="243" t="s">
        <v>1159</v>
      </c>
      <c r="D169" s="243">
        <v>100</v>
      </c>
      <c r="E169" s="245">
        <v>441</v>
      </c>
      <c r="F169" s="95">
        <f>D169*E169</f>
        <v>44100</v>
      </c>
      <c r="G169" s="235"/>
    </row>
    <row r="170" spans="1:7" s="58" customFormat="1" ht="26.4">
      <c r="A170" s="82">
        <v>6</v>
      </c>
      <c r="B170" s="232" t="s">
        <v>1355</v>
      </c>
      <c r="C170" s="243" t="s">
        <v>213</v>
      </c>
      <c r="D170" s="243">
        <v>1</v>
      </c>
      <c r="E170" s="94">
        <v>9025</v>
      </c>
      <c r="F170" s="237">
        <f>E170*D170</f>
        <v>9025</v>
      </c>
      <c r="G170" s="235"/>
    </row>
    <row r="171" spans="1:7" s="58" customFormat="1">
      <c r="A171" s="246"/>
      <c r="B171" s="216" t="s">
        <v>1356</v>
      </c>
      <c r="C171" s="247"/>
      <c r="D171" s="247"/>
      <c r="E171" s="257"/>
      <c r="F171" s="249">
        <f>SUM(F117:F170)</f>
        <v>1117081.2</v>
      </c>
      <c r="G171" s="235"/>
    </row>
    <row r="172" spans="1:7">
      <c r="A172" s="246"/>
      <c r="B172" s="216"/>
      <c r="C172" s="247"/>
      <c r="D172" s="247"/>
      <c r="E172" s="263"/>
      <c r="F172" s="264"/>
      <c r="G172" s="235"/>
    </row>
    <row r="173" spans="1:7">
      <c r="A173" s="224" t="s">
        <v>55</v>
      </c>
      <c r="B173" s="225" t="s">
        <v>37</v>
      </c>
      <c r="C173" s="251"/>
      <c r="D173" s="251"/>
      <c r="E173" s="252"/>
      <c r="F173" s="251"/>
      <c r="G173" s="235"/>
    </row>
    <row r="174" spans="1:7" s="208" customFormat="1" ht="79.2">
      <c r="A174" s="265"/>
      <c r="B174" s="266" t="s">
        <v>1357</v>
      </c>
      <c r="C174" s="267"/>
      <c r="D174" s="268"/>
      <c r="E174" s="269"/>
      <c r="F174" s="269"/>
    </row>
    <row r="175" spans="1:7" s="208" customFormat="1" ht="26.4">
      <c r="A175" s="265">
        <v>1</v>
      </c>
      <c r="B175" s="266" t="s">
        <v>1358</v>
      </c>
      <c r="C175" s="267"/>
      <c r="D175" s="268"/>
      <c r="E175" s="269"/>
      <c r="F175" s="269"/>
    </row>
    <row r="176" spans="1:7" s="58" customFormat="1">
      <c r="A176" s="91">
        <v>1.1000000000000001</v>
      </c>
      <c r="B176" s="92" t="s">
        <v>1359</v>
      </c>
      <c r="C176" s="24" t="s">
        <v>1360</v>
      </c>
      <c r="D176" s="24">
        <v>30</v>
      </c>
      <c r="E176" s="94">
        <v>245</v>
      </c>
      <c r="F176" s="95">
        <f t="shared" ref="F176:F194" si="3">E176*D176</f>
        <v>7350</v>
      </c>
      <c r="G176" s="235"/>
    </row>
    <row r="177" spans="1:12" s="58" customFormat="1">
      <c r="A177" s="91">
        <v>1.2</v>
      </c>
      <c r="B177" s="92" t="s">
        <v>1361</v>
      </c>
      <c r="C177" s="24" t="s">
        <v>1360</v>
      </c>
      <c r="D177" s="24">
        <v>30</v>
      </c>
      <c r="E177" s="94">
        <v>245</v>
      </c>
      <c r="F177" s="95">
        <f t="shared" si="3"/>
        <v>7350</v>
      </c>
      <c r="G177" s="235"/>
    </row>
    <row r="178" spans="1:12" s="58" customFormat="1">
      <c r="A178" s="91">
        <v>1.3</v>
      </c>
      <c r="B178" s="92" t="s">
        <v>1362</v>
      </c>
      <c r="C178" s="24" t="s">
        <v>1360</v>
      </c>
      <c r="D178" s="24">
        <v>3</v>
      </c>
      <c r="E178" s="94">
        <v>980</v>
      </c>
      <c r="F178" s="95">
        <f t="shared" si="3"/>
        <v>2940</v>
      </c>
      <c r="G178" s="235"/>
    </row>
    <row r="179" spans="1:12" s="58" customFormat="1">
      <c r="A179" s="91">
        <v>1.4</v>
      </c>
      <c r="B179" s="92" t="s">
        <v>1363</v>
      </c>
      <c r="C179" s="24" t="s">
        <v>1360</v>
      </c>
      <c r="D179" s="24">
        <v>32</v>
      </c>
      <c r="E179" s="94">
        <v>245</v>
      </c>
      <c r="F179" s="95">
        <f t="shared" si="3"/>
        <v>7840</v>
      </c>
      <c r="G179" s="235"/>
    </row>
    <row r="180" spans="1:12" s="58" customFormat="1">
      <c r="A180" s="91">
        <v>1.5</v>
      </c>
      <c r="B180" s="92" t="s">
        <v>1364</v>
      </c>
      <c r="C180" s="24" t="s">
        <v>1360</v>
      </c>
      <c r="D180" s="24">
        <v>89</v>
      </c>
      <c r="E180" s="94">
        <v>245</v>
      </c>
      <c r="F180" s="95">
        <f t="shared" si="3"/>
        <v>21805</v>
      </c>
      <c r="G180" s="235"/>
    </row>
    <row r="181" spans="1:12" s="58" customFormat="1">
      <c r="A181" s="91">
        <v>1.6</v>
      </c>
      <c r="B181" s="92" t="s">
        <v>1365</v>
      </c>
      <c r="C181" s="24" t="s">
        <v>1360</v>
      </c>
      <c r="D181" s="24">
        <v>22</v>
      </c>
      <c r="E181" s="94">
        <v>245</v>
      </c>
      <c r="F181" s="95">
        <f t="shared" si="3"/>
        <v>5390</v>
      </c>
      <c r="G181" s="235"/>
    </row>
    <row r="182" spans="1:12" s="58" customFormat="1">
      <c r="A182" s="91">
        <v>1.7</v>
      </c>
      <c r="B182" s="92" t="s">
        <v>1366</v>
      </c>
      <c r="C182" s="24" t="s">
        <v>1360</v>
      </c>
      <c r="D182" s="24">
        <v>26</v>
      </c>
      <c r="E182" s="94">
        <v>245</v>
      </c>
      <c r="F182" s="95">
        <f t="shared" si="3"/>
        <v>6370</v>
      </c>
      <c r="G182" s="235"/>
    </row>
    <row r="183" spans="1:12" s="58" customFormat="1">
      <c r="A183" s="91">
        <v>1.8</v>
      </c>
      <c r="B183" s="92" t="s">
        <v>1367</v>
      </c>
      <c r="C183" s="24" t="s">
        <v>1360</v>
      </c>
      <c r="D183" s="24">
        <v>4</v>
      </c>
      <c r="E183" s="94">
        <v>785</v>
      </c>
      <c r="F183" s="95">
        <f t="shared" si="3"/>
        <v>3140</v>
      </c>
      <c r="G183" s="235"/>
      <c r="L183" s="58" t="s">
        <v>1368</v>
      </c>
    </row>
    <row r="184" spans="1:12" s="58" customFormat="1">
      <c r="A184" s="91">
        <v>1.9</v>
      </c>
      <c r="B184" s="92" t="s">
        <v>1369</v>
      </c>
      <c r="C184" s="24" t="s">
        <v>938</v>
      </c>
      <c r="D184" s="24">
        <v>410</v>
      </c>
      <c r="E184" s="94">
        <v>145</v>
      </c>
      <c r="F184" s="95">
        <f t="shared" si="3"/>
        <v>59450</v>
      </c>
      <c r="G184" s="235"/>
    </row>
    <row r="185" spans="1:12" s="58" customFormat="1">
      <c r="A185" s="270">
        <v>2</v>
      </c>
      <c r="B185" s="92" t="s">
        <v>1370</v>
      </c>
      <c r="C185" s="24" t="s">
        <v>1360</v>
      </c>
      <c r="D185" s="24">
        <v>8</v>
      </c>
      <c r="E185" s="94">
        <v>1960</v>
      </c>
      <c r="F185" s="95">
        <f t="shared" si="3"/>
        <v>15680</v>
      </c>
    </row>
    <row r="186" spans="1:12" s="58" customFormat="1">
      <c r="A186" s="91">
        <v>2.1</v>
      </c>
      <c r="B186" s="92" t="s">
        <v>1371</v>
      </c>
      <c r="C186" s="24" t="s">
        <v>1360</v>
      </c>
      <c r="D186" s="24">
        <v>30</v>
      </c>
      <c r="E186" s="94">
        <v>8330</v>
      </c>
      <c r="F186" s="95">
        <f t="shared" si="3"/>
        <v>249900</v>
      </c>
    </row>
    <row r="187" spans="1:12" s="58" customFormat="1">
      <c r="A187" s="91">
        <v>2.2000000000000002</v>
      </c>
      <c r="B187" s="92" t="s">
        <v>1372</v>
      </c>
      <c r="C187" s="24" t="s">
        <v>938</v>
      </c>
      <c r="D187" s="24">
        <v>385</v>
      </c>
      <c r="E187" s="94">
        <v>785</v>
      </c>
      <c r="F187" s="95">
        <f t="shared" si="3"/>
        <v>302225</v>
      </c>
    </row>
    <row r="188" spans="1:12" s="58" customFormat="1">
      <c r="A188" s="91">
        <v>2.2999999999999998</v>
      </c>
      <c r="B188" s="40" t="s">
        <v>1373</v>
      </c>
      <c r="C188" s="24" t="s">
        <v>1360</v>
      </c>
      <c r="D188" s="24">
        <v>12</v>
      </c>
      <c r="E188" s="94">
        <v>6860</v>
      </c>
      <c r="F188" s="95">
        <f t="shared" si="3"/>
        <v>82320</v>
      </c>
    </row>
    <row r="189" spans="1:12" s="58" customFormat="1">
      <c r="A189" s="91">
        <v>2.4</v>
      </c>
      <c r="B189" s="40" t="s">
        <v>1374</v>
      </c>
      <c r="C189" s="24" t="s">
        <v>1360</v>
      </c>
      <c r="D189" s="24">
        <v>5</v>
      </c>
      <c r="E189" s="94">
        <v>1175</v>
      </c>
      <c r="F189" s="95">
        <f t="shared" si="3"/>
        <v>5875</v>
      </c>
      <c r="G189" s="235"/>
    </row>
    <row r="190" spans="1:12" s="58" customFormat="1">
      <c r="A190" s="91">
        <v>2.5</v>
      </c>
      <c r="B190" s="40" t="s">
        <v>1375</v>
      </c>
      <c r="C190" s="24" t="s">
        <v>1360</v>
      </c>
      <c r="D190" s="24">
        <v>1</v>
      </c>
      <c r="E190" s="94">
        <v>10300</v>
      </c>
      <c r="F190" s="95">
        <f t="shared" si="3"/>
        <v>10300</v>
      </c>
      <c r="G190" s="235"/>
    </row>
    <row r="191" spans="1:12" s="58" customFormat="1">
      <c r="A191" s="91">
        <v>2.6</v>
      </c>
      <c r="B191" s="40" t="s">
        <v>1376</v>
      </c>
      <c r="C191" s="24" t="s">
        <v>1360</v>
      </c>
      <c r="D191" s="24">
        <v>2</v>
      </c>
      <c r="E191" s="94">
        <v>3430</v>
      </c>
      <c r="F191" s="95">
        <f t="shared" si="3"/>
        <v>6860</v>
      </c>
      <c r="G191" s="235"/>
    </row>
    <row r="192" spans="1:12" s="58" customFormat="1">
      <c r="A192" s="91">
        <v>2.7</v>
      </c>
      <c r="B192" s="40" t="s">
        <v>1377</v>
      </c>
      <c r="C192" s="24" t="s">
        <v>1360</v>
      </c>
      <c r="D192" s="24">
        <v>4</v>
      </c>
      <c r="E192" s="94">
        <v>1470</v>
      </c>
      <c r="F192" s="95">
        <f t="shared" si="3"/>
        <v>5880</v>
      </c>
      <c r="G192" s="235"/>
    </row>
    <row r="193" spans="1:7" s="58" customFormat="1">
      <c r="A193" s="91">
        <v>2.8</v>
      </c>
      <c r="B193" s="40" t="s">
        <v>1378</v>
      </c>
      <c r="C193" s="24" t="s">
        <v>1360</v>
      </c>
      <c r="D193" s="24">
        <v>3</v>
      </c>
      <c r="E193" s="94">
        <v>1470</v>
      </c>
      <c r="F193" s="95">
        <f t="shared" si="3"/>
        <v>4410</v>
      </c>
      <c r="G193" s="235"/>
    </row>
    <row r="194" spans="1:7" s="58" customFormat="1">
      <c r="A194" s="91">
        <v>2.9</v>
      </c>
      <c r="B194" s="40" t="s">
        <v>1379</v>
      </c>
      <c r="C194" s="24" t="s">
        <v>1360</v>
      </c>
      <c r="D194" s="24">
        <v>3</v>
      </c>
      <c r="E194" s="94">
        <v>8330</v>
      </c>
      <c r="F194" s="95">
        <f t="shared" si="3"/>
        <v>24990</v>
      </c>
      <c r="G194" s="235"/>
    </row>
    <row r="195" spans="1:7" s="58" customFormat="1">
      <c r="A195" s="82"/>
      <c r="B195" s="216" t="s">
        <v>1380</v>
      </c>
      <c r="C195" s="243"/>
      <c r="D195" s="243"/>
      <c r="E195" s="257"/>
      <c r="F195" s="271">
        <f>SUM(F176:F194)</f>
        <v>830075</v>
      </c>
      <c r="G195" s="235"/>
    </row>
    <row r="196" spans="1:7">
      <c r="A196" s="246"/>
      <c r="B196" s="216"/>
      <c r="C196" s="247"/>
      <c r="D196" s="247"/>
      <c r="E196" s="263"/>
      <c r="F196" s="264"/>
      <c r="G196" s="235"/>
    </row>
    <row r="197" spans="1:7" s="209" customFormat="1">
      <c r="A197" s="272"/>
      <c r="C197" s="273"/>
      <c r="D197" s="273"/>
      <c r="E197" s="274"/>
      <c r="F197" s="275"/>
      <c r="G197" s="235"/>
    </row>
    <row r="198" spans="1:7" s="209" customFormat="1">
      <c r="A198" s="276" t="s">
        <v>1171</v>
      </c>
      <c r="B198" s="277" t="s">
        <v>1381</v>
      </c>
      <c r="C198" s="278"/>
      <c r="D198" s="278"/>
      <c r="E198" s="279"/>
      <c r="F198" s="278"/>
      <c r="G198" s="235"/>
    </row>
    <row r="199" spans="1:7" s="209" customFormat="1">
      <c r="A199" s="80" t="s">
        <v>1382</v>
      </c>
      <c r="B199" s="250" t="s">
        <v>1383</v>
      </c>
      <c r="C199" s="280"/>
      <c r="D199" s="243"/>
      <c r="E199" s="281"/>
      <c r="F199" s="243"/>
      <c r="G199" s="235"/>
    </row>
    <row r="200" spans="1:7" s="209" customFormat="1">
      <c r="A200" s="80"/>
      <c r="B200" s="92" t="s">
        <v>867</v>
      </c>
      <c r="C200" s="280"/>
      <c r="D200" s="243"/>
      <c r="E200" s="281"/>
      <c r="F200" s="243"/>
      <c r="G200" s="235"/>
    </row>
    <row r="201" spans="1:7" s="209" customFormat="1" ht="79.2">
      <c r="A201" s="82" t="s">
        <v>1147</v>
      </c>
      <c r="B201" s="232" t="s">
        <v>1384</v>
      </c>
      <c r="C201" s="280"/>
      <c r="D201" s="243"/>
      <c r="E201" s="281"/>
      <c r="F201" s="243"/>
      <c r="G201" s="235"/>
    </row>
    <row r="202" spans="1:7" s="209" customFormat="1" ht="26.4">
      <c r="A202" s="82" t="s">
        <v>1238</v>
      </c>
      <c r="B202" s="232" t="s">
        <v>1385</v>
      </c>
      <c r="C202" s="280"/>
      <c r="D202" s="243"/>
      <c r="E202" s="281"/>
      <c r="F202" s="243"/>
      <c r="G202" s="235"/>
    </row>
    <row r="203" spans="1:7" s="209" customFormat="1" ht="26.4">
      <c r="A203" s="82" t="s">
        <v>1240</v>
      </c>
      <c r="B203" s="232" t="s">
        <v>1386</v>
      </c>
      <c r="C203" s="280"/>
      <c r="D203" s="243"/>
      <c r="E203" s="281"/>
      <c r="F203" s="243"/>
      <c r="G203" s="235"/>
    </row>
    <row r="204" spans="1:7" s="209" customFormat="1" ht="26.4">
      <c r="A204" s="82" t="s">
        <v>1242</v>
      </c>
      <c r="B204" s="232" t="s">
        <v>1387</v>
      </c>
      <c r="C204" s="280"/>
      <c r="D204" s="243"/>
      <c r="E204" s="281"/>
      <c r="F204" s="243"/>
      <c r="G204" s="235"/>
    </row>
    <row r="205" spans="1:7" s="209" customFormat="1">
      <c r="A205" s="82" t="s">
        <v>1244</v>
      </c>
      <c r="B205" s="232" t="s">
        <v>1388</v>
      </c>
      <c r="C205" s="280"/>
      <c r="D205" s="243"/>
      <c r="E205" s="281"/>
      <c r="F205" s="243"/>
      <c r="G205" s="235"/>
    </row>
    <row r="206" spans="1:7" s="209" customFormat="1">
      <c r="A206" s="82"/>
      <c r="B206" s="282"/>
      <c r="C206" s="280"/>
      <c r="D206" s="243"/>
      <c r="E206" s="281"/>
      <c r="F206" s="243"/>
      <c r="G206" s="235"/>
    </row>
    <row r="207" spans="1:7" s="209" customFormat="1" ht="105.6">
      <c r="A207" s="82">
        <v>1</v>
      </c>
      <c r="B207" s="283" t="s">
        <v>1389</v>
      </c>
      <c r="C207" s="280" t="s">
        <v>1198</v>
      </c>
      <c r="D207" s="243">
        <v>0</v>
      </c>
      <c r="E207" s="284">
        <v>24500</v>
      </c>
      <c r="F207" s="285">
        <f t="shared" ref="F207:F231" si="4">D207*E207</f>
        <v>0</v>
      </c>
      <c r="G207" s="235"/>
    </row>
    <row r="208" spans="1:7" s="209" customFormat="1" ht="105.6">
      <c r="A208" s="82">
        <v>2</v>
      </c>
      <c r="B208" s="232" t="s">
        <v>1390</v>
      </c>
      <c r="C208" s="280" t="s">
        <v>1198</v>
      </c>
      <c r="D208" s="243">
        <v>0</v>
      </c>
      <c r="E208" s="284">
        <v>21500</v>
      </c>
      <c r="F208" s="285">
        <f t="shared" si="4"/>
        <v>0</v>
      </c>
      <c r="G208" s="235"/>
    </row>
    <row r="209" spans="1:7" s="209" customFormat="1" ht="79.2">
      <c r="A209" s="82">
        <v>3</v>
      </c>
      <c r="B209" s="232" t="s">
        <v>1391</v>
      </c>
      <c r="C209" s="280" t="s">
        <v>1198</v>
      </c>
      <c r="D209" s="243">
        <v>0</v>
      </c>
      <c r="E209" s="284">
        <v>18500</v>
      </c>
      <c r="F209" s="285">
        <f t="shared" si="4"/>
        <v>0</v>
      </c>
      <c r="G209" s="235"/>
    </row>
    <row r="210" spans="1:7" s="209" customFormat="1" ht="26.4">
      <c r="A210" s="82">
        <v>4</v>
      </c>
      <c r="B210" s="283" t="s">
        <v>1392</v>
      </c>
      <c r="C210" s="280" t="s">
        <v>1198</v>
      </c>
      <c r="D210" s="243">
        <v>0</v>
      </c>
      <c r="E210" s="284">
        <v>2100</v>
      </c>
      <c r="F210" s="285">
        <f t="shared" si="4"/>
        <v>0</v>
      </c>
      <c r="G210" s="235"/>
    </row>
    <row r="211" spans="1:7" s="209" customFormat="1" ht="39.6">
      <c r="A211" s="82">
        <v>5</v>
      </c>
      <c r="B211" s="232" t="s">
        <v>1393</v>
      </c>
      <c r="C211" s="280" t="s">
        <v>1198</v>
      </c>
      <c r="D211" s="243">
        <v>0</v>
      </c>
      <c r="E211" s="284">
        <v>8500</v>
      </c>
      <c r="F211" s="285">
        <f t="shared" si="4"/>
        <v>0</v>
      </c>
      <c r="G211" s="235"/>
    </row>
    <row r="212" spans="1:7" s="209" customFormat="1" ht="26.4">
      <c r="A212" s="82">
        <v>6</v>
      </c>
      <c r="B212" s="232" t="s">
        <v>1394</v>
      </c>
      <c r="C212" s="280" t="s">
        <v>1198</v>
      </c>
      <c r="D212" s="243">
        <v>0</v>
      </c>
      <c r="E212" s="284">
        <v>2000</v>
      </c>
      <c r="F212" s="285">
        <f t="shared" si="4"/>
        <v>0</v>
      </c>
      <c r="G212" s="235"/>
    </row>
    <row r="213" spans="1:7" s="209" customFormat="1" ht="39.6">
      <c r="A213" s="82">
        <v>7</v>
      </c>
      <c r="B213" s="232" t="s">
        <v>1395</v>
      </c>
      <c r="C213" s="280" t="s">
        <v>1198</v>
      </c>
      <c r="D213" s="243">
        <v>0</v>
      </c>
      <c r="E213" s="284">
        <v>1750</v>
      </c>
      <c r="F213" s="285">
        <f t="shared" si="4"/>
        <v>0</v>
      </c>
      <c r="G213" s="235"/>
    </row>
    <row r="214" spans="1:7" s="209" customFormat="1" ht="39.6">
      <c r="A214" s="82">
        <v>8</v>
      </c>
      <c r="B214" s="232" t="s">
        <v>1396</v>
      </c>
      <c r="C214" s="280" t="s">
        <v>1198</v>
      </c>
      <c r="D214" s="243">
        <v>0</v>
      </c>
      <c r="E214" s="284">
        <v>2500</v>
      </c>
      <c r="F214" s="285">
        <f t="shared" si="4"/>
        <v>0</v>
      </c>
      <c r="G214" s="235"/>
    </row>
    <row r="215" spans="1:7" s="209" customFormat="1" ht="26.4">
      <c r="A215" s="82">
        <v>9</v>
      </c>
      <c r="B215" s="232" t="s">
        <v>1397</v>
      </c>
      <c r="C215" s="280" t="s">
        <v>1198</v>
      </c>
      <c r="D215" s="243">
        <v>0</v>
      </c>
      <c r="E215" s="284">
        <v>1250</v>
      </c>
      <c r="F215" s="285">
        <f t="shared" si="4"/>
        <v>0</v>
      </c>
      <c r="G215" s="235"/>
    </row>
    <row r="216" spans="1:7" s="209" customFormat="1" ht="39.6">
      <c r="A216" s="82">
        <v>10</v>
      </c>
      <c r="B216" s="232" t="s">
        <v>1398</v>
      </c>
      <c r="C216" s="280" t="s">
        <v>1198</v>
      </c>
      <c r="D216" s="243">
        <v>0</v>
      </c>
      <c r="E216" s="284">
        <v>1850</v>
      </c>
      <c r="F216" s="285">
        <f t="shared" si="4"/>
        <v>0</v>
      </c>
      <c r="G216" s="235"/>
    </row>
    <row r="217" spans="1:7" s="209" customFormat="1" ht="39.6">
      <c r="A217" s="82">
        <v>11</v>
      </c>
      <c r="B217" s="232" t="s">
        <v>1399</v>
      </c>
      <c r="C217" s="280" t="s">
        <v>1198</v>
      </c>
      <c r="D217" s="243">
        <v>0</v>
      </c>
      <c r="E217" s="284">
        <v>5500</v>
      </c>
      <c r="F217" s="285">
        <f t="shared" si="4"/>
        <v>0</v>
      </c>
      <c r="G217" s="235"/>
    </row>
    <row r="218" spans="1:7" s="209" customFormat="1" ht="26.4">
      <c r="A218" s="82">
        <v>12</v>
      </c>
      <c r="B218" s="283" t="s">
        <v>1400</v>
      </c>
      <c r="C218" s="280" t="s">
        <v>1198</v>
      </c>
      <c r="D218" s="243">
        <v>0</v>
      </c>
      <c r="E218" s="284">
        <v>35000</v>
      </c>
      <c r="F218" s="285">
        <f t="shared" si="4"/>
        <v>0</v>
      </c>
      <c r="G218" s="235"/>
    </row>
    <row r="219" spans="1:7" s="209" customFormat="1">
      <c r="A219" s="82">
        <v>13</v>
      </c>
      <c r="B219" s="283" t="s">
        <v>1401</v>
      </c>
      <c r="C219" s="280" t="s">
        <v>1198</v>
      </c>
      <c r="D219" s="243">
        <v>0</v>
      </c>
      <c r="E219" s="284">
        <v>2500</v>
      </c>
      <c r="F219" s="285">
        <f t="shared" si="4"/>
        <v>0</v>
      </c>
      <c r="G219" s="235"/>
    </row>
    <row r="220" spans="1:7" s="209" customFormat="1" ht="26.4">
      <c r="A220" s="82">
        <v>14</v>
      </c>
      <c r="B220" s="283" t="s">
        <v>1402</v>
      </c>
      <c r="C220" s="280" t="s">
        <v>1198</v>
      </c>
      <c r="D220" s="243">
        <v>0</v>
      </c>
      <c r="E220" s="284">
        <v>5000</v>
      </c>
      <c r="F220" s="285">
        <f t="shared" si="4"/>
        <v>0</v>
      </c>
      <c r="G220" s="235"/>
    </row>
    <row r="221" spans="1:7" s="209" customFormat="1" ht="66">
      <c r="A221" s="82">
        <v>15</v>
      </c>
      <c r="B221" s="232" t="s">
        <v>1403</v>
      </c>
      <c r="C221" s="280" t="s">
        <v>1198</v>
      </c>
      <c r="D221" s="243">
        <v>0</v>
      </c>
      <c r="E221" s="284">
        <v>17500</v>
      </c>
      <c r="F221" s="285">
        <f t="shared" si="4"/>
        <v>0</v>
      </c>
      <c r="G221" s="235"/>
    </row>
    <row r="222" spans="1:7" s="209" customFormat="1" ht="39.6">
      <c r="A222" s="82">
        <v>16</v>
      </c>
      <c r="B222" s="232" t="s">
        <v>1404</v>
      </c>
      <c r="C222" s="280" t="s">
        <v>1198</v>
      </c>
      <c r="D222" s="243">
        <v>0</v>
      </c>
      <c r="E222" s="284">
        <v>30500</v>
      </c>
      <c r="F222" s="285">
        <f t="shared" si="4"/>
        <v>0</v>
      </c>
      <c r="G222" s="235"/>
    </row>
    <row r="223" spans="1:7" s="209" customFormat="1" ht="26.4">
      <c r="A223" s="82">
        <v>17</v>
      </c>
      <c r="B223" s="232" t="s">
        <v>1405</v>
      </c>
      <c r="C223" s="280" t="s">
        <v>1406</v>
      </c>
      <c r="D223" s="243">
        <v>0</v>
      </c>
      <c r="E223" s="284">
        <v>8500</v>
      </c>
      <c r="F223" s="285">
        <f t="shared" si="4"/>
        <v>0</v>
      </c>
      <c r="G223" s="235"/>
    </row>
    <row r="224" spans="1:7" s="209" customFormat="1" ht="105.6">
      <c r="A224" s="82">
        <v>18</v>
      </c>
      <c r="B224" s="232" t="s">
        <v>1407</v>
      </c>
      <c r="C224" s="280" t="s">
        <v>1198</v>
      </c>
      <c r="D224" s="243">
        <v>0</v>
      </c>
      <c r="E224" s="284">
        <v>35400</v>
      </c>
      <c r="F224" s="285">
        <f t="shared" si="4"/>
        <v>0</v>
      </c>
      <c r="G224" s="235"/>
    </row>
    <row r="225" spans="1:7" s="209" customFormat="1" ht="66">
      <c r="A225" s="82">
        <v>19</v>
      </c>
      <c r="B225" s="232" t="s">
        <v>1408</v>
      </c>
      <c r="C225" s="280" t="s">
        <v>1198</v>
      </c>
      <c r="D225" s="243">
        <v>6</v>
      </c>
      <c r="E225" s="284">
        <v>8845</v>
      </c>
      <c r="F225" s="285">
        <f>D225*E225</f>
        <v>53070</v>
      </c>
      <c r="G225" s="235"/>
    </row>
    <row r="226" spans="1:7" s="209" customFormat="1" ht="26.4">
      <c r="A226" s="82">
        <v>20</v>
      </c>
      <c r="B226" s="232" t="s">
        <v>1409</v>
      </c>
      <c r="C226" s="280" t="s">
        <v>1198</v>
      </c>
      <c r="D226" s="243">
        <v>6</v>
      </c>
      <c r="E226" s="284">
        <v>1640</v>
      </c>
      <c r="F226" s="285">
        <f>D226*E226</f>
        <v>9840</v>
      </c>
      <c r="G226" s="235"/>
    </row>
    <row r="227" spans="1:7" s="209" customFormat="1" ht="26.4">
      <c r="A227" s="82">
        <v>21</v>
      </c>
      <c r="B227" s="232" t="s">
        <v>1410</v>
      </c>
      <c r="C227" s="280" t="s">
        <v>1198</v>
      </c>
      <c r="D227" s="243">
        <v>12</v>
      </c>
      <c r="E227" s="284">
        <v>1220</v>
      </c>
      <c r="F227" s="285">
        <f>D227*E227</f>
        <v>14640</v>
      </c>
      <c r="G227" s="235"/>
    </row>
    <row r="228" spans="1:7" s="209" customFormat="1" ht="26.4">
      <c r="A228" s="82">
        <v>22</v>
      </c>
      <c r="B228" s="260" t="s">
        <v>1411</v>
      </c>
      <c r="C228" s="243" t="s">
        <v>1198</v>
      </c>
      <c r="D228" s="243">
        <v>0</v>
      </c>
      <c r="E228" s="284">
        <v>1185</v>
      </c>
      <c r="F228" s="285">
        <f t="shared" si="4"/>
        <v>0</v>
      </c>
      <c r="G228" s="235"/>
    </row>
    <row r="229" spans="1:7" s="209" customFormat="1" ht="66">
      <c r="A229" s="82">
        <v>23</v>
      </c>
      <c r="B229" s="232" t="s">
        <v>1412</v>
      </c>
      <c r="C229" s="280" t="s">
        <v>1198</v>
      </c>
      <c r="D229" s="243">
        <v>0</v>
      </c>
      <c r="E229" s="284">
        <v>14500</v>
      </c>
      <c r="F229" s="285">
        <f t="shared" si="4"/>
        <v>0</v>
      </c>
      <c r="G229" s="235"/>
    </row>
    <row r="230" spans="1:7" s="209" customFormat="1" ht="26.4">
      <c r="A230" s="82">
        <v>24</v>
      </c>
      <c r="B230" s="232" t="s">
        <v>1413</v>
      </c>
      <c r="C230" s="280" t="s">
        <v>1406</v>
      </c>
      <c r="D230" s="243">
        <v>0</v>
      </c>
      <c r="E230" s="284">
        <v>2650</v>
      </c>
      <c r="F230" s="285">
        <f t="shared" si="4"/>
        <v>0</v>
      </c>
      <c r="G230" s="235"/>
    </row>
    <row r="231" spans="1:7" s="209" customFormat="1" ht="39.6">
      <c r="A231" s="82">
        <v>25</v>
      </c>
      <c r="B231" s="232" t="s">
        <v>1414</v>
      </c>
      <c r="C231" s="280" t="s">
        <v>1198</v>
      </c>
      <c r="D231" s="243">
        <v>0</v>
      </c>
      <c r="E231" s="284">
        <v>20500</v>
      </c>
      <c r="F231" s="285">
        <f t="shared" si="4"/>
        <v>0</v>
      </c>
      <c r="G231" s="235"/>
    </row>
    <row r="232" spans="1:7" s="209" customFormat="1" ht="26.4">
      <c r="A232" s="82">
        <v>26</v>
      </c>
      <c r="B232" s="232" t="s">
        <v>1415</v>
      </c>
      <c r="C232" s="280" t="s">
        <v>1198</v>
      </c>
      <c r="D232" s="243">
        <v>20</v>
      </c>
      <c r="E232" s="284">
        <v>1170</v>
      </c>
      <c r="F232" s="285">
        <f>D232*E232</f>
        <v>23400</v>
      </c>
      <c r="G232" s="235"/>
    </row>
    <row r="233" spans="1:7" s="209" customFormat="1" ht="92.4">
      <c r="A233" s="82">
        <v>27</v>
      </c>
      <c r="B233" s="286" t="s">
        <v>1416</v>
      </c>
      <c r="C233" s="280" t="s">
        <v>1417</v>
      </c>
      <c r="D233" s="280" t="s">
        <v>908</v>
      </c>
      <c r="E233" s="284">
        <v>750</v>
      </c>
      <c r="F233" s="285"/>
      <c r="G233" s="235"/>
    </row>
    <row r="234" spans="1:7" s="209" customFormat="1" ht="79.2">
      <c r="A234" s="82">
        <v>28</v>
      </c>
      <c r="B234" s="286" t="s">
        <v>1418</v>
      </c>
      <c r="C234" s="280" t="s">
        <v>1198</v>
      </c>
      <c r="D234" s="243">
        <v>4</v>
      </c>
      <c r="E234" s="284">
        <v>32200</v>
      </c>
      <c r="F234" s="285">
        <f>D234*E234</f>
        <v>128800</v>
      </c>
      <c r="G234" s="235"/>
    </row>
    <row r="235" spans="1:7" s="209" customFormat="1" ht="26.4">
      <c r="A235" s="82">
        <v>29</v>
      </c>
      <c r="B235" s="283" t="s">
        <v>1419</v>
      </c>
      <c r="C235" s="280"/>
      <c r="D235" s="243"/>
      <c r="E235" s="284"/>
      <c r="F235" s="285"/>
      <c r="G235" s="235"/>
    </row>
    <row r="236" spans="1:7" s="209" customFormat="1">
      <c r="A236" s="82"/>
      <c r="B236" s="35" t="s">
        <v>1420</v>
      </c>
      <c r="C236" s="280" t="s">
        <v>1198</v>
      </c>
      <c r="D236" s="243">
        <v>0</v>
      </c>
      <c r="E236" s="284">
        <v>22500</v>
      </c>
      <c r="F236" s="285">
        <f>D236*E236</f>
        <v>0</v>
      </c>
      <c r="G236" s="235"/>
    </row>
    <row r="237" spans="1:7" s="209" customFormat="1">
      <c r="A237" s="82"/>
      <c r="B237" s="35" t="s">
        <v>1421</v>
      </c>
      <c r="C237" s="280" t="s">
        <v>1198</v>
      </c>
      <c r="D237" s="243">
        <v>0</v>
      </c>
      <c r="E237" s="284">
        <v>45500</v>
      </c>
      <c r="F237" s="285">
        <f>D237*E237</f>
        <v>0</v>
      </c>
      <c r="G237" s="235"/>
    </row>
    <row r="238" spans="1:7" s="209" customFormat="1">
      <c r="A238" s="82"/>
      <c r="B238" s="35" t="s">
        <v>1422</v>
      </c>
      <c r="C238" s="280" t="s">
        <v>1198</v>
      </c>
      <c r="D238" s="243">
        <v>0</v>
      </c>
      <c r="E238" s="284">
        <v>110000</v>
      </c>
      <c r="F238" s="285">
        <f>D238*E238</f>
        <v>0</v>
      </c>
      <c r="G238" s="235"/>
    </row>
    <row r="239" spans="1:7" s="209" customFormat="1">
      <c r="A239" s="82"/>
      <c r="B239" s="287" t="s">
        <v>1096</v>
      </c>
      <c r="C239" s="280"/>
      <c r="D239" s="243"/>
      <c r="E239" s="288"/>
      <c r="F239" s="289">
        <f>SUM(F207:F238)</f>
        <v>229750</v>
      </c>
      <c r="G239" s="235"/>
    </row>
    <row r="240" spans="1:7" s="209" customFormat="1">
      <c r="A240" s="82"/>
      <c r="B240" s="286"/>
      <c r="C240" s="280"/>
      <c r="D240" s="243"/>
      <c r="E240" s="284"/>
      <c r="F240" s="290"/>
      <c r="G240" s="235"/>
    </row>
    <row r="241" spans="1:7" s="209" customFormat="1">
      <c r="A241" s="80" t="s">
        <v>29</v>
      </c>
      <c r="B241" s="291" t="s">
        <v>1423</v>
      </c>
      <c r="C241" s="280"/>
      <c r="D241" s="243"/>
      <c r="E241" s="284"/>
      <c r="F241" s="290"/>
      <c r="G241" s="235"/>
    </row>
    <row r="242" spans="1:7" s="209" customFormat="1">
      <c r="A242" s="80"/>
      <c r="B242" s="291"/>
      <c r="C242" s="280"/>
      <c r="D242" s="243"/>
      <c r="E242" s="284"/>
      <c r="F242" s="290"/>
      <c r="G242" s="235"/>
    </row>
    <row r="243" spans="1:7" s="209" customFormat="1" ht="52.8">
      <c r="A243" s="82">
        <v>30</v>
      </c>
      <c r="B243" s="232" t="s">
        <v>1424</v>
      </c>
      <c r="C243" s="280"/>
      <c r="D243" s="243"/>
      <c r="E243" s="284"/>
      <c r="F243" s="290"/>
      <c r="G243" s="235"/>
    </row>
    <row r="244" spans="1:7" s="209" customFormat="1">
      <c r="A244" s="80"/>
      <c r="B244" s="291"/>
      <c r="C244" s="280"/>
      <c r="D244" s="243"/>
      <c r="E244" s="284"/>
      <c r="F244" s="290"/>
      <c r="G244" s="235"/>
    </row>
    <row r="245" spans="1:7" s="209" customFormat="1">
      <c r="A245" s="80"/>
      <c r="B245" s="291" t="s">
        <v>1425</v>
      </c>
      <c r="C245" s="280"/>
      <c r="D245" s="243"/>
      <c r="E245" s="284"/>
      <c r="F245" s="290"/>
      <c r="G245" s="235"/>
    </row>
    <row r="246" spans="1:7" s="209" customFormat="1">
      <c r="A246" s="80"/>
      <c r="B246" s="92" t="s">
        <v>1426</v>
      </c>
      <c r="C246" s="243" t="s">
        <v>938</v>
      </c>
      <c r="D246" s="292">
        <v>150</v>
      </c>
      <c r="E246" s="293">
        <v>485</v>
      </c>
      <c r="F246" s="285">
        <f>D246*E246</f>
        <v>72750</v>
      </c>
      <c r="G246" s="235"/>
    </row>
    <row r="247" spans="1:7" s="209" customFormat="1">
      <c r="A247" s="80"/>
      <c r="B247" s="92" t="s">
        <v>1427</v>
      </c>
      <c r="C247" s="243" t="s">
        <v>938</v>
      </c>
      <c r="D247" s="292">
        <v>80</v>
      </c>
      <c r="E247" s="293">
        <v>570</v>
      </c>
      <c r="F247" s="285">
        <f>D247*E247</f>
        <v>45600</v>
      </c>
      <c r="G247" s="235"/>
    </row>
    <row r="248" spans="1:7" s="209" customFormat="1">
      <c r="A248" s="80"/>
      <c r="B248" s="92" t="s">
        <v>1428</v>
      </c>
      <c r="C248" s="243" t="s">
        <v>938</v>
      </c>
      <c r="D248" s="292">
        <v>35</v>
      </c>
      <c r="E248" s="293">
        <v>710</v>
      </c>
      <c r="F248" s="285">
        <f>D248*E248</f>
        <v>24850</v>
      </c>
      <c r="G248" s="235"/>
    </row>
    <row r="249" spans="1:7" s="209" customFormat="1">
      <c r="A249" s="80"/>
      <c r="B249" s="92" t="s">
        <v>1429</v>
      </c>
      <c r="C249" s="243" t="s">
        <v>938</v>
      </c>
      <c r="D249" s="292">
        <v>35</v>
      </c>
      <c r="E249" s="293">
        <v>880</v>
      </c>
      <c r="F249" s="285">
        <f>D249*E249</f>
        <v>30800</v>
      </c>
      <c r="G249" s="235"/>
    </row>
    <row r="250" spans="1:7" s="209" customFormat="1">
      <c r="A250" s="80"/>
      <c r="B250" s="92" t="s">
        <v>1430</v>
      </c>
      <c r="C250" s="243" t="s">
        <v>938</v>
      </c>
      <c r="D250" s="292">
        <v>21</v>
      </c>
      <c r="E250" s="293">
        <v>975</v>
      </c>
      <c r="F250" s="285">
        <f>D250*E250</f>
        <v>20475</v>
      </c>
      <c r="G250" s="235"/>
    </row>
    <row r="251" spans="1:7" s="209" customFormat="1">
      <c r="A251" s="80"/>
      <c r="B251" s="92" t="s">
        <v>1431</v>
      </c>
      <c r="C251" s="243" t="s">
        <v>938</v>
      </c>
      <c r="D251" s="292">
        <v>19</v>
      </c>
      <c r="E251" s="293">
        <v>1130</v>
      </c>
      <c r="F251" s="285">
        <f>D251*E251</f>
        <v>21470</v>
      </c>
      <c r="G251" s="235"/>
    </row>
    <row r="252" spans="1:7" s="209" customFormat="1">
      <c r="A252" s="80"/>
      <c r="B252" s="92" t="s">
        <v>1432</v>
      </c>
      <c r="C252" s="243" t="s">
        <v>938</v>
      </c>
      <c r="D252" s="292">
        <v>15</v>
      </c>
      <c r="E252" s="293">
        <v>1260</v>
      </c>
      <c r="F252" s="285">
        <f>D252*E252</f>
        <v>18900</v>
      </c>
      <c r="G252" s="235"/>
    </row>
    <row r="253" spans="1:7" s="209" customFormat="1">
      <c r="A253" s="80"/>
      <c r="B253" s="92"/>
      <c r="C253" s="280"/>
      <c r="D253" s="243"/>
      <c r="E253" s="284"/>
      <c r="F253" s="290"/>
      <c r="G253" s="235"/>
    </row>
    <row r="254" spans="1:7" s="209" customFormat="1" ht="92.4">
      <c r="A254" s="82">
        <v>31</v>
      </c>
      <c r="B254" s="232" t="s">
        <v>1433</v>
      </c>
      <c r="C254" s="280"/>
      <c r="D254" s="243"/>
      <c r="E254" s="284"/>
      <c r="F254" s="290"/>
      <c r="G254" s="235"/>
    </row>
    <row r="255" spans="1:7" s="209" customFormat="1" ht="145.19999999999999">
      <c r="A255" s="82"/>
      <c r="B255" s="232" t="s">
        <v>1434</v>
      </c>
      <c r="C255" s="280"/>
      <c r="D255" s="243"/>
      <c r="E255" s="284"/>
      <c r="F255" s="290"/>
      <c r="G255" s="235"/>
    </row>
    <row r="256" spans="1:7" s="209" customFormat="1">
      <c r="A256" s="82"/>
      <c r="B256" s="260"/>
      <c r="C256" s="280"/>
      <c r="D256" s="243"/>
      <c r="E256" s="284"/>
      <c r="F256" s="290"/>
      <c r="G256" s="235"/>
    </row>
    <row r="257" spans="1:7" s="209" customFormat="1">
      <c r="A257" s="82"/>
      <c r="B257" s="92" t="s">
        <v>1426</v>
      </c>
      <c r="C257" s="243" t="s">
        <v>938</v>
      </c>
      <c r="D257" s="292">
        <v>250</v>
      </c>
      <c r="E257" s="293">
        <v>545</v>
      </c>
      <c r="F257" s="285">
        <f>D257*E257</f>
        <v>136250</v>
      </c>
      <c r="G257" s="235"/>
    </row>
    <row r="258" spans="1:7" s="209" customFormat="1">
      <c r="A258" s="82"/>
      <c r="B258" s="92" t="s">
        <v>1427</v>
      </c>
      <c r="C258" s="243" t="s">
        <v>938</v>
      </c>
      <c r="D258" s="292">
        <v>20</v>
      </c>
      <c r="E258" s="293">
        <v>588</v>
      </c>
      <c r="F258" s="285">
        <f>D258*E258</f>
        <v>11760</v>
      </c>
      <c r="G258" s="235"/>
    </row>
    <row r="259" spans="1:7" s="209" customFormat="1">
      <c r="A259" s="82"/>
      <c r="B259" s="92" t="s">
        <v>1428</v>
      </c>
      <c r="C259" s="243" t="s">
        <v>938</v>
      </c>
      <c r="D259" s="292">
        <v>15</v>
      </c>
      <c r="E259" s="293">
        <v>755</v>
      </c>
      <c r="F259" s="285">
        <f>D259*E259</f>
        <v>11325</v>
      </c>
      <c r="G259" s="235"/>
    </row>
    <row r="260" spans="1:7" s="209" customFormat="1">
      <c r="A260" s="82"/>
      <c r="B260" s="92"/>
      <c r="C260" s="243"/>
      <c r="D260" s="243"/>
      <c r="E260" s="284"/>
      <c r="F260" s="290"/>
      <c r="G260" s="235"/>
    </row>
    <row r="261" spans="1:7" s="209" customFormat="1" ht="39.6">
      <c r="A261" s="82">
        <v>32</v>
      </c>
      <c r="B261" s="232" t="s">
        <v>1435</v>
      </c>
      <c r="C261" s="280"/>
      <c r="D261" s="243"/>
      <c r="E261" s="284"/>
      <c r="F261" s="290"/>
      <c r="G261" s="235"/>
    </row>
    <row r="262" spans="1:7" s="209" customFormat="1">
      <c r="A262" s="82"/>
      <c r="B262" s="92"/>
      <c r="C262" s="280"/>
      <c r="D262" s="243"/>
      <c r="E262" s="284"/>
      <c r="F262" s="290"/>
      <c r="G262" s="235"/>
    </row>
    <row r="263" spans="1:7" s="209" customFormat="1">
      <c r="A263" s="82"/>
      <c r="B263" s="92" t="s">
        <v>1436</v>
      </c>
      <c r="C263" s="280" t="s">
        <v>1033</v>
      </c>
      <c r="D263" s="243">
        <v>0</v>
      </c>
      <c r="E263" s="293">
        <v>4670</v>
      </c>
      <c r="F263" s="285">
        <f>D263*E263</f>
        <v>0</v>
      </c>
      <c r="G263" s="235"/>
    </row>
    <row r="264" spans="1:7" s="209" customFormat="1">
      <c r="A264" s="82"/>
      <c r="B264" s="92" t="s">
        <v>1178</v>
      </c>
      <c r="C264" s="280" t="s">
        <v>1033</v>
      </c>
      <c r="D264" s="243">
        <v>0</v>
      </c>
      <c r="E264" s="293">
        <v>5150</v>
      </c>
      <c r="F264" s="285">
        <f>D264*E264</f>
        <v>0</v>
      </c>
      <c r="G264" s="235"/>
    </row>
    <row r="265" spans="1:7" s="209" customFormat="1">
      <c r="A265" s="82"/>
      <c r="B265" s="92" t="s">
        <v>1179</v>
      </c>
      <c r="C265" s="280" t="s">
        <v>1033</v>
      </c>
      <c r="D265" s="243">
        <v>1</v>
      </c>
      <c r="E265" s="293">
        <v>5790</v>
      </c>
      <c r="F265" s="285">
        <f>D265*E265</f>
        <v>5790</v>
      </c>
      <c r="G265" s="235"/>
    </row>
    <row r="266" spans="1:7" s="209" customFormat="1">
      <c r="A266" s="82"/>
      <c r="B266" s="92"/>
      <c r="C266" s="280"/>
      <c r="D266" s="243"/>
      <c r="E266" s="284"/>
      <c r="F266" s="290"/>
      <c r="G266" s="235"/>
    </row>
    <row r="267" spans="1:7" s="209" customFormat="1" ht="26.4">
      <c r="A267" s="82">
        <v>33</v>
      </c>
      <c r="B267" s="232" t="s">
        <v>1199</v>
      </c>
      <c r="C267" s="280"/>
      <c r="D267" s="243"/>
      <c r="E267" s="284"/>
      <c r="F267" s="290"/>
      <c r="G267" s="235"/>
    </row>
    <row r="268" spans="1:7" s="209" customFormat="1">
      <c r="A268" s="82"/>
      <c r="B268" s="92" t="s">
        <v>1182</v>
      </c>
      <c r="C268" s="280" t="s">
        <v>1033</v>
      </c>
      <c r="D268" s="243">
        <v>0</v>
      </c>
      <c r="E268" s="293">
        <v>17500</v>
      </c>
      <c r="F268" s="285">
        <f>D268*E268</f>
        <v>0</v>
      </c>
      <c r="G268" s="235"/>
    </row>
    <row r="269" spans="1:7" s="209" customFormat="1">
      <c r="A269" s="82"/>
      <c r="B269" s="92"/>
      <c r="C269" s="280"/>
      <c r="D269" s="243"/>
      <c r="E269" s="284"/>
      <c r="F269" s="290"/>
      <c r="G269" s="235"/>
    </row>
    <row r="270" spans="1:7" s="209" customFormat="1" ht="79.2">
      <c r="A270" s="82">
        <v>34</v>
      </c>
      <c r="B270" s="232" t="s">
        <v>1437</v>
      </c>
      <c r="C270" s="280"/>
      <c r="D270" s="243"/>
      <c r="E270" s="284"/>
      <c r="F270" s="290"/>
      <c r="G270" s="235"/>
    </row>
    <row r="271" spans="1:7" s="209" customFormat="1">
      <c r="A271" s="82"/>
      <c r="B271" s="92"/>
      <c r="C271" s="280"/>
      <c r="D271" s="243"/>
      <c r="E271" s="284"/>
      <c r="F271" s="290"/>
      <c r="G271" s="235"/>
    </row>
    <row r="272" spans="1:7" s="209" customFormat="1">
      <c r="A272" s="82"/>
      <c r="B272" s="92" t="s">
        <v>1438</v>
      </c>
      <c r="C272" s="243" t="s">
        <v>938</v>
      </c>
      <c r="D272" s="292">
        <v>45</v>
      </c>
      <c r="E272" s="294">
        <v>825</v>
      </c>
      <c r="F272" s="285">
        <f>D272*E272</f>
        <v>37125</v>
      </c>
      <c r="G272" s="235"/>
    </row>
    <row r="273" spans="1:7" s="209" customFormat="1">
      <c r="A273" s="82"/>
      <c r="B273" s="92" t="s">
        <v>1439</v>
      </c>
      <c r="C273" s="243" t="s">
        <v>938</v>
      </c>
      <c r="D273" s="292">
        <v>5</v>
      </c>
      <c r="E273" s="294">
        <v>1215</v>
      </c>
      <c r="F273" s="285">
        <f>D273*E273</f>
        <v>6075</v>
      </c>
      <c r="G273" s="235"/>
    </row>
    <row r="274" spans="1:7" s="209" customFormat="1">
      <c r="A274" s="82"/>
      <c r="B274" s="92" t="s">
        <v>1440</v>
      </c>
      <c r="C274" s="243" t="s">
        <v>938</v>
      </c>
      <c r="D274" s="292">
        <v>0</v>
      </c>
      <c r="E274" s="294">
        <v>1660</v>
      </c>
      <c r="F274" s="285">
        <f>D274*E274</f>
        <v>0</v>
      </c>
      <c r="G274" s="235"/>
    </row>
    <row r="275" spans="1:7" s="209" customFormat="1">
      <c r="A275" s="82"/>
      <c r="B275" s="92" t="s">
        <v>1441</v>
      </c>
      <c r="C275" s="243" t="s">
        <v>938</v>
      </c>
      <c r="D275" s="292">
        <v>0</v>
      </c>
      <c r="E275" s="294">
        <v>2155</v>
      </c>
      <c r="F275" s="285">
        <f>D275*E275</f>
        <v>0</v>
      </c>
      <c r="G275" s="235"/>
    </row>
    <row r="276" spans="1:7" s="209" customFormat="1">
      <c r="A276" s="82"/>
      <c r="B276" s="92"/>
      <c r="C276" s="243"/>
      <c r="D276" s="295"/>
      <c r="E276" s="284"/>
      <c r="F276" s="290"/>
      <c r="G276" s="235"/>
    </row>
    <row r="277" spans="1:7" s="209" customFormat="1">
      <c r="A277" s="82"/>
      <c r="B277" s="287" t="s">
        <v>1142</v>
      </c>
      <c r="C277" s="243"/>
      <c r="D277" s="295"/>
      <c r="E277" s="288"/>
      <c r="F277" s="296">
        <f>SUM(F243:F276)</f>
        <v>443170</v>
      </c>
      <c r="G277" s="235"/>
    </row>
    <row r="278" spans="1:7" s="209" customFormat="1">
      <c r="A278" s="80" t="s">
        <v>39</v>
      </c>
      <c r="B278" s="98" t="s">
        <v>1442</v>
      </c>
      <c r="C278" s="280"/>
      <c r="D278" s="243"/>
      <c r="E278" s="284"/>
      <c r="F278" s="290"/>
      <c r="G278" s="235"/>
    </row>
    <row r="279" spans="1:7" s="209" customFormat="1" ht="132">
      <c r="A279" s="82">
        <v>35</v>
      </c>
      <c r="B279" s="232" t="s">
        <v>1443</v>
      </c>
      <c r="C279" s="280"/>
      <c r="D279" s="243"/>
      <c r="E279" s="284"/>
      <c r="F279" s="290"/>
      <c r="G279" s="235"/>
    </row>
    <row r="280" spans="1:7" s="209" customFormat="1" ht="52.8">
      <c r="A280" s="82"/>
      <c r="B280" s="232" t="s">
        <v>1444</v>
      </c>
      <c r="C280" s="280"/>
      <c r="D280" s="243"/>
      <c r="E280" s="284"/>
      <c r="F280" s="290"/>
      <c r="G280" s="235"/>
    </row>
    <row r="281" spans="1:7" s="209" customFormat="1">
      <c r="A281" s="82"/>
      <c r="B281" s="92"/>
      <c r="C281" s="280"/>
      <c r="D281" s="243"/>
      <c r="E281" s="284"/>
      <c r="F281" s="290"/>
      <c r="G281" s="235"/>
    </row>
    <row r="282" spans="1:7" s="209" customFormat="1">
      <c r="A282" s="82"/>
      <c r="B282" s="92" t="s">
        <v>1445</v>
      </c>
      <c r="C282" s="280" t="s">
        <v>938</v>
      </c>
      <c r="D282" s="292">
        <v>55</v>
      </c>
      <c r="E282" s="293">
        <v>1098</v>
      </c>
      <c r="F282" s="285">
        <f>D282*E282</f>
        <v>60390</v>
      </c>
      <c r="G282" s="235"/>
    </row>
    <row r="283" spans="1:7" s="209" customFormat="1">
      <c r="A283" s="82"/>
      <c r="B283" s="92" t="s">
        <v>1446</v>
      </c>
      <c r="C283" s="280" t="s">
        <v>938</v>
      </c>
      <c r="D283" s="292">
        <v>60</v>
      </c>
      <c r="E283" s="293">
        <v>965</v>
      </c>
      <c r="F283" s="285">
        <f>D283*E283</f>
        <v>57900</v>
      </c>
      <c r="G283" s="235"/>
    </row>
    <row r="284" spans="1:7" s="209" customFormat="1">
      <c r="A284" s="82"/>
      <c r="B284" s="92" t="s">
        <v>1181</v>
      </c>
      <c r="C284" s="280" t="s">
        <v>938</v>
      </c>
      <c r="D284" s="292">
        <v>4</v>
      </c>
      <c r="E284" s="293">
        <v>800</v>
      </c>
      <c r="F284" s="285">
        <f>D284*E284</f>
        <v>3200</v>
      </c>
      <c r="G284" s="235"/>
    </row>
    <row r="285" spans="1:7" s="209" customFormat="1">
      <c r="A285" s="82"/>
      <c r="B285" s="92" t="s">
        <v>1180</v>
      </c>
      <c r="C285" s="280" t="s">
        <v>938</v>
      </c>
      <c r="D285" s="292">
        <v>80</v>
      </c>
      <c r="E285" s="293">
        <v>671</v>
      </c>
      <c r="F285" s="285">
        <f>D285*E285</f>
        <v>53680</v>
      </c>
      <c r="G285" s="235"/>
    </row>
    <row r="286" spans="1:7" s="209" customFormat="1">
      <c r="A286" s="82"/>
      <c r="B286" s="92"/>
      <c r="C286" s="280"/>
      <c r="D286" s="243"/>
      <c r="E286" s="284"/>
      <c r="F286" s="290"/>
      <c r="G286" s="235"/>
    </row>
    <row r="287" spans="1:7" s="209" customFormat="1" ht="118.8">
      <c r="A287" s="82">
        <v>36</v>
      </c>
      <c r="B287" s="297" t="s">
        <v>1447</v>
      </c>
      <c r="C287" s="280"/>
      <c r="D287" s="243"/>
      <c r="E287" s="284"/>
      <c r="F287" s="290"/>
      <c r="G287" s="235"/>
    </row>
    <row r="288" spans="1:7" s="209" customFormat="1">
      <c r="A288" s="82"/>
      <c r="B288" s="92"/>
      <c r="C288" s="280"/>
      <c r="D288" s="243"/>
      <c r="E288" s="284"/>
      <c r="F288" s="290"/>
      <c r="G288" s="235"/>
    </row>
    <row r="289" spans="1:7" s="209" customFormat="1">
      <c r="A289" s="82"/>
      <c r="B289" s="297" t="s">
        <v>1448</v>
      </c>
      <c r="C289" s="280" t="s">
        <v>938</v>
      </c>
      <c r="D289" s="292">
        <v>0</v>
      </c>
      <c r="E289" s="293">
        <v>1850</v>
      </c>
      <c r="F289" s="285">
        <f>D289*E289</f>
        <v>0</v>
      </c>
      <c r="G289" s="235"/>
    </row>
    <row r="290" spans="1:7" s="209" customFormat="1">
      <c r="A290" s="82"/>
      <c r="B290" s="92"/>
      <c r="C290" s="280"/>
      <c r="D290" s="243"/>
      <c r="E290" s="284"/>
      <c r="F290" s="290"/>
      <c r="G290" s="235"/>
    </row>
    <row r="291" spans="1:7" s="209" customFormat="1" ht="79.2">
      <c r="A291" s="82">
        <v>37</v>
      </c>
      <c r="B291" s="232" t="s">
        <v>1449</v>
      </c>
      <c r="C291" s="280"/>
      <c r="D291" s="243"/>
      <c r="E291" s="284"/>
      <c r="F291" s="290"/>
      <c r="G291" s="235"/>
    </row>
    <row r="292" spans="1:7" s="209" customFormat="1">
      <c r="A292" s="82"/>
      <c r="B292" s="260"/>
      <c r="C292" s="280"/>
      <c r="D292" s="243"/>
      <c r="E292" s="284"/>
      <c r="F292" s="290"/>
      <c r="G292" s="235"/>
    </row>
    <row r="293" spans="1:7" s="209" customFormat="1">
      <c r="A293" s="82"/>
      <c r="B293" s="92" t="s">
        <v>1450</v>
      </c>
      <c r="C293" s="280" t="s">
        <v>1033</v>
      </c>
      <c r="D293" s="243">
        <v>25</v>
      </c>
      <c r="E293" s="293">
        <v>800</v>
      </c>
      <c r="F293" s="285">
        <f>D293*E293</f>
        <v>20000</v>
      </c>
      <c r="G293" s="235"/>
    </row>
    <row r="294" spans="1:7" s="209" customFormat="1">
      <c r="A294" s="82"/>
      <c r="B294" s="40"/>
      <c r="C294" s="280"/>
      <c r="D294" s="280"/>
      <c r="E294" s="284"/>
      <c r="F294" s="290"/>
      <c r="G294" s="235"/>
    </row>
    <row r="295" spans="1:7" s="209" customFormat="1" ht="66">
      <c r="A295" s="82">
        <v>38</v>
      </c>
      <c r="B295" s="232" t="s">
        <v>1451</v>
      </c>
      <c r="C295" s="280"/>
      <c r="D295" s="243"/>
      <c r="E295" s="284"/>
      <c r="F295" s="290"/>
      <c r="G295" s="235"/>
    </row>
    <row r="296" spans="1:7" s="209" customFormat="1">
      <c r="A296" s="82"/>
      <c r="B296" s="92"/>
      <c r="C296" s="280"/>
      <c r="D296" s="243"/>
      <c r="E296" s="284"/>
      <c r="F296" s="290"/>
      <c r="G296" s="235"/>
    </row>
    <row r="297" spans="1:7" s="209" customFormat="1">
      <c r="A297" s="82"/>
      <c r="B297" s="92" t="s">
        <v>1452</v>
      </c>
      <c r="C297" s="280" t="s">
        <v>1033</v>
      </c>
      <c r="D297" s="243">
        <v>0</v>
      </c>
      <c r="E297" s="293">
        <v>1250</v>
      </c>
      <c r="F297" s="285">
        <f>D297*E297</f>
        <v>0</v>
      </c>
      <c r="G297" s="235"/>
    </row>
    <row r="298" spans="1:7" s="209" customFormat="1">
      <c r="A298" s="82"/>
      <c r="B298" s="92"/>
      <c r="C298" s="280"/>
      <c r="D298" s="243"/>
      <c r="E298" s="284"/>
      <c r="F298" s="290"/>
      <c r="G298" s="235"/>
    </row>
    <row r="299" spans="1:7" s="209" customFormat="1" ht="66">
      <c r="A299" s="82">
        <v>39</v>
      </c>
      <c r="B299" s="232" t="s">
        <v>1453</v>
      </c>
      <c r="C299" s="280" t="s">
        <v>1033</v>
      </c>
      <c r="D299" s="243">
        <v>0</v>
      </c>
      <c r="E299" s="284">
        <v>1500</v>
      </c>
      <c r="F299" s="285">
        <f>D299*E299</f>
        <v>0</v>
      </c>
      <c r="G299" s="235"/>
    </row>
    <row r="300" spans="1:7" s="209" customFormat="1">
      <c r="A300" s="82"/>
      <c r="B300" s="232"/>
      <c r="C300" s="280"/>
      <c r="D300" s="243"/>
      <c r="E300" s="284"/>
      <c r="F300" s="290"/>
      <c r="G300" s="235"/>
    </row>
    <row r="301" spans="1:7" s="209" customFormat="1" ht="26.4">
      <c r="A301" s="82">
        <v>40</v>
      </c>
      <c r="B301" s="232" t="s">
        <v>1454</v>
      </c>
      <c r="C301" s="280" t="s">
        <v>1033</v>
      </c>
      <c r="D301" s="243">
        <v>0</v>
      </c>
      <c r="E301" s="298">
        <v>850</v>
      </c>
      <c r="F301" s="285">
        <f>D301*E301</f>
        <v>0</v>
      </c>
      <c r="G301" s="235"/>
    </row>
    <row r="302" spans="1:7" s="209" customFormat="1">
      <c r="A302" s="82"/>
      <c r="B302" s="232"/>
      <c r="C302" s="280"/>
      <c r="D302" s="243"/>
      <c r="E302" s="284"/>
      <c r="F302" s="290"/>
      <c r="G302" s="235"/>
    </row>
    <row r="303" spans="1:7" s="209" customFormat="1" ht="52.8">
      <c r="A303" s="82">
        <v>41</v>
      </c>
      <c r="B303" s="232" t="s">
        <v>1455</v>
      </c>
      <c r="C303" s="280" t="s">
        <v>1033</v>
      </c>
      <c r="D303" s="280" t="s">
        <v>908</v>
      </c>
      <c r="E303" s="284">
        <v>60000</v>
      </c>
      <c r="F303" s="285"/>
      <c r="G303" s="235"/>
    </row>
    <row r="304" spans="1:7" s="209" customFormat="1">
      <c r="A304" s="82"/>
      <c r="B304" s="232"/>
      <c r="C304" s="280"/>
      <c r="D304" s="243"/>
      <c r="E304" s="284"/>
      <c r="F304" s="285"/>
      <c r="G304" s="235"/>
    </row>
    <row r="305" spans="1:7" s="209" customFormat="1" ht="79.2">
      <c r="A305" s="82">
        <v>40</v>
      </c>
      <c r="B305" s="232" t="s">
        <v>1456</v>
      </c>
      <c r="C305" s="280"/>
      <c r="D305" s="243"/>
      <c r="E305" s="284"/>
      <c r="F305" s="285"/>
      <c r="G305" s="235"/>
    </row>
    <row r="306" spans="1:7" s="209" customFormat="1">
      <c r="A306" s="82">
        <v>40.1</v>
      </c>
      <c r="B306" s="232" t="s">
        <v>1445</v>
      </c>
      <c r="C306" s="280" t="s">
        <v>938</v>
      </c>
      <c r="D306" s="243">
        <v>25</v>
      </c>
      <c r="E306" s="293">
        <v>1050</v>
      </c>
      <c r="F306" s="285">
        <f>D306*E306</f>
        <v>26250</v>
      </c>
      <c r="G306" s="235"/>
    </row>
    <row r="307" spans="1:7" s="209" customFormat="1">
      <c r="A307" s="82"/>
      <c r="B307" s="232"/>
      <c r="C307" s="280"/>
      <c r="D307" s="243"/>
      <c r="E307" s="284"/>
      <c r="F307" s="285">
        <f t="shared" ref="F307:F308" si="5">D307*E307</f>
        <v>0</v>
      </c>
      <c r="G307" s="235"/>
    </row>
    <row r="308" spans="1:7" s="209" customFormat="1" ht="39.6">
      <c r="A308" s="82">
        <v>41</v>
      </c>
      <c r="B308" s="232" t="s">
        <v>1457</v>
      </c>
      <c r="C308" s="280"/>
      <c r="D308" s="243"/>
      <c r="E308" s="284"/>
      <c r="F308" s="285">
        <f t="shared" si="5"/>
        <v>0</v>
      </c>
      <c r="G308" s="235"/>
    </row>
    <row r="309" spans="1:7" s="209" customFormat="1">
      <c r="A309" s="82">
        <v>41.1</v>
      </c>
      <c r="B309" s="232" t="s">
        <v>1458</v>
      </c>
      <c r="C309" s="280" t="s">
        <v>938</v>
      </c>
      <c r="D309" s="243">
        <v>25</v>
      </c>
      <c r="E309" s="293">
        <v>500</v>
      </c>
      <c r="F309" s="285">
        <f>D309*E309</f>
        <v>12500</v>
      </c>
      <c r="G309" s="235"/>
    </row>
    <row r="310" spans="1:7" s="209" customFormat="1">
      <c r="A310" s="82"/>
      <c r="B310" s="232"/>
      <c r="C310" s="280"/>
      <c r="D310" s="243"/>
      <c r="E310" s="284"/>
      <c r="F310" s="290"/>
      <c r="G310" s="235"/>
    </row>
    <row r="311" spans="1:7" s="209" customFormat="1" ht="52.8">
      <c r="A311" s="82">
        <v>42</v>
      </c>
      <c r="B311" s="232" t="s">
        <v>1459</v>
      </c>
      <c r="C311" s="280"/>
      <c r="D311" s="243"/>
      <c r="E311" s="284"/>
      <c r="F311" s="285"/>
      <c r="G311" s="235"/>
    </row>
    <row r="312" spans="1:7" s="209" customFormat="1">
      <c r="A312" s="82">
        <v>42.1</v>
      </c>
      <c r="B312" s="232" t="s">
        <v>1460</v>
      </c>
      <c r="C312" s="280"/>
      <c r="D312" s="243"/>
      <c r="E312" s="284"/>
      <c r="F312" s="285"/>
      <c r="G312" s="235"/>
    </row>
    <row r="313" spans="1:7" s="209" customFormat="1">
      <c r="A313" s="82" t="s">
        <v>1461</v>
      </c>
      <c r="B313" s="232" t="s">
        <v>1462</v>
      </c>
      <c r="C313" s="280" t="s">
        <v>93</v>
      </c>
      <c r="D313" s="243">
        <v>0</v>
      </c>
      <c r="E313" s="293">
        <v>2450</v>
      </c>
      <c r="F313" s="285">
        <f>D313*E313</f>
        <v>0</v>
      </c>
      <c r="G313" s="235"/>
    </row>
    <row r="314" spans="1:7" s="209" customFormat="1">
      <c r="A314" s="82"/>
      <c r="B314" s="232"/>
      <c r="C314" s="280"/>
      <c r="D314" s="243"/>
      <c r="E314" s="284"/>
      <c r="F314" s="290"/>
      <c r="G314" s="235"/>
    </row>
    <row r="315" spans="1:7" s="209" customFormat="1" ht="39.6">
      <c r="A315" s="82">
        <v>43</v>
      </c>
      <c r="B315" s="232" t="s">
        <v>1463</v>
      </c>
      <c r="C315" s="280" t="s">
        <v>1406</v>
      </c>
      <c r="D315" s="243">
        <v>0</v>
      </c>
      <c r="E315" s="294">
        <v>4000</v>
      </c>
      <c r="F315" s="285">
        <f>D315*E315</f>
        <v>0</v>
      </c>
      <c r="G315" s="235"/>
    </row>
    <row r="316" spans="1:7" s="209" customFormat="1">
      <c r="A316" s="82"/>
      <c r="B316" s="232"/>
      <c r="C316" s="280"/>
      <c r="D316" s="243"/>
      <c r="E316" s="288"/>
      <c r="F316" s="296">
        <f>SUM(F280:F315)</f>
        <v>233920</v>
      </c>
      <c r="G316" s="235"/>
    </row>
    <row r="317" spans="1:7" s="209" customFormat="1">
      <c r="A317" s="82"/>
      <c r="B317" s="287" t="s">
        <v>1356</v>
      </c>
      <c r="C317" s="280"/>
      <c r="D317" s="243"/>
      <c r="E317" s="284"/>
      <c r="F317" s="290"/>
      <c r="G317" s="235"/>
    </row>
    <row r="318" spans="1:7" s="209" customFormat="1">
      <c r="A318" s="82"/>
      <c r="B318" s="92"/>
      <c r="C318" s="280"/>
      <c r="D318" s="243"/>
      <c r="E318" s="299"/>
      <c r="F318" s="300"/>
      <c r="G318" s="235"/>
    </row>
    <row r="382" spans="6:6">
      <c r="F382" s="211"/>
    </row>
  </sheetData>
  <mergeCells count="1">
    <mergeCell ref="C1:F2"/>
  </mergeCells>
  <conditionalFormatting sqref="D6:D318">
    <cfRule type="cellIs" dxfId="2" priority="1" operator="equal">
      <formula>0</formula>
    </cfRule>
  </conditionalFormatting>
  <pageMargins left="0.70866141732283505" right="0.70866141732283505" top="0.74803149606299202" bottom="0.74803149606299202" header="0.31496062992126" footer="0.31496062992126"/>
  <pageSetup paperSize="9" orientation="landscape"/>
  <ignoredErrors>
    <ignoredError sqref="F19 F28:F30 F34:F36 F38:F40 F45 F50:F51 F176:F194" unlockedFormula="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C135"/>
  <sheetViews>
    <sheetView workbookViewId="0">
      <selection activeCell="I69" sqref="I69"/>
    </sheetView>
  </sheetViews>
  <sheetFormatPr defaultColWidth="9.109375" defaultRowHeight="13.2"/>
  <cols>
    <col min="1" max="1" width="7.6640625" style="41" customWidth="1"/>
    <col min="2" max="2" width="61.44140625" style="41" customWidth="1"/>
    <col min="3" max="3" width="62.88671875" style="41" customWidth="1"/>
    <col min="4" max="16384" width="9.109375" style="41"/>
  </cols>
  <sheetData>
    <row r="1" spans="1:3">
      <c r="A1" s="191" t="str">
        <f>+' Summary'!A1</f>
        <v>PROJECT : AMD, CIP LOUNGE AT T1, AHEMDABAD AIRPORT</v>
      </c>
      <c r="B1" s="192"/>
      <c r="C1" s="193"/>
    </row>
    <row r="2" spans="1:3">
      <c r="A2" s="194" t="s">
        <v>1464</v>
      </c>
      <c r="B2" s="195" t="s">
        <v>1465</v>
      </c>
      <c r="C2" s="194" t="s">
        <v>1466</v>
      </c>
    </row>
    <row r="3" spans="1:3">
      <c r="A3" s="658" t="s">
        <v>1467</v>
      </c>
      <c r="B3" s="658"/>
      <c r="C3" s="658"/>
    </row>
    <row r="4" spans="1:3">
      <c r="A4" s="18">
        <v>1</v>
      </c>
      <c r="B4" s="196" t="s">
        <v>1468</v>
      </c>
      <c r="C4" s="196" t="s">
        <v>1469</v>
      </c>
    </row>
    <row r="5" spans="1:3">
      <c r="A5" s="18">
        <v>2</v>
      </c>
      <c r="B5" s="196" t="s">
        <v>1470</v>
      </c>
      <c r="C5" s="196" t="s">
        <v>1471</v>
      </c>
    </row>
    <row r="6" spans="1:3">
      <c r="A6" s="18">
        <v>3</v>
      </c>
      <c r="B6" s="196" t="s">
        <v>1472</v>
      </c>
      <c r="C6" s="196" t="s">
        <v>1471</v>
      </c>
    </row>
    <row r="7" spans="1:3">
      <c r="A7" s="18">
        <v>4</v>
      </c>
      <c r="B7" s="196" t="s">
        <v>1473</v>
      </c>
      <c r="C7" s="196" t="s">
        <v>1474</v>
      </c>
    </row>
    <row r="8" spans="1:3">
      <c r="A8" s="18">
        <v>5</v>
      </c>
      <c r="B8" s="196" t="s">
        <v>1475</v>
      </c>
      <c r="C8" s="196" t="s">
        <v>1476</v>
      </c>
    </row>
    <row r="9" spans="1:3">
      <c r="A9" s="18">
        <v>6</v>
      </c>
      <c r="B9" s="196" t="s">
        <v>1477</v>
      </c>
      <c r="C9" s="196" t="s">
        <v>1478</v>
      </c>
    </row>
    <row r="10" spans="1:3">
      <c r="A10" s="18">
        <v>7</v>
      </c>
      <c r="B10" s="196" t="s">
        <v>1479</v>
      </c>
      <c r="C10" s="196" t="s">
        <v>1480</v>
      </c>
    </row>
    <row r="11" spans="1:3">
      <c r="A11" s="18">
        <v>8</v>
      </c>
      <c r="B11" s="196" t="s">
        <v>1481</v>
      </c>
      <c r="C11" s="196" t="s">
        <v>1482</v>
      </c>
    </row>
    <row r="12" spans="1:3">
      <c r="A12" s="18">
        <v>9</v>
      </c>
      <c r="B12" s="196" t="s">
        <v>1483</v>
      </c>
      <c r="C12" s="196" t="s">
        <v>1484</v>
      </c>
    </row>
    <row r="13" spans="1:3">
      <c r="A13" s="18">
        <v>10</v>
      </c>
      <c r="B13" s="196" t="s">
        <v>1485</v>
      </c>
      <c r="C13" s="196" t="s">
        <v>1486</v>
      </c>
    </row>
    <row r="14" spans="1:3">
      <c r="A14" s="18">
        <v>11</v>
      </c>
      <c r="B14" s="196" t="s">
        <v>1487</v>
      </c>
      <c r="C14" s="196" t="s">
        <v>1488</v>
      </c>
    </row>
    <row r="15" spans="1:3">
      <c r="A15" s="18">
        <v>12</v>
      </c>
      <c r="B15" s="196" t="s">
        <v>1489</v>
      </c>
      <c r="C15" s="196" t="s">
        <v>1490</v>
      </c>
    </row>
    <row r="16" spans="1:3">
      <c r="A16" s="18">
        <v>13</v>
      </c>
      <c r="B16" s="196" t="s">
        <v>1491</v>
      </c>
      <c r="C16" s="196" t="s">
        <v>1492</v>
      </c>
    </row>
    <row r="17" spans="1:3">
      <c r="A17" s="18">
        <v>14</v>
      </c>
      <c r="B17" s="196" t="s">
        <v>1493</v>
      </c>
      <c r="C17" s="196" t="s">
        <v>1494</v>
      </c>
    </row>
    <row r="18" spans="1:3">
      <c r="A18" s="18">
        <v>15</v>
      </c>
      <c r="B18" s="196" t="s">
        <v>1495</v>
      </c>
      <c r="C18" s="196" t="s">
        <v>1496</v>
      </c>
    </row>
    <row r="19" spans="1:3">
      <c r="A19" s="18">
        <v>16</v>
      </c>
      <c r="B19" s="196" t="s">
        <v>1497</v>
      </c>
      <c r="C19" s="196" t="s">
        <v>1498</v>
      </c>
    </row>
    <row r="20" spans="1:3" ht="26.4">
      <c r="A20" s="18">
        <v>17</v>
      </c>
      <c r="B20" s="196" t="s">
        <v>1499</v>
      </c>
      <c r="C20" s="196" t="s">
        <v>1500</v>
      </c>
    </row>
    <row r="21" spans="1:3">
      <c r="A21" s="18">
        <v>18</v>
      </c>
      <c r="B21" s="196" t="s">
        <v>1501</v>
      </c>
      <c r="C21" s="196" t="s">
        <v>1502</v>
      </c>
    </row>
    <row r="22" spans="1:3">
      <c r="A22" s="18">
        <v>19</v>
      </c>
      <c r="B22" s="196" t="s">
        <v>1503</v>
      </c>
      <c r="C22" s="196" t="s">
        <v>1504</v>
      </c>
    </row>
    <row r="23" spans="1:3">
      <c r="A23" s="18">
        <v>20</v>
      </c>
      <c r="B23" s="196" t="s">
        <v>1505</v>
      </c>
      <c r="C23" s="196" t="s">
        <v>1506</v>
      </c>
    </row>
    <row r="24" spans="1:3">
      <c r="A24" s="18">
        <v>21</v>
      </c>
      <c r="B24" s="196" t="s">
        <v>1507</v>
      </c>
      <c r="C24" s="196" t="s">
        <v>1508</v>
      </c>
    </row>
    <row r="25" spans="1:3">
      <c r="A25" s="18">
        <v>22</v>
      </c>
      <c r="B25" s="196" t="s">
        <v>1509</v>
      </c>
      <c r="C25" s="196" t="s">
        <v>1510</v>
      </c>
    </row>
    <row r="26" spans="1:3">
      <c r="A26" s="18">
        <v>23</v>
      </c>
      <c r="B26" s="196" t="s">
        <v>1511</v>
      </c>
      <c r="C26" s="196" t="s">
        <v>1512</v>
      </c>
    </row>
    <row r="27" spans="1:3">
      <c r="A27" s="18">
        <v>24</v>
      </c>
      <c r="B27" s="196" t="s">
        <v>1513</v>
      </c>
      <c r="C27" s="196" t="s">
        <v>1514</v>
      </c>
    </row>
    <row r="28" spans="1:3">
      <c r="A28" s="18">
        <v>25</v>
      </c>
      <c r="B28" s="196" t="s">
        <v>1515</v>
      </c>
      <c r="C28" s="196" t="s">
        <v>1516</v>
      </c>
    </row>
    <row r="29" spans="1:3">
      <c r="A29" s="18">
        <v>26</v>
      </c>
      <c r="B29" s="196" t="s">
        <v>1517</v>
      </c>
      <c r="C29" s="196" t="s">
        <v>1518</v>
      </c>
    </row>
    <row r="30" spans="1:3">
      <c r="A30" s="18">
        <v>27</v>
      </c>
      <c r="B30" s="196" t="s">
        <v>1519</v>
      </c>
      <c r="C30" s="196" t="s">
        <v>1518</v>
      </c>
    </row>
    <row r="31" spans="1:3">
      <c r="A31" s="18">
        <v>28</v>
      </c>
      <c r="B31" s="196" t="s">
        <v>1520</v>
      </c>
      <c r="C31" s="196" t="s">
        <v>1518</v>
      </c>
    </row>
    <row r="32" spans="1:3">
      <c r="A32" s="18">
        <v>29</v>
      </c>
      <c r="B32" s="196" t="s">
        <v>1521</v>
      </c>
      <c r="C32" s="196" t="s">
        <v>1522</v>
      </c>
    </row>
    <row r="33" spans="1:3">
      <c r="A33" s="18">
        <v>30</v>
      </c>
      <c r="B33" s="196" t="s">
        <v>1523</v>
      </c>
      <c r="C33" s="196" t="s">
        <v>1524</v>
      </c>
    </row>
    <row r="34" spans="1:3">
      <c r="A34" s="18">
        <v>31</v>
      </c>
      <c r="B34" s="196" t="s">
        <v>1525</v>
      </c>
      <c r="C34" s="196" t="s">
        <v>1526</v>
      </c>
    </row>
    <row r="35" spans="1:3">
      <c r="A35" s="18">
        <v>32</v>
      </c>
      <c r="B35" s="196" t="s">
        <v>1527</v>
      </c>
      <c r="C35" s="196" t="s">
        <v>1528</v>
      </c>
    </row>
    <row r="36" spans="1:3">
      <c r="A36" s="18">
        <v>33</v>
      </c>
      <c r="B36" s="196" t="s">
        <v>1529</v>
      </c>
      <c r="C36" s="196" t="s">
        <v>1518</v>
      </c>
    </row>
    <row r="37" spans="1:3">
      <c r="A37" s="18">
        <v>34</v>
      </c>
      <c r="B37" s="196" t="s">
        <v>1530</v>
      </c>
      <c r="C37" s="196" t="s">
        <v>1518</v>
      </c>
    </row>
    <row r="38" spans="1:3">
      <c r="A38" s="18">
        <v>35</v>
      </c>
      <c r="B38" s="196" t="s">
        <v>1531</v>
      </c>
      <c r="C38" s="196" t="s">
        <v>1518</v>
      </c>
    </row>
    <row r="39" spans="1:3">
      <c r="A39" s="18">
        <v>36</v>
      </c>
      <c r="B39" s="196" t="s">
        <v>1532</v>
      </c>
      <c r="C39" s="196" t="s">
        <v>1518</v>
      </c>
    </row>
    <row r="40" spans="1:3">
      <c r="A40" s="18">
        <v>37</v>
      </c>
      <c r="B40" s="196" t="s">
        <v>1533</v>
      </c>
      <c r="C40" s="196" t="s">
        <v>1518</v>
      </c>
    </row>
    <row r="41" spans="1:3">
      <c r="A41" s="18">
        <v>38</v>
      </c>
      <c r="B41" s="196" t="s">
        <v>1534</v>
      </c>
      <c r="C41" s="196" t="s">
        <v>1518</v>
      </c>
    </row>
    <row r="42" spans="1:3">
      <c r="A42" s="18">
        <v>39</v>
      </c>
      <c r="B42" s="196" t="s">
        <v>1535</v>
      </c>
      <c r="C42" s="196" t="s">
        <v>1518</v>
      </c>
    </row>
    <row r="44" spans="1:3" ht="14.25" customHeight="1">
      <c r="A44" s="659" t="s">
        <v>1536</v>
      </c>
      <c r="B44" s="659"/>
      <c r="C44" s="659"/>
    </row>
    <row r="45" spans="1:3">
      <c r="A45" s="18">
        <v>1</v>
      </c>
      <c r="B45" s="26" t="s">
        <v>1537</v>
      </c>
      <c r="C45" s="196" t="s">
        <v>1538</v>
      </c>
    </row>
    <row r="46" spans="1:3">
      <c r="A46" s="18">
        <v>2</v>
      </c>
      <c r="B46" s="26" t="s">
        <v>1539</v>
      </c>
      <c r="C46" s="196" t="s">
        <v>1540</v>
      </c>
    </row>
    <row r="47" spans="1:3">
      <c r="A47" s="197">
        <v>3</v>
      </c>
      <c r="B47" s="196" t="s">
        <v>1541</v>
      </c>
      <c r="C47" s="182" t="s">
        <v>1542</v>
      </c>
    </row>
    <row r="48" spans="1:3">
      <c r="A48" s="197">
        <v>4</v>
      </c>
      <c r="B48" s="26" t="s">
        <v>1543</v>
      </c>
      <c r="C48" s="196" t="s">
        <v>1544</v>
      </c>
    </row>
    <row r="49" spans="1:3">
      <c r="A49" s="197">
        <v>5</v>
      </c>
      <c r="B49" s="26" t="s">
        <v>1545</v>
      </c>
      <c r="C49" s="196" t="s">
        <v>1546</v>
      </c>
    </row>
    <row r="50" spans="1:3">
      <c r="A50" s="197">
        <v>6</v>
      </c>
      <c r="B50" s="26" t="s">
        <v>1547</v>
      </c>
      <c r="C50" s="196" t="s">
        <v>1548</v>
      </c>
    </row>
    <row r="51" spans="1:3">
      <c r="A51" s="198">
        <v>7</v>
      </c>
      <c r="B51" s="199" t="s">
        <v>1549</v>
      </c>
      <c r="C51" s="200" t="s">
        <v>1550</v>
      </c>
    </row>
    <row r="52" spans="1:3">
      <c r="A52" s="198">
        <v>8</v>
      </c>
      <c r="B52" s="199" t="s">
        <v>1551</v>
      </c>
      <c r="C52" s="200" t="s">
        <v>1552</v>
      </c>
    </row>
    <row r="53" spans="1:3">
      <c r="A53" s="198">
        <v>9</v>
      </c>
      <c r="B53" s="199" t="s">
        <v>1553</v>
      </c>
      <c r="C53" s="200" t="s">
        <v>1554</v>
      </c>
    </row>
    <row r="54" spans="1:3">
      <c r="A54" s="198">
        <v>10</v>
      </c>
      <c r="B54" s="199" t="s">
        <v>1555</v>
      </c>
      <c r="C54" s="200" t="s">
        <v>1556</v>
      </c>
    </row>
    <row r="55" spans="1:3">
      <c r="A55" s="198">
        <v>11</v>
      </c>
      <c r="B55" s="199" t="s">
        <v>1557</v>
      </c>
      <c r="C55" s="200" t="s">
        <v>1558</v>
      </c>
    </row>
    <row r="56" spans="1:3">
      <c r="A56" s="197">
        <v>12</v>
      </c>
      <c r="B56" s="26" t="s">
        <v>1559</v>
      </c>
      <c r="C56" s="196" t="s">
        <v>1560</v>
      </c>
    </row>
    <row r="57" spans="1:3">
      <c r="A57" s="197">
        <v>13</v>
      </c>
      <c r="B57" s="26" t="s">
        <v>1561</v>
      </c>
      <c r="C57" s="196" t="s">
        <v>1562</v>
      </c>
    </row>
    <row r="58" spans="1:3">
      <c r="A58" s="197">
        <v>14</v>
      </c>
      <c r="B58" s="201" t="s">
        <v>1563</v>
      </c>
      <c r="C58" s="201" t="s">
        <v>1564</v>
      </c>
    </row>
    <row r="59" spans="1:3">
      <c r="A59" s="197">
        <v>15</v>
      </c>
      <c r="B59" s="201" t="s">
        <v>1565</v>
      </c>
      <c r="C59" s="201" t="s">
        <v>1566</v>
      </c>
    </row>
    <row r="60" spans="1:3">
      <c r="A60" s="197">
        <v>16</v>
      </c>
      <c r="B60" s="201" t="s">
        <v>1567</v>
      </c>
      <c r="C60" s="201" t="s">
        <v>1568</v>
      </c>
    </row>
    <row r="61" spans="1:3">
      <c r="A61" s="197">
        <v>17</v>
      </c>
      <c r="B61" s="201" t="s">
        <v>1569</v>
      </c>
      <c r="C61" s="201" t="s">
        <v>1570</v>
      </c>
    </row>
    <row r="62" spans="1:3">
      <c r="A62" s="197">
        <v>18</v>
      </c>
      <c r="B62" s="201" t="s">
        <v>1571</v>
      </c>
      <c r="C62" s="201" t="s">
        <v>1572</v>
      </c>
    </row>
    <row r="63" spans="1:3" ht="26.4">
      <c r="A63" s="197">
        <v>19</v>
      </c>
      <c r="B63" s="201" t="s">
        <v>1573</v>
      </c>
      <c r="C63" s="201" t="s">
        <v>1574</v>
      </c>
    </row>
    <row r="64" spans="1:3">
      <c r="A64" s="197">
        <v>20</v>
      </c>
      <c r="B64" s="201" t="s">
        <v>1575</v>
      </c>
      <c r="C64" s="201" t="s">
        <v>1576</v>
      </c>
    </row>
    <row r="65" spans="1:3">
      <c r="A65" s="197">
        <v>21</v>
      </c>
      <c r="B65" s="201" t="s">
        <v>1577</v>
      </c>
      <c r="C65" s="201" t="s">
        <v>1578</v>
      </c>
    </row>
    <row r="66" spans="1:3">
      <c r="A66" s="197">
        <v>22</v>
      </c>
      <c r="B66" s="201" t="s">
        <v>1579</v>
      </c>
      <c r="C66" s="201" t="s">
        <v>1580</v>
      </c>
    </row>
    <row r="67" spans="1:3">
      <c r="A67" s="197">
        <v>23</v>
      </c>
      <c r="B67" s="201" t="s">
        <v>1581</v>
      </c>
      <c r="C67" s="201" t="s">
        <v>1582</v>
      </c>
    </row>
    <row r="68" spans="1:3">
      <c r="A68" s="197">
        <v>24</v>
      </c>
      <c r="B68" s="201" t="s">
        <v>1583</v>
      </c>
      <c r="C68" s="201" t="s">
        <v>1584</v>
      </c>
    </row>
    <row r="69" spans="1:3">
      <c r="A69" s="197">
        <v>25</v>
      </c>
      <c r="B69" s="201" t="s">
        <v>1585</v>
      </c>
      <c r="C69" s="201" t="s">
        <v>1586</v>
      </c>
    </row>
    <row r="70" spans="1:3">
      <c r="A70" s="197">
        <v>26</v>
      </c>
      <c r="B70" s="201" t="s">
        <v>1587</v>
      </c>
      <c r="C70" s="201" t="s">
        <v>1588</v>
      </c>
    </row>
    <row r="71" spans="1:3">
      <c r="A71" s="197">
        <v>27</v>
      </c>
      <c r="B71" s="201" t="s">
        <v>1589</v>
      </c>
      <c r="C71" s="201" t="s">
        <v>1590</v>
      </c>
    </row>
    <row r="72" spans="1:3">
      <c r="A72" s="197">
        <v>28</v>
      </c>
      <c r="B72" s="201" t="s">
        <v>1591</v>
      </c>
      <c r="C72" s="201" t="s">
        <v>1592</v>
      </c>
    </row>
    <row r="73" spans="1:3">
      <c r="A73" s="197">
        <v>29</v>
      </c>
      <c r="B73" s="201" t="s">
        <v>1593</v>
      </c>
      <c r="C73" s="201" t="s">
        <v>1594</v>
      </c>
    </row>
    <row r="74" spans="1:3">
      <c r="A74" s="197">
        <v>30</v>
      </c>
      <c r="B74" s="201" t="s">
        <v>1595</v>
      </c>
      <c r="C74" s="201" t="s">
        <v>1596</v>
      </c>
    </row>
    <row r="75" spans="1:3">
      <c r="A75" s="18">
        <v>31</v>
      </c>
      <c r="B75" s="201" t="s">
        <v>1597</v>
      </c>
      <c r="C75" s="202" t="s">
        <v>1598</v>
      </c>
    </row>
    <row r="76" spans="1:3">
      <c r="A76" s="18">
        <v>32</v>
      </c>
      <c r="B76" s="201" t="s">
        <v>1599</v>
      </c>
      <c r="C76" s="202" t="s">
        <v>1600</v>
      </c>
    </row>
    <row r="77" spans="1:3">
      <c r="A77" s="18">
        <v>33</v>
      </c>
      <c r="B77" s="201" t="s">
        <v>1601</v>
      </c>
      <c r="C77" s="201" t="s">
        <v>1602</v>
      </c>
    </row>
    <row r="78" spans="1:3">
      <c r="A78" s="18">
        <v>34</v>
      </c>
      <c r="B78" s="201" t="s">
        <v>1603</v>
      </c>
      <c r="C78" s="196" t="s">
        <v>1604</v>
      </c>
    </row>
    <row r="79" spans="1:3">
      <c r="A79" s="18">
        <v>35</v>
      </c>
      <c r="B79" s="196" t="s">
        <v>1527</v>
      </c>
      <c r="C79" s="196" t="s">
        <v>1528</v>
      </c>
    </row>
    <row r="80" spans="1:3">
      <c r="A80" s="18">
        <v>36</v>
      </c>
      <c r="B80" s="196" t="s">
        <v>1477</v>
      </c>
      <c r="C80" s="196" t="s">
        <v>1605</v>
      </c>
    </row>
    <row r="81" spans="1:3">
      <c r="A81" s="18">
        <v>37</v>
      </c>
      <c r="B81" s="196" t="s">
        <v>1606</v>
      </c>
      <c r="C81" s="203" t="s">
        <v>1607</v>
      </c>
    </row>
    <row r="82" spans="1:3">
      <c r="A82" s="18">
        <v>38</v>
      </c>
      <c r="B82" s="196" t="s">
        <v>1608</v>
      </c>
      <c r="C82" s="196" t="s">
        <v>1609</v>
      </c>
    </row>
    <row r="83" spans="1:3">
      <c r="A83" s="18">
        <v>39</v>
      </c>
      <c r="B83" s="196" t="s">
        <v>1610</v>
      </c>
      <c r="C83" s="196" t="s">
        <v>1611</v>
      </c>
    </row>
    <row r="84" spans="1:3">
      <c r="A84" s="18">
        <v>40</v>
      </c>
      <c r="B84" s="196" t="s">
        <v>1612</v>
      </c>
      <c r="C84" s="196" t="s">
        <v>1613</v>
      </c>
    </row>
    <row r="85" spans="1:3">
      <c r="A85" s="18">
        <v>41</v>
      </c>
      <c r="B85" s="196" t="s">
        <v>1614</v>
      </c>
      <c r="C85" s="196" t="s">
        <v>1615</v>
      </c>
    </row>
    <row r="86" spans="1:3">
      <c r="A86" s="18">
        <v>42</v>
      </c>
      <c r="B86" s="196" t="s">
        <v>1616</v>
      </c>
      <c r="C86" s="196" t="s">
        <v>1617</v>
      </c>
    </row>
    <row r="87" spans="1:3">
      <c r="A87" s="18">
        <v>43</v>
      </c>
      <c r="B87" s="196" t="s">
        <v>1618</v>
      </c>
      <c r="C87" s="196" t="s">
        <v>1619</v>
      </c>
    </row>
    <row r="88" spans="1:3">
      <c r="A88" s="18">
        <v>43</v>
      </c>
      <c r="B88" s="196" t="s">
        <v>1620</v>
      </c>
      <c r="C88" s="196" t="s">
        <v>1621</v>
      </c>
    </row>
    <row r="89" spans="1:3">
      <c r="A89" s="18">
        <v>44</v>
      </c>
      <c r="B89" s="196" t="s">
        <v>1622</v>
      </c>
      <c r="C89" s="196" t="s">
        <v>1623</v>
      </c>
    </row>
    <row r="90" spans="1:3">
      <c r="A90" s="18">
        <v>45</v>
      </c>
      <c r="B90" s="196" t="s">
        <v>1624</v>
      </c>
      <c r="C90" s="196" t="s">
        <v>1625</v>
      </c>
    </row>
    <row r="91" spans="1:3">
      <c r="A91" s="18">
        <v>46</v>
      </c>
      <c r="B91" s="196" t="s">
        <v>1626</v>
      </c>
      <c r="C91" s="196" t="s">
        <v>1552</v>
      </c>
    </row>
    <row r="92" spans="1:3">
      <c r="A92" s="18">
        <v>47</v>
      </c>
      <c r="B92" s="196" t="s">
        <v>1627</v>
      </c>
      <c r="C92" s="196" t="s">
        <v>1628</v>
      </c>
    </row>
    <row r="93" spans="1:3">
      <c r="A93" s="18">
        <v>48</v>
      </c>
      <c r="B93" s="196" t="s">
        <v>956</v>
      </c>
      <c r="C93" s="196" t="s">
        <v>1629</v>
      </c>
    </row>
    <row r="94" spans="1:3">
      <c r="A94" s="18">
        <v>49</v>
      </c>
      <c r="B94" s="196" t="s">
        <v>1630</v>
      </c>
      <c r="C94" s="196" t="s">
        <v>1631</v>
      </c>
    </row>
    <row r="95" spans="1:3">
      <c r="A95" s="18">
        <v>50</v>
      </c>
      <c r="B95" s="196" t="s">
        <v>1632</v>
      </c>
      <c r="C95" s="196" t="s">
        <v>1633</v>
      </c>
    </row>
    <row r="96" spans="1:3">
      <c r="A96" s="18">
        <v>51</v>
      </c>
      <c r="B96" s="196" t="s">
        <v>1634</v>
      </c>
      <c r="C96" s="196" t="s">
        <v>1635</v>
      </c>
    </row>
    <row r="97" spans="1:3">
      <c r="A97" s="18">
        <v>52</v>
      </c>
      <c r="B97" s="196" t="s">
        <v>1636</v>
      </c>
      <c r="C97" s="196" t="s">
        <v>1637</v>
      </c>
    </row>
    <row r="98" spans="1:3">
      <c r="A98" s="18">
        <v>53</v>
      </c>
      <c r="B98" s="196" t="s">
        <v>976</v>
      </c>
      <c r="C98" s="196" t="s">
        <v>1638</v>
      </c>
    </row>
    <row r="99" spans="1:3">
      <c r="A99" s="18">
        <v>54</v>
      </c>
      <c r="B99" s="196" t="s">
        <v>1639</v>
      </c>
      <c r="C99" s="196" t="s">
        <v>1638</v>
      </c>
    </row>
    <row r="100" spans="1:3">
      <c r="A100" s="18">
        <v>55</v>
      </c>
      <c r="B100" s="196" t="s">
        <v>988</v>
      </c>
      <c r="C100" s="196" t="s">
        <v>1640</v>
      </c>
    </row>
    <row r="101" spans="1:3">
      <c r="A101" s="18">
        <v>56</v>
      </c>
      <c r="B101" s="196" t="s">
        <v>1641</v>
      </c>
      <c r="C101" s="204" t="s">
        <v>1642</v>
      </c>
    </row>
    <row r="102" spans="1:3">
      <c r="A102" s="18"/>
      <c r="B102" s="196"/>
      <c r="C102" s="196"/>
    </row>
    <row r="103" spans="1:3">
      <c r="A103" s="658" t="s">
        <v>1643</v>
      </c>
      <c r="B103" s="658"/>
      <c r="C103" s="658"/>
    </row>
    <row r="104" spans="1:3">
      <c r="A104" s="24"/>
      <c r="B104" s="660" t="s">
        <v>1644</v>
      </c>
      <c r="C104" s="661"/>
    </row>
    <row r="105" spans="1:3">
      <c r="A105" s="24">
        <v>1</v>
      </c>
      <c r="B105" s="26" t="s">
        <v>1645</v>
      </c>
      <c r="C105" s="26" t="s">
        <v>1646</v>
      </c>
    </row>
    <row r="106" spans="1:3" ht="39.6">
      <c r="A106" s="24">
        <v>2</v>
      </c>
      <c r="B106" s="26" t="s">
        <v>1647</v>
      </c>
      <c r="C106" s="196" t="s">
        <v>1648</v>
      </c>
    </row>
    <row r="107" spans="1:3">
      <c r="A107" s="24">
        <v>3</v>
      </c>
      <c r="B107" s="26" t="s">
        <v>1649</v>
      </c>
      <c r="C107" s="196" t="s">
        <v>1650</v>
      </c>
    </row>
    <row r="108" spans="1:3" ht="26.4">
      <c r="A108" s="24">
        <v>4</v>
      </c>
      <c r="B108" s="26" t="s">
        <v>1651</v>
      </c>
      <c r="C108" s="196" t="s">
        <v>1652</v>
      </c>
    </row>
    <row r="109" spans="1:3" ht="26.4">
      <c r="A109" s="24">
        <v>5</v>
      </c>
      <c r="B109" s="26" t="s">
        <v>1653</v>
      </c>
      <c r="C109" s="43" t="s">
        <v>1654</v>
      </c>
    </row>
    <row r="110" spans="1:3">
      <c r="A110" s="24">
        <v>6</v>
      </c>
      <c r="B110" s="26" t="s">
        <v>1655</v>
      </c>
      <c r="C110" s="196" t="s">
        <v>1656</v>
      </c>
    </row>
    <row r="111" spans="1:3">
      <c r="A111" s="24">
        <v>7</v>
      </c>
      <c r="B111" s="26" t="s">
        <v>1603</v>
      </c>
      <c r="C111" s="196" t="s">
        <v>1657</v>
      </c>
    </row>
    <row r="112" spans="1:3">
      <c r="A112" s="24">
        <v>8</v>
      </c>
      <c r="B112" s="26" t="s">
        <v>1658</v>
      </c>
      <c r="C112" s="196" t="s">
        <v>1659</v>
      </c>
    </row>
    <row r="113" spans="1:3">
      <c r="A113" s="24">
        <v>9</v>
      </c>
      <c r="B113" s="26" t="s">
        <v>1660</v>
      </c>
      <c r="C113" s="196" t="s">
        <v>1661</v>
      </c>
    </row>
    <row r="114" spans="1:3">
      <c r="A114" s="24">
        <v>10</v>
      </c>
      <c r="B114" s="201" t="s">
        <v>1662</v>
      </c>
      <c r="C114" s="201" t="s">
        <v>1663</v>
      </c>
    </row>
    <row r="115" spans="1:3">
      <c r="A115" s="24">
        <v>11</v>
      </c>
      <c r="B115" s="201" t="s">
        <v>1664</v>
      </c>
      <c r="C115" s="201" t="s">
        <v>1665</v>
      </c>
    </row>
    <row r="116" spans="1:3" ht="26.4">
      <c r="A116" s="24">
        <v>12</v>
      </c>
      <c r="B116" s="201" t="s">
        <v>1666</v>
      </c>
      <c r="C116" s="201" t="s">
        <v>1667</v>
      </c>
    </row>
    <row r="117" spans="1:3">
      <c r="A117" s="24">
        <v>13</v>
      </c>
      <c r="B117" s="201" t="s">
        <v>1668</v>
      </c>
      <c r="C117" s="201" t="s">
        <v>1669</v>
      </c>
    </row>
    <row r="118" spans="1:3">
      <c r="A118" s="24">
        <v>14</v>
      </c>
      <c r="B118" s="201" t="s">
        <v>1670</v>
      </c>
      <c r="C118" s="201" t="s">
        <v>1671</v>
      </c>
    </row>
    <row r="119" spans="1:3">
      <c r="A119" s="24">
        <v>15</v>
      </c>
      <c r="B119" s="201" t="s">
        <v>1672</v>
      </c>
      <c r="C119" s="201" t="s">
        <v>1673</v>
      </c>
    </row>
    <row r="120" spans="1:3" ht="26.4">
      <c r="A120" s="24">
        <v>16</v>
      </c>
      <c r="B120" s="201" t="s">
        <v>1674</v>
      </c>
      <c r="C120" s="201" t="s">
        <v>1675</v>
      </c>
    </row>
    <row r="121" spans="1:3">
      <c r="A121" s="24">
        <v>17</v>
      </c>
      <c r="B121" s="182" t="s">
        <v>1676</v>
      </c>
      <c r="C121" s="182" t="s">
        <v>1677</v>
      </c>
    </row>
    <row r="122" spans="1:3">
      <c r="A122" s="24">
        <v>18</v>
      </c>
      <c r="B122" s="201" t="s">
        <v>1678</v>
      </c>
      <c r="C122" s="201" t="s">
        <v>1679</v>
      </c>
    </row>
    <row r="123" spans="1:3" ht="26.4">
      <c r="A123" s="24">
        <v>19</v>
      </c>
      <c r="B123" s="201" t="s">
        <v>1680</v>
      </c>
      <c r="C123" s="201" t="s">
        <v>1681</v>
      </c>
    </row>
    <row r="124" spans="1:3">
      <c r="A124" s="24"/>
      <c r="B124" s="660" t="s">
        <v>1682</v>
      </c>
      <c r="C124" s="661"/>
    </row>
    <row r="125" spans="1:3">
      <c r="A125" s="24">
        <v>20</v>
      </c>
      <c r="B125" s="201" t="s">
        <v>1683</v>
      </c>
      <c r="C125" s="201" t="s">
        <v>1684</v>
      </c>
    </row>
    <row r="126" spans="1:3">
      <c r="A126" s="24">
        <v>21</v>
      </c>
      <c r="B126" s="201" t="s">
        <v>1685</v>
      </c>
      <c r="C126" s="201" t="s">
        <v>1686</v>
      </c>
    </row>
    <row r="127" spans="1:3">
      <c r="A127" s="24">
        <v>22</v>
      </c>
      <c r="B127" s="201" t="s">
        <v>1687</v>
      </c>
      <c r="C127" s="201" t="s">
        <v>1688</v>
      </c>
    </row>
    <row r="128" spans="1:3">
      <c r="A128" s="24">
        <v>23</v>
      </c>
      <c r="B128" s="201" t="s">
        <v>1689</v>
      </c>
      <c r="C128" s="201" t="s">
        <v>1690</v>
      </c>
    </row>
    <row r="129" spans="1:3">
      <c r="A129" s="24">
        <v>24</v>
      </c>
      <c r="B129" s="201" t="s">
        <v>1691</v>
      </c>
      <c r="C129" s="201" t="s">
        <v>1692</v>
      </c>
    </row>
    <row r="130" spans="1:3">
      <c r="A130" s="24">
        <v>25</v>
      </c>
      <c r="B130" s="201" t="s">
        <v>1693</v>
      </c>
      <c r="C130" s="201" t="s">
        <v>1694</v>
      </c>
    </row>
    <row r="131" spans="1:3">
      <c r="A131" s="24">
        <v>26</v>
      </c>
      <c r="B131" s="201" t="s">
        <v>1695</v>
      </c>
      <c r="C131" s="201" t="s">
        <v>1696</v>
      </c>
    </row>
    <row r="132" spans="1:3">
      <c r="A132" s="24">
        <v>27</v>
      </c>
      <c r="B132" s="201" t="s">
        <v>1697</v>
      </c>
      <c r="C132" s="201" t="s">
        <v>1698</v>
      </c>
    </row>
    <row r="133" spans="1:3" ht="39.6">
      <c r="A133" s="24">
        <v>28</v>
      </c>
      <c r="B133" s="201" t="s">
        <v>1699</v>
      </c>
      <c r="C133" s="201" t="s">
        <v>1700</v>
      </c>
    </row>
    <row r="134" spans="1:3">
      <c r="A134" s="24">
        <v>29</v>
      </c>
      <c r="B134" s="201" t="s">
        <v>1701</v>
      </c>
      <c r="C134" s="201" t="s">
        <v>1702</v>
      </c>
    </row>
    <row r="135" spans="1:3" ht="26.4">
      <c r="A135" s="24">
        <v>30</v>
      </c>
      <c r="B135" s="201" t="s">
        <v>1703</v>
      </c>
      <c r="C135" s="201" t="s">
        <v>1704</v>
      </c>
    </row>
  </sheetData>
  <mergeCells count="5">
    <mergeCell ref="A3:C3"/>
    <mergeCell ref="A44:C44"/>
    <mergeCell ref="A103:C103"/>
    <mergeCell ref="B104:C104"/>
    <mergeCell ref="B124:C124"/>
  </mergeCells>
  <pageMargins left="0.70866141732283505" right="0.70866141732283505" top="0.74803149606299202" bottom="0.74803149606299202" header="0.31496062992126" footer="0.31496062992126"/>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78"/>
  <sheetViews>
    <sheetView view="pageBreakPreview" zoomScaleNormal="100" workbookViewId="0">
      <pane xSplit="2" ySplit="5" topLeftCell="C67" activePane="bottomRight" state="frozen"/>
      <selection pane="topRight"/>
      <selection pane="bottomLeft"/>
      <selection pane="bottomRight" activeCell="F76" sqref="F76"/>
    </sheetView>
  </sheetViews>
  <sheetFormatPr defaultColWidth="8.88671875" defaultRowHeight="13.2"/>
  <cols>
    <col min="1" max="1" width="7.44140625" style="122" customWidth="1"/>
    <col min="2" max="2" width="81" style="123" customWidth="1"/>
    <col min="3" max="3" width="7.88671875" style="124" customWidth="1"/>
    <col min="4" max="4" width="9.88671875" style="125" customWidth="1"/>
    <col min="5" max="5" width="12.5546875" style="126" customWidth="1"/>
    <col min="6" max="6" width="14" style="126" customWidth="1"/>
    <col min="7" max="7" width="11.33203125" style="127" customWidth="1"/>
    <col min="8" max="16384" width="8.88671875" style="128"/>
  </cols>
  <sheetData>
    <row r="1" spans="1:7" s="116" customFormat="1" ht="11.4">
      <c r="A1" s="129" t="str">
        <f>+' Summary'!A1</f>
        <v>PROJECT : AMD, CIP LOUNGE AT T1, AHEMDABAD AIRPORT</v>
      </c>
      <c r="B1" s="130"/>
      <c r="C1" s="130"/>
      <c r="D1" s="130"/>
      <c r="E1" s="130"/>
      <c r="F1" s="130"/>
      <c r="G1" s="130"/>
    </row>
    <row r="2" spans="1:7" s="116" customFormat="1" ht="11.4">
      <c r="A2" s="131"/>
      <c r="B2" s="132"/>
      <c r="C2" s="133"/>
      <c r="D2" s="133"/>
      <c r="E2" s="134"/>
      <c r="F2" s="135" t="s">
        <v>1705</v>
      </c>
      <c r="G2" s="135" t="s">
        <v>1706</v>
      </c>
    </row>
    <row r="3" spans="1:7" s="116" customFormat="1" ht="11.4">
      <c r="A3" s="131" t="s">
        <v>1707</v>
      </c>
      <c r="B3" s="132"/>
      <c r="C3" s="133"/>
      <c r="D3" s="133"/>
      <c r="E3" s="134"/>
      <c r="F3" s="135" t="s">
        <v>1708</v>
      </c>
      <c r="G3" s="135" t="s">
        <v>1709</v>
      </c>
    </row>
    <row r="4" spans="1:7" s="116" customFormat="1" ht="11.4">
      <c r="A4" s="131"/>
      <c r="B4" s="132" t="s">
        <v>1710</v>
      </c>
      <c r="C4" s="133"/>
      <c r="D4" s="136"/>
      <c r="E4" s="133"/>
      <c r="F4" s="137"/>
      <c r="G4" s="134"/>
    </row>
    <row r="5" spans="1:7" s="117" customFormat="1" ht="11.4">
      <c r="A5" s="138" t="s">
        <v>1711</v>
      </c>
      <c r="B5" s="139" t="s">
        <v>1712</v>
      </c>
      <c r="C5" s="140" t="s">
        <v>1713</v>
      </c>
      <c r="D5" s="141" t="s">
        <v>1714</v>
      </c>
      <c r="E5" s="141" t="s">
        <v>1715</v>
      </c>
      <c r="F5" s="141" t="s">
        <v>15</v>
      </c>
      <c r="G5" s="141" t="s">
        <v>1716</v>
      </c>
    </row>
    <row r="6" spans="1:7" s="118" customFormat="1">
      <c r="A6" s="142"/>
      <c r="B6" s="143" t="s">
        <v>1717</v>
      </c>
      <c r="C6" s="144"/>
      <c r="D6" s="145"/>
      <c r="E6" s="146"/>
      <c r="F6" s="146"/>
      <c r="G6" s="147"/>
    </row>
    <row r="7" spans="1:7" s="119" customFormat="1">
      <c r="A7" s="142"/>
      <c r="B7" s="148"/>
      <c r="C7" s="144"/>
      <c r="D7" s="149"/>
      <c r="E7" s="150"/>
      <c r="F7" s="150"/>
      <c r="G7" s="151"/>
    </row>
    <row r="8" spans="1:7" s="119" customFormat="1">
      <c r="A8" s="142"/>
      <c r="B8" s="152" t="s">
        <v>1718</v>
      </c>
      <c r="C8" s="144"/>
      <c r="D8" s="149"/>
      <c r="E8" s="150"/>
      <c r="F8" s="150"/>
      <c r="G8" s="151"/>
    </row>
    <row r="9" spans="1:7" s="119" customFormat="1">
      <c r="A9" s="142"/>
      <c r="B9" s="148"/>
      <c r="C9" s="144"/>
      <c r="D9" s="149"/>
      <c r="E9" s="150"/>
      <c r="F9" s="150"/>
      <c r="G9" s="151"/>
    </row>
    <row r="10" spans="1:7" s="119" customFormat="1" ht="52.8">
      <c r="A10" s="142" t="s">
        <v>85</v>
      </c>
      <c r="B10" s="599" t="s">
        <v>1719</v>
      </c>
      <c r="C10" s="144" t="s">
        <v>1720</v>
      </c>
      <c r="D10" s="149"/>
      <c r="E10" s="150"/>
      <c r="F10" s="150"/>
      <c r="G10" s="151"/>
    </row>
    <row r="11" spans="1:7" s="119" customFormat="1">
      <c r="A11" s="142"/>
      <c r="B11" s="148"/>
      <c r="C11" s="144"/>
      <c r="D11" s="149"/>
      <c r="E11" s="150"/>
      <c r="F11" s="150"/>
      <c r="G11" s="151"/>
    </row>
    <row r="12" spans="1:7" s="119" customFormat="1">
      <c r="A12" s="142"/>
      <c r="B12" s="154" t="s">
        <v>1721</v>
      </c>
      <c r="C12" s="144"/>
      <c r="D12" s="149"/>
      <c r="E12" s="150"/>
      <c r="F12" s="150"/>
      <c r="G12" s="151"/>
    </row>
    <row r="13" spans="1:7" s="119" customFormat="1">
      <c r="A13" s="142"/>
      <c r="B13" s="153"/>
      <c r="C13" s="144"/>
      <c r="D13" s="149"/>
      <c r="E13" s="150"/>
      <c r="F13" s="150"/>
      <c r="G13" s="151"/>
    </row>
    <row r="14" spans="1:7" s="119" customFormat="1">
      <c r="A14" s="142" t="s">
        <v>88</v>
      </c>
      <c r="B14" s="600" t="s">
        <v>1722</v>
      </c>
      <c r="C14" s="144" t="s">
        <v>1720</v>
      </c>
      <c r="D14" s="149"/>
      <c r="E14" s="150"/>
      <c r="F14" s="150"/>
      <c r="G14" s="151"/>
    </row>
    <row r="15" spans="1:7" s="119" customFormat="1">
      <c r="A15" s="142"/>
      <c r="B15" s="153"/>
      <c r="C15" s="144"/>
      <c r="D15" s="149"/>
      <c r="E15" s="150"/>
      <c r="F15" s="150"/>
      <c r="G15" s="151"/>
    </row>
    <row r="16" spans="1:7" s="119" customFormat="1" ht="66">
      <c r="A16" s="142" t="s">
        <v>264</v>
      </c>
      <c r="B16" s="599" t="s">
        <v>1723</v>
      </c>
      <c r="C16" s="144" t="s">
        <v>1720</v>
      </c>
      <c r="D16" s="149"/>
      <c r="E16" s="150"/>
      <c r="F16" s="150"/>
      <c r="G16" s="151"/>
    </row>
    <row r="17" spans="1:7" s="119" customFormat="1">
      <c r="A17" s="142"/>
      <c r="B17" s="153"/>
      <c r="C17" s="144"/>
      <c r="D17" s="149"/>
      <c r="E17" s="150"/>
      <c r="F17" s="150"/>
      <c r="G17" s="151"/>
    </row>
    <row r="18" spans="1:7" s="119" customFormat="1" ht="26.4">
      <c r="A18" s="142" t="s">
        <v>690</v>
      </c>
      <c r="B18" s="599" t="s">
        <v>1724</v>
      </c>
      <c r="C18" s="144" t="s">
        <v>1720</v>
      </c>
      <c r="D18" s="149"/>
      <c r="E18" s="150"/>
      <c r="F18" s="150"/>
      <c r="G18" s="151"/>
    </row>
    <row r="19" spans="1:7" s="119" customFormat="1">
      <c r="A19" s="142"/>
      <c r="B19" s="153"/>
      <c r="C19" s="144"/>
      <c r="D19" s="149"/>
      <c r="E19" s="150"/>
      <c r="F19" s="150"/>
      <c r="G19" s="151"/>
    </row>
    <row r="20" spans="1:7" s="119" customFormat="1">
      <c r="A20" s="142"/>
      <c r="B20" s="154" t="s">
        <v>1725</v>
      </c>
      <c r="C20" s="144"/>
      <c r="D20" s="149"/>
      <c r="E20" s="150"/>
      <c r="F20" s="150"/>
      <c r="G20" s="151"/>
    </row>
    <row r="21" spans="1:7" s="119" customFormat="1">
      <c r="A21" s="142"/>
      <c r="B21" s="153"/>
      <c r="C21" s="144"/>
      <c r="D21" s="149"/>
      <c r="E21" s="150"/>
      <c r="F21" s="150"/>
      <c r="G21" s="151"/>
    </row>
    <row r="22" spans="1:7" s="119" customFormat="1" ht="39.6">
      <c r="A22" s="142" t="s">
        <v>692</v>
      </c>
      <c r="B22" s="599" t="s">
        <v>1726</v>
      </c>
      <c r="C22" s="144" t="s">
        <v>1720</v>
      </c>
      <c r="D22" s="149"/>
      <c r="E22" s="150"/>
      <c r="F22" s="150"/>
      <c r="G22" s="151"/>
    </row>
    <row r="23" spans="1:7" s="119" customFormat="1">
      <c r="A23" s="142"/>
      <c r="B23" s="153"/>
      <c r="C23" s="155"/>
      <c r="D23" s="149"/>
      <c r="E23" s="150"/>
      <c r="F23" s="150"/>
      <c r="G23" s="151"/>
    </row>
    <row r="24" spans="1:7" s="119" customFormat="1">
      <c r="A24" s="142"/>
      <c r="B24" s="156" t="s">
        <v>1727</v>
      </c>
      <c r="C24" s="144"/>
      <c r="D24" s="149"/>
      <c r="E24" s="150"/>
      <c r="F24" s="150"/>
      <c r="G24" s="151"/>
    </row>
    <row r="25" spans="1:7" s="119" customFormat="1" ht="39.6">
      <c r="A25" s="142" t="s">
        <v>1728</v>
      </c>
      <c r="B25" s="153" t="s">
        <v>1729</v>
      </c>
      <c r="C25" s="144" t="s">
        <v>1720</v>
      </c>
      <c r="D25" s="149"/>
      <c r="E25" s="150"/>
      <c r="F25" s="150"/>
      <c r="G25" s="151"/>
    </row>
    <row r="26" spans="1:7" s="119" customFormat="1">
      <c r="A26" s="142"/>
      <c r="B26" s="153"/>
      <c r="C26" s="144"/>
      <c r="D26" s="149"/>
      <c r="E26" s="150"/>
      <c r="F26" s="150"/>
      <c r="G26" s="151"/>
    </row>
    <row r="27" spans="1:7" s="119" customFormat="1" ht="39.6">
      <c r="A27" s="142" t="s">
        <v>1730</v>
      </c>
      <c r="B27" s="599" t="s">
        <v>1731</v>
      </c>
      <c r="C27" s="144" t="s">
        <v>1720</v>
      </c>
      <c r="D27" s="149"/>
      <c r="E27" s="150"/>
      <c r="F27" s="150"/>
      <c r="G27" s="151"/>
    </row>
    <row r="28" spans="1:7" s="119" customFormat="1">
      <c r="A28" s="142"/>
      <c r="B28" s="153"/>
      <c r="C28" s="144"/>
      <c r="D28" s="149"/>
      <c r="E28" s="150"/>
      <c r="F28" s="150"/>
      <c r="G28" s="151"/>
    </row>
    <row r="29" spans="1:7" s="119" customFormat="1" ht="26.4">
      <c r="A29" s="142" t="s">
        <v>1732</v>
      </c>
      <c r="B29" s="599" t="s">
        <v>1733</v>
      </c>
      <c r="C29" s="144" t="s">
        <v>1720</v>
      </c>
      <c r="D29" s="149"/>
      <c r="E29" s="150"/>
      <c r="F29" s="150"/>
      <c r="G29" s="151"/>
    </row>
    <row r="30" spans="1:7" s="119" customFormat="1">
      <c r="A30" s="142"/>
      <c r="B30" s="153"/>
      <c r="C30" s="144"/>
      <c r="D30" s="149"/>
      <c r="E30" s="150"/>
      <c r="F30" s="150"/>
      <c r="G30" s="151"/>
    </row>
    <row r="31" spans="1:7" s="119" customFormat="1" ht="26.4">
      <c r="A31" s="142" t="s">
        <v>1734</v>
      </c>
      <c r="B31" s="599" t="s">
        <v>1735</v>
      </c>
      <c r="C31" s="144" t="s">
        <v>1720</v>
      </c>
      <c r="D31" s="149"/>
      <c r="E31" s="150"/>
      <c r="F31" s="150"/>
      <c r="G31" s="151"/>
    </row>
    <row r="32" spans="1:7" s="119" customFormat="1">
      <c r="A32" s="142"/>
      <c r="B32" s="153"/>
      <c r="C32" s="144"/>
      <c r="D32" s="149"/>
      <c r="E32" s="150"/>
      <c r="F32" s="150"/>
      <c r="G32" s="151"/>
    </row>
    <row r="33" spans="1:7" s="119" customFormat="1" ht="26.4">
      <c r="A33" s="142" t="s">
        <v>1736</v>
      </c>
      <c r="B33" s="599" t="s">
        <v>1737</v>
      </c>
      <c r="C33" s="144" t="s">
        <v>1720</v>
      </c>
      <c r="D33" s="149"/>
      <c r="E33" s="150"/>
      <c r="F33" s="150"/>
      <c r="G33" s="151"/>
    </row>
    <row r="34" spans="1:7" s="119" customFormat="1">
      <c r="A34" s="142"/>
      <c r="B34" s="153"/>
      <c r="C34" s="144"/>
      <c r="D34" s="149"/>
      <c r="E34" s="150"/>
      <c r="F34" s="150"/>
      <c r="G34" s="151"/>
    </row>
    <row r="35" spans="1:7" s="119" customFormat="1" ht="26.4">
      <c r="A35" s="142" t="s">
        <v>1738</v>
      </c>
      <c r="B35" s="153" t="s">
        <v>1739</v>
      </c>
      <c r="C35" s="144" t="s">
        <v>1720</v>
      </c>
      <c r="D35" s="149"/>
      <c r="E35" s="150"/>
      <c r="F35" s="150"/>
      <c r="G35" s="151"/>
    </row>
    <row r="36" spans="1:7" s="119" customFormat="1">
      <c r="A36" s="142"/>
      <c r="B36" s="153"/>
      <c r="C36" s="144"/>
      <c r="D36" s="149"/>
      <c r="E36" s="150"/>
      <c r="F36" s="150"/>
      <c r="G36" s="151"/>
    </row>
    <row r="37" spans="1:7" s="119" customFormat="1" ht="26.4">
      <c r="A37" s="142" t="s">
        <v>1740</v>
      </c>
      <c r="B37" s="153" t="s">
        <v>1741</v>
      </c>
      <c r="C37" s="144" t="s">
        <v>1720</v>
      </c>
      <c r="D37" s="149"/>
      <c r="E37" s="150"/>
      <c r="F37" s="150"/>
      <c r="G37" s="151"/>
    </row>
    <row r="38" spans="1:7" s="119" customFormat="1">
      <c r="A38" s="142"/>
      <c r="B38" s="153"/>
      <c r="C38" s="144"/>
      <c r="D38" s="149"/>
      <c r="E38" s="150"/>
      <c r="F38" s="150"/>
      <c r="G38" s="151"/>
    </row>
    <row r="39" spans="1:7" s="119" customFormat="1">
      <c r="A39" s="142" t="s">
        <v>1742</v>
      </c>
      <c r="B39" s="153" t="s">
        <v>1743</v>
      </c>
      <c r="C39" s="144" t="s">
        <v>1720</v>
      </c>
      <c r="D39" s="149"/>
      <c r="E39" s="150"/>
      <c r="F39" s="150"/>
      <c r="G39" s="151"/>
    </row>
    <row r="40" spans="1:7" s="119" customFormat="1">
      <c r="A40" s="142"/>
      <c r="B40" s="153"/>
      <c r="C40" s="144"/>
      <c r="D40" s="149"/>
      <c r="E40" s="150"/>
      <c r="F40" s="150"/>
      <c r="G40" s="151"/>
    </row>
    <row r="41" spans="1:7" s="119" customFormat="1">
      <c r="A41" s="142" t="s">
        <v>1744</v>
      </c>
      <c r="B41" s="599" t="s">
        <v>1745</v>
      </c>
      <c r="C41" s="144" t="s">
        <v>1720</v>
      </c>
      <c r="D41" s="149"/>
      <c r="E41" s="150"/>
      <c r="F41" s="150"/>
      <c r="G41" s="151"/>
    </row>
    <row r="42" spans="1:7" s="119" customFormat="1">
      <c r="A42" s="142"/>
      <c r="B42" s="153"/>
      <c r="C42" s="144"/>
      <c r="D42" s="149"/>
      <c r="E42" s="150"/>
      <c r="F42" s="150"/>
      <c r="G42" s="151"/>
    </row>
    <row r="43" spans="1:7" s="119" customFormat="1" ht="39.6">
      <c r="A43" s="142" t="s">
        <v>1746</v>
      </c>
      <c r="B43" s="153" t="s">
        <v>1747</v>
      </c>
      <c r="C43" s="144" t="s">
        <v>1720</v>
      </c>
      <c r="D43" s="149"/>
      <c r="E43" s="150"/>
      <c r="F43" s="150"/>
      <c r="G43" s="151"/>
    </row>
    <row r="44" spans="1:7" s="119" customFormat="1">
      <c r="A44" s="142"/>
      <c r="B44" s="153"/>
      <c r="C44" s="144"/>
      <c r="D44" s="149"/>
      <c r="E44" s="150"/>
      <c r="F44" s="150"/>
      <c r="G44" s="151"/>
    </row>
    <row r="45" spans="1:7" s="119" customFormat="1" ht="26.4">
      <c r="A45" s="142" t="s">
        <v>1748</v>
      </c>
      <c r="B45" s="599" t="s">
        <v>1749</v>
      </c>
      <c r="C45" s="144" t="s">
        <v>1720</v>
      </c>
      <c r="D45" s="149"/>
      <c r="E45" s="150"/>
      <c r="F45" s="150"/>
      <c r="G45" s="151"/>
    </row>
    <row r="46" spans="1:7" s="119" customFormat="1">
      <c r="A46" s="142"/>
      <c r="B46" s="153"/>
      <c r="C46" s="144"/>
      <c r="D46" s="149"/>
      <c r="E46" s="150"/>
      <c r="F46" s="150"/>
      <c r="G46" s="151"/>
    </row>
    <row r="47" spans="1:7" s="119" customFormat="1" ht="26.4">
      <c r="A47" s="142" t="s">
        <v>1750</v>
      </c>
      <c r="B47" s="153" t="s">
        <v>1751</v>
      </c>
      <c r="C47" s="144" t="s">
        <v>1720</v>
      </c>
      <c r="D47" s="149"/>
      <c r="E47" s="150"/>
      <c r="F47" s="150"/>
      <c r="G47" s="151"/>
    </row>
    <row r="48" spans="1:7" s="119" customFormat="1">
      <c r="A48" s="142"/>
      <c r="B48" s="153"/>
      <c r="C48" s="144"/>
      <c r="D48" s="149"/>
      <c r="E48" s="150"/>
      <c r="F48" s="150"/>
      <c r="G48" s="151"/>
    </row>
    <row r="49" spans="1:7" s="119" customFormat="1">
      <c r="A49" s="142" t="s">
        <v>1752</v>
      </c>
      <c r="B49" s="153" t="s">
        <v>1753</v>
      </c>
      <c r="C49" s="144" t="s">
        <v>1720</v>
      </c>
      <c r="D49" s="149"/>
      <c r="E49" s="150"/>
      <c r="F49" s="150"/>
      <c r="G49" s="151"/>
    </row>
    <row r="50" spans="1:7" s="119" customFormat="1">
      <c r="A50" s="142"/>
      <c r="B50" s="153"/>
      <c r="C50" s="144"/>
      <c r="D50" s="149"/>
      <c r="E50" s="150"/>
      <c r="F50" s="150"/>
      <c r="G50" s="151"/>
    </row>
    <row r="51" spans="1:7" s="119" customFormat="1" ht="26.4">
      <c r="A51" s="142" t="s">
        <v>1754</v>
      </c>
      <c r="B51" s="153" t="s">
        <v>1755</v>
      </c>
      <c r="C51" s="144" t="s">
        <v>1720</v>
      </c>
      <c r="D51" s="149"/>
      <c r="E51" s="150"/>
      <c r="F51" s="150"/>
      <c r="G51" s="151"/>
    </row>
    <row r="52" spans="1:7" s="119" customFormat="1">
      <c r="A52" s="142"/>
      <c r="B52" s="153"/>
      <c r="C52" s="144"/>
      <c r="D52" s="149"/>
      <c r="E52" s="150"/>
      <c r="F52" s="150"/>
      <c r="G52" s="151"/>
    </row>
    <row r="53" spans="1:7" s="119" customFormat="1">
      <c r="A53" s="157">
        <v>1</v>
      </c>
      <c r="B53" s="158" t="s">
        <v>1756</v>
      </c>
      <c r="C53" s="159"/>
      <c r="D53" s="160"/>
      <c r="E53" s="161"/>
      <c r="F53" s="161"/>
      <c r="G53" s="162"/>
    </row>
    <row r="54" spans="1:7" s="119" customFormat="1" ht="26.4">
      <c r="A54" s="142" t="s">
        <v>85</v>
      </c>
      <c r="B54" s="153" t="s">
        <v>1757</v>
      </c>
      <c r="C54" s="159"/>
      <c r="D54" s="160"/>
      <c r="E54" s="163"/>
      <c r="F54" s="163"/>
      <c r="G54" s="162"/>
    </row>
    <row r="55" spans="1:7" s="119" customFormat="1">
      <c r="A55" s="142" t="s">
        <v>88</v>
      </c>
      <c r="B55" s="153" t="s">
        <v>1758</v>
      </c>
      <c r="C55" s="159"/>
      <c r="D55" s="160"/>
      <c r="E55" s="163"/>
      <c r="F55" s="163"/>
      <c r="G55" s="162"/>
    </row>
    <row r="56" spans="1:7" s="119" customFormat="1">
      <c r="A56" s="142" t="s">
        <v>264</v>
      </c>
      <c r="B56" s="153" t="s">
        <v>1759</v>
      </c>
      <c r="C56" s="159"/>
      <c r="D56" s="160"/>
      <c r="E56" s="163"/>
      <c r="F56" s="163"/>
      <c r="G56" s="162"/>
    </row>
    <row r="57" spans="1:7" ht="26.4">
      <c r="A57" s="142" t="s">
        <v>690</v>
      </c>
      <c r="B57" s="153" t="s">
        <v>1760</v>
      </c>
      <c r="C57" s="159"/>
      <c r="D57" s="160"/>
      <c r="E57" s="163"/>
      <c r="F57" s="163"/>
      <c r="G57" s="162"/>
    </row>
    <row r="58" spans="1:7" ht="39.6">
      <c r="A58" s="142" t="s">
        <v>692</v>
      </c>
      <c r="B58" s="153" t="s">
        <v>1761</v>
      </c>
      <c r="C58" s="159"/>
      <c r="D58" s="160"/>
      <c r="E58" s="163"/>
      <c r="F58" s="163"/>
      <c r="G58" s="162"/>
    </row>
    <row r="59" spans="1:7">
      <c r="A59" s="142" t="s">
        <v>1728</v>
      </c>
      <c r="B59" s="153" t="s">
        <v>1762</v>
      </c>
      <c r="C59" s="159"/>
      <c r="D59" s="160"/>
      <c r="E59" s="163"/>
      <c r="F59" s="163"/>
      <c r="G59" s="162"/>
    </row>
    <row r="60" spans="1:7" ht="26.4">
      <c r="A60" s="142" t="s">
        <v>1730</v>
      </c>
      <c r="B60" s="153" t="s">
        <v>1763</v>
      </c>
      <c r="C60" s="159"/>
      <c r="D60" s="160"/>
      <c r="E60" s="163"/>
      <c r="F60" s="163"/>
      <c r="G60" s="162"/>
    </row>
    <row r="61" spans="1:7" ht="26.4">
      <c r="A61" s="142" t="s">
        <v>1732</v>
      </c>
      <c r="B61" s="153" t="s">
        <v>1764</v>
      </c>
      <c r="C61" s="159"/>
      <c r="D61" s="160"/>
      <c r="E61" s="163"/>
      <c r="F61" s="163"/>
      <c r="G61" s="162"/>
    </row>
    <row r="62" spans="1:7" ht="52.8">
      <c r="A62" s="142" t="s">
        <v>1734</v>
      </c>
      <c r="B62" s="164" t="s">
        <v>1765</v>
      </c>
      <c r="C62" s="159"/>
      <c r="D62" s="160"/>
      <c r="E62" s="163"/>
      <c r="F62" s="163"/>
      <c r="G62" s="162"/>
    </row>
    <row r="63" spans="1:7" ht="26.4">
      <c r="A63" s="142" t="s">
        <v>1736</v>
      </c>
      <c r="B63" s="164" t="s">
        <v>1766</v>
      </c>
      <c r="C63" s="159"/>
      <c r="D63" s="160"/>
      <c r="E63" s="165"/>
      <c r="F63" s="165"/>
      <c r="G63" s="162"/>
    </row>
    <row r="64" spans="1:7" ht="26.4">
      <c r="A64" s="142" t="s">
        <v>1738</v>
      </c>
      <c r="B64" s="164" t="s">
        <v>1767</v>
      </c>
      <c r="C64" s="159"/>
      <c r="D64" s="160"/>
      <c r="E64" s="165"/>
      <c r="F64" s="165"/>
      <c r="G64" s="162"/>
    </row>
    <row r="65" spans="1:7">
      <c r="A65" s="142" t="s">
        <v>1740</v>
      </c>
      <c r="B65" s="164" t="s">
        <v>1768</v>
      </c>
      <c r="C65" s="159"/>
      <c r="D65" s="160"/>
      <c r="E65" s="165"/>
      <c r="F65" s="165"/>
      <c r="G65" s="162"/>
    </row>
    <row r="66" spans="1:7" ht="26.4">
      <c r="A66" s="142" t="s">
        <v>1742</v>
      </c>
      <c r="B66" s="164" t="s">
        <v>1769</v>
      </c>
      <c r="C66" s="159"/>
      <c r="D66" s="160"/>
      <c r="E66" s="165"/>
      <c r="F66" s="165"/>
      <c r="G66" s="162"/>
    </row>
    <row r="67" spans="1:7" ht="158.4">
      <c r="A67" s="142">
        <v>1.1000000000000001</v>
      </c>
      <c r="B67" s="166" t="s">
        <v>1770</v>
      </c>
      <c r="C67" s="159"/>
      <c r="D67" s="165"/>
      <c r="E67" s="163"/>
      <c r="F67" s="161"/>
      <c r="G67" s="162"/>
    </row>
    <row r="68" spans="1:7">
      <c r="A68" s="142" t="s">
        <v>85</v>
      </c>
      <c r="B68" s="167" t="s">
        <v>1771</v>
      </c>
      <c r="C68" s="159" t="s">
        <v>110</v>
      </c>
      <c r="D68" s="168">
        <v>7.9169999999999998</v>
      </c>
      <c r="E68" s="169">
        <v>100000</v>
      </c>
      <c r="F68" s="161">
        <f>E68*D68</f>
        <v>791700</v>
      </c>
      <c r="G68" s="169"/>
    </row>
    <row r="69" spans="1:7">
      <c r="A69" s="142"/>
      <c r="B69" s="164"/>
      <c r="C69" s="159"/>
      <c r="D69" s="169"/>
      <c r="E69" s="169"/>
      <c r="F69" s="161"/>
      <c r="G69" s="162"/>
    </row>
    <row r="70" spans="1:7">
      <c r="A70" s="142"/>
      <c r="B70" s="170"/>
      <c r="C70" s="171"/>
      <c r="D70" s="169"/>
      <c r="E70" s="162"/>
      <c r="F70" s="161"/>
      <c r="G70" s="162"/>
    </row>
    <row r="71" spans="1:7" s="120" customFormat="1">
      <c r="A71" s="133">
        <v>3</v>
      </c>
      <c r="B71" s="172" t="s">
        <v>1772</v>
      </c>
      <c r="C71" s="173"/>
      <c r="D71" s="174"/>
      <c r="E71" s="162"/>
      <c r="F71" s="161"/>
      <c r="G71" s="162"/>
    </row>
    <row r="72" spans="1:7" ht="52.8">
      <c r="A72" s="175"/>
      <c r="B72" s="176" t="s">
        <v>1773</v>
      </c>
      <c r="C72" s="148"/>
      <c r="D72" s="177"/>
      <c r="E72" s="160"/>
      <c r="F72" s="161"/>
      <c r="G72" s="162"/>
    </row>
    <row r="73" spans="1:7">
      <c r="A73" s="178" t="s">
        <v>85</v>
      </c>
      <c r="B73" s="179" t="s">
        <v>1774</v>
      </c>
      <c r="C73" s="173" t="s">
        <v>102</v>
      </c>
      <c r="D73" s="160">
        <v>402</v>
      </c>
      <c r="E73" s="160">
        <v>1050</v>
      </c>
      <c r="F73" s="161">
        <f>E73*D73</f>
        <v>422100</v>
      </c>
      <c r="G73" s="162"/>
    </row>
    <row r="74" spans="1:7" s="121" customFormat="1">
      <c r="A74" s="173"/>
      <c r="B74" s="180"/>
      <c r="C74" s="181"/>
      <c r="D74" s="160"/>
      <c r="E74" s="163"/>
      <c r="F74" s="161"/>
      <c r="G74" s="182"/>
    </row>
    <row r="75" spans="1:7">
      <c r="A75" s="183"/>
      <c r="B75" s="184" t="s">
        <v>878</v>
      </c>
      <c r="C75" s="185"/>
      <c r="D75" s="186"/>
      <c r="E75" s="187"/>
      <c r="F75" s="188">
        <f>SUM(F68:F74)</f>
        <v>1213800</v>
      </c>
      <c r="G75" s="189"/>
    </row>
    <row r="77" spans="1:7">
      <c r="B77" s="190" t="s">
        <v>1775</v>
      </c>
    </row>
    <row r="78" spans="1:7">
      <c r="B78" s="190" t="s">
        <v>1776</v>
      </c>
    </row>
  </sheetData>
  <pageMargins left="0.70866141732283505" right="0.70866141732283505" top="0.74803149606299202" bottom="0.74803149606299202" header="0.31496062992126" footer="0.31496062992126"/>
  <pageSetup paperSize="9" scale="85" orientation="landscape" r:id="rId1"/>
  <rowBreaks count="1" manualBreakCount="1">
    <brk id="5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N32"/>
  <sheetViews>
    <sheetView view="pageBreakPreview" zoomScale="78" zoomScaleNormal="90" workbookViewId="0">
      <pane xSplit="4" ySplit="3" topLeftCell="E27" activePane="bottomRight" state="frozen"/>
      <selection pane="topRight"/>
      <selection pane="bottomLeft"/>
      <selection pane="bottomRight" activeCell="H31" sqref="H31"/>
    </sheetView>
  </sheetViews>
  <sheetFormatPr defaultColWidth="9.109375" defaultRowHeight="13.2"/>
  <cols>
    <col min="1" max="1" width="10" style="60" customWidth="1"/>
    <col min="2" max="2" width="15.88671875" style="60" customWidth="1"/>
    <col min="3" max="3" width="52.109375" style="61" customWidth="1"/>
    <col min="4" max="4" width="27.44140625" style="62" customWidth="1"/>
    <col min="5" max="5" width="27.44140625" style="63" customWidth="1"/>
    <col min="6" max="6" width="6" style="60" customWidth="1"/>
    <col min="7" max="7" width="11.109375" style="63" customWidth="1"/>
    <col min="8" max="8" width="13.88671875" style="63" customWidth="1"/>
    <col min="9" max="9" width="39" style="64" customWidth="1"/>
    <col min="10" max="66" width="9.109375" style="55"/>
    <col min="67" max="16384" width="9.109375" style="65"/>
  </cols>
  <sheetData>
    <row r="1" spans="1:66" s="55" customFormat="1">
      <c r="A1" s="66" t="str">
        <f>+' Summary'!A1</f>
        <v>PROJECT : AMD, CIP LOUNGE AT T1, AHEMDABAD AIRPORT</v>
      </c>
      <c r="B1" s="67"/>
      <c r="C1" s="68"/>
      <c r="D1" s="69"/>
      <c r="E1" s="70"/>
      <c r="F1" s="70"/>
      <c r="G1" s="70"/>
      <c r="H1" s="70"/>
      <c r="I1" s="105"/>
    </row>
    <row r="2" spans="1:66" s="55" customFormat="1">
      <c r="A2" s="71" t="s">
        <v>1777</v>
      </c>
      <c r="B2" s="72"/>
      <c r="C2" s="73"/>
      <c r="D2" s="74"/>
      <c r="E2" s="75"/>
      <c r="F2" s="75"/>
      <c r="G2" s="75"/>
      <c r="H2" s="75"/>
      <c r="I2" s="106"/>
    </row>
    <row r="3" spans="1:66" s="56" customFormat="1" ht="11.4">
      <c r="A3" s="76" t="s">
        <v>71</v>
      </c>
      <c r="B3" s="76"/>
      <c r="C3" s="76" t="s">
        <v>871</v>
      </c>
      <c r="D3" s="76" t="s">
        <v>1778</v>
      </c>
      <c r="E3" s="76" t="s">
        <v>74</v>
      </c>
      <c r="F3" s="76" t="s">
        <v>872</v>
      </c>
      <c r="G3" s="76" t="s">
        <v>873</v>
      </c>
      <c r="H3" s="76" t="s">
        <v>874</v>
      </c>
      <c r="I3" s="107" t="s">
        <v>1779</v>
      </c>
    </row>
    <row r="4" spans="1:66" s="57" customFormat="1">
      <c r="A4" s="77"/>
      <c r="B4" s="77"/>
      <c r="C4" s="78"/>
      <c r="D4" s="78"/>
      <c r="E4" s="18"/>
      <c r="F4" s="18"/>
      <c r="G4" s="24"/>
      <c r="H4" s="79"/>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row>
    <row r="5" spans="1:66" s="58" customFormat="1">
      <c r="A5" s="80" t="s">
        <v>16</v>
      </c>
      <c r="B5" s="80"/>
      <c r="C5" s="81" t="s">
        <v>1780</v>
      </c>
      <c r="D5" s="81"/>
      <c r="E5" s="82"/>
      <c r="F5" s="82"/>
      <c r="G5" s="83"/>
      <c r="H5" s="84"/>
      <c r="I5" s="110"/>
    </row>
    <row r="6" spans="1:66" s="57" customFormat="1" ht="79.2">
      <c r="A6" s="85"/>
      <c r="B6" s="85"/>
      <c r="C6" s="86" t="s">
        <v>1781</v>
      </c>
      <c r="D6" s="87"/>
      <c r="E6" s="18"/>
      <c r="F6" s="18"/>
      <c r="G6" s="88"/>
      <c r="H6" s="88"/>
      <c r="I6" s="111"/>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row>
    <row r="7" spans="1:66" s="58" customFormat="1">
      <c r="A7" s="89" t="s">
        <v>1782</v>
      </c>
      <c r="B7" s="89"/>
      <c r="C7" s="90" t="s">
        <v>1783</v>
      </c>
      <c r="D7" s="662" t="s">
        <v>1784</v>
      </c>
      <c r="E7" s="663"/>
      <c r="F7" s="663"/>
      <c r="G7" s="663"/>
      <c r="H7" s="663"/>
      <c r="I7" s="664"/>
    </row>
    <row r="8" spans="1:66" s="58" customFormat="1" ht="52.8">
      <c r="A8" s="91">
        <v>1</v>
      </c>
      <c r="B8" s="82" t="s">
        <v>1785</v>
      </c>
      <c r="C8" s="92" t="s">
        <v>1786</v>
      </c>
      <c r="D8" s="92" t="s">
        <v>1787</v>
      </c>
      <c r="E8" s="2" t="s">
        <v>1360</v>
      </c>
      <c r="F8" s="93">
        <v>32</v>
      </c>
      <c r="G8" s="94">
        <v>1310</v>
      </c>
      <c r="H8" s="95">
        <f t="shared" ref="H8:H14" si="0">+F8*G8</f>
        <v>41920</v>
      </c>
      <c r="I8" s="112"/>
    </row>
    <row r="9" spans="1:66" s="58" customFormat="1" ht="118.8">
      <c r="A9" s="96">
        <f t="shared" ref="A9:A14" si="1">+A8+1</f>
        <v>2</v>
      </c>
      <c r="B9" s="82" t="s">
        <v>1785</v>
      </c>
      <c r="C9" s="92" t="s">
        <v>1788</v>
      </c>
      <c r="D9" s="86" t="s">
        <v>1789</v>
      </c>
      <c r="E9" s="2" t="s">
        <v>1360</v>
      </c>
      <c r="F9" s="93">
        <v>89</v>
      </c>
      <c r="G9" s="94">
        <v>1740</v>
      </c>
      <c r="H9" s="95">
        <f t="shared" si="0"/>
        <v>154860</v>
      </c>
      <c r="I9" s="92"/>
    </row>
    <row r="10" spans="1:66" s="58" customFormat="1" ht="79.2">
      <c r="A10" s="96">
        <f t="shared" si="1"/>
        <v>3</v>
      </c>
      <c r="B10" s="96" t="s">
        <v>1790</v>
      </c>
      <c r="C10" s="92" t="s">
        <v>1791</v>
      </c>
      <c r="D10" s="92" t="s">
        <v>1792</v>
      </c>
      <c r="E10" s="24" t="s">
        <v>1360</v>
      </c>
      <c r="F10" s="93">
        <v>22</v>
      </c>
      <c r="G10" s="94">
        <v>1880</v>
      </c>
      <c r="H10" s="95">
        <f t="shared" si="0"/>
        <v>41360</v>
      </c>
      <c r="I10" s="113"/>
    </row>
    <row r="11" spans="1:66" s="58" customFormat="1" ht="66">
      <c r="A11" s="96">
        <f t="shared" si="1"/>
        <v>4</v>
      </c>
      <c r="B11" s="82" t="s">
        <v>1785</v>
      </c>
      <c r="C11" s="92" t="s">
        <v>1793</v>
      </c>
      <c r="D11" s="92" t="s">
        <v>1794</v>
      </c>
      <c r="E11" s="2" t="s">
        <v>1360</v>
      </c>
      <c r="F11" s="93">
        <v>30</v>
      </c>
      <c r="G11" s="94">
        <v>1520</v>
      </c>
      <c r="H11" s="95">
        <f t="shared" si="0"/>
        <v>45600</v>
      </c>
      <c r="I11" s="113"/>
    </row>
    <row r="12" spans="1:66" s="58" customFormat="1" ht="66">
      <c r="A12" s="96">
        <f t="shared" si="1"/>
        <v>5</v>
      </c>
      <c r="B12" s="82" t="s">
        <v>1785</v>
      </c>
      <c r="C12" s="92" t="s">
        <v>1795</v>
      </c>
      <c r="D12" s="92" t="s">
        <v>1796</v>
      </c>
      <c r="E12" s="2" t="s">
        <v>1360</v>
      </c>
      <c r="F12" s="93">
        <v>22</v>
      </c>
      <c r="G12" s="94">
        <v>3100</v>
      </c>
      <c r="H12" s="95">
        <f t="shared" si="0"/>
        <v>68200</v>
      </c>
      <c r="I12" s="92"/>
    </row>
    <row r="13" spans="1:66" s="58" customFormat="1" ht="66">
      <c r="A13" s="96">
        <f t="shared" si="1"/>
        <v>6</v>
      </c>
      <c r="B13" s="96" t="s">
        <v>1790</v>
      </c>
      <c r="C13" s="92" t="s">
        <v>1797</v>
      </c>
      <c r="D13" s="92" t="s">
        <v>1798</v>
      </c>
      <c r="E13" s="2" t="s">
        <v>938</v>
      </c>
      <c r="F13" s="93">
        <v>410</v>
      </c>
      <c r="G13" s="94">
        <v>1550</v>
      </c>
      <c r="H13" s="95">
        <f t="shared" si="0"/>
        <v>635500</v>
      </c>
      <c r="I13" s="92"/>
    </row>
    <row r="14" spans="1:66" s="58" customFormat="1" ht="66">
      <c r="A14" s="96">
        <f t="shared" si="1"/>
        <v>7</v>
      </c>
      <c r="B14" s="82" t="s">
        <v>1799</v>
      </c>
      <c r="C14" s="97" t="s">
        <v>1800</v>
      </c>
      <c r="D14" s="92" t="s">
        <v>1801</v>
      </c>
      <c r="E14" s="2" t="s">
        <v>1360</v>
      </c>
      <c r="F14" s="93">
        <v>30</v>
      </c>
      <c r="G14" s="94">
        <v>3000</v>
      </c>
      <c r="H14" s="95">
        <f t="shared" si="0"/>
        <v>90000</v>
      </c>
      <c r="I14" s="112"/>
    </row>
    <row r="15" spans="1:66" s="58" customFormat="1">
      <c r="A15" s="91"/>
      <c r="B15" s="91"/>
      <c r="C15" s="98" t="s">
        <v>1802</v>
      </c>
      <c r="D15" s="92"/>
      <c r="E15" s="2"/>
      <c r="F15" s="2"/>
      <c r="G15" s="99"/>
      <c r="H15" s="100">
        <f>SUM(H8:H14)</f>
        <v>1077440</v>
      </c>
      <c r="I15" s="92"/>
    </row>
    <row r="16" spans="1:66" s="58" customFormat="1">
      <c r="A16" s="91"/>
      <c r="B16" s="91"/>
      <c r="C16" s="92"/>
      <c r="D16" s="92"/>
      <c r="E16" s="2"/>
      <c r="F16" s="2"/>
      <c r="G16" s="83"/>
      <c r="H16" s="101"/>
      <c r="I16" s="92"/>
    </row>
    <row r="17" spans="1:9" s="58" customFormat="1">
      <c r="A17" s="91"/>
      <c r="B17" s="91"/>
      <c r="C17" s="92"/>
      <c r="D17" s="92"/>
      <c r="E17" s="2"/>
      <c r="F17" s="2"/>
      <c r="G17" s="83"/>
      <c r="H17" s="101"/>
      <c r="I17" s="92"/>
    </row>
    <row r="18" spans="1:9" s="58" customFormat="1" ht="45.6">
      <c r="A18" s="89" t="s">
        <v>1803</v>
      </c>
      <c r="B18" s="89"/>
      <c r="C18" s="90" t="s">
        <v>1804</v>
      </c>
      <c r="D18" s="662" t="s">
        <v>1805</v>
      </c>
      <c r="E18" s="663"/>
      <c r="F18" s="663"/>
      <c r="G18" s="663"/>
      <c r="H18" s="663"/>
      <c r="I18" s="664"/>
    </row>
    <row r="19" spans="1:9" s="58" customFormat="1" ht="302.25" customHeight="1">
      <c r="A19" s="96">
        <v>1</v>
      </c>
      <c r="B19" s="102" t="s">
        <v>1806</v>
      </c>
      <c r="C19" s="92" t="s">
        <v>1807</v>
      </c>
      <c r="D19" s="92" t="s">
        <v>1808</v>
      </c>
      <c r="E19" s="24" t="s">
        <v>1360</v>
      </c>
      <c r="F19" s="93">
        <v>30</v>
      </c>
      <c r="G19" s="94">
        <v>20845</v>
      </c>
      <c r="H19" s="95">
        <f t="shared" ref="H19:H29" si="2">+F19*G19</f>
        <v>625350</v>
      </c>
      <c r="I19" s="114"/>
    </row>
    <row r="20" spans="1:9" s="58" customFormat="1" ht="290.39999999999998">
      <c r="A20" s="96">
        <f>+A19+1</f>
        <v>2</v>
      </c>
      <c r="B20" s="102" t="s">
        <v>1809</v>
      </c>
      <c r="C20" s="92" t="s">
        <v>1810</v>
      </c>
      <c r="D20" s="92" t="s">
        <v>1811</v>
      </c>
      <c r="E20" s="24" t="s">
        <v>1360</v>
      </c>
      <c r="F20" s="93">
        <v>3</v>
      </c>
      <c r="G20" s="94">
        <v>31200</v>
      </c>
      <c r="H20" s="95">
        <f t="shared" si="2"/>
        <v>93600</v>
      </c>
      <c r="I20" s="92"/>
    </row>
    <row r="21" spans="1:9" s="58" customFormat="1" ht="409.6">
      <c r="A21" s="103">
        <f t="shared" ref="A21:A29" si="3">+A20+1</f>
        <v>3</v>
      </c>
      <c r="B21" s="103" t="s">
        <v>1812</v>
      </c>
      <c r="C21" s="102" t="s">
        <v>1813</v>
      </c>
      <c r="D21" s="92" t="s">
        <v>1814</v>
      </c>
      <c r="E21" s="24" t="s">
        <v>1360</v>
      </c>
      <c r="F21" s="93">
        <v>15</v>
      </c>
      <c r="G21" s="94">
        <v>79350</v>
      </c>
      <c r="H21" s="95">
        <f t="shared" si="2"/>
        <v>1190250</v>
      </c>
      <c r="I21" s="115"/>
    </row>
    <row r="22" spans="1:9" s="59" customFormat="1" ht="409.6">
      <c r="A22" s="103">
        <f t="shared" si="3"/>
        <v>4</v>
      </c>
      <c r="B22" s="103" t="s">
        <v>1812</v>
      </c>
      <c r="C22" s="102" t="s">
        <v>1815</v>
      </c>
      <c r="D22" s="92" t="s">
        <v>1814</v>
      </c>
      <c r="E22" s="24" t="s">
        <v>1360</v>
      </c>
      <c r="F22" s="93">
        <v>75</v>
      </c>
      <c r="G22" s="94">
        <v>53475</v>
      </c>
      <c r="H22" s="95">
        <f t="shared" si="2"/>
        <v>4010625</v>
      </c>
      <c r="I22" s="115"/>
    </row>
    <row r="23" spans="1:9" s="58" customFormat="1" ht="330">
      <c r="A23" s="103">
        <f t="shared" si="3"/>
        <v>5</v>
      </c>
      <c r="B23" s="103" t="s">
        <v>1816</v>
      </c>
      <c r="C23" s="92" t="s">
        <v>1817</v>
      </c>
      <c r="D23" s="92" t="s">
        <v>1818</v>
      </c>
      <c r="E23" s="24" t="s">
        <v>1360</v>
      </c>
      <c r="F23" s="93">
        <v>5</v>
      </c>
      <c r="G23" s="94">
        <v>12880</v>
      </c>
      <c r="H23" s="95">
        <f t="shared" si="2"/>
        <v>64400</v>
      </c>
      <c r="I23" s="92"/>
    </row>
    <row r="24" spans="1:9" s="58" customFormat="1" ht="158.4">
      <c r="A24" s="103">
        <f t="shared" si="3"/>
        <v>6</v>
      </c>
      <c r="B24" s="103" t="s">
        <v>1819</v>
      </c>
      <c r="C24" s="92" t="s">
        <v>1820</v>
      </c>
      <c r="D24" s="92" t="s">
        <v>1821</v>
      </c>
      <c r="E24" s="24" t="s">
        <v>1360</v>
      </c>
      <c r="F24" s="93">
        <v>3</v>
      </c>
      <c r="G24" s="94">
        <v>42000</v>
      </c>
      <c r="H24" s="95">
        <f t="shared" si="2"/>
        <v>126000</v>
      </c>
      <c r="I24" s="115"/>
    </row>
    <row r="25" spans="1:9" s="58" customFormat="1" ht="158.4">
      <c r="A25" s="103">
        <f t="shared" si="3"/>
        <v>7</v>
      </c>
      <c r="B25" s="103" t="s">
        <v>1819</v>
      </c>
      <c r="C25" s="92" t="s">
        <v>1822</v>
      </c>
      <c r="D25" s="92" t="s">
        <v>1823</v>
      </c>
      <c r="E25" s="24" t="s">
        <v>1360</v>
      </c>
      <c r="F25" s="93">
        <v>4</v>
      </c>
      <c r="G25" s="94">
        <v>61560</v>
      </c>
      <c r="H25" s="95">
        <f t="shared" si="2"/>
        <v>246240</v>
      </c>
      <c r="I25" s="92"/>
    </row>
    <row r="26" spans="1:9" s="58" customFormat="1" ht="158.4">
      <c r="A26" s="103">
        <f t="shared" si="3"/>
        <v>8</v>
      </c>
      <c r="B26" s="103" t="s">
        <v>1819</v>
      </c>
      <c r="C26" s="92" t="s">
        <v>1822</v>
      </c>
      <c r="D26" s="92" t="s">
        <v>1824</v>
      </c>
      <c r="E26" s="24" t="s">
        <v>1360</v>
      </c>
      <c r="F26" s="93">
        <v>8</v>
      </c>
      <c r="G26" s="94">
        <v>32500</v>
      </c>
      <c r="H26" s="95">
        <f t="shared" si="2"/>
        <v>260000</v>
      </c>
      <c r="I26" s="92"/>
    </row>
    <row r="27" spans="1:9" s="58" customFormat="1" ht="184.8">
      <c r="A27" s="103">
        <f t="shared" si="3"/>
        <v>9</v>
      </c>
      <c r="B27" s="103" t="s">
        <v>1812</v>
      </c>
      <c r="C27" s="92" t="s">
        <v>1825</v>
      </c>
      <c r="D27" s="92" t="s">
        <v>1826</v>
      </c>
      <c r="E27" s="24" t="s">
        <v>1360</v>
      </c>
      <c r="F27" s="93">
        <v>1</v>
      </c>
      <c r="G27" s="94">
        <v>158550</v>
      </c>
      <c r="H27" s="95">
        <f t="shared" si="2"/>
        <v>158550</v>
      </c>
      <c r="I27" s="92"/>
    </row>
    <row r="28" spans="1:9" s="58" customFormat="1" ht="184.8">
      <c r="A28" s="103">
        <f t="shared" si="3"/>
        <v>10</v>
      </c>
      <c r="B28" s="103" t="s">
        <v>1819</v>
      </c>
      <c r="C28" s="92" t="s">
        <v>1827</v>
      </c>
      <c r="D28" s="92" t="s">
        <v>1828</v>
      </c>
      <c r="E28" s="24" t="s">
        <v>1360</v>
      </c>
      <c r="F28" s="93">
        <v>2</v>
      </c>
      <c r="G28" s="94">
        <v>522100</v>
      </c>
      <c r="H28" s="95">
        <f t="shared" si="2"/>
        <v>1044200</v>
      </c>
      <c r="I28" s="92"/>
    </row>
    <row r="29" spans="1:9" s="58" customFormat="1" ht="132">
      <c r="A29" s="103">
        <f t="shared" si="3"/>
        <v>11</v>
      </c>
      <c r="B29" s="103" t="s">
        <v>1819</v>
      </c>
      <c r="C29" s="92" t="s">
        <v>1829</v>
      </c>
      <c r="D29" s="92" t="s">
        <v>1830</v>
      </c>
      <c r="E29" s="24" t="s">
        <v>1360</v>
      </c>
      <c r="F29" s="93">
        <v>15</v>
      </c>
      <c r="G29" s="94">
        <v>105000</v>
      </c>
      <c r="H29" s="95">
        <f t="shared" si="2"/>
        <v>1575000</v>
      </c>
      <c r="I29" s="92"/>
    </row>
    <row r="30" spans="1:9" s="58" customFormat="1">
      <c r="A30" s="91"/>
      <c r="B30" s="91"/>
      <c r="C30" s="98" t="s">
        <v>1802</v>
      </c>
      <c r="D30" s="92"/>
      <c r="E30" s="2"/>
      <c r="F30" s="2"/>
      <c r="G30" s="99"/>
      <c r="H30" s="84">
        <f>SUM(H19:H29)</f>
        <v>9394215</v>
      </c>
      <c r="I30" s="92"/>
    </row>
    <row r="32" spans="1:9">
      <c r="H32" s="104">
        <f>H15+H30</f>
        <v>10471655</v>
      </c>
    </row>
  </sheetData>
  <mergeCells count="2">
    <mergeCell ref="D7:I7"/>
    <mergeCell ref="D18:I18"/>
  </mergeCells>
  <conditionalFormatting sqref="F5:F6 F8:F17 F19:F30">
    <cfRule type="cellIs" dxfId="1" priority="2" operator="equal">
      <formula>0</formula>
    </cfRule>
  </conditionalFormatting>
  <pageMargins left="0.70866141732283505" right="0.70866141732283505" top="0.74803149606299202" bottom="0.74803149606299202" header="0.31496062992126" footer="0.31496062992126"/>
  <pageSetup paperSize="9" scale="60" orientation="landscape" r:id="rId1"/>
  <headerFooter>
    <oddHeader>&amp;L&amp;A</oddHeader>
    <oddFooter>&amp;CPage &amp;P of &amp;N</oddFooter>
  </headerFooter>
  <ignoredErrors>
    <ignoredError sqref="H31"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876"/>
  <sheetViews>
    <sheetView view="pageBreakPreview" topLeftCell="A28" zoomScale="85" zoomScaleNormal="85" zoomScaleSheetLayoutView="85" workbookViewId="0">
      <selection activeCell="F17" sqref="F17"/>
    </sheetView>
  </sheetViews>
  <sheetFormatPr defaultColWidth="9.109375" defaultRowHeight="13.2"/>
  <cols>
    <col min="1" max="1" width="9.109375" style="2" customWidth="1"/>
    <col min="2" max="2" width="10.109375" style="2" customWidth="1"/>
    <col min="3" max="3" width="41.44140625" style="3" customWidth="1"/>
    <col min="4" max="4" width="8.109375" style="2" customWidth="1"/>
    <col min="5" max="5" width="8.109375" style="4" customWidth="1"/>
    <col min="6" max="6" width="12.6640625" style="5" customWidth="1"/>
    <col min="7" max="7" width="14.33203125" style="5" customWidth="1"/>
    <col min="8" max="8" width="32" style="1" customWidth="1"/>
    <col min="9" max="9" width="48.109375" style="6" customWidth="1"/>
    <col min="10" max="10" width="53.5546875" style="6" customWidth="1"/>
    <col min="11" max="11" width="41.33203125" style="6" customWidth="1"/>
    <col min="12" max="16384" width="9.109375" style="7"/>
  </cols>
  <sheetData>
    <row r="1" spans="1:11" s="1" customFormat="1">
      <c r="A1" s="665" t="str">
        <f>+' Summary'!A1</f>
        <v>PROJECT : AMD, CIP LOUNGE AT T1, AHEMDABAD AIRPORT</v>
      </c>
      <c r="B1" s="666"/>
      <c r="C1" s="666"/>
      <c r="D1" s="666"/>
      <c r="E1" s="666"/>
      <c r="F1" s="666"/>
      <c r="G1" s="666"/>
      <c r="H1" s="666"/>
      <c r="I1" s="666"/>
      <c r="J1" s="666"/>
      <c r="K1" s="667"/>
    </row>
    <row r="2" spans="1:11" s="1" customFormat="1">
      <c r="A2" s="668" t="s">
        <v>1831</v>
      </c>
      <c r="B2" s="669"/>
      <c r="C2" s="669"/>
      <c r="D2" s="669"/>
      <c r="E2" s="669"/>
      <c r="F2" s="669"/>
      <c r="G2" s="669"/>
      <c r="H2" s="669"/>
      <c r="I2" s="669"/>
      <c r="J2" s="669"/>
      <c r="K2" s="670"/>
    </row>
    <row r="3" spans="1:11">
      <c r="A3" s="671" t="s">
        <v>1832</v>
      </c>
      <c r="B3" s="672"/>
      <c r="C3" s="672"/>
      <c r="D3" s="672"/>
      <c r="E3" s="672"/>
      <c r="F3" s="672"/>
      <c r="G3" s="672"/>
      <c r="H3" s="672"/>
      <c r="I3" s="672"/>
      <c r="J3" s="672"/>
      <c r="K3" s="673"/>
    </row>
    <row r="4" spans="1:11">
      <c r="A4" s="674" t="s">
        <v>1833</v>
      </c>
      <c r="B4" s="675"/>
      <c r="C4" s="675"/>
      <c r="D4" s="675"/>
      <c r="E4" s="675"/>
      <c r="F4" s="675"/>
      <c r="G4" s="675"/>
      <c r="H4" s="675"/>
      <c r="I4" s="675"/>
      <c r="J4" s="675"/>
      <c r="K4" s="676"/>
    </row>
    <row r="5" spans="1:11">
      <c r="A5" s="674" t="s">
        <v>1834</v>
      </c>
      <c r="B5" s="675"/>
      <c r="C5" s="675"/>
      <c r="D5" s="675"/>
      <c r="E5" s="675"/>
      <c r="F5" s="675"/>
      <c r="G5" s="675"/>
      <c r="H5" s="675"/>
      <c r="I5" s="675"/>
      <c r="J5" s="675"/>
      <c r="K5" s="676"/>
    </row>
    <row r="6" spans="1:11">
      <c r="A6" s="674" t="s">
        <v>1835</v>
      </c>
      <c r="B6" s="675"/>
      <c r="C6" s="675"/>
      <c r="D6" s="675"/>
      <c r="E6" s="675"/>
      <c r="F6" s="675"/>
      <c r="G6" s="675"/>
      <c r="H6" s="675"/>
      <c r="I6" s="675"/>
      <c r="J6" s="675"/>
      <c r="K6" s="676"/>
    </row>
    <row r="7" spans="1:11">
      <c r="A7" s="674" t="s">
        <v>1836</v>
      </c>
      <c r="B7" s="675"/>
      <c r="C7" s="675"/>
      <c r="D7" s="675"/>
      <c r="E7" s="675"/>
      <c r="F7" s="675"/>
      <c r="G7" s="675"/>
      <c r="H7" s="675"/>
      <c r="I7" s="675"/>
      <c r="J7" s="675"/>
      <c r="K7" s="676"/>
    </row>
    <row r="8" spans="1:11">
      <c r="A8" s="674" t="s">
        <v>1837</v>
      </c>
      <c r="B8" s="675"/>
      <c r="C8" s="675"/>
      <c r="D8" s="675"/>
      <c r="E8" s="675"/>
      <c r="F8" s="675"/>
      <c r="G8" s="675"/>
      <c r="H8" s="675"/>
      <c r="I8" s="675"/>
      <c r="J8" s="675"/>
      <c r="K8" s="676"/>
    </row>
    <row r="9" spans="1:11">
      <c r="A9" s="674" t="s">
        <v>1838</v>
      </c>
      <c r="B9" s="675"/>
      <c r="C9" s="675"/>
      <c r="D9" s="675"/>
      <c r="E9" s="675"/>
      <c r="F9" s="675"/>
      <c r="G9" s="675"/>
      <c r="H9" s="675"/>
      <c r="I9" s="675"/>
      <c r="J9" s="675"/>
      <c r="K9" s="676"/>
    </row>
    <row r="10" spans="1:11">
      <c r="A10" s="9" t="s">
        <v>1839</v>
      </c>
      <c r="B10" s="8"/>
      <c r="C10" s="8"/>
      <c r="D10" s="8"/>
      <c r="E10" s="10"/>
      <c r="F10" s="11"/>
      <c r="G10" s="11"/>
      <c r="H10" s="8"/>
      <c r="I10" s="12"/>
      <c r="J10" s="12"/>
      <c r="K10" s="31"/>
    </row>
    <row r="11" spans="1:11">
      <c r="A11" s="680" t="s">
        <v>1840</v>
      </c>
      <c r="B11" s="681"/>
      <c r="C11" s="681"/>
      <c r="D11" s="681"/>
      <c r="E11" s="681"/>
      <c r="F11" s="681"/>
      <c r="G11" s="681"/>
      <c r="H11" s="681"/>
      <c r="I11" s="681"/>
      <c r="J11" s="681"/>
      <c r="K11" s="682"/>
    </row>
    <row r="12" spans="1:11">
      <c r="A12" s="680"/>
      <c r="B12" s="681"/>
      <c r="C12" s="681"/>
      <c r="D12" s="681"/>
      <c r="E12" s="681"/>
      <c r="F12" s="681"/>
      <c r="G12" s="681"/>
      <c r="H12" s="681"/>
      <c r="I12" s="681"/>
      <c r="J12" s="681"/>
      <c r="K12" s="682"/>
    </row>
    <row r="13" spans="1:11">
      <c r="A13" s="9" t="s">
        <v>1841</v>
      </c>
      <c r="B13" s="8"/>
      <c r="C13" s="8"/>
      <c r="D13" s="8"/>
      <c r="E13" s="10"/>
      <c r="F13" s="11"/>
      <c r="G13" s="11"/>
      <c r="H13" s="8"/>
      <c r="I13" s="12"/>
      <c r="J13" s="12"/>
      <c r="K13" s="31"/>
    </row>
    <row r="14" spans="1:11">
      <c r="A14" s="9" t="s">
        <v>1842</v>
      </c>
      <c r="B14" s="8"/>
      <c r="C14" s="8"/>
      <c r="D14" s="8"/>
      <c r="E14" s="10"/>
      <c r="F14" s="11"/>
      <c r="G14" s="11"/>
      <c r="H14" s="8"/>
      <c r="I14" s="12"/>
      <c r="J14" s="12"/>
      <c r="K14" s="31"/>
    </row>
    <row r="15" spans="1:11">
      <c r="A15" s="677"/>
      <c r="B15" s="678"/>
      <c r="C15" s="678"/>
      <c r="D15" s="678"/>
      <c r="E15" s="678"/>
      <c r="F15" s="678"/>
      <c r="G15" s="678"/>
      <c r="H15" s="678"/>
      <c r="I15" s="678"/>
      <c r="J15" s="678"/>
      <c r="K15" s="679"/>
    </row>
    <row r="16" spans="1:11" s="1" customFormat="1">
      <c r="A16" s="13" t="s">
        <v>1843</v>
      </c>
      <c r="B16" s="13" t="s">
        <v>1844</v>
      </c>
      <c r="C16" s="13" t="s">
        <v>1845</v>
      </c>
      <c r="D16" s="13" t="s">
        <v>1846</v>
      </c>
      <c r="E16" s="14" t="s">
        <v>872</v>
      </c>
      <c r="F16" s="15" t="s">
        <v>1847</v>
      </c>
      <c r="G16" s="15" t="s">
        <v>1848</v>
      </c>
      <c r="H16" s="16" t="s">
        <v>1849</v>
      </c>
      <c r="I16" s="32"/>
      <c r="J16" s="32"/>
      <c r="K16" s="32"/>
    </row>
    <row r="17" spans="1:12" ht="118.8">
      <c r="A17" s="2">
        <v>1</v>
      </c>
      <c r="B17" s="17" t="s">
        <v>1850</v>
      </c>
      <c r="C17" s="3" t="s">
        <v>1851</v>
      </c>
      <c r="D17" s="18" t="s">
        <v>226</v>
      </c>
      <c r="E17" s="19">
        <v>24</v>
      </c>
      <c r="F17" s="20">
        <v>35000</v>
      </c>
      <c r="G17" s="20">
        <f>+E17*F17</f>
        <v>840000</v>
      </c>
      <c r="H17" s="2"/>
      <c r="I17" s="33"/>
      <c r="J17" s="34"/>
      <c r="K17" s="35"/>
      <c r="L17" s="36"/>
    </row>
    <row r="18" spans="1:12">
      <c r="C18" s="21"/>
      <c r="G18" s="5">
        <f t="shared" ref="G18:G73" si="0">+E18*F18</f>
        <v>0</v>
      </c>
      <c r="H18" s="2"/>
      <c r="I18" s="37" t="s">
        <v>1852</v>
      </c>
      <c r="J18" s="37" t="s">
        <v>1853</v>
      </c>
      <c r="K18" s="35"/>
      <c r="L18" s="36"/>
    </row>
    <row r="19" spans="1:12" ht="103.8">
      <c r="A19" s="2">
        <f>+A17+1</f>
        <v>2</v>
      </c>
      <c r="B19" s="17" t="s">
        <v>1854</v>
      </c>
      <c r="C19" s="3" t="s">
        <v>1855</v>
      </c>
      <c r="D19" s="18" t="s">
        <v>226</v>
      </c>
      <c r="E19" s="19">
        <v>6</v>
      </c>
      <c r="F19" s="20">
        <v>24000</v>
      </c>
      <c r="G19" s="20">
        <f>+E19*F19</f>
        <v>144000</v>
      </c>
      <c r="H19" s="2"/>
      <c r="I19" s="33"/>
      <c r="J19" s="38"/>
      <c r="K19" s="34"/>
      <c r="L19" s="36"/>
    </row>
    <row r="20" spans="1:12">
      <c r="E20" s="22"/>
      <c r="G20" s="5">
        <f t="shared" si="0"/>
        <v>0</v>
      </c>
      <c r="H20" s="2"/>
      <c r="I20" s="37" t="s">
        <v>1856</v>
      </c>
      <c r="J20" s="34" t="s">
        <v>1857</v>
      </c>
      <c r="K20" s="37" t="s">
        <v>1853</v>
      </c>
      <c r="L20" s="36"/>
    </row>
    <row r="21" spans="1:12">
      <c r="E21" s="22"/>
      <c r="G21" s="5">
        <f t="shared" si="0"/>
        <v>0</v>
      </c>
      <c r="H21" s="2"/>
      <c r="I21" s="34"/>
      <c r="J21" s="34"/>
      <c r="K21" s="35"/>
      <c r="L21" s="36"/>
    </row>
    <row r="22" spans="1:12" ht="103.8">
      <c r="A22" s="2">
        <f>+A19+1</f>
        <v>3</v>
      </c>
      <c r="B22" s="17" t="s">
        <v>1858</v>
      </c>
      <c r="C22" s="3" t="s">
        <v>1859</v>
      </c>
      <c r="D22" s="18" t="s">
        <v>226</v>
      </c>
      <c r="E22" s="19">
        <v>32</v>
      </c>
      <c r="F22" s="20">
        <v>19000</v>
      </c>
      <c r="G22" s="20">
        <f>+E22*F22</f>
        <v>608000</v>
      </c>
      <c r="H22" s="2"/>
      <c r="I22" s="33"/>
      <c r="J22" s="38"/>
      <c r="K22" s="34"/>
      <c r="L22" s="36"/>
    </row>
    <row r="23" spans="1:12">
      <c r="D23" s="23"/>
      <c r="G23" s="5">
        <f t="shared" si="0"/>
        <v>0</v>
      </c>
      <c r="H23" s="2"/>
      <c r="I23" s="37" t="s">
        <v>1856</v>
      </c>
      <c r="J23" s="34" t="s">
        <v>1857</v>
      </c>
      <c r="K23" s="37" t="s">
        <v>1853</v>
      </c>
      <c r="L23" s="36"/>
    </row>
    <row r="24" spans="1:12">
      <c r="D24" s="23"/>
      <c r="G24" s="5">
        <f t="shared" si="0"/>
        <v>0</v>
      </c>
      <c r="H24" s="2"/>
      <c r="I24" s="34"/>
      <c r="J24" s="34"/>
      <c r="K24" s="35"/>
      <c r="L24" s="36"/>
    </row>
    <row r="25" spans="1:12" ht="145.19999999999999">
      <c r="A25" s="2">
        <f>+A22+1</f>
        <v>4</v>
      </c>
      <c r="B25" s="17" t="s">
        <v>1860</v>
      </c>
      <c r="C25" s="3" t="s">
        <v>1861</v>
      </c>
      <c r="D25" s="18" t="s">
        <v>226</v>
      </c>
      <c r="E25" s="19">
        <v>4</v>
      </c>
      <c r="F25" s="20">
        <v>121000</v>
      </c>
      <c r="G25" s="20">
        <f>+E25*F25</f>
        <v>484000</v>
      </c>
      <c r="H25" s="2"/>
      <c r="I25" s="34"/>
      <c r="J25" s="25"/>
      <c r="K25" s="25"/>
      <c r="L25" s="36"/>
    </row>
    <row r="26" spans="1:12">
      <c r="E26" s="22"/>
      <c r="G26" s="5">
        <f t="shared" si="0"/>
        <v>0</v>
      </c>
      <c r="H26" s="2"/>
      <c r="I26" s="37" t="s">
        <v>1862</v>
      </c>
      <c r="J26" s="37" t="s">
        <v>1863</v>
      </c>
      <c r="K26" s="35" t="s">
        <v>1864</v>
      </c>
      <c r="L26" s="36"/>
    </row>
    <row r="27" spans="1:12">
      <c r="E27" s="22"/>
      <c r="G27" s="5">
        <f t="shared" si="0"/>
        <v>0</v>
      </c>
      <c r="H27" s="2"/>
      <c r="I27" s="34"/>
      <c r="J27" s="34"/>
      <c r="K27" s="35"/>
      <c r="L27" s="36"/>
    </row>
    <row r="28" spans="1:12" ht="66">
      <c r="A28" s="2">
        <f>+A25+1</f>
        <v>5</v>
      </c>
      <c r="B28" s="17" t="s">
        <v>1865</v>
      </c>
      <c r="C28" s="3" t="s">
        <v>1866</v>
      </c>
      <c r="D28" s="24" t="s">
        <v>226</v>
      </c>
      <c r="E28" s="19">
        <v>21</v>
      </c>
      <c r="F28" s="20">
        <v>33000</v>
      </c>
      <c r="G28" s="20">
        <f>+E28*F28</f>
        <v>693000</v>
      </c>
      <c r="H28" s="25"/>
      <c r="I28" s="39"/>
      <c r="J28" s="39"/>
      <c r="K28" s="40"/>
      <c r="L28" s="36"/>
    </row>
    <row r="29" spans="1:12">
      <c r="D29" s="24"/>
      <c r="E29" s="19"/>
      <c r="F29" s="20"/>
      <c r="G29" s="5">
        <f t="shared" si="0"/>
        <v>0</v>
      </c>
      <c r="H29" s="25"/>
      <c r="I29" s="39" t="s">
        <v>1867</v>
      </c>
      <c r="J29" s="39" t="s">
        <v>1868</v>
      </c>
      <c r="K29" s="40"/>
      <c r="L29" s="36"/>
    </row>
    <row r="30" spans="1:12" ht="92.4">
      <c r="A30" s="2">
        <f>+A28+1</f>
        <v>6</v>
      </c>
      <c r="B30" s="17" t="s">
        <v>1869</v>
      </c>
      <c r="C30" s="26" t="s">
        <v>1870</v>
      </c>
      <c r="D30" s="24" t="s">
        <v>226</v>
      </c>
      <c r="E30" s="19">
        <v>3</v>
      </c>
      <c r="F30" s="20">
        <v>16000</v>
      </c>
      <c r="G30" s="20">
        <f>+E30*F30</f>
        <v>48000</v>
      </c>
      <c r="H30" s="25"/>
      <c r="I30" s="39"/>
      <c r="J30" s="39"/>
      <c r="K30" s="40"/>
      <c r="L30" s="36"/>
    </row>
    <row r="31" spans="1:12">
      <c r="E31" s="22"/>
      <c r="G31" s="5">
        <f t="shared" si="0"/>
        <v>0</v>
      </c>
      <c r="H31" s="2"/>
      <c r="I31" s="39" t="s">
        <v>1867</v>
      </c>
      <c r="J31" s="39" t="s">
        <v>1868</v>
      </c>
      <c r="K31" s="35"/>
      <c r="L31" s="36"/>
    </row>
    <row r="32" spans="1:12" ht="105.6">
      <c r="A32" s="2">
        <f>+A28+1</f>
        <v>6</v>
      </c>
      <c r="B32" s="17" t="s">
        <v>1871</v>
      </c>
      <c r="C32" s="3" t="s">
        <v>1872</v>
      </c>
      <c r="D32" s="24" t="s">
        <v>226</v>
      </c>
      <c r="E32" s="19">
        <v>3</v>
      </c>
      <c r="F32" s="20">
        <v>12000</v>
      </c>
      <c r="G32" s="20">
        <f>+E32*F32</f>
        <v>36000</v>
      </c>
      <c r="H32" s="2"/>
      <c r="I32" s="33"/>
      <c r="J32" s="34"/>
      <c r="K32" s="35"/>
      <c r="L32" s="36"/>
    </row>
    <row r="33" spans="1:15">
      <c r="G33" s="5">
        <f t="shared" si="0"/>
        <v>0</v>
      </c>
      <c r="H33" s="2"/>
      <c r="I33" s="37" t="s">
        <v>1856</v>
      </c>
      <c r="J33" s="37" t="s">
        <v>1873</v>
      </c>
      <c r="K33" s="35" t="s">
        <v>1874</v>
      </c>
      <c r="L33" s="36"/>
    </row>
    <row r="34" spans="1:15">
      <c r="G34" s="5">
        <f t="shared" si="0"/>
        <v>0</v>
      </c>
      <c r="H34" s="2"/>
      <c r="I34" s="37"/>
      <c r="J34" s="34"/>
      <c r="K34" s="35"/>
      <c r="L34" s="36"/>
    </row>
    <row r="35" spans="1:15" ht="105.6">
      <c r="A35" s="2">
        <f>+A32+1</f>
        <v>7</v>
      </c>
      <c r="B35" s="17" t="s">
        <v>1875</v>
      </c>
      <c r="C35" s="3" t="s">
        <v>1876</v>
      </c>
      <c r="D35" s="18" t="s">
        <v>1877</v>
      </c>
      <c r="E35" s="19">
        <v>6</v>
      </c>
      <c r="F35" s="20">
        <v>95000</v>
      </c>
      <c r="G35" s="20">
        <f>+E35*F35</f>
        <v>570000</v>
      </c>
      <c r="H35" s="2"/>
      <c r="I35" s="34"/>
      <c r="J35" s="34"/>
      <c r="K35" s="35"/>
      <c r="L35" s="36"/>
      <c r="O35" s="41"/>
    </row>
    <row r="36" spans="1:15">
      <c r="G36" s="5">
        <f t="shared" si="0"/>
        <v>0</v>
      </c>
      <c r="H36" s="2"/>
      <c r="I36" s="37" t="s">
        <v>1878</v>
      </c>
      <c r="J36" s="37" t="s">
        <v>1879</v>
      </c>
      <c r="K36" s="35"/>
      <c r="L36" s="36"/>
    </row>
    <row r="37" spans="1:15">
      <c r="G37" s="5">
        <f t="shared" si="0"/>
        <v>0</v>
      </c>
      <c r="H37" s="2"/>
      <c r="I37" s="37"/>
      <c r="J37" s="34"/>
      <c r="K37" s="35"/>
      <c r="L37" s="36"/>
    </row>
    <row r="38" spans="1:15" ht="92.4">
      <c r="A38" s="2">
        <f>+A35+1</f>
        <v>8</v>
      </c>
      <c r="B38" s="17" t="s">
        <v>1880</v>
      </c>
      <c r="C38" s="3" t="s">
        <v>1881</v>
      </c>
      <c r="D38" s="18" t="s">
        <v>1877</v>
      </c>
      <c r="E38" s="19">
        <v>3</v>
      </c>
      <c r="F38" s="20">
        <v>80000</v>
      </c>
      <c r="G38" s="20">
        <f>+E38*F38</f>
        <v>240000</v>
      </c>
      <c r="H38" s="2"/>
      <c r="I38" s="34"/>
      <c r="J38" s="34"/>
      <c r="K38" s="35"/>
      <c r="L38" s="36"/>
      <c r="O38" s="41"/>
    </row>
    <row r="39" spans="1:15">
      <c r="G39" s="5">
        <f t="shared" si="0"/>
        <v>0</v>
      </c>
      <c r="H39" s="2"/>
      <c r="I39" s="37" t="s">
        <v>1882</v>
      </c>
      <c r="J39" s="37" t="s">
        <v>1879</v>
      </c>
      <c r="K39" s="35"/>
      <c r="L39" s="36"/>
    </row>
    <row r="40" spans="1:15">
      <c r="G40" s="5">
        <f t="shared" si="0"/>
        <v>0</v>
      </c>
      <c r="H40" s="2"/>
      <c r="I40" s="37"/>
      <c r="J40" s="34"/>
      <c r="K40" s="35"/>
      <c r="L40" s="36"/>
    </row>
    <row r="41" spans="1:15" ht="118.8">
      <c r="A41" s="2">
        <f>+A35+1</f>
        <v>8</v>
      </c>
      <c r="B41" s="17" t="s">
        <v>1883</v>
      </c>
      <c r="C41" s="3" t="s">
        <v>1884</v>
      </c>
      <c r="D41" s="24" t="s">
        <v>1885</v>
      </c>
      <c r="E41" s="19">
        <v>9</v>
      </c>
      <c r="F41" s="20">
        <v>39045</v>
      </c>
      <c r="G41" s="20">
        <f>+E41*F41</f>
        <v>351405</v>
      </c>
      <c r="H41" s="2"/>
      <c r="I41" s="34"/>
      <c r="J41" s="34"/>
      <c r="K41" s="35"/>
      <c r="L41" s="36"/>
    </row>
    <row r="42" spans="1:15">
      <c r="E42" s="22"/>
      <c r="G42" s="5">
        <f t="shared" si="0"/>
        <v>0</v>
      </c>
      <c r="H42" s="2"/>
      <c r="I42" s="37" t="s">
        <v>1886</v>
      </c>
      <c r="J42" s="37"/>
      <c r="K42" s="35"/>
      <c r="L42" s="36"/>
    </row>
    <row r="43" spans="1:15">
      <c r="E43" s="22"/>
      <c r="G43" s="5">
        <f t="shared" si="0"/>
        <v>0</v>
      </c>
      <c r="H43" s="2"/>
      <c r="I43" s="34"/>
      <c r="J43" s="34"/>
      <c r="K43" s="35"/>
      <c r="L43" s="36"/>
    </row>
    <row r="44" spans="1:15" ht="118.8">
      <c r="A44" s="2">
        <f>+A41+1</f>
        <v>9</v>
      </c>
      <c r="B44" s="17" t="s">
        <v>1887</v>
      </c>
      <c r="C44" s="3" t="s">
        <v>1884</v>
      </c>
      <c r="D44" s="24" t="s">
        <v>1885</v>
      </c>
      <c r="E44" s="19">
        <f>46/2</f>
        <v>23</v>
      </c>
      <c r="F44" s="20">
        <v>36000</v>
      </c>
      <c r="G44" s="20">
        <f>+E44*F44</f>
        <v>828000</v>
      </c>
      <c r="H44" s="2"/>
      <c r="I44" s="34"/>
      <c r="J44" s="34"/>
      <c r="K44" s="35"/>
      <c r="L44" s="36"/>
    </row>
    <row r="45" spans="1:15">
      <c r="A45" s="17"/>
      <c r="B45" s="17"/>
      <c r="G45" s="5">
        <f t="shared" si="0"/>
        <v>0</v>
      </c>
      <c r="H45" s="2"/>
      <c r="I45" s="37" t="s">
        <v>1888</v>
      </c>
      <c r="J45" s="37" t="s">
        <v>1889</v>
      </c>
      <c r="K45" s="35"/>
      <c r="L45" s="36"/>
    </row>
    <row r="46" spans="1:15">
      <c r="E46" s="22"/>
      <c r="G46" s="5">
        <f t="shared" si="0"/>
        <v>0</v>
      </c>
      <c r="H46" s="2"/>
      <c r="I46" s="34"/>
      <c r="J46" s="34"/>
      <c r="K46" s="35"/>
      <c r="L46" s="36"/>
    </row>
    <row r="47" spans="1:15" ht="118.8">
      <c r="A47" s="2">
        <f>+A44+1</f>
        <v>10</v>
      </c>
      <c r="B47" s="17" t="s">
        <v>1890</v>
      </c>
      <c r="C47" s="3" t="s">
        <v>1884</v>
      </c>
      <c r="D47" s="24" t="s">
        <v>1885</v>
      </c>
      <c r="E47" s="19">
        <f>46/2</f>
        <v>23</v>
      </c>
      <c r="F47" s="20">
        <v>33000</v>
      </c>
      <c r="G47" s="20">
        <f>+E47*F47</f>
        <v>759000</v>
      </c>
      <c r="H47" s="2"/>
      <c r="I47" s="34"/>
      <c r="J47" s="34"/>
      <c r="K47" s="35"/>
      <c r="L47" s="36"/>
    </row>
    <row r="48" spans="1:15">
      <c r="A48" s="17"/>
      <c r="B48" s="17"/>
      <c r="G48" s="5">
        <f t="shared" si="0"/>
        <v>0</v>
      </c>
      <c r="H48" s="2"/>
      <c r="I48" s="37" t="s">
        <v>1891</v>
      </c>
      <c r="J48" s="37" t="s">
        <v>1892</v>
      </c>
      <c r="K48" s="35"/>
      <c r="L48" s="36"/>
    </row>
    <row r="49" spans="1:18">
      <c r="E49" s="22"/>
      <c r="G49" s="5">
        <f t="shared" si="0"/>
        <v>0</v>
      </c>
      <c r="H49" s="2"/>
      <c r="I49" s="34"/>
      <c r="J49" s="34"/>
      <c r="K49" s="35"/>
      <c r="L49" s="36"/>
    </row>
    <row r="50" spans="1:18">
      <c r="C50" s="21"/>
      <c r="E50" s="22"/>
      <c r="G50" s="5">
        <f t="shared" si="0"/>
        <v>0</v>
      </c>
      <c r="H50" s="2"/>
      <c r="I50" s="33"/>
      <c r="J50" s="33"/>
      <c r="K50" s="35"/>
      <c r="L50" s="36"/>
    </row>
    <row r="51" spans="1:18" ht="118.8">
      <c r="A51" s="2">
        <f>+A44+1</f>
        <v>10</v>
      </c>
      <c r="B51" s="17" t="s">
        <v>1893</v>
      </c>
      <c r="C51" s="3" t="s">
        <v>1894</v>
      </c>
      <c r="D51" s="24" t="s">
        <v>226</v>
      </c>
      <c r="E51" s="19">
        <v>5</v>
      </c>
      <c r="F51" s="20">
        <v>17000</v>
      </c>
      <c r="G51" s="20">
        <f>+E51*F51</f>
        <v>85000</v>
      </c>
      <c r="H51" s="2"/>
      <c r="I51" s="33"/>
      <c r="J51" s="34"/>
      <c r="K51" s="35"/>
      <c r="L51" s="36"/>
    </row>
    <row r="52" spans="1:18">
      <c r="G52" s="5">
        <f t="shared" si="0"/>
        <v>0</v>
      </c>
      <c r="H52" s="2"/>
      <c r="I52" s="37" t="s">
        <v>1895</v>
      </c>
      <c r="J52" s="37" t="s">
        <v>1896</v>
      </c>
      <c r="K52" s="35"/>
      <c r="L52" s="36"/>
    </row>
    <row r="53" spans="1:18">
      <c r="C53" s="21"/>
      <c r="G53" s="5">
        <f t="shared" si="0"/>
        <v>0</v>
      </c>
      <c r="H53" s="2"/>
      <c r="I53" s="33"/>
      <c r="J53" s="33"/>
      <c r="K53" s="35"/>
      <c r="L53" s="36"/>
    </row>
    <row r="54" spans="1:18" ht="118.8">
      <c r="A54" s="2">
        <f>+A51+1</f>
        <v>11</v>
      </c>
      <c r="B54" s="17" t="s">
        <v>1897</v>
      </c>
      <c r="C54" s="3" t="s">
        <v>1898</v>
      </c>
      <c r="D54" s="24" t="s">
        <v>1899</v>
      </c>
      <c r="E54" s="27">
        <v>5</v>
      </c>
      <c r="F54" s="28">
        <v>43000</v>
      </c>
      <c r="G54" s="20">
        <f>+E54*F54</f>
        <v>215000</v>
      </c>
      <c r="H54" s="2"/>
      <c r="I54" s="34"/>
      <c r="J54" s="34"/>
      <c r="K54" s="35"/>
      <c r="L54" s="36"/>
    </row>
    <row r="55" spans="1:18">
      <c r="C55" s="29"/>
      <c r="E55" s="22"/>
      <c r="F55" s="30"/>
      <c r="G55" s="5">
        <f t="shared" si="0"/>
        <v>0</v>
      </c>
      <c r="H55" s="2"/>
      <c r="I55" s="37" t="s">
        <v>1900</v>
      </c>
      <c r="J55" s="37" t="s">
        <v>1901</v>
      </c>
      <c r="K55" s="35"/>
      <c r="L55" s="36"/>
      <c r="P55" s="42"/>
      <c r="R55" s="42"/>
    </row>
    <row r="56" spans="1:18">
      <c r="G56" s="5">
        <f t="shared" si="0"/>
        <v>0</v>
      </c>
      <c r="H56" s="2"/>
      <c r="I56" s="37"/>
      <c r="J56" s="34"/>
      <c r="K56" s="35"/>
      <c r="L56" s="36"/>
    </row>
    <row r="57" spans="1:18" ht="132">
      <c r="A57" s="2">
        <f>+A54+1</f>
        <v>12</v>
      </c>
      <c r="B57" s="17" t="s">
        <v>1902</v>
      </c>
      <c r="C57" s="3" t="s">
        <v>1903</v>
      </c>
      <c r="D57" s="18" t="s">
        <v>226</v>
      </c>
      <c r="E57" s="19">
        <v>45</v>
      </c>
      <c r="F57" s="20">
        <v>29500</v>
      </c>
      <c r="G57" s="20">
        <f>+E57*F57</f>
        <v>1327500</v>
      </c>
      <c r="H57" s="2"/>
      <c r="I57" s="33"/>
      <c r="J57" s="34"/>
      <c r="K57" s="35"/>
      <c r="L57" s="36"/>
    </row>
    <row r="58" spans="1:18">
      <c r="G58" s="5">
        <f t="shared" si="0"/>
        <v>0</v>
      </c>
      <c r="H58" s="2"/>
      <c r="I58" s="37" t="s">
        <v>1904</v>
      </c>
      <c r="J58" s="37" t="s">
        <v>1905</v>
      </c>
      <c r="K58" s="35"/>
      <c r="L58" s="36"/>
    </row>
    <row r="59" spans="1:18">
      <c r="G59" s="5">
        <f t="shared" si="0"/>
        <v>0</v>
      </c>
      <c r="H59" s="2"/>
      <c r="I59" s="37"/>
      <c r="J59" s="34"/>
      <c r="K59" s="35"/>
      <c r="L59" s="36"/>
    </row>
    <row r="60" spans="1:18">
      <c r="G60" s="5">
        <f t="shared" si="0"/>
        <v>0</v>
      </c>
      <c r="H60" s="2"/>
      <c r="I60" s="37"/>
      <c r="J60" s="43"/>
      <c r="K60" s="35"/>
      <c r="L60" s="36"/>
    </row>
    <row r="61" spans="1:18" ht="118.8">
      <c r="A61" s="2">
        <f>+A57+1</f>
        <v>13</v>
      </c>
      <c r="B61" s="17" t="s">
        <v>1906</v>
      </c>
      <c r="C61" s="3" t="s">
        <v>1907</v>
      </c>
      <c r="D61" s="24" t="s">
        <v>1406</v>
      </c>
      <c r="E61" s="19">
        <v>4</v>
      </c>
      <c r="F61" s="20">
        <v>27000</v>
      </c>
      <c r="G61" s="20">
        <f>+E61*F61</f>
        <v>108000</v>
      </c>
      <c r="H61" s="2"/>
      <c r="I61" s="34"/>
      <c r="J61" s="34"/>
      <c r="K61" s="34"/>
      <c r="L61" s="36"/>
    </row>
    <row r="62" spans="1:18">
      <c r="G62" s="5">
        <f t="shared" si="0"/>
        <v>0</v>
      </c>
      <c r="H62" s="2"/>
      <c r="I62" s="37" t="s">
        <v>1908</v>
      </c>
      <c r="J62" s="37" t="s">
        <v>1905</v>
      </c>
      <c r="K62" s="44"/>
      <c r="L62" s="36"/>
    </row>
    <row r="63" spans="1:18">
      <c r="G63" s="5">
        <f t="shared" si="0"/>
        <v>0</v>
      </c>
      <c r="H63" s="2"/>
      <c r="I63" s="37"/>
      <c r="J63" s="37"/>
      <c r="K63" s="44"/>
      <c r="L63" s="36"/>
    </row>
    <row r="64" spans="1:18">
      <c r="G64" s="5">
        <f t="shared" si="0"/>
        <v>0</v>
      </c>
      <c r="H64" s="2"/>
      <c r="I64" s="37"/>
      <c r="J64" s="37"/>
      <c r="K64" s="44"/>
      <c r="L64" s="36"/>
    </row>
    <row r="65" spans="1:12" ht="118.8">
      <c r="A65" s="2">
        <f>+A61+1</f>
        <v>14</v>
      </c>
      <c r="B65" s="17" t="s">
        <v>1909</v>
      </c>
      <c r="C65" s="3" t="s">
        <v>1910</v>
      </c>
      <c r="D65" s="18" t="s">
        <v>102</v>
      </c>
      <c r="E65" s="19">
        <v>1</v>
      </c>
      <c r="F65" s="20">
        <v>97000</v>
      </c>
      <c r="G65" s="20">
        <f>+E65*F65</f>
        <v>97000</v>
      </c>
      <c r="H65" s="2"/>
      <c r="I65" s="34"/>
      <c r="J65" s="34"/>
      <c r="K65" s="44"/>
      <c r="L65" s="36"/>
    </row>
    <row r="66" spans="1:12">
      <c r="G66" s="5">
        <f t="shared" si="0"/>
        <v>0</v>
      </c>
      <c r="H66" s="2"/>
      <c r="I66" s="37" t="s">
        <v>1911</v>
      </c>
      <c r="J66" s="37" t="s">
        <v>1912</v>
      </c>
      <c r="K66" s="44"/>
      <c r="L66" s="36"/>
    </row>
    <row r="67" spans="1:12">
      <c r="G67" s="5">
        <f t="shared" si="0"/>
        <v>0</v>
      </c>
      <c r="H67" s="2"/>
      <c r="I67" s="37"/>
      <c r="J67" s="37"/>
      <c r="K67" s="44"/>
      <c r="L67" s="36"/>
    </row>
    <row r="68" spans="1:12" ht="92.4">
      <c r="A68" s="2">
        <f>+A65+1</f>
        <v>15</v>
      </c>
      <c r="B68" s="17" t="s">
        <v>1913</v>
      </c>
      <c r="C68" s="3" t="s">
        <v>1914</v>
      </c>
      <c r="D68" s="24" t="s">
        <v>226</v>
      </c>
      <c r="E68" s="19">
        <v>2</v>
      </c>
      <c r="F68" s="20">
        <v>12500</v>
      </c>
      <c r="G68" s="20">
        <f>+E68*F68</f>
        <v>25000</v>
      </c>
      <c r="H68" s="2"/>
      <c r="I68" s="34"/>
      <c r="J68" s="34"/>
      <c r="K68" s="35"/>
      <c r="L68" s="36"/>
    </row>
    <row r="69" spans="1:12">
      <c r="D69" s="23"/>
      <c r="G69" s="5">
        <f t="shared" si="0"/>
        <v>0</v>
      </c>
      <c r="H69" s="2"/>
      <c r="I69" s="37" t="s">
        <v>1915</v>
      </c>
      <c r="J69" s="37"/>
      <c r="K69" s="35"/>
      <c r="L69" s="36"/>
    </row>
    <row r="70" spans="1:12" ht="92.4">
      <c r="A70" s="2">
        <f>+A68+1</f>
        <v>16</v>
      </c>
      <c r="B70" s="17" t="s">
        <v>1916</v>
      </c>
      <c r="C70" s="3" t="s">
        <v>1917</v>
      </c>
      <c r="D70" s="24" t="s">
        <v>226</v>
      </c>
      <c r="E70" s="19">
        <v>4</v>
      </c>
      <c r="F70" s="20">
        <v>7550</v>
      </c>
      <c r="G70" s="20">
        <f>+E70*F70</f>
        <v>30200</v>
      </c>
      <c r="H70" s="2"/>
      <c r="I70" s="34"/>
      <c r="J70" s="34"/>
      <c r="K70" s="35"/>
      <c r="L70" s="36"/>
    </row>
    <row r="71" spans="1:12">
      <c r="D71" s="23"/>
      <c r="G71" s="5">
        <f t="shared" si="0"/>
        <v>0</v>
      </c>
      <c r="H71" s="2"/>
      <c r="I71" s="37" t="s">
        <v>1918</v>
      </c>
      <c r="J71" s="37" t="s">
        <v>1905</v>
      </c>
      <c r="K71" s="35"/>
      <c r="L71" s="36"/>
    </row>
    <row r="72" spans="1:12">
      <c r="D72" s="23"/>
      <c r="G72" s="5">
        <f t="shared" si="0"/>
        <v>0</v>
      </c>
      <c r="H72" s="2"/>
      <c r="I72" s="37"/>
      <c r="J72" s="37"/>
      <c r="K72" s="35"/>
      <c r="L72" s="36"/>
    </row>
    <row r="73" spans="1:12" ht="224.4">
      <c r="A73" s="2">
        <f>+A70+1</f>
        <v>17</v>
      </c>
      <c r="B73" s="17" t="s">
        <v>1919</v>
      </c>
      <c r="C73" s="3" t="s">
        <v>1920</v>
      </c>
      <c r="D73" s="24" t="s">
        <v>226</v>
      </c>
      <c r="E73" s="19">
        <v>0</v>
      </c>
      <c r="F73" s="20">
        <v>495000</v>
      </c>
      <c r="G73" s="20">
        <f t="shared" si="0"/>
        <v>0</v>
      </c>
      <c r="H73" s="2"/>
      <c r="I73" s="43"/>
      <c r="J73" s="34"/>
      <c r="K73" s="34"/>
    </row>
    <row r="74" spans="1:12">
      <c r="G74" s="5">
        <f t="shared" ref="G74" si="1">+E74*F74</f>
        <v>0</v>
      </c>
      <c r="H74" s="2"/>
      <c r="I74" s="43"/>
      <c r="J74" s="34"/>
      <c r="K74" s="34"/>
    </row>
    <row r="75" spans="1:12">
      <c r="A75" s="45"/>
      <c r="B75" s="45"/>
      <c r="C75" s="46" t="s">
        <v>1921</v>
      </c>
      <c r="D75" s="45"/>
      <c r="E75" s="47"/>
      <c r="F75" s="48"/>
      <c r="G75" s="48">
        <f>SUM(G17:G74)</f>
        <v>7489105</v>
      </c>
      <c r="H75" s="45"/>
      <c r="I75" s="53"/>
      <c r="J75" s="53"/>
      <c r="K75" s="54"/>
    </row>
    <row r="76" spans="1:12">
      <c r="A76" s="1"/>
      <c r="B76" s="1"/>
      <c r="C76" s="49"/>
      <c r="D76" s="1"/>
      <c r="E76" s="50"/>
      <c r="F76" s="51"/>
      <c r="G76" s="52"/>
    </row>
    <row r="77" spans="1:12">
      <c r="A77" s="1"/>
      <c r="B77" s="1"/>
      <c r="C77" s="49"/>
      <c r="D77" s="1"/>
      <c r="E77" s="50"/>
      <c r="F77" s="51"/>
      <c r="G77" s="52"/>
    </row>
    <row r="78" spans="1:12">
      <c r="A78" s="1"/>
      <c r="B78" s="1"/>
      <c r="C78" s="49"/>
      <c r="D78" s="1"/>
      <c r="E78" s="50"/>
      <c r="F78" s="51"/>
      <c r="G78" s="52"/>
    </row>
    <row r="79" spans="1:12">
      <c r="A79" s="1"/>
      <c r="B79" s="1"/>
      <c r="C79" s="49"/>
      <c r="D79" s="1"/>
      <c r="E79" s="50"/>
      <c r="F79" s="51"/>
      <c r="G79" s="52"/>
    </row>
    <row r="80" spans="1:12">
      <c r="A80" s="1"/>
      <c r="B80" s="1"/>
      <c r="C80" s="49"/>
      <c r="D80" s="1"/>
      <c r="E80" s="50"/>
      <c r="F80" s="51"/>
      <c r="G80" s="52"/>
    </row>
    <row r="81" spans="1:7">
      <c r="A81" s="1"/>
      <c r="B81" s="1"/>
      <c r="C81" s="49"/>
      <c r="D81" s="1"/>
      <c r="E81" s="50"/>
      <c r="F81" s="51"/>
      <c r="G81" s="52"/>
    </row>
    <row r="82" spans="1:7">
      <c r="A82" s="1"/>
      <c r="B82" s="1"/>
      <c r="C82" s="49"/>
      <c r="D82" s="1"/>
      <c r="E82" s="50"/>
      <c r="F82" s="51"/>
      <c r="G82" s="52"/>
    </row>
    <row r="83" spans="1:7">
      <c r="A83" s="1"/>
      <c r="B83" s="1"/>
      <c r="C83" s="49"/>
      <c r="D83" s="1"/>
      <c r="E83" s="50"/>
      <c r="F83" s="51"/>
      <c r="G83" s="52"/>
    </row>
    <row r="84" spans="1:7">
      <c r="A84" s="1"/>
      <c r="B84" s="1"/>
      <c r="C84" s="49"/>
      <c r="D84" s="1"/>
      <c r="E84" s="50"/>
      <c r="F84" s="51"/>
      <c r="G84" s="52"/>
    </row>
    <row r="85" spans="1:7">
      <c r="A85" s="1"/>
      <c r="B85" s="1"/>
      <c r="C85" s="49"/>
      <c r="D85" s="1"/>
      <c r="E85" s="50"/>
      <c r="F85" s="51"/>
      <c r="G85" s="52"/>
    </row>
    <row r="86" spans="1:7">
      <c r="A86" s="1"/>
      <c r="B86" s="1"/>
      <c r="C86" s="49"/>
      <c r="D86" s="1"/>
      <c r="E86" s="50"/>
      <c r="F86" s="51"/>
      <c r="G86" s="52"/>
    </row>
    <row r="87" spans="1:7">
      <c r="A87" s="1"/>
      <c r="B87" s="1"/>
      <c r="C87" s="49"/>
      <c r="D87" s="1"/>
      <c r="E87" s="50"/>
      <c r="F87" s="51"/>
      <c r="G87" s="52"/>
    </row>
    <row r="88" spans="1:7">
      <c r="A88" s="1"/>
      <c r="B88" s="1"/>
      <c r="C88" s="49"/>
      <c r="D88" s="1"/>
      <c r="E88" s="50"/>
      <c r="F88" s="51"/>
      <c r="G88" s="52"/>
    </row>
    <row r="89" spans="1:7">
      <c r="A89" s="1"/>
      <c r="B89" s="1"/>
      <c r="C89" s="49"/>
      <c r="D89" s="1"/>
      <c r="E89" s="50"/>
      <c r="F89" s="51"/>
      <c r="G89" s="52"/>
    </row>
    <row r="90" spans="1:7">
      <c r="A90" s="1"/>
      <c r="B90" s="1"/>
      <c r="C90" s="49"/>
      <c r="D90" s="1"/>
      <c r="E90" s="50"/>
      <c r="F90" s="51"/>
      <c r="G90" s="52"/>
    </row>
    <row r="91" spans="1:7">
      <c r="A91" s="1"/>
      <c r="B91" s="1"/>
      <c r="C91" s="49"/>
      <c r="D91" s="1"/>
      <c r="E91" s="50"/>
      <c r="F91" s="51"/>
      <c r="G91" s="52"/>
    </row>
    <row r="92" spans="1:7">
      <c r="A92" s="1"/>
      <c r="B92" s="1"/>
      <c r="C92" s="49"/>
      <c r="D92" s="1"/>
      <c r="E92" s="50"/>
      <c r="F92" s="51"/>
      <c r="G92" s="52"/>
    </row>
    <row r="93" spans="1:7">
      <c r="A93" s="1"/>
      <c r="B93" s="1"/>
      <c r="C93" s="49"/>
      <c r="D93" s="1"/>
      <c r="E93" s="50"/>
      <c r="F93" s="51"/>
      <c r="G93" s="52"/>
    </row>
    <row r="94" spans="1:7">
      <c r="A94" s="1"/>
      <c r="B94" s="1"/>
      <c r="C94" s="49"/>
      <c r="D94" s="1"/>
      <c r="E94" s="50"/>
      <c r="F94" s="51"/>
      <c r="G94" s="52"/>
    </row>
    <row r="95" spans="1:7">
      <c r="A95" s="1"/>
      <c r="B95" s="1"/>
      <c r="C95" s="49"/>
      <c r="D95" s="1"/>
      <c r="E95" s="50"/>
      <c r="F95" s="51"/>
      <c r="G95" s="52"/>
    </row>
    <row r="96" spans="1:7">
      <c r="A96" s="1"/>
      <c r="B96" s="1"/>
      <c r="C96" s="49"/>
      <c r="D96" s="1"/>
      <c r="E96" s="50"/>
      <c r="F96" s="51"/>
      <c r="G96" s="52"/>
    </row>
    <row r="97" spans="1:7">
      <c r="A97" s="1"/>
      <c r="B97" s="1"/>
      <c r="C97" s="49"/>
      <c r="D97" s="1"/>
      <c r="E97" s="50"/>
      <c r="F97" s="51"/>
      <c r="G97" s="52"/>
    </row>
    <row r="98" spans="1:7">
      <c r="A98" s="1"/>
      <c r="B98" s="1"/>
      <c r="C98" s="49"/>
      <c r="D98" s="1"/>
      <c r="E98" s="50"/>
      <c r="F98" s="51"/>
      <c r="G98" s="52"/>
    </row>
    <row r="99" spans="1:7">
      <c r="A99" s="1"/>
      <c r="B99" s="1"/>
      <c r="C99" s="49"/>
      <c r="D99" s="1"/>
      <c r="E99" s="50"/>
      <c r="F99" s="51"/>
      <c r="G99" s="52"/>
    </row>
    <row r="100" spans="1:7">
      <c r="A100" s="1"/>
      <c r="B100" s="1"/>
      <c r="C100" s="49"/>
      <c r="D100" s="1"/>
      <c r="E100" s="50"/>
      <c r="F100" s="51"/>
      <c r="G100" s="52"/>
    </row>
    <row r="101" spans="1:7">
      <c r="A101" s="1"/>
      <c r="B101" s="1"/>
      <c r="C101" s="49"/>
      <c r="D101" s="1"/>
      <c r="E101" s="50"/>
      <c r="F101" s="51"/>
      <c r="G101" s="52"/>
    </row>
    <row r="102" spans="1:7">
      <c r="A102" s="1"/>
      <c r="B102" s="1"/>
      <c r="C102" s="49"/>
      <c r="D102" s="1"/>
      <c r="E102" s="50"/>
      <c r="F102" s="51"/>
      <c r="G102" s="52"/>
    </row>
    <row r="103" spans="1:7">
      <c r="A103" s="1"/>
      <c r="B103" s="1"/>
      <c r="C103" s="49"/>
      <c r="D103" s="1"/>
      <c r="E103" s="50"/>
      <c r="F103" s="51"/>
      <c r="G103" s="52"/>
    </row>
    <row r="104" spans="1:7">
      <c r="A104" s="1"/>
      <c r="B104" s="1"/>
      <c r="C104" s="49"/>
      <c r="D104" s="1"/>
      <c r="E104" s="50"/>
      <c r="F104" s="51"/>
      <c r="G104" s="52"/>
    </row>
    <row r="105" spans="1:7">
      <c r="A105" s="1"/>
      <c r="B105" s="1"/>
      <c r="C105" s="49"/>
      <c r="D105" s="1"/>
      <c r="E105" s="50"/>
      <c r="F105" s="51"/>
      <c r="G105" s="52"/>
    </row>
    <row r="106" spans="1:7">
      <c r="A106" s="1"/>
      <c r="B106" s="1"/>
      <c r="C106" s="49"/>
      <c r="D106" s="1"/>
      <c r="E106" s="50"/>
      <c r="F106" s="51"/>
      <c r="G106" s="52"/>
    </row>
    <row r="107" spans="1:7">
      <c r="A107" s="1"/>
      <c r="B107" s="1"/>
      <c r="C107" s="49"/>
      <c r="D107" s="1"/>
      <c r="E107" s="50"/>
      <c r="F107" s="51"/>
      <c r="G107" s="52"/>
    </row>
    <row r="108" spans="1:7">
      <c r="A108" s="1"/>
      <c r="B108" s="1"/>
      <c r="C108" s="49"/>
      <c r="D108" s="1"/>
      <c r="E108" s="50"/>
      <c r="F108" s="51"/>
      <c r="G108" s="52"/>
    </row>
    <row r="109" spans="1:7">
      <c r="A109" s="1"/>
      <c r="B109" s="1"/>
      <c r="C109" s="49"/>
      <c r="D109" s="1"/>
      <c r="E109" s="50"/>
      <c r="F109" s="51"/>
      <c r="G109" s="52"/>
    </row>
    <row r="110" spans="1:7">
      <c r="A110" s="1"/>
      <c r="B110" s="1"/>
      <c r="C110" s="49"/>
      <c r="D110" s="1"/>
      <c r="E110" s="50"/>
      <c r="F110" s="51"/>
      <c r="G110" s="52"/>
    </row>
    <row r="111" spans="1:7">
      <c r="A111" s="1"/>
      <c r="B111" s="1"/>
      <c r="C111" s="49"/>
      <c r="D111" s="1"/>
      <c r="E111" s="50"/>
      <c r="F111" s="51"/>
      <c r="G111" s="52"/>
    </row>
    <row r="112" spans="1:7">
      <c r="A112" s="1"/>
      <c r="B112" s="1"/>
      <c r="C112" s="49"/>
      <c r="D112" s="1"/>
      <c r="E112" s="50"/>
      <c r="F112" s="51"/>
      <c r="G112" s="52"/>
    </row>
    <row r="113" spans="1:7">
      <c r="A113" s="1"/>
      <c r="B113" s="1"/>
      <c r="C113" s="49"/>
      <c r="D113" s="1"/>
      <c r="E113" s="50"/>
      <c r="F113" s="51"/>
      <c r="G113" s="52"/>
    </row>
    <row r="114" spans="1:7">
      <c r="A114" s="1"/>
      <c r="B114" s="1"/>
      <c r="C114" s="49"/>
      <c r="D114" s="1"/>
      <c r="E114" s="50"/>
      <c r="F114" s="51"/>
      <c r="G114" s="52"/>
    </row>
    <row r="115" spans="1:7">
      <c r="A115" s="1"/>
      <c r="B115" s="1"/>
      <c r="C115" s="49"/>
      <c r="D115" s="1"/>
      <c r="E115" s="50"/>
      <c r="F115" s="51"/>
      <c r="G115" s="52"/>
    </row>
    <row r="116" spans="1:7">
      <c r="A116" s="1"/>
      <c r="B116" s="1"/>
      <c r="C116" s="49"/>
      <c r="D116" s="1"/>
      <c r="E116" s="50"/>
      <c r="F116" s="51"/>
      <c r="G116" s="52"/>
    </row>
    <row r="117" spans="1:7">
      <c r="A117" s="1"/>
      <c r="B117" s="1"/>
      <c r="C117" s="49"/>
      <c r="D117" s="1"/>
      <c r="E117" s="50"/>
      <c r="F117" s="51"/>
      <c r="G117" s="52"/>
    </row>
    <row r="118" spans="1:7">
      <c r="A118" s="1"/>
      <c r="B118" s="1"/>
      <c r="C118" s="49"/>
      <c r="D118" s="1"/>
      <c r="E118" s="50"/>
      <c r="F118" s="51"/>
      <c r="G118" s="52"/>
    </row>
    <row r="119" spans="1:7">
      <c r="A119" s="1"/>
      <c r="B119" s="1"/>
      <c r="C119" s="49"/>
      <c r="D119" s="1"/>
      <c r="E119" s="50"/>
      <c r="F119" s="51"/>
      <c r="G119" s="52"/>
    </row>
    <row r="120" spans="1:7">
      <c r="A120" s="1"/>
      <c r="B120" s="1"/>
      <c r="C120" s="49"/>
      <c r="D120" s="1"/>
      <c r="E120" s="50"/>
      <c r="F120" s="51"/>
      <c r="G120" s="52"/>
    </row>
    <row r="121" spans="1:7">
      <c r="A121" s="1"/>
      <c r="B121" s="1"/>
      <c r="C121" s="49"/>
      <c r="D121" s="1"/>
      <c r="E121" s="50"/>
      <c r="F121" s="51"/>
      <c r="G121" s="52"/>
    </row>
    <row r="122" spans="1:7">
      <c r="A122" s="1"/>
      <c r="B122" s="1"/>
      <c r="C122" s="49"/>
      <c r="D122" s="1"/>
      <c r="E122" s="50"/>
      <c r="F122" s="51"/>
      <c r="G122" s="52"/>
    </row>
    <row r="123" spans="1:7">
      <c r="A123" s="1"/>
      <c r="B123" s="1"/>
      <c r="C123" s="49"/>
      <c r="D123" s="1"/>
      <c r="E123" s="50"/>
      <c r="F123" s="51"/>
      <c r="G123" s="52"/>
    </row>
    <row r="124" spans="1:7">
      <c r="A124" s="1"/>
      <c r="B124" s="1"/>
      <c r="C124" s="49"/>
      <c r="D124" s="1"/>
      <c r="E124" s="50"/>
      <c r="F124" s="51"/>
      <c r="G124" s="52"/>
    </row>
    <row r="125" spans="1:7">
      <c r="A125" s="1"/>
      <c r="B125" s="1"/>
      <c r="C125" s="49"/>
      <c r="D125" s="1"/>
      <c r="E125" s="50"/>
      <c r="F125" s="51"/>
      <c r="G125" s="52"/>
    </row>
    <row r="126" spans="1:7">
      <c r="A126" s="1"/>
      <c r="B126" s="1"/>
      <c r="C126" s="49"/>
      <c r="D126" s="1"/>
      <c r="E126" s="50"/>
      <c r="F126" s="51"/>
      <c r="G126" s="52"/>
    </row>
    <row r="127" spans="1:7">
      <c r="A127" s="1"/>
      <c r="B127" s="1"/>
      <c r="C127" s="49"/>
      <c r="D127" s="1"/>
      <c r="E127" s="50"/>
      <c r="F127" s="51"/>
      <c r="G127" s="52"/>
    </row>
    <row r="128" spans="1:7">
      <c r="A128" s="1"/>
      <c r="B128" s="1"/>
      <c r="C128" s="49"/>
      <c r="D128" s="1"/>
      <c r="E128" s="50"/>
      <c r="F128" s="51"/>
      <c r="G128" s="52"/>
    </row>
    <row r="129" spans="1:7">
      <c r="A129" s="1"/>
      <c r="B129" s="1"/>
      <c r="C129" s="49"/>
      <c r="D129" s="1"/>
      <c r="E129" s="50"/>
      <c r="F129" s="51"/>
      <c r="G129" s="52"/>
    </row>
    <row r="130" spans="1:7">
      <c r="A130" s="1"/>
      <c r="B130" s="1"/>
      <c r="C130" s="49"/>
      <c r="D130" s="1"/>
      <c r="E130" s="50"/>
      <c r="F130" s="51"/>
      <c r="G130" s="52"/>
    </row>
    <row r="131" spans="1:7">
      <c r="A131" s="1"/>
      <c r="B131" s="1"/>
      <c r="C131" s="49"/>
      <c r="D131" s="1"/>
      <c r="E131" s="50"/>
      <c r="F131" s="51"/>
      <c r="G131" s="52"/>
    </row>
    <row r="132" spans="1:7">
      <c r="A132" s="1"/>
      <c r="B132" s="1"/>
      <c r="C132" s="49"/>
      <c r="D132" s="1"/>
      <c r="E132" s="50"/>
      <c r="F132" s="51"/>
      <c r="G132" s="52"/>
    </row>
    <row r="133" spans="1:7">
      <c r="A133" s="1"/>
      <c r="B133" s="1"/>
      <c r="C133" s="49"/>
      <c r="D133" s="1"/>
      <c r="E133" s="50"/>
      <c r="F133" s="51"/>
      <c r="G133" s="52"/>
    </row>
    <row r="134" spans="1:7">
      <c r="A134" s="1"/>
      <c r="B134" s="1"/>
      <c r="C134" s="49"/>
      <c r="D134" s="1"/>
      <c r="E134" s="50"/>
      <c r="F134" s="51"/>
      <c r="G134" s="52"/>
    </row>
    <row r="135" spans="1:7">
      <c r="A135" s="1"/>
      <c r="B135" s="1"/>
      <c r="C135" s="49"/>
      <c r="D135" s="1"/>
      <c r="E135" s="50"/>
      <c r="F135" s="51"/>
      <c r="G135" s="52"/>
    </row>
    <row r="136" spans="1:7">
      <c r="A136" s="1"/>
      <c r="B136" s="1"/>
      <c r="C136" s="49"/>
      <c r="D136" s="1"/>
      <c r="E136" s="50"/>
      <c r="F136" s="51"/>
      <c r="G136" s="52"/>
    </row>
    <row r="137" spans="1:7">
      <c r="A137" s="1"/>
      <c r="B137" s="1"/>
      <c r="C137" s="49"/>
      <c r="D137" s="1"/>
      <c r="E137" s="50"/>
      <c r="F137" s="51"/>
      <c r="G137" s="52"/>
    </row>
    <row r="138" spans="1:7">
      <c r="A138" s="1"/>
      <c r="B138" s="1"/>
      <c r="C138" s="49"/>
      <c r="D138" s="1"/>
      <c r="E138" s="50"/>
      <c r="F138" s="51"/>
      <c r="G138" s="52"/>
    </row>
    <row r="139" spans="1:7">
      <c r="A139" s="1"/>
      <c r="B139" s="1"/>
      <c r="C139" s="49"/>
      <c r="D139" s="1"/>
      <c r="E139" s="50"/>
      <c r="F139" s="51"/>
      <c r="G139" s="52"/>
    </row>
    <row r="140" spans="1:7">
      <c r="A140" s="1"/>
      <c r="B140" s="1"/>
      <c r="C140" s="49"/>
      <c r="D140" s="1"/>
      <c r="E140" s="50"/>
      <c r="F140" s="51"/>
      <c r="G140" s="52"/>
    </row>
    <row r="141" spans="1:7">
      <c r="A141" s="1"/>
      <c r="B141" s="1"/>
      <c r="C141" s="49"/>
      <c r="D141" s="1"/>
      <c r="E141" s="50"/>
      <c r="F141" s="51"/>
      <c r="G141" s="52"/>
    </row>
    <row r="142" spans="1:7">
      <c r="A142" s="1"/>
      <c r="B142" s="1"/>
      <c r="C142" s="49"/>
      <c r="D142" s="1"/>
      <c r="E142" s="50"/>
      <c r="F142" s="51"/>
      <c r="G142" s="52"/>
    </row>
    <row r="143" spans="1:7">
      <c r="A143" s="1"/>
      <c r="B143" s="1"/>
      <c r="C143" s="49"/>
      <c r="D143" s="1"/>
      <c r="E143" s="50"/>
      <c r="F143" s="51"/>
      <c r="G143" s="52"/>
    </row>
    <row r="144" spans="1:7">
      <c r="A144" s="1"/>
      <c r="B144" s="1"/>
      <c r="C144" s="49"/>
      <c r="D144" s="1"/>
      <c r="E144" s="50"/>
      <c r="F144" s="51"/>
      <c r="G144" s="52"/>
    </row>
    <row r="145" spans="1:7">
      <c r="A145" s="1"/>
      <c r="B145" s="1"/>
      <c r="C145" s="49"/>
      <c r="D145" s="1"/>
      <c r="E145" s="50"/>
      <c r="F145" s="51"/>
      <c r="G145" s="52"/>
    </row>
    <row r="146" spans="1:7">
      <c r="A146" s="1"/>
      <c r="B146" s="1"/>
      <c r="C146" s="49"/>
      <c r="D146" s="1"/>
      <c r="E146" s="50"/>
      <c r="F146" s="51"/>
      <c r="G146" s="52"/>
    </row>
    <row r="147" spans="1:7">
      <c r="A147" s="1"/>
      <c r="B147" s="1"/>
      <c r="C147" s="49"/>
      <c r="D147" s="1"/>
      <c r="E147" s="50"/>
      <c r="F147" s="51"/>
      <c r="G147" s="52"/>
    </row>
    <row r="148" spans="1:7">
      <c r="A148" s="1"/>
      <c r="B148" s="1"/>
      <c r="C148" s="49"/>
      <c r="D148" s="1"/>
      <c r="E148" s="50"/>
      <c r="F148" s="51"/>
      <c r="G148" s="52"/>
    </row>
    <row r="149" spans="1:7">
      <c r="A149" s="1"/>
      <c r="B149" s="1"/>
      <c r="C149" s="49"/>
      <c r="D149" s="1"/>
      <c r="E149" s="50"/>
      <c r="F149" s="51"/>
      <c r="G149" s="52"/>
    </row>
    <row r="150" spans="1:7">
      <c r="A150" s="1"/>
      <c r="B150" s="1"/>
      <c r="C150" s="49"/>
      <c r="D150" s="1"/>
      <c r="E150" s="50"/>
      <c r="F150" s="51"/>
      <c r="G150" s="52"/>
    </row>
    <row r="151" spans="1:7">
      <c r="A151" s="1"/>
      <c r="B151" s="1"/>
      <c r="C151" s="49"/>
      <c r="D151" s="1"/>
      <c r="E151" s="50"/>
      <c r="F151" s="51"/>
      <c r="G151" s="52"/>
    </row>
    <row r="152" spans="1:7">
      <c r="A152" s="1"/>
      <c r="B152" s="1"/>
      <c r="C152" s="49"/>
      <c r="D152" s="1"/>
      <c r="E152" s="50"/>
      <c r="F152" s="51"/>
      <c r="G152" s="52"/>
    </row>
    <row r="153" spans="1:7">
      <c r="A153" s="1"/>
      <c r="B153" s="1"/>
      <c r="C153" s="49"/>
      <c r="D153" s="1"/>
      <c r="E153" s="50"/>
      <c r="F153" s="51"/>
      <c r="G153" s="52"/>
    </row>
    <row r="154" spans="1:7">
      <c r="A154" s="1"/>
      <c r="B154" s="1"/>
      <c r="C154" s="49"/>
      <c r="D154" s="1"/>
      <c r="E154" s="50"/>
      <c r="F154" s="51"/>
      <c r="G154" s="52"/>
    </row>
    <row r="155" spans="1:7">
      <c r="A155" s="1"/>
      <c r="B155" s="1"/>
      <c r="C155" s="49"/>
      <c r="D155" s="1"/>
      <c r="E155" s="50"/>
      <c r="F155" s="51"/>
      <c r="G155" s="52"/>
    </row>
    <row r="156" spans="1:7">
      <c r="A156" s="1"/>
      <c r="B156" s="1"/>
      <c r="C156" s="49"/>
      <c r="D156" s="1"/>
      <c r="E156" s="50"/>
      <c r="F156" s="51"/>
      <c r="G156" s="52"/>
    </row>
    <row r="157" spans="1:7">
      <c r="A157" s="1"/>
      <c r="B157" s="1"/>
      <c r="C157" s="49"/>
      <c r="D157" s="1"/>
      <c r="E157" s="50"/>
      <c r="F157" s="51"/>
      <c r="G157" s="52"/>
    </row>
    <row r="158" spans="1:7">
      <c r="A158" s="1"/>
      <c r="B158" s="1"/>
      <c r="C158" s="49"/>
      <c r="D158" s="1"/>
      <c r="E158" s="50"/>
      <c r="F158" s="51"/>
      <c r="G158" s="52"/>
    </row>
    <row r="159" spans="1:7">
      <c r="A159" s="1"/>
      <c r="B159" s="1"/>
      <c r="C159" s="49"/>
      <c r="D159" s="1"/>
      <c r="E159" s="50"/>
      <c r="F159" s="51"/>
      <c r="G159" s="52"/>
    </row>
    <row r="160" spans="1:7">
      <c r="A160" s="1"/>
      <c r="B160" s="1"/>
      <c r="C160" s="49"/>
      <c r="D160" s="1"/>
      <c r="E160" s="50"/>
      <c r="F160" s="51"/>
      <c r="G160" s="52"/>
    </row>
    <row r="161" spans="1:7">
      <c r="A161" s="1"/>
      <c r="B161" s="1"/>
      <c r="C161" s="49"/>
      <c r="D161" s="1"/>
      <c r="E161" s="50"/>
      <c r="F161" s="51"/>
      <c r="G161" s="52"/>
    </row>
    <row r="162" spans="1:7">
      <c r="A162" s="1"/>
      <c r="B162" s="1"/>
      <c r="C162" s="49"/>
      <c r="D162" s="1"/>
      <c r="E162" s="50"/>
      <c r="F162" s="51"/>
      <c r="G162" s="52"/>
    </row>
    <row r="163" spans="1:7">
      <c r="A163" s="1"/>
      <c r="B163" s="1"/>
      <c r="C163" s="49"/>
      <c r="D163" s="1"/>
      <c r="E163" s="50"/>
      <c r="F163" s="51"/>
      <c r="G163" s="52"/>
    </row>
    <row r="164" spans="1:7">
      <c r="A164" s="1"/>
      <c r="B164" s="1"/>
      <c r="C164" s="49"/>
      <c r="D164" s="1"/>
      <c r="E164" s="50"/>
      <c r="F164" s="51"/>
      <c r="G164" s="52"/>
    </row>
    <row r="165" spans="1:7">
      <c r="A165" s="1"/>
      <c r="B165" s="1"/>
      <c r="C165" s="49"/>
      <c r="D165" s="1"/>
      <c r="E165" s="50"/>
      <c r="F165" s="51"/>
      <c r="G165" s="52"/>
    </row>
    <row r="166" spans="1:7">
      <c r="A166" s="1"/>
      <c r="B166" s="1"/>
      <c r="C166" s="49"/>
      <c r="D166" s="1"/>
      <c r="E166" s="50"/>
      <c r="F166" s="51"/>
      <c r="G166" s="52"/>
    </row>
    <row r="167" spans="1:7">
      <c r="A167" s="1"/>
      <c r="B167" s="1"/>
      <c r="C167" s="49"/>
      <c r="D167" s="1"/>
      <c r="E167" s="50"/>
      <c r="F167" s="51"/>
      <c r="G167" s="52"/>
    </row>
    <row r="168" spans="1:7">
      <c r="A168" s="1"/>
      <c r="B168" s="1"/>
      <c r="C168" s="49"/>
      <c r="D168" s="1"/>
      <c r="E168" s="50"/>
      <c r="F168" s="51"/>
      <c r="G168" s="52"/>
    </row>
    <row r="169" spans="1:7">
      <c r="A169" s="1"/>
      <c r="B169" s="1"/>
      <c r="C169" s="49"/>
      <c r="D169" s="1"/>
      <c r="E169" s="50"/>
      <c r="F169" s="51"/>
      <c r="G169" s="52"/>
    </row>
    <row r="170" spans="1:7">
      <c r="A170" s="1"/>
      <c r="B170" s="1"/>
      <c r="C170" s="49"/>
      <c r="D170" s="1"/>
      <c r="E170" s="50"/>
      <c r="F170" s="51"/>
      <c r="G170" s="52"/>
    </row>
    <row r="171" spans="1:7">
      <c r="A171" s="1"/>
      <c r="B171" s="1"/>
      <c r="C171" s="49"/>
      <c r="D171" s="1"/>
      <c r="E171" s="50"/>
      <c r="F171" s="51"/>
      <c r="G171" s="52"/>
    </row>
    <row r="172" spans="1:7">
      <c r="A172" s="1"/>
      <c r="B172" s="1"/>
      <c r="C172" s="49"/>
      <c r="D172" s="1"/>
      <c r="E172" s="50"/>
      <c r="F172" s="51"/>
      <c r="G172" s="52"/>
    </row>
    <row r="173" spans="1:7">
      <c r="A173" s="1"/>
      <c r="B173" s="1"/>
      <c r="C173" s="49"/>
      <c r="D173" s="1"/>
      <c r="E173" s="50"/>
      <c r="F173" s="51"/>
      <c r="G173" s="52"/>
    </row>
    <row r="174" spans="1:7">
      <c r="A174" s="1"/>
      <c r="B174" s="1"/>
      <c r="C174" s="49"/>
      <c r="D174" s="1"/>
      <c r="E174" s="50"/>
      <c r="F174" s="51"/>
      <c r="G174" s="52"/>
    </row>
    <row r="175" spans="1:7">
      <c r="A175" s="1"/>
      <c r="B175" s="1"/>
      <c r="C175" s="49"/>
      <c r="D175" s="1"/>
      <c r="E175" s="50"/>
      <c r="F175" s="51"/>
      <c r="G175" s="52"/>
    </row>
    <row r="176" spans="1:7">
      <c r="A176" s="1"/>
      <c r="B176" s="1"/>
      <c r="C176" s="49"/>
      <c r="D176" s="1"/>
      <c r="E176" s="50"/>
      <c r="F176" s="51"/>
      <c r="G176" s="52"/>
    </row>
    <row r="177" spans="1:7">
      <c r="A177" s="1"/>
      <c r="B177" s="1"/>
      <c r="C177" s="49"/>
      <c r="D177" s="1"/>
      <c r="E177" s="50"/>
      <c r="F177" s="51"/>
      <c r="G177" s="52"/>
    </row>
    <row r="178" spans="1:7">
      <c r="A178" s="1"/>
      <c r="B178" s="1"/>
      <c r="C178" s="49"/>
      <c r="D178" s="1"/>
      <c r="E178" s="50"/>
      <c r="F178" s="51"/>
      <c r="G178" s="52"/>
    </row>
    <row r="179" spans="1:7">
      <c r="A179" s="1"/>
      <c r="B179" s="1"/>
      <c r="C179" s="49"/>
      <c r="D179" s="1"/>
      <c r="E179" s="50"/>
      <c r="F179" s="51"/>
      <c r="G179" s="52"/>
    </row>
    <row r="180" spans="1:7">
      <c r="A180" s="1"/>
      <c r="B180" s="1"/>
      <c r="C180" s="49"/>
      <c r="D180" s="1"/>
      <c r="E180" s="50"/>
      <c r="F180" s="51"/>
      <c r="G180" s="52"/>
    </row>
    <row r="181" spans="1:7">
      <c r="A181" s="1"/>
      <c r="B181" s="1"/>
      <c r="C181" s="49"/>
      <c r="D181" s="1"/>
      <c r="E181" s="50"/>
      <c r="F181" s="51"/>
      <c r="G181" s="52"/>
    </row>
    <row r="182" spans="1:7">
      <c r="A182" s="1"/>
      <c r="B182" s="1"/>
      <c r="C182" s="49"/>
      <c r="D182" s="1"/>
      <c r="E182" s="50"/>
      <c r="F182" s="51"/>
      <c r="G182" s="52"/>
    </row>
    <row r="183" spans="1:7">
      <c r="A183" s="1"/>
      <c r="B183" s="1"/>
      <c r="C183" s="49"/>
      <c r="D183" s="1"/>
      <c r="E183" s="50"/>
      <c r="F183" s="51"/>
      <c r="G183" s="52"/>
    </row>
    <row r="184" spans="1:7">
      <c r="A184" s="1"/>
      <c r="B184" s="1"/>
      <c r="C184" s="49"/>
      <c r="D184" s="1"/>
      <c r="E184" s="50"/>
      <c r="F184" s="51"/>
      <c r="G184" s="52"/>
    </row>
    <row r="185" spans="1:7">
      <c r="A185" s="1"/>
      <c r="B185" s="1"/>
      <c r="C185" s="49"/>
      <c r="D185" s="1"/>
      <c r="E185" s="50"/>
      <c r="F185" s="51"/>
      <c r="G185" s="52"/>
    </row>
    <row r="186" spans="1:7">
      <c r="A186" s="1"/>
      <c r="B186" s="1"/>
      <c r="C186" s="49"/>
      <c r="D186" s="1"/>
      <c r="E186" s="50"/>
      <c r="F186" s="51"/>
      <c r="G186" s="52"/>
    </row>
    <row r="187" spans="1:7">
      <c r="A187" s="1"/>
      <c r="B187" s="1"/>
      <c r="C187" s="49"/>
      <c r="D187" s="1"/>
      <c r="E187" s="50"/>
      <c r="F187" s="51"/>
      <c r="G187" s="52"/>
    </row>
    <row r="188" spans="1:7">
      <c r="A188" s="1"/>
      <c r="B188" s="1"/>
      <c r="C188" s="49"/>
      <c r="D188" s="1"/>
      <c r="E188" s="50"/>
      <c r="F188" s="51"/>
      <c r="G188" s="52"/>
    </row>
    <row r="189" spans="1:7">
      <c r="A189" s="1"/>
      <c r="B189" s="1"/>
      <c r="C189" s="49"/>
      <c r="D189" s="1"/>
      <c r="E189" s="50"/>
      <c r="F189" s="51"/>
      <c r="G189" s="52"/>
    </row>
    <row r="190" spans="1:7">
      <c r="A190" s="1"/>
      <c r="B190" s="1"/>
      <c r="C190" s="49"/>
      <c r="D190" s="1"/>
      <c r="E190" s="50"/>
      <c r="F190" s="51"/>
      <c r="G190" s="52"/>
    </row>
    <row r="191" spans="1:7">
      <c r="A191" s="1"/>
      <c r="B191" s="1"/>
      <c r="C191" s="49"/>
      <c r="D191" s="1"/>
      <c r="E191" s="50"/>
      <c r="F191" s="51"/>
      <c r="G191" s="52"/>
    </row>
    <row r="192" spans="1:7">
      <c r="A192" s="1"/>
      <c r="B192" s="1"/>
      <c r="C192" s="49"/>
      <c r="D192" s="1"/>
      <c r="E192" s="50"/>
      <c r="F192" s="51"/>
      <c r="G192" s="52"/>
    </row>
    <row r="193" spans="1:7">
      <c r="A193" s="1"/>
      <c r="B193" s="1"/>
      <c r="C193" s="49"/>
      <c r="D193" s="1"/>
      <c r="E193" s="50"/>
      <c r="F193" s="51"/>
      <c r="G193" s="52"/>
    </row>
    <row r="194" spans="1:7">
      <c r="A194" s="1"/>
      <c r="B194" s="1"/>
      <c r="C194" s="49"/>
      <c r="D194" s="1"/>
      <c r="E194" s="50"/>
      <c r="F194" s="51"/>
      <c r="G194" s="52"/>
    </row>
    <row r="195" spans="1:7">
      <c r="A195" s="1"/>
      <c r="B195" s="1"/>
      <c r="C195" s="49"/>
      <c r="D195" s="1"/>
      <c r="E195" s="50"/>
      <c r="F195" s="51"/>
      <c r="G195" s="52"/>
    </row>
    <row r="196" spans="1:7">
      <c r="A196" s="1"/>
      <c r="B196" s="1"/>
      <c r="C196" s="49"/>
      <c r="D196" s="1"/>
      <c r="E196" s="50"/>
      <c r="F196" s="51"/>
      <c r="G196" s="52"/>
    </row>
    <row r="197" spans="1:7">
      <c r="A197" s="1"/>
      <c r="B197" s="1"/>
      <c r="C197" s="49"/>
      <c r="D197" s="1"/>
      <c r="E197" s="50"/>
      <c r="F197" s="51"/>
      <c r="G197" s="52"/>
    </row>
    <row r="198" spans="1:7">
      <c r="A198" s="1"/>
      <c r="B198" s="1"/>
      <c r="C198" s="49"/>
      <c r="D198" s="1"/>
      <c r="E198" s="50"/>
      <c r="F198" s="51"/>
      <c r="G198" s="52"/>
    </row>
    <row r="199" spans="1:7">
      <c r="A199" s="1"/>
      <c r="B199" s="1"/>
      <c r="C199" s="49"/>
      <c r="D199" s="1"/>
      <c r="E199" s="50"/>
      <c r="F199" s="51"/>
      <c r="G199" s="52"/>
    </row>
    <row r="200" spans="1:7">
      <c r="A200" s="1"/>
      <c r="B200" s="1"/>
      <c r="C200" s="49"/>
      <c r="D200" s="1"/>
      <c r="E200" s="50"/>
      <c r="F200" s="51"/>
      <c r="G200" s="52"/>
    </row>
    <row r="201" spans="1:7">
      <c r="A201" s="1"/>
      <c r="B201" s="1"/>
      <c r="C201" s="49"/>
      <c r="D201" s="1"/>
      <c r="E201" s="50"/>
      <c r="F201" s="51"/>
      <c r="G201" s="52"/>
    </row>
    <row r="202" spans="1:7">
      <c r="A202" s="1"/>
      <c r="B202" s="1"/>
      <c r="C202" s="49"/>
      <c r="D202" s="1"/>
      <c r="E202" s="50"/>
      <c r="F202" s="51"/>
      <c r="G202" s="52"/>
    </row>
    <row r="203" spans="1:7">
      <c r="A203" s="1"/>
      <c r="B203" s="1"/>
      <c r="C203" s="49"/>
      <c r="D203" s="1"/>
      <c r="E203" s="50"/>
      <c r="F203" s="51"/>
      <c r="G203" s="52"/>
    </row>
    <row r="204" spans="1:7">
      <c r="A204" s="1"/>
      <c r="B204" s="1"/>
      <c r="C204" s="49"/>
      <c r="D204" s="1"/>
      <c r="E204" s="50"/>
      <c r="F204" s="51"/>
      <c r="G204" s="52"/>
    </row>
    <row r="205" spans="1:7">
      <c r="A205" s="1"/>
      <c r="B205" s="1"/>
      <c r="C205" s="49"/>
      <c r="D205" s="1"/>
      <c r="E205" s="50"/>
      <c r="F205" s="51"/>
      <c r="G205" s="52"/>
    </row>
    <row r="206" spans="1:7">
      <c r="A206" s="1"/>
      <c r="B206" s="1"/>
      <c r="C206" s="49"/>
      <c r="D206" s="1"/>
      <c r="E206" s="50"/>
      <c r="F206" s="51"/>
      <c r="G206" s="52"/>
    </row>
    <row r="207" spans="1:7">
      <c r="A207" s="1"/>
      <c r="B207" s="1"/>
      <c r="C207" s="49"/>
      <c r="D207" s="1"/>
      <c r="E207" s="50"/>
      <c r="F207" s="51"/>
      <c r="G207" s="52"/>
    </row>
    <row r="208" spans="1:7">
      <c r="A208" s="1"/>
      <c r="B208" s="1"/>
      <c r="C208" s="49"/>
      <c r="D208" s="1"/>
      <c r="E208" s="50"/>
      <c r="F208" s="51"/>
      <c r="G208" s="52"/>
    </row>
    <row r="209" spans="1:7">
      <c r="A209" s="1"/>
      <c r="B209" s="1"/>
      <c r="C209" s="49"/>
      <c r="D209" s="1"/>
      <c r="E209" s="50"/>
      <c r="F209" s="51"/>
      <c r="G209" s="52"/>
    </row>
    <row r="210" spans="1:7">
      <c r="A210" s="1"/>
      <c r="B210" s="1"/>
      <c r="C210" s="49"/>
      <c r="D210" s="1"/>
      <c r="E210" s="50"/>
      <c r="F210" s="51"/>
      <c r="G210" s="52"/>
    </row>
    <row r="211" spans="1:7">
      <c r="A211" s="1"/>
      <c r="B211" s="1"/>
      <c r="C211" s="49"/>
      <c r="D211" s="1"/>
      <c r="E211" s="50"/>
      <c r="F211" s="51"/>
      <c r="G211" s="52"/>
    </row>
    <row r="212" spans="1:7">
      <c r="A212" s="1"/>
      <c r="B212" s="1"/>
      <c r="C212" s="49"/>
      <c r="D212" s="1"/>
      <c r="E212" s="50"/>
      <c r="F212" s="51"/>
      <c r="G212" s="52"/>
    </row>
    <row r="213" spans="1:7">
      <c r="A213" s="1"/>
      <c r="B213" s="1"/>
      <c r="C213" s="49"/>
      <c r="D213" s="1"/>
      <c r="E213" s="50"/>
      <c r="F213" s="51"/>
      <c r="G213" s="52"/>
    </row>
    <row r="214" spans="1:7">
      <c r="A214" s="1"/>
      <c r="B214" s="1"/>
      <c r="C214" s="49"/>
      <c r="D214" s="1"/>
      <c r="E214" s="50"/>
      <c r="F214" s="51"/>
      <c r="G214" s="52"/>
    </row>
    <row r="215" spans="1:7">
      <c r="A215" s="1"/>
      <c r="B215" s="1"/>
      <c r="C215" s="49"/>
      <c r="D215" s="1"/>
      <c r="E215" s="50"/>
      <c r="F215" s="51"/>
      <c r="G215" s="52"/>
    </row>
    <row r="216" spans="1:7">
      <c r="A216" s="1"/>
      <c r="B216" s="1"/>
      <c r="C216" s="49"/>
      <c r="D216" s="1"/>
      <c r="E216" s="50"/>
      <c r="F216" s="51"/>
      <c r="G216" s="52"/>
    </row>
    <row r="217" spans="1:7">
      <c r="A217" s="1"/>
      <c r="B217" s="1"/>
      <c r="C217" s="49"/>
      <c r="D217" s="1"/>
      <c r="E217" s="50"/>
      <c r="F217" s="51"/>
      <c r="G217" s="52"/>
    </row>
    <row r="218" spans="1:7">
      <c r="A218" s="1"/>
      <c r="B218" s="1"/>
      <c r="C218" s="49"/>
      <c r="D218" s="1"/>
      <c r="E218" s="50"/>
      <c r="F218" s="51"/>
      <c r="G218" s="52"/>
    </row>
    <row r="219" spans="1:7">
      <c r="A219" s="1"/>
      <c r="B219" s="1"/>
      <c r="C219" s="49"/>
      <c r="D219" s="1"/>
      <c r="E219" s="50"/>
      <c r="F219" s="51"/>
      <c r="G219" s="52"/>
    </row>
    <row r="220" spans="1:7">
      <c r="A220" s="1"/>
      <c r="B220" s="1"/>
      <c r="C220" s="49"/>
      <c r="D220" s="1"/>
      <c r="E220" s="50"/>
      <c r="F220" s="51"/>
      <c r="G220" s="52"/>
    </row>
    <row r="221" spans="1:7">
      <c r="A221" s="1"/>
      <c r="B221" s="1"/>
      <c r="C221" s="49"/>
      <c r="D221" s="1"/>
      <c r="E221" s="50"/>
      <c r="F221" s="51"/>
      <c r="G221" s="52"/>
    </row>
    <row r="222" spans="1:7">
      <c r="A222" s="1"/>
      <c r="B222" s="1"/>
      <c r="C222" s="49"/>
      <c r="D222" s="1"/>
      <c r="E222" s="50"/>
      <c r="F222" s="51"/>
      <c r="G222" s="52"/>
    </row>
    <row r="223" spans="1:7">
      <c r="A223" s="1"/>
      <c r="B223" s="1"/>
      <c r="C223" s="49"/>
      <c r="D223" s="1"/>
      <c r="E223" s="50"/>
      <c r="F223" s="51"/>
      <c r="G223" s="52"/>
    </row>
    <row r="224" spans="1:7">
      <c r="A224" s="1"/>
      <c r="B224" s="1"/>
      <c r="C224" s="49"/>
      <c r="D224" s="1"/>
      <c r="E224" s="50"/>
      <c r="F224" s="51"/>
      <c r="G224" s="52"/>
    </row>
    <row r="225" spans="1:7">
      <c r="A225" s="1"/>
      <c r="B225" s="1"/>
      <c r="C225" s="49"/>
      <c r="D225" s="1"/>
      <c r="E225" s="50"/>
      <c r="F225" s="51"/>
      <c r="G225" s="52"/>
    </row>
    <row r="226" spans="1:7">
      <c r="A226" s="1"/>
      <c r="B226" s="1"/>
      <c r="C226" s="49"/>
      <c r="D226" s="1"/>
      <c r="E226" s="50"/>
      <c r="F226" s="51"/>
      <c r="G226" s="52"/>
    </row>
    <row r="227" spans="1:7">
      <c r="A227" s="1"/>
      <c r="B227" s="1"/>
      <c r="C227" s="49"/>
      <c r="D227" s="1"/>
      <c r="E227" s="50"/>
      <c r="F227" s="51"/>
      <c r="G227" s="52"/>
    </row>
    <row r="228" spans="1:7">
      <c r="A228" s="1"/>
      <c r="B228" s="1"/>
      <c r="C228" s="49"/>
      <c r="D228" s="1"/>
      <c r="E228" s="50"/>
      <c r="F228" s="51"/>
      <c r="G228" s="52"/>
    </row>
    <row r="229" spans="1:7">
      <c r="A229" s="1"/>
      <c r="B229" s="1"/>
      <c r="C229" s="49"/>
      <c r="D229" s="1"/>
      <c r="E229" s="50"/>
      <c r="F229" s="51"/>
      <c r="G229" s="52"/>
    </row>
    <row r="230" spans="1:7">
      <c r="A230" s="1"/>
      <c r="B230" s="1"/>
      <c r="C230" s="49"/>
      <c r="D230" s="1"/>
      <c r="E230" s="50"/>
      <c r="F230" s="51"/>
      <c r="G230" s="52"/>
    </row>
    <row r="231" spans="1:7">
      <c r="A231" s="1"/>
      <c r="B231" s="1"/>
      <c r="C231" s="49"/>
      <c r="D231" s="1"/>
      <c r="E231" s="50"/>
      <c r="F231" s="51"/>
      <c r="G231" s="52"/>
    </row>
    <row r="232" spans="1:7">
      <c r="A232" s="1"/>
      <c r="B232" s="1"/>
      <c r="C232" s="49"/>
      <c r="D232" s="1"/>
      <c r="E232" s="50"/>
      <c r="F232" s="51"/>
      <c r="G232" s="52"/>
    </row>
    <row r="233" spans="1:7">
      <c r="A233" s="1"/>
      <c r="B233" s="1"/>
      <c r="C233" s="49"/>
      <c r="D233" s="1"/>
      <c r="E233" s="50"/>
      <c r="F233" s="51"/>
      <c r="G233" s="52"/>
    </row>
    <row r="234" spans="1:7">
      <c r="A234" s="1"/>
      <c r="B234" s="1"/>
      <c r="C234" s="49"/>
      <c r="D234" s="1"/>
      <c r="E234" s="50"/>
      <c r="F234" s="51"/>
      <c r="G234" s="52"/>
    </row>
    <row r="235" spans="1:7">
      <c r="A235" s="1"/>
      <c r="B235" s="1"/>
      <c r="C235" s="49"/>
      <c r="D235" s="1"/>
      <c r="E235" s="50"/>
      <c r="F235" s="51"/>
      <c r="G235" s="52"/>
    </row>
    <row r="236" spans="1:7">
      <c r="A236" s="1"/>
      <c r="B236" s="1"/>
      <c r="C236" s="49"/>
      <c r="D236" s="1"/>
      <c r="E236" s="50"/>
      <c r="F236" s="51"/>
      <c r="G236" s="52"/>
    </row>
    <row r="237" spans="1:7">
      <c r="A237" s="1"/>
      <c r="B237" s="1"/>
      <c r="C237" s="49"/>
      <c r="D237" s="1"/>
      <c r="E237" s="50"/>
      <c r="F237" s="51"/>
      <c r="G237" s="52"/>
    </row>
    <row r="238" spans="1:7">
      <c r="A238" s="1"/>
      <c r="B238" s="1"/>
      <c r="C238" s="49"/>
      <c r="D238" s="1"/>
      <c r="E238" s="50"/>
      <c r="F238" s="51"/>
      <c r="G238" s="52"/>
    </row>
    <row r="239" spans="1:7">
      <c r="A239" s="1"/>
      <c r="B239" s="1"/>
      <c r="C239" s="49"/>
      <c r="D239" s="1"/>
      <c r="E239" s="50"/>
      <c r="F239" s="51"/>
      <c r="G239" s="52"/>
    </row>
    <row r="240" spans="1:7">
      <c r="A240" s="1"/>
      <c r="B240" s="1"/>
      <c r="C240" s="49"/>
      <c r="D240" s="1"/>
      <c r="E240" s="50"/>
      <c r="F240" s="51"/>
      <c r="G240" s="52"/>
    </row>
    <row r="241" spans="1:7">
      <c r="A241" s="1"/>
      <c r="B241" s="1"/>
      <c r="C241" s="49"/>
      <c r="D241" s="1"/>
      <c r="E241" s="50"/>
      <c r="F241" s="51"/>
      <c r="G241" s="52"/>
    </row>
    <row r="242" spans="1:7">
      <c r="A242" s="1"/>
      <c r="B242" s="1"/>
      <c r="C242" s="49"/>
      <c r="D242" s="1"/>
      <c r="E242" s="50"/>
      <c r="F242" s="51"/>
      <c r="G242" s="52"/>
    </row>
    <row r="243" spans="1:7">
      <c r="A243" s="1"/>
      <c r="B243" s="1"/>
      <c r="C243" s="49"/>
      <c r="D243" s="1"/>
      <c r="E243" s="50"/>
      <c r="F243" s="51"/>
      <c r="G243" s="52"/>
    </row>
    <row r="244" spans="1:7">
      <c r="A244" s="1"/>
      <c r="B244" s="1"/>
      <c r="C244" s="49"/>
      <c r="D244" s="1"/>
      <c r="E244" s="50"/>
      <c r="F244" s="51"/>
      <c r="G244" s="52"/>
    </row>
    <row r="245" spans="1:7">
      <c r="A245" s="1"/>
      <c r="B245" s="1"/>
      <c r="C245" s="49"/>
      <c r="D245" s="1"/>
      <c r="E245" s="50"/>
      <c r="F245" s="51"/>
      <c r="G245" s="52"/>
    </row>
    <row r="246" spans="1:7">
      <c r="A246" s="1"/>
      <c r="B246" s="1"/>
      <c r="C246" s="49"/>
      <c r="D246" s="1"/>
      <c r="E246" s="50"/>
      <c r="F246" s="51"/>
      <c r="G246" s="52"/>
    </row>
    <row r="247" spans="1:7">
      <c r="A247" s="1"/>
      <c r="B247" s="1"/>
      <c r="C247" s="49"/>
      <c r="D247" s="1"/>
      <c r="E247" s="50"/>
      <c r="F247" s="51"/>
      <c r="G247" s="52"/>
    </row>
    <row r="248" spans="1:7">
      <c r="A248" s="1"/>
      <c r="B248" s="1"/>
      <c r="C248" s="49"/>
      <c r="D248" s="1"/>
      <c r="E248" s="50"/>
      <c r="F248" s="51"/>
      <c r="G248" s="52"/>
    </row>
    <row r="249" spans="1:7">
      <c r="A249" s="1"/>
      <c r="B249" s="1"/>
      <c r="C249" s="49"/>
      <c r="D249" s="1"/>
      <c r="E249" s="50"/>
      <c r="F249" s="51"/>
      <c r="G249" s="52"/>
    </row>
    <row r="250" spans="1:7">
      <c r="A250" s="1"/>
      <c r="B250" s="1"/>
      <c r="C250" s="49"/>
      <c r="D250" s="1"/>
      <c r="E250" s="50"/>
      <c r="F250" s="51"/>
      <c r="G250" s="52"/>
    </row>
    <row r="251" spans="1:7">
      <c r="A251" s="1"/>
      <c r="B251" s="1"/>
      <c r="C251" s="49"/>
      <c r="D251" s="1"/>
      <c r="E251" s="50"/>
      <c r="F251" s="51"/>
      <c r="G251" s="52"/>
    </row>
    <row r="252" spans="1:7">
      <c r="A252" s="1"/>
      <c r="B252" s="1"/>
      <c r="C252" s="49"/>
      <c r="D252" s="1"/>
      <c r="E252" s="50"/>
      <c r="F252" s="51"/>
      <c r="G252" s="52"/>
    </row>
    <row r="253" spans="1:7">
      <c r="A253" s="1"/>
      <c r="B253" s="1"/>
      <c r="C253" s="49"/>
      <c r="D253" s="1"/>
      <c r="E253" s="50"/>
      <c r="F253" s="51"/>
      <c r="G253" s="52"/>
    </row>
    <row r="254" spans="1:7">
      <c r="A254" s="1"/>
      <c r="B254" s="1"/>
      <c r="C254" s="49"/>
      <c r="D254" s="1"/>
      <c r="E254" s="50"/>
      <c r="F254" s="51"/>
      <c r="G254" s="52"/>
    </row>
    <row r="255" spans="1:7">
      <c r="A255" s="1"/>
      <c r="B255" s="1"/>
      <c r="C255" s="49"/>
      <c r="D255" s="1"/>
      <c r="E255" s="50"/>
      <c r="F255" s="51"/>
      <c r="G255" s="52"/>
    </row>
    <row r="256" spans="1:7">
      <c r="A256" s="1"/>
      <c r="B256" s="1"/>
      <c r="C256" s="49"/>
      <c r="D256" s="1"/>
      <c r="E256" s="50"/>
      <c r="F256" s="51"/>
      <c r="G256" s="52"/>
    </row>
    <row r="257" spans="1:7">
      <c r="A257" s="1"/>
      <c r="B257" s="1"/>
      <c r="C257" s="49"/>
      <c r="D257" s="1"/>
      <c r="E257" s="50"/>
      <c r="F257" s="51"/>
      <c r="G257" s="52"/>
    </row>
    <row r="258" spans="1:7">
      <c r="A258" s="1"/>
      <c r="B258" s="1"/>
      <c r="C258" s="49"/>
      <c r="D258" s="1"/>
      <c r="E258" s="50"/>
      <c r="F258" s="51"/>
      <c r="G258" s="52"/>
    </row>
    <row r="259" spans="1:7">
      <c r="A259" s="1"/>
      <c r="B259" s="1"/>
      <c r="C259" s="49"/>
      <c r="D259" s="1"/>
      <c r="E259" s="50"/>
      <c r="F259" s="51"/>
      <c r="G259" s="52"/>
    </row>
    <row r="260" spans="1:7">
      <c r="A260" s="1"/>
      <c r="B260" s="1"/>
      <c r="C260" s="49"/>
      <c r="D260" s="1"/>
      <c r="E260" s="50"/>
      <c r="F260" s="51"/>
      <c r="G260" s="52"/>
    </row>
    <row r="261" spans="1:7">
      <c r="A261" s="1"/>
      <c r="B261" s="1"/>
      <c r="C261" s="49"/>
      <c r="D261" s="1"/>
      <c r="E261" s="50"/>
      <c r="F261" s="51"/>
      <c r="G261" s="52"/>
    </row>
    <row r="262" spans="1:7">
      <c r="A262" s="1"/>
      <c r="B262" s="1"/>
      <c r="C262" s="49"/>
      <c r="D262" s="1"/>
      <c r="E262" s="50"/>
      <c r="F262" s="51"/>
      <c r="G262" s="52"/>
    </row>
    <row r="263" spans="1:7">
      <c r="A263" s="1"/>
      <c r="B263" s="1"/>
      <c r="C263" s="49"/>
      <c r="D263" s="1"/>
      <c r="E263" s="50"/>
      <c r="F263" s="51"/>
      <c r="G263" s="52"/>
    </row>
    <row r="264" spans="1:7">
      <c r="A264" s="1"/>
      <c r="B264" s="1"/>
      <c r="C264" s="49"/>
      <c r="D264" s="1"/>
      <c r="E264" s="50"/>
      <c r="F264" s="51"/>
      <c r="G264" s="52"/>
    </row>
    <row r="265" spans="1:7">
      <c r="A265" s="1"/>
      <c r="B265" s="1"/>
      <c r="C265" s="49"/>
      <c r="D265" s="1"/>
      <c r="E265" s="50"/>
      <c r="F265" s="51"/>
      <c r="G265" s="52"/>
    </row>
    <row r="266" spans="1:7">
      <c r="A266" s="1"/>
      <c r="B266" s="1"/>
      <c r="C266" s="49"/>
      <c r="D266" s="1"/>
      <c r="E266" s="50"/>
      <c r="F266" s="51"/>
      <c r="G266" s="52"/>
    </row>
    <row r="267" spans="1:7">
      <c r="A267" s="1"/>
      <c r="B267" s="1"/>
      <c r="C267" s="49"/>
      <c r="D267" s="1"/>
      <c r="E267" s="50"/>
      <c r="F267" s="51"/>
      <c r="G267" s="52"/>
    </row>
    <row r="268" spans="1:7">
      <c r="A268" s="1"/>
      <c r="B268" s="1"/>
      <c r="C268" s="49"/>
      <c r="D268" s="1"/>
      <c r="E268" s="50"/>
      <c r="F268" s="51"/>
      <c r="G268" s="52"/>
    </row>
    <row r="269" spans="1:7">
      <c r="A269" s="1"/>
      <c r="B269" s="1"/>
      <c r="C269" s="49"/>
      <c r="D269" s="1"/>
      <c r="E269" s="50"/>
      <c r="F269" s="51"/>
      <c r="G269" s="52"/>
    </row>
    <row r="270" spans="1:7">
      <c r="A270" s="1"/>
      <c r="B270" s="1"/>
      <c r="C270" s="49"/>
      <c r="D270" s="1"/>
      <c r="E270" s="50"/>
      <c r="F270" s="51"/>
      <c r="G270" s="52"/>
    </row>
    <row r="271" spans="1:7">
      <c r="A271" s="1"/>
      <c r="B271" s="1"/>
      <c r="C271" s="49"/>
      <c r="D271" s="1"/>
      <c r="E271" s="50"/>
      <c r="F271" s="51"/>
      <c r="G271" s="52"/>
    </row>
    <row r="272" spans="1:7">
      <c r="A272" s="1"/>
      <c r="B272" s="1"/>
      <c r="C272" s="49"/>
      <c r="D272" s="1"/>
      <c r="E272" s="50"/>
      <c r="F272" s="51"/>
      <c r="G272" s="52"/>
    </row>
    <row r="273" spans="1:7">
      <c r="A273" s="1"/>
      <c r="B273" s="1"/>
      <c r="C273" s="49"/>
      <c r="D273" s="1"/>
      <c r="E273" s="50"/>
      <c r="F273" s="51"/>
      <c r="G273" s="52"/>
    </row>
    <row r="274" spans="1:7">
      <c r="A274" s="1"/>
      <c r="B274" s="1"/>
      <c r="C274" s="49"/>
      <c r="D274" s="1"/>
      <c r="E274" s="50"/>
      <c r="F274" s="51"/>
      <c r="G274" s="52"/>
    </row>
    <row r="275" spans="1:7">
      <c r="A275" s="1"/>
      <c r="B275" s="1"/>
      <c r="C275" s="49"/>
      <c r="D275" s="1"/>
      <c r="E275" s="50"/>
      <c r="F275" s="51"/>
      <c r="G275" s="52"/>
    </row>
    <row r="276" spans="1:7">
      <c r="A276" s="1"/>
      <c r="B276" s="1"/>
      <c r="C276" s="49"/>
      <c r="D276" s="1"/>
      <c r="E276" s="50"/>
      <c r="F276" s="51"/>
      <c r="G276" s="52"/>
    </row>
    <row r="277" spans="1:7">
      <c r="A277" s="1"/>
      <c r="B277" s="1"/>
      <c r="C277" s="49"/>
      <c r="D277" s="1"/>
      <c r="E277" s="50"/>
      <c r="F277" s="51"/>
      <c r="G277" s="52"/>
    </row>
    <row r="278" spans="1:7">
      <c r="A278" s="1"/>
      <c r="B278" s="1"/>
      <c r="C278" s="49"/>
      <c r="D278" s="1"/>
      <c r="E278" s="50"/>
      <c r="F278" s="51"/>
      <c r="G278" s="52"/>
    </row>
    <row r="279" spans="1:7">
      <c r="A279" s="1"/>
      <c r="B279" s="1"/>
      <c r="C279" s="49"/>
      <c r="D279" s="1"/>
      <c r="E279" s="50"/>
      <c r="F279" s="51"/>
      <c r="G279" s="52"/>
    </row>
    <row r="280" spans="1:7">
      <c r="A280" s="1"/>
      <c r="B280" s="1"/>
      <c r="C280" s="49"/>
      <c r="D280" s="1"/>
      <c r="E280" s="50"/>
      <c r="F280" s="51"/>
      <c r="G280" s="52"/>
    </row>
    <row r="281" spans="1:7">
      <c r="A281" s="1"/>
      <c r="B281" s="1"/>
      <c r="C281" s="49"/>
      <c r="D281" s="1"/>
      <c r="E281" s="50"/>
      <c r="F281" s="51"/>
      <c r="G281" s="52"/>
    </row>
    <row r="282" spans="1:7">
      <c r="A282" s="1"/>
      <c r="B282" s="1"/>
      <c r="C282" s="49"/>
      <c r="D282" s="1"/>
      <c r="E282" s="50"/>
      <c r="F282" s="51"/>
      <c r="G282" s="52"/>
    </row>
    <row r="283" spans="1:7">
      <c r="A283" s="1"/>
      <c r="B283" s="1"/>
      <c r="C283" s="49"/>
      <c r="D283" s="1"/>
      <c r="E283" s="50"/>
      <c r="F283" s="51"/>
      <c r="G283" s="52"/>
    </row>
    <row r="284" spans="1:7">
      <c r="A284" s="1"/>
      <c r="B284" s="1"/>
      <c r="C284" s="49"/>
      <c r="D284" s="1"/>
      <c r="E284" s="50"/>
      <c r="F284" s="51"/>
      <c r="G284" s="52"/>
    </row>
    <row r="285" spans="1:7">
      <c r="A285" s="1"/>
      <c r="B285" s="1"/>
      <c r="C285" s="49"/>
      <c r="D285" s="1"/>
      <c r="E285" s="50"/>
      <c r="F285" s="51"/>
      <c r="G285" s="52"/>
    </row>
    <row r="286" spans="1:7">
      <c r="A286" s="1"/>
      <c r="B286" s="1"/>
      <c r="C286" s="49"/>
      <c r="D286" s="1"/>
      <c r="E286" s="50"/>
      <c r="F286" s="51"/>
      <c r="G286" s="52"/>
    </row>
    <row r="287" spans="1:7">
      <c r="A287" s="1"/>
      <c r="B287" s="1"/>
      <c r="C287" s="49"/>
      <c r="D287" s="1"/>
      <c r="E287" s="50"/>
      <c r="F287" s="51"/>
      <c r="G287" s="52"/>
    </row>
    <row r="288" spans="1:7">
      <c r="A288" s="1"/>
      <c r="B288" s="1"/>
      <c r="C288" s="49"/>
      <c r="D288" s="1"/>
      <c r="E288" s="50"/>
      <c r="F288" s="51"/>
      <c r="G288" s="52"/>
    </row>
    <row r="289" spans="1:7">
      <c r="A289" s="1"/>
      <c r="B289" s="1"/>
      <c r="C289" s="49"/>
      <c r="D289" s="1"/>
      <c r="E289" s="50"/>
      <c r="F289" s="51"/>
      <c r="G289" s="52"/>
    </row>
    <row r="290" spans="1:7">
      <c r="A290" s="1"/>
      <c r="B290" s="1"/>
      <c r="C290" s="49"/>
      <c r="D290" s="1"/>
      <c r="E290" s="50"/>
      <c r="F290" s="51"/>
      <c r="G290" s="52"/>
    </row>
    <row r="291" spans="1:7">
      <c r="A291" s="1"/>
      <c r="B291" s="1"/>
      <c r="C291" s="49"/>
      <c r="D291" s="1"/>
      <c r="E291" s="50"/>
      <c r="F291" s="51"/>
      <c r="G291" s="52"/>
    </row>
    <row r="292" spans="1:7">
      <c r="A292" s="1"/>
      <c r="B292" s="1"/>
      <c r="C292" s="49"/>
      <c r="D292" s="1"/>
      <c r="E292" s="50"/>
      <c r="F292" s="51"/>
      <c r="G292" s="52"/>
    </row>
    <row r="293" spans="1:7">
      <c r="A293" s="1"/>
      <c r="B293" s="1"/>
      <c r="C293" s="49"/>
      <c r="D293" s="1"/>
      <c r="E293" s="50"/>
      <c r="F293" s="51"/>
      <c r="G293" s="52"/>
    </row>
    <row r="294" spans="1:7">
      <c r="A294" s="1"/>
      <c r="B294" s="1"/>
      <c r="C294" s="49"/>
      <c r="D294" s="1"/>
      <c r="E294" s="50"/>
      <c r="F294" s="51"/>
      <c r="G294" s="52"/>
    </row>
    <row r="295" spans="1:7">
      <c r="A295" s="1"/>
      <c r="B295" s="1"/>
      <c r="C295" s="49"/>
      <c r="D295" s="1"/>
      <c r="E295" s="50"/>
      <c r="F295" s="51"/>
      <c r="G295" s="52"/>
    </row>
    <row r="296" spans="1:7">
      <c r="A296" s="1"/>
      <c r="B296" s="1"/>
      <c r="C296" s="49"/>
      <c r="D296" s="1"/>
      <c r="E296" s="50"/>
      <c r="F296" s="51"/>
      <c r="G296" s="52"/>
    </row>
    <row r="297" spans="1:7">
      <c r="A297" s="1"/>
      <c r="B297" s="1"/>
      <c r="C297" s="49"/>
      <c r="D297" s="1"/>
      <c r="E297" s="50"/>
      <c r="F297" s="51"/>
      <c r="G297" s="52"/>
    </row>
    <row r="298" spans="1:7">
      <c r="A298" s="1"/>
      <c r="B298" s="1"/>
      <c r="C298" s="49"/>
      <c r="D298" s="1"/>
      <c r="E298" s="50"/>
      <c r="F298" s="51"/>
      <c r="G298" s="52"/>
    </row>
    <row r="299" spans="1:7">
      <c r="A299" s="1"/>
      <c r="B299" s="1"/>
      <c r="C299" s="49"/>
      <c r="D299" s="1"/>
      <c r="E299" s="50"/>
      <c r="F299" s="51"/>
      <c r="G299" s="52"/>
    </row>
    <row r="300" spans="1:7">
      <c r="A300" s="1"/>
      <c r="B300" s="1"/>
      <c r="C300" s="49"/>
      <c r="D300" s="1"/>
      <c r="E300" s="50"/>
      <c r="F300" s="51"/>
      <c r="G300" s="52"/>
    </row>
    <row r="301" spans="1:7">
      <c r="A301" s="1"/>
      <c r="B301" s="1"/>
      <c r="C301" s="49"/>
      <c r="D301" s="1"/>
      <c r="E301" s="50"/>
      <c r="F301" s="51"/>
      <c r="G301" s="52"/>
    </row>
    <row r="302" spans="1:7">
      <c r="A302" s="1"/>
      <c r="B302" s="1"/>
      <c r="C302" s="49"/>
      <c r="D302" s="1"/>
      <c r="E302" s="50"/>
      <c r="F302" s="51"/>
      <c r="G302" s="52"/>
    </row>
    <row r="303" spans="1:7">
      <c r="A303" s="1"/>
      <c r="B303" s="1"/>
      <c r="C303" s="49"/>
      <c r="D303" s="1"/>
      <c r="E303" s="50"/>
      <c r="F303" s="51"/>
      <c r="G303" s="52"/>
    </row>
    <row r="304" spans="1:7">
      <c r="A304" s="1"/>
      <c r="B304" s="1"/>
      <c r="C304" s="49"/>
      <c r="D304" s="1"/>
      <c r="E304" s="50"/>
      <c r="F304" s="51"/>
      <c r="G304" s="52"/>
    </row>
    <row r="305" spans="1:7">
      <c r="A305" s="1"/>
      <c r="B305" s="1"/>
      <c r="C305" s="49"/>
      <c r="D305" s="1"/>
      <c r="E305" s="50"/>
      <c r="F305" s="51"/>
      <c r="G305" s="52"/>
    </row>
    <row r="306" spans="1:7">
      <c r="A306" s="1"/>
      <c r="B306" s="1"/>
      <c r="C306" s="49"/>
      <c r="D306" s="1"/>
      <c r="E306" s="50"/>
      <c r="F306" s="51"/>
      <c r="G306" s="52"/>
    </row>
    <row r="307" spans="1:7">
      <c r="A307" s="1"/>
      <c r="B307" s="1"/>
      <c r="C307" s="49"/>
      <c r="D307" s="1"/>
      <c r="E307" s="50"/>
      <c r="F307" s="51"/>
      <c r="G307" s="52"/>
    </row>
    <row r="308" spans="1:7">
      <c r="A308" s="1"/>
      <c r="B308" s="1"/>
      <c r="C308" s="49"/>
      <c r="D308" s="1"/>
      <c r="E308" s="50"/>
      <c r="F308" s="51"/>
      <c r="G308" s="52"/>
    </row>
    <row r="309" spans="1:7">
      <c r="A309" s="1"/>
      <c r="B309" s="1"/>
      <c r="C309" s="49"/>
      <c r="D309" s="1"/>
      <c r="E309" s="50"/>
      <c r="F309" s="51"/>
      <c r="G309" s="52"/>
    </row>
    <row r="310" spans="1:7">
      <c r="A310" s="1"/>
      <c r="B310" s="1"/>
      <c r="C310" s="49"/>
      <c r="D310" s="1"/>
      <c r="E310" s="50"/>
      <c r="F310" s="51"/>
      <c r="G310" s="52"/>
    </row>
    <row r="311" spans="1:7">
      <c r="A311" s="1"/>
      <c r="B311" s="1"/>
      <c r="C311" s="49"/>
      <c r="D311" s="1"/>
      <c r="E311" s="50"/>
      <c r="F311" s="51"/>
      <c r="G311" s="52"/>
    </row>
    <row r="312" spans="1:7">
      <c r="A312" s="1"/>
      <c r="B312" s="1"/>
      <c r="C312" s="49"/>
      <c r="D312" s="1"/>
      <c r="E312" s="50"/>
      <c r="F312" s="51"/>
      <c r="G312" s="52"/>
    </row>
    <row r="313" spans="1:7">
      <c r="A313" s="1"/>
      <c r="B313" s="1"/>
      <c r="C313" s="49"/>
      <c r="D313" s="1"/>
      <c r="E313" s="50"/>
      <c r="F313" s="51"/>
      <c r="G313" s="52"/>
    </row>
    <row r="314" spans="1:7">
      <c r="A314" s="1"/>
      <c r="B314" s="1"/>
      <c r="C314" s="49"/>
      <c r="D314" s="1"/>
      <c r="E314" s="50"/>
      <c r="F314" s="51"/>
      <c r="G314" s="52"/>
    </row>
    <row r="315" spans="1:7">
      <c r="A315" s="1"/>
      <c r="B315" s="1"/>
      <c r="C315" s="49"/>
      <c r="D315" s="1"/>
      <c r="E315" s="50"/>
      <c r="F315" s="51"/>
      <c r="G315" s="52"/>
    </row>
    <row r="316" spans="1:7">
      <c r="A316" s="1"/>
      <c r="B316" s="1"/>
      <c r="C316" s="49"/>
      <c r="D316" s="1"/>
      <c r="E316" s="50"/>
      <c r="F316" s="51"/>
      <c r="G316" s="52"/>
    </row>
    <row r="317" spans="1:7">
      <c r="A317" s="1"/>
      <c r="B317" s="1"/>
      <c r="C317" s="49"/>
      <c r="D317" s="1"/>
      <c r="E317" s="50"/>
      <c r="F317" s="51"/>
      <c r="G317" s="52"/>
    </row>
    <row r="318" spans="1:7">
      <c r="A318" s="1"/>
      <c r="B318" s="1"/>
      <c r="C318" s="49"/>
      <c r="D318" s="1"/>
      <c r="E318" s="50"/>
      <c r="F318" s="51"/>
      <c r="G318" s="52"/>
    </row>
    <row r="319" spans="1:7">
      <c r="A319" s="1"/>
      <c r="B319" s="1"/>
      <c r="C319" s="49"/>
      <c r="D319" s="1"/>
      <c r="E319" s="50"/>
      <c r="F319" s="51"/>
      <c r="G319" s="52"/>
    </row>
    <row r="320" spans="1:7">
      <c r="A320" s="1"/>
      <c r="B320" s="1"/>
      <c r="C320" s="49"/>
      <c r="D320" s="1"/>
      <c r="E320" s="50"/>
      <c r="F320" s="51"/>
      <c r="G320" s="52"/>
    </row>
    <row r="321" spans="1:7">
      <c r="A321" s="1"/>
      <c r="B321" s="1"/>
      <c r="C321" s="49"/>
      <c r="D321" s="1"/>
      <c r="E321" s="50"/>
      <c r="F321" s="51"/>
      <c r="G321" s="52"/>
    </row>
    <row r="322" spans="1:7">
      <c r="A322" s="1"/>
      <c r="B322" s="1"/>
      <c r="C322" s="49"/>
      <c r="D322" s="1"/>
      <c r="E322" s="50"/>
      <c r="F322" s="51"/>
      <c r="G322" s="52"/>
    </row>
    <row r="323" spans="1:7">
      <c r="A323" s="1"/>
      <c r="B323" s="1"/>
      <c r="C323" s="49"/>
      <c r="D323" s="1"/>
      <c r="E323" s="50"/>
      <c r="F323" s="51"/>
      <c r="G323" s="52"/>
    </row>
    <row r="324" spans="1:7">
      <c r="A324" s="1"/>
      <c r="B324" s="1"/>
      <c r="C324" s="49"/>
      <c r="D324" s="1"/>
      <c r="E324" s="50"/>
      <c r="F324" s="51"/>
      <c r="G324" s="52"/>
    </row>
    <row r="325" spans="1:7">
      <c r="A325" s="1"/>
      <c r="B325" s="1"/>
      <c r="C325" s="49"/>
      <c r="D325" s="1"/>
      <c r="E325" s="50"/>
      <c r="F325" s="51"/>
      <c r="G325" s="52"/>
    </row>
    <row r="326" spans="1:7">
      <c r="A326" s="1"/>
      <c r="B326" s="1"/>
      <c r="C326" s="49"/>
      <c r="D326" s="1"/>
      <c r="E326" s="50"/>
      <c r="F326" s="51"/>
      <c r="G326" s="52"/>
    </row>
    <row r="327" spans="1:7">
      <c r="A327" s="1"/>
      <c r="B327" s="1"/>
      <c r="C327" s="49"/>
      <c r="D327" s="1"/>
      <c r="E327" s="50"/>
      <c r="F327" s="51"/>
      <c r="G327" s="52"/>
    </row>
    <row r="328" spans="1:7">
      <c r="A328" s="1"/>
      <c r="B328" s="1"/>
      <c r="C328" s="49"/>
      <c r="D328" s="1"/>
      <c r="E328" s="50"/>
      <c r="F328" s="51"/>
      <c r="G328" s="52"/>
    </row>
    <row r="329" spans="1:7">
      <c r="A329" s="1"/>
      <c r="B329" s="1"/>
      <c r="C329" s="49"/>
      <c r="D329" s="1"/>
      <c r="E329" s="50"/>
      <c r="F329" s="51"/>
      <c r="G329" s="52"/>
    </row>
    <row r="330" spans="1:7">
      <c r="A330" s="1"/>
      <c r="B330" s="1"/>
      <c r="C330" s="49"/>
      <c r="D330" s="1"/>
      <c r="E330" s="50"/>
      <c r="F330" s="51"/>
      <c r="G330" s="52"/>
    </row>
    <row r="331" spans="1:7">
      <c r="A331" s="1"/>
      <c r="B331" s="1"/>
      <c r="C331" s="49"/>
      <c r="D331" s="1"/>
      <c r="E331" s="50"/>
      <c r="F331" s="51"/>
      <c r="G331" s="52"/>
    </row>
    <row r="332" spans="1:7">
      <c r="A332" s="1"/>
      <c r="B332" s="1"/>
      <c r="C332" s="49"/>
      <c r="D332" s="1"/>
      <c r="E332" s="50"/>
      <c r="F332" s="51"/>
      <c r="G332" s="52"/>
    </row>
    <row r="333" spans="1:7">
      <c r="A333" s="1"/>
      <c r="B333" s="1"/>
      <c r="C333" s="49"/>
      <c r="D333" s="1"/>
      <c r="E333" s="50"/>
      <c r="F333" s="51"/>
      <c r="G333" s="52"/>
    </row>
    <row r="334" spans="1:7">
      <c r="A334" s="1"/>
      <c r="B334" s="1"/>
      <c r="C334" s="49"/>
      <c r="D334" s="1"/>
      <c r="E334" s="50"/>
      <c r="F334" s="51"/>
      <c r="G334" s="52"/>
    </row>
    <row r="335" spans="1:7">
      <c r="A335" s="1"/>
      <c r="B335" s="1"/>
      <c r="C335" s="49"/>
      <c r="D335" s="1"/>
      <c r="E335" s="50"/>
      <c r="F335" s="51"/>
      <c r="G335" s="52"/>
    </row>
    <row r="336" spans="1:7">
      <c r="A336" s="1"/>
      <c r="B336" s="1"/>
      <c r="C336" s="49"/>
      <c r="D336" s="1"/>
      <c r="E336" s="50"/>
      <c r="F336" s="51"/>
      <c r="G336" s="52"/>
    </row>
    <row r="337" spans="1:7">
      <c r="A337" s="1"/>
      <c r="B337" s="1"/>
      <c r="C337" s="49"/>
      <c r="D337" s="1"/>
      <c r="E337" s="50"/>
      <c r="F337" s="51"/>
      <c r="G337" s="52"/>
    </row>
    <row r="338" spans="1:7">
      <c r="A338" s="1"/>
      <c r="B338" s="1"/>
      <c r="C338" s="49"/>
      <c r="D338" s="1"/>
      <c r="E338" s="50"/>
      <c r="F338" s="51"/>
      <c r="G338" s="52"/>
    </row>
    <row r="339" spans="1:7">
      <c r="A339" s="1"/>
      <c r="B339" s="1"/>
      <c r="C339" s="49"/>
      <c r="D339" s="1"/>
      <c r="E339" s="50"/>
      <c r="F339" s="51"/>
      <c r="G339" s="52"/>
    </row>
    <row r="340" spans="1:7">
      <c r="A340" s="1"/>
      <c r="B340" s="1"/>
      <c r="C340" s="49"/>
      <c r="D340" s="1"/>
      <c r="E340" s="50"/>
      <c r="F340" s="51"/>
      <c r="G340" s="52"/>
    </row>
    <row r="341" spans="1:7">
      <c r="A341" s="1"/>
      <c r="B341" s="1"/>
      <c r="C341" s="49"/>
      <c r="D341" s="1"/>
      <c r="E341" s="50"/>
      <c r="F341" s="51"/>
      <c r="G341" s="52"/>
    </row>
    <row r="342" spans="1:7">
      <c r="A342" s="1"/>
      <c r="B342" s="1"/>
      <c r="C342" s="49"/>
      <c r="D342" s="1"/>
      <c r="E342" s="50"/>
      <c r="F342" s="51"/>
      <c r="G342" s="52"/>
    </row>
    <row r="343" spans="1:7">
      <c r="A343" s="1"/>
      <c r="B343" s="1"/>
      <c r="C343" s="49"/>
      <c r="D343" s="1"/>
      <c r="E343" s="50"/>
      <c r="F343" s="51"/>
      <c r="G343" s="52"/>
    </row>
    <row r="344" spans="1:7">
      <c r="A344" s="1"/>
      <c r="B344" s="1"/>
      <c r="C344" s="49"/>
      <c r="D344" s="1"/>
      <c r="E344" s="50"/>
      <c r="F344" s="51"/>
      <c r="G344" s="52"/>
    </row>
    <row r="345" spans="1:7">
      <c r="A345" s="1"/>
      <c r="B345" s="1"/>
      <c r="C345" s="49"/>
      <c r="D345" s="1"/>
      <c r="E345" s="50"/>
      <c r="F345" s="51"/>
      <c r="G345" s="52"/>
    </row>
    <row r="346" spans="1:7">
      <c r="A346" s="1"/>
      <c r="B346" s="1"/>
      <c r="C346" s="49"/>
      <c r="D346" s="1"/>
      <c r="E346" s="50"/>
      <c r="F346" s="51"/>
      <c r="G346" s="52"/>
    </row>
    <row r="347" spans="1:7">
      <c r="A347" s="1"/>
      <c r="B347" s="1"/>
      <c r="C347" s="49"/>
      <c r="D347" s="1"/>
      <c r="E347" s="50"/>
      <c r="F347" s="51"/>
      <c r="G347" s="52"/>
    </row>
    <row r="348" spans="1:7">
      <c r="A348" s="1"/>
      <c r="B348" s="1"/>
      <c r="C348" s="49"/>
      <c r="D348" s="1"/>
      <c r="E348" s="50"/>
      <c r="F348" s="51"/>
      <c r="G348" s="52"/>
    </row>
    <row r="349" spans="1:7">
      <c r="A349" s="1"/>
      <c r="B349" s="1"/>
      <c r="C349" s="49"/>
      <c r="D349" s="1"/>
      <c r="E349" s="50"/>
      <c r="F349" s="51"/>
      <c r="G349" s="52"/>
    </row>
    <row r="350" spans="1:7">
      <c r="A350" s="1"/>
      <c r="B350" s="1"/>
      <c r="C350" s="49"/>
      <c r="D350" s="1"/>
      <c r="E350" s="50"/>
      <c r="F350" s="51"/>
      <c r="G350" s="52"/>
    </row>
    <row r="351" spans="1:7">
      <c r="A351" s="1"/>
      <c r="B351" s="1"/>
      <c r="C351" s="49"/>
      <c r="D351" s="1"/>
      <c r="E351" s="50"/>
      <c r="F351" s="51"/>
      <c r="G351" s="52"/>
    </row>
    <row r="352" spans="1:7">
      <c r="A352" s="1"/>
      <c r="B352" s="1"/>
      <c r="C352" s="49"/>
      <c r="D352" s="1"/>
      <c r="E352" s="50"/>
      <c r="F352" s="51"/>
      <c r="G352" s="52"/>
    </row>
    <row r="353" spans="1:7">
      <c r="A353" s="1"/>
      <c r="B353" s="1"/>
      <c r="C353" s="49"/>
      <c r="D353" s="1"/>
      <c r="E353" s="50"/>
      <c r="F353" s="51"/>
      <c r="G353" s="52"/>
    </row>
    <row r="354" spans="1:7">
      <c r="A354" s="1"/>
      <c r="B354" s="1"/>
      <c r="C354" s="49"/>
      <c r="D354" s="1"/>
      <c r="E354" s="50"/>
      <c r="F354" s="51"/>
      <c r="G354" s="52"/>
    </row>
    <row r="355" spans="1:7">
      <c r="A355" s="1"/>
      <c r="B355" s="1"/>
      <c r="C355" s="49"/>
      <c r="D355" s="1"/>
      <c r="E355" s="50"/>
      <c r="F355" s="51"/>
      <c r="G355" s="52"/>
    </row>
    <row r="356" spans="1:7">
      <c r="A356" s="1"/>
      <c r="B356" s="1"/>
      <c r="C356" s="49"/>
      <c r="D356" s="1"/>
      <c r="E356" s="50"/>
      <c r="F356" s="51"/>
      <c r="G356" s="52"/>
    </row>
    <row r="357" spans="1:7">
      <c r="A357" s="1"/>
      <c r="B357" s="1"/>
      <c r="C357" s="49"/>
      <c r="D357" s="1"/>
      <c r="E357" s="50"/>
      <c r="F357" s="51"/>
      <c r="G357" s="52"/>
    </row>
    <row r="358" spans="1:7">
      <c r="A358" s="1"/>
      <c r="B358" s="1"/>
      <c r="C358" s="49"/>
      <c r="D358" s="1"/>
      <c r="E358" s="50"/>
      <c r="F358" s="51"/>
      <c r="G358" s="52"/>
    </row>
    <row r="359" spans="1:7">
      <c r="A359" s="1"/>
      <c r="B359" s="1"/>
      <c r="C359" s="49"/>
      <c r="D359" s="1"/>
      <c r="E359" s="50"/>
      <c r="F359" s="51"/>
      <c r="G359" s="52"/>
    </row>
    <row r="360" spans="1:7">
      <c r="A360" s="1"/>
      <c r="B360" s="1"/>
      <c r="C360" s="49"/>
      <c r="D360" s="1"/>
      <c r="E360" s="50"/>
      <c r="F360" s="51"/>
      <c r="G360" s="52"/>
    </row>
    <row r="361" spans="1:7">
      <c r="A361" s="1"/>
      <c r="B361" s="1"/>
      <c r="C361" s="49"/>
      <c r="D361" s="1"/>
      <c r="E361" s="50"/>
      <c r="F361" s="51"/>
      <c r="G361" s="52"/>
    </row>
    <row r="362" spans="1:7">
      <c r="A362" s="1"/>
      <c r="B362" s="1"/>
      <c r="C362" s="49"/>
      <c r="D362" s="1"/>
      <c r="E362" s="50"/>
      <c r="F362" s="51"/>
      <c r="G362" s="52"/>
    </row>
    <row r="363" spans="1:7">
      <c r="A363" s="1"/>
      <c r="B363" s="1"/>
      <c r="C363" s="49"/>
      <c r="D363" s="1"/>
      <c r="E363" s="50"/>
      <c r="F363" s="51"/>
      <c r="G363" s="52"/>
    </row>
    <row r="364" spans="1:7">
      <c r="A364" s="1"/>
      <c r="B364" s="1"/>
      <c r="C364" s="49"/>
      <c r="D364" s="1"/>
      <c r="E364" s="50"/>
      <c r="F364" s="51"/>
      <c r="G364" s="52"/>
    </row>
    <row r="365" spans="1:7">
      <c r="A365" s="1"/>
      <c r="B365" s="1"/>
      <c r="C365" s="49"/>
      <c r="D365" s="1"/>
      <c r="E365" s="50"/>
      <c r="F365" s="51"/>
      <c r="G365" s="52"/>
    </row>
    <row r="366" spans="1:7">
      <c r="A366" s="1"/>
      <c r="B366" s="1"/>
      <c r="C366" s="49"/>
      <c r="D366" s="1"/>
      <c r="E366" s="50"/>
      <c r="F366" s="51"/>
      <c r="G366" s="52"/>
    </row>
    <row r="367" spans="1:7">
      <c r="A367" s="1"/>
      <c r="B367" s="1"/>
      <c r="C367" s="49"/>
      <c r="D367" s="1"/>
      <c r="E367" s="50"/>
      <c r="F367" s="51"/>
      <c r="G367" s="52"/>
    </row>
    <row r="368" spans="1:7">
      <c r="A368" s="1"/>
      <c r="B368" s="1"/>
      <c r="C368" s="49"/>
      <c r="D368" s="1"/>
      <c r="E368" s="50"/>
      <c r="F368" s="51"/>
      <c r="G368" s="52"/>
    </row>
    <row r="369" spans="1:7">
      <c r="A369" s="1"/>
      <c r="B369" s="1"/>
      <c r="C369" s="49"/>
      <c r="D369" s="1"/>
      <c r="E369" s="50"/>
      <c r="F369" s="51"/>
      <c r="G369" s="52"/>
    </row>
    <row r="370" spans="1:7">
      <c r="A370" s="1"/>
      <c r="B370" s="1"/>
      <c r="C370" s="49"/>
      <c r="D370" s="1"/>
      <c r="E370" s="50"/>
      <c r="F370" s="51"/>
      <c r="G370" s="52"/>
    </row>
    <row r="371" spans="1:7">
      <c r="A371" s="1"/>
      <c r="B371" s="1"/>
      <c r="C371" s="49"/>
      <c r="D371" s="1"/>
      <c r="E371" s="50"/>
      <c r="F371" s="51"/>
      <c r="G371" s="52"/>
    </row>
    <row r="372" spans="1:7">
      <c r="A372" s="1"/>
      <c r="B372" s="1"/>
      <c r="C372" s="49"/>
      <c r="D372" s="1"/>
      <c r="E372" s="50"/>
      <c r="F372" s="51"/>
      <c r="G372" s="52"/>
    </row>
    <row r="373" spans="1:7">
      <c r="A373" s="1"/>
      <c r="B373" s="1"/>
      <c r="C373" s="49"/>
      <c r="D373" s="1"/>
      <c r="E373" s="50"/>
      <c r="F373" s="51"/>
      <c r="G373" s="52"/>
    </row>
    <row r="374" spans="1:7">
      <c r="A374" s="1"/>
      <c r="B374" s="1"/>
      <c r="C374" s="49"/>
      <c r="D374" s="1"/>
      <c r="E374" s="50"/>
      <c r="F374" s="51"/>
      <c r="G374" s="52"/>
    </row>
    <row r="375" spans="1:7">
      <c r="A375" s="1"/>
      <c r="B375" s="1"/>
      <c r="C375" s="49"/>
      <c r="D375" s="1"/>
      <c r="E375" s="50"/>
      <c r="F375" s="51"/>
      <c r="G375" s="52"/>
    </row>
    <row r="376" spans="1:7">
      <c r="A376" s="1"/>
      <c r="B376" s="1"/>
      <c r="C376" s="49"/>
      <c r="D376" s="1"/>
      <c r="E376" s="50"/>
      <c r="F376" s="51"/>
      <c r="G376" s="52"/>
    </row>
    <row r="377" spans="1:7">
      <c r="A377" s="1"/>
      <c r="B377" s="1"/>
      <c r="C377" s="49"/>
      <c r="D377" s="1"/>
      <c r="E377" s="50"/>
      <c r="F377" s="51"/>
      <c r="G377" s="52"/>
    </row>
    <row r="378" spans="1:7">
      <c r="A378" s="1"/>
      <c r="B378" s="1"/>
      <c r="C378" s="49"/>
      <c r="D378" s="1"/>
      <c r="E378" s="50"/>
      <c r="F378" s="51"/>
      <c r="G378" s="52"/>
    </row>
    <row r="379" spans="1:7">
      <c r="A379" s="1"/>
      <c r="B379" s="1"/>
      <c r="C379" s="49"/>
      <c r="D379" s="1"/>
      <c r="E379" s="50"/>
      <c r="F379" s="51"/>
      <c r="G379" s="52"/>
    </row>
    <row r="380" spans="1:7">
      <c r="A380" s="1"/>
      <c r="B380" s="1"/>
      <c r="C380" s="49"/>
      <c r="D380" s="1"/>
      <c r="E380" s="50"/>
      <c r="F380" s="51"/>
      <c r="G380" s="52"/>
    </row>
    <row r="381" spans="1:7">
      <c r="A381" s="1"/>
      <c r="B381" s="1"/>
      <c r="C381" s="49"/>
      <c r="D381" s="1"/>
      <c r="E381" s="50"/>
      <c r="F381" s="51"/>
      <c r="G381" s="52"/>
    </row>
    <row r="382" spans="1:7">
      <c r="A382" s="1"/>
      <c r="B382" s="1"/>
      <c r="C382" s="49"/>
      <c r="D382" s="1"/>
      <c r="E382" s="50"/>
      <c r="F382" s="51"/>
      <c r="G382" s="52"/>
    </row>
    <row r="383" spans="1:7">
      <c r="A383" s="1"/>
      <c r="B383" s="1"/>
      <c r="C383" s="49"/>
      <c r="D383" s="1"/>
      <c r="E383" s="50"/>
      <c r="F383" s="51"/>
      <c r="G383" s="52"/>
    </row>
    <row r="384" spans="1:7">
      <c r="A384" s="1"/>
      <c r="B384" s="1"/>
      <c r="C384" s="49"/>
      <c r="D384" s="1"/>
      <c r="E384" s="50"/>
      <c r="F384" s="51"/>
      <c r="G384" s="52"/>
    </row>
    <row r="385" spans="1:7">
      <c r="A385" s="1"/>
      <c r="B385" s="1"/>
      <c r="C385" s="49"/>
      <c r="D385" s="1"/>
      <c r="E385" s="50"/>
      <c r="F385" s="51"/>
      <c r="G385" s="52"/>
    </row>
    <row r="386" spans="1:7">
      <c r="A386" s="1"/>
      <c r="B386" s="1"/>
      <c r="C386" s="49"/>
      <c r="D386" s="1"/>
      <c r="E386" s="50"/>
      <c r="F386" s="51"/>
      <c r="G386" s="52"/>
    </row>
    <row r="387" spans="1:7">
      <c r="A387" s="1"/>
      <c r="B387" s="1"/>
      <c r="C387" s="49"/>
      <c r="D387" s="1"/>
      <c r="E387" s="50"/>
      <c r="F387" s="51"/>
      <c r="G387" s="52"/>
    </row>
    <row r="388" spans="1:7">
      <c r="A388" s="1"/>
      <c r="B388" s="1"/>
      <c r="C388" s="49"/>
      <c r="D388" s="1"/>
      <c r="E388" s="50"/>
      <c r="F388" s="51"/>
      <c r="G388" s="52"/>
    </row>
    <row r="389" spans="1:7">
      <c r="A389" s="1"/>
      <c r="B389" s="1"/>
      <c r="C389" s="49"/>
      <c r="D389" s="1"/>
      <c r="E389" s="50"/>
      <c r="F389" s="51"/>
      <c r="G389" s="52"/>
    </row>
    <row r="390" spans="1:7">
      <c r="A390" s="1"/>
      <c r="B390" s="1"/>
      <c r="C390" s="49"/>
      <c r="D390" s="1"/>
      <c r="E390" s="50"/>
      <c r="F390" s="51"/>
      <c r="G390" s="52"/>
    </row>
    <row r="391" spans="1:7">
      <c r="A391" s="1"/>
      <c r="B391" s="1"/>
      <c r="C391" s="49"/>
      <c r="D391" s="1"/>
      <c r="E391" s="50"/>
      <c r="F391" s="51"/>
      <c r="G391" s="52"/>
    </row>
    <row r="392" spans="1:7">
      <c r="A392" s="1"/>
      <c r="B392" s="1"/>
      <c r="C392" s="49"/>
      <c r="D392" s="1"/>
      <c r="E392" s="50"/>
      <c r="F392" s="51"/>
      <c r="G392" s="52"/>
    </row>
    <row r="393" spans="1:7">
      <c r="A393" s="1"/>
      <c r="B393" s="1"/>
      <c r="C393" s="49"/>
      <c r="D393" s="1"/>
      <c r="E393" s="50"/>
      <c r="F393" s="51"/>
      <c r="G393" s="52"/>
    </row>
    <row r="394" spans="1:7">
      <c r="A394" s="1"/>
      <c r="B394" s="1"/>
      <c r="C394" s="49"/>
      <c r="D394" s="1"/>
      <c r="E394" s="50"/>
      <c r="F394" s="51"/>
      <c r="G394" s="52"/>
    </row>
    <row r="395" spans="1:7">
      <c r="A395" s="1"/>
      <c r="B395" s="1"/>
      <c r="C395" s="49"/>
      <c r="D395" s="1"/>
      <c r="E395" s="50"/>
      <c r="F395" s="51"/>
      <c r="G395" s="52"/>
    </row>
    <row r="396" spans="1:7">
      <c r="A396" s="1"/>
      <c r="B396" s="1"/>
      <c r="C396" s="49"/>
      <c r="D396" s="1"/>
      <c r="E396" s="50"/>
      <c r="F396" s="51"/>
      <c r="G396" s="52"/>
    </row>
    <row r="397" spans="1:7">
      <c r="A397" s="1"/>
      <c r="B397" s="1"/>
      <c r="C397" s="49"/>
      <c r="D397" s="1"/>
      <c r="E397" s="50"/>
      <c r="F397" s="51"/>
      <c r="G397" s="52"/>
    </row>
    <row r="398" spans="1:7">
      <c r="A398" s="1"/>
      <c r="B398" s="1"/>
      <c r="C398" s="49"/>
      <c r="D398" s="1"/>
      <c r="E398" s="50"/>
      <c r="F398" s="51"/>
      <c r="G398" s="52"/>
    </row>
    <row r="399" spans="1:7">
      <c r="A399" s="1"/>
      <c r="B399" s="1"/>
      <c r="C399" s="49"/>
      <c r="D399" s="1"/>
      <c r="E399" s="50"/>
      <c r="F399" s="51"/>
      <c r="G399" s="52"/>
    </row>
    <row r="400" spans="1:7">
      <c r="A400" s="1"/>
      <c r="B400" s="1"/>
      <c r="C400" s="49"/>
      <c r="D400" s="1"/>
      <c r="E400" s="50"/>
      <c r="F400" s="51"/>
      <c r="G400" s="52"/>
    </row>
    <row r="401" spans="1:7">
      <c r="A401" s="1"/>
      <c r="B401" s="1"/>
      <c r="C401" s="49"/>
      <c r="D401" s="1"/>
      <c r="E401" s="50"/>
      <c r="F401" s="51"/>
      <c r="G401" s="52"/>
    </row>
    <row r="402" spans="1:7">
      <c r="A402" s="1"/>
      <c r="B402" s="1"/>
      <c r="C402" s="49"/>
      <c r="D402" s="1"/>
      <c r="E402" s="50"/>
      <c r="F402" s="51"/>
      <c r="G402" s="52"/>
    </row>
    <row r="403" spans="1:7">
      <c r="A403" s="1"/>
      <c r="B403" s="1"/>
      <c r="C403" s="49"/>
      <c r="D403" s="1"/>
      <c r="E403" s="50"/>
      <c r="F403" s="51"/>
      <c r="G403" s="52"/>
    </row>
    <row r="404" spans="1:7">
      <c r="A404" s="1"/>
      <c r="B404" s="1"/>
      <c r="C404" s="49"/>
      <c r="D404" s="1"/>
      <c r="E404" s="50"/>
      <c r="F404" s="51"/>
      <c r="G404" s="52"/>
    </row>
    <row r="405" spans="1:7">
      <c r="A405" s="1"/>
      <c r="B405" s="1"/>
      <c r="C405" s="49"/>
      <c r="D405" s="1"/>
      <c r="E405" s="50"/>
      <c r="F405" s="51"/>
      <c r="G405" s="52"/>
    </row>
    <row r="406" spans="1:7">
      <c r="A406" s="1"/>
      <c r="B406" s="1"/>
      <c r="C406" s="49"/>
      <c r="D406" s="1"/>
      <c r="E406" s="50"/>
      <c r="F406" s="51"/>
      <c r="G406" s="52"/>
    </row>
    <row r="407" spans="1:7">
      <c r="A407" s="1"/>
      <c r="B407" s="1"/>
      <c r="C407" s="49"/>
      <c r="D407" s="1"/>
      <c r="E407" s="50"/>
      <c r="F407" s="51"/>
      <c r="G407" s="52"/>
    </row>
    <row r="408" spans="1:7">
      <c r="A408" s="1"/>
      <c r="B408" s="1"/>
      <c r="C408" s="49"/>
      <c r="D408" s="1"/>
      <c r="E408" s="50"/>
      <c r="F408" s="51"/>
      <c r="G408" s="52"/>
    </row>
    <row r="409" spans="1:7">
      <c r="A409" s="1"/>
      <c r="B409" s="1"/>
      <c r="C409" s="49"/>
      <c r="D409" s="1"/>
      <c r="E409" s="50"/>
      <c r="F409" s="51"/>
      <c r="G409" s="52"/>
    </row>
    <row r="410" spans="1:7">
      <c r="A410" s="1"/>
      <c r="B410" s="1"/>
      <c r="C410" s="49"/>
      <c r="D410" s="1"/>
      <c r="E410" s="50"/>
      <c r="F410" s="51"/>
      <c r="G410" s="52"/>
    </row>
    <row r="411" spans="1:7">
      <c r="A411" s="1"/>
      <c r="B411" s="1"/>
      <c r="C411" s="49"/>
      <c r="D411" s="1"/>
      <c r="E411" s="50"/>
      <c r="F411" s="51"/>
      <c r="G411" s="52"/>
    </row>
    <row r="412" spans="1:7">
      <c r="A412" s="1"/>
      <c r="B412" s="1"/>
      <c r="C412" s="49"/>
      <c r="D412" s="1"/>
      <c r="E412" s="50"/>
      <c r="F412" s="51"/>
      <c r="G412" s="52"/>
    </row>
    <row r="413" spans="1:7">
      <c r="A413" s="1"/>
      <c r="B413" s="1"/>
      <c r="C413" s="49"/>
      <c r="D413" s="1"/>
      <c r="E413" s="50"/>
      <c r="F413" s="51"/>
      <c r="G413" s="52"/>
    </row>
    <row r="414" spans="1:7">
      <c r="A414" s="1"/>
      <c r="B414" s="1"/>
      <c r="C414" s="49"/>
      <c r="D414" s="1"/>
      <c r="E414" s="50"/>
      <c r="F414" s="51"/>
      <c r="G414" s="52"/>
    </row>
    <row r="415" spans="1:7">
      <c r="A415" s="1"/>
      <c r="B415" s="1"/>
      <c r="C415" s="49"/>
      <c r="D415" s="1"/>
      <c r="E415" s="50"/>
      <c r="F415" s="51"/>
      <c r="G415" s="52"/>
    </row>
    <row r="416" spans="1:7">
      <c r="A416" s="1"/>
      <c r="B416" s="1"/>
      <c r="C416" s="49"/>
      <c r="D416" s="1"/>
      <c r="E416" s="50"/>
      <c r="F416" s="51"/>
      <c r="G416" s="52"/>
    </row>
    <row r="417" spans="1:7">
      <c r="A417" s="1"/>
      <c r="B417" s="1"/>
      <c r="C417" s="49"/>
      <c r="D417" s="1"/>
      <c r="E417" s="50"/>
      <c r="F417" s="51"/>
      <c r="G417" s="52"/>
    </row>
    <row r="418" spans="1:7">
      <c r="A418" s="1"/>
      <c r="B418" s="1"/>
      <c r="C418" s="49"/>
      <c r="D418" s="1"/>
      <c r="E418" s="50"/>
      <c r="F418" s="51"/>
      <c r="G418" s="52"/>
    </row>
    <row r="419" spans="1:7">
      <c r="A419" s="1"/>
      <c r="B419" s="1"/>
      <c r="C419" s="49"/>
      <c r="D419" s="1"/>
      <c r="E419" s="50"/>
      <c r="F419" s="51"/>
      <c r="G419" s="52"/>
    </row>
    <row r="420" spans="1:7">
      <c r="A420" s="1"/>
      <c r="B420" s="1"/>
      <c r="C420" s="49"/>
      <c r="D420" s="1"/>
      <c r="E420" s="50"/>
      <c r="F420" s="51"/>
      <c r="G420" s="52"/>
    </row>
    <row r="421" spans="1:7">
      <c r="A421" s="1"/>
      <c r="B421" s="1"/>
      <c r="C421" s="49"/>
      <c r="D421" s="1"/>
      <c r="E421" s="50"/>
      <c r="F421" s="51"/>
      <c r="G421" s="52"/>
    </row>
    <row r="422" spans="1:7">
      <c r="A422" s="1"/>
      <c r="B422" s="1"/>
      <c r="C422" s="49"/>
      <c r="D422" s="1"/>
      <c r="E422" s="50"/>
      <c r="F422" s="51"/>
      <c r="G422" s="52"/>
    </row>
    <row r="423" spans="1:7">
      <c r="A423" s="1"/>
      <c r="B423" s="1"/>
      <c r="C423" s="49"/>
      <c r="D423" s="1"/>
      <c r="E423" s="50"/>
      <c r="F423" s="51"/>
      <c r="G423" s="52"/>
    </row>
    <row r="424" spans="1:7">
      <c r="A424" s="1"/>
      <c r="B424" s="1"/>
      <c r="C424" s="49"/>
      <c r="D424" s="1"/>
      <c r="E424" s="50"/>
      <c r="F424" s="51"/>
      <c r="G424" s="52"/>
    </row>
    <row r="425" spans="1:7">
      <c r="A425" s="1"/>
      <c r="B425" s="1"/>
      <c r="C425" s="49"/>
      <c r="D425" s="1"/>
      <c r="E425" s="50"/>
      <c r="F425" s="51"/>
      <c r="G425" s="52"/>
    </row>
    <row r="426" spans="1:7">
      <c r="A426" s="1"/>
      <c r="B426" s="1"/>
      <c r="C426" s="49"/>
      <c r="D426" s="1"/>
      <c r="E426" s="50"/>
      <c r="F426" s="51"/>
      <c r="G426" s="52"/>
    </row>
    <row r="427" spans="1:7">
      <c r="A427" s="1"/>
      <c r="B427" s="1"/>
      <c r="C427" s="49"/>
      <c r="D427" s="1"/>
      <c r="E427" s="50"/>
      <c r="F427" s="51"/>
      <c r="G427" s="52"/>
    </row>
    <row r="428" spans="1:7">
      <c r="A428" s="1"/>
      <c r="B428" s="1"/>
      <c r="C428" s="49"/>
      <c r="D428" s="1"/>
      <c r="E428" s="50"/>
      <c r="F428" s="51"/>
      <c r="G428" s="52"/>
    </row>
    <row r="429" spans="1:7">
      <c r="A429" s="1"/>
      <c r="B429" s="1"/>
      <c r="C429" s="49"/>
      <c r="D429" s="1"/>
      <c r="E429" s="50"/>
      <c r="F429" s="51"/>
      <c r="G429" s="52"/>
    </row>
    <row r="430" spans="1:7">
      <c r="A430" s="1"/>
      <c r="B430" s="1"/>
      <c r="C430" s="49"/>
      <c r="D430" s="1"/>
      <c r="E430" s="50"/>
      <c r="F430" s="51"/>
      <c r="G430" s="52"/>
    </row>
    <row r="431" spans="1:7">
      <c r="A431" s="1"/>
      <c r="B431" s="1"/>
      <c r="C431" s="49"/>
      <c r="D431" s="1"/>
      <c r="E431" s="50"/>
      <c r="F431" s="51"/>
      <c r="G431" s="52"/>
    </row>
    <row r="432" spans="1:7">
      <c r="A432" s="1"/>
      <c r="B432" s="1"/>
      <c r="C432" s="49"/>
      <c r="D432" s="1"/>
      <c r="E432" s="50"/>
      <c r="F432" s="51"/>
      <c r="G432" s="52"/>
    </row>
    <row r="433" spans="1:7">
      <c r="A433" s="1"/>
      <c r="B433" s="1"/>
      <c r="C433" s="49"/>
      <c r="D433" s="1"/>
      <c r="E433" s="50"/>
      <c r="F433" s="51"/>
      <c r="G433" s="52"/>
    </row>
    <row r="434" spans="1:7">
      <c r="A434" s="1"/>
      <c r="B434" s="1"/>
      <c r="C434" s="49"/>
      <c r="D434" s="1"/>
      <c r="E434" s="50"/>
      <c r="F434" s="51"/>
      <c r="G434" s="52"/>
    </row>
    <row r="435" spans="1:7">
      <c r="A435" s="1"/>
      <c r="B435" s="1"/>
      <c r="C435" s="49"/>
      <c r="D435" s="1"/>
      <c r="E435" s="50"/>
      <c r="F435" s="51"/>
      <c r="G435" s="52"/>
    </row>
    <row r="436" spans="1:7">
      <c r="A436" s="1"/>
      <c r="B436" s="1"/>
      <c r="C436" s="49"/>
      <c r="D436" s="1"/>
      <c r="E436" s="50"/>
      <c r="F436" s="51"/>
      <c r="G436" s="52"/>
    </row>
    <row r="437" spans="1:7">
      <c r="A437" s="1"/>
      <c r="B437" s="1"/>
      <c r="C437" s="49"/>
      <c r="D437" s="1"/>
      <c r="E437" s="50"/>
      <c r="F437" s="51"/>
      <c r="G437" s="52"/>
    </row>
    <row r="438" spans="1:7">
      <c r="A438" s="1"/>
      <c r="B438" s="1"/>
      <c r="C438" s="49"/>
      <c r="D438" s="1"/>
      <c r="E438" s="50"/>
      <c r="F438" s="51"/>
      <c r="G438" s="52"/>
    </row>
    <row r="439" spans="1:7">
      <c r="A439" s="1"/>
      <c r="B439" s="1"/>
      <c r="C439" s="49"/>
      <c r="D439" s="1"/>
      <c r="E439" s="50"/>
      <c r="F439" s="51"/>
      <c r="G439" s="52"/>
    </row>
    <row r="440" spans="1:7">
      <c r="A440" s="1"/>
      <c r="B440" s="1"/>
      <c r="C440" s="49"/>
      <c r="D440" s="1"/>
      <c r="E440" s="50"/>
      <c r="F440" s="51"/>
      <c r="G440" s="52"/>
    </row>
    <row r="441" spans="1:7">
      <c r="A441" s="1"/>
      <c r="B441" s="1"/>
      <c r="C441" s="49"/>
      <c r="D441" s="1"/>
      <c r="E441" s="50"/>
      <c r="F441" s="51"/>
      <c r="G441" s="52"/>
    </row>
    <row r="442" spans="1:7">
      <c r="A442" s="1"/>
      <c r="B442" s="1"/>
      <c r="C442" s="49"/>
      <c r="D442" s="1"/>
      <c r="E442" s="50"/>
      <c r="F442" s="51"/>
      <c r="G442" s="52"/>
    </row>
    <row r="443" spans="1:7">
      <c r="A443" s="1"/>
      <c r="B443" s="1"/>
      <c r="C443" s="49"/>
      <c r="D443" s="1"/>
      <c r="E443" s="50"/>
      <c r="F443" s="51"/>
      <c r="G443" s="52"/>
    </row>
    <row r="444" spans="1:7">
      <c r="A444" s="1"/>
      <c r="B444" s="1"/>
      <c r="C444" s="49"/>
      <c r="D444" s="1"/>
      <c r="E444" s="50"/>
      <c r="F444" s="51"/>
      <c r="G444" s="52"/>
    </row>
    <row r="445" spans="1:7">
      <c r="A445" s="1"/>
      <c r="B445" s="1"/>
      <c r="C445" s="49"/>
      <c r="D445" s="1"/>
      <c r="E445" s="50"/>
      <c r="F445" s="51"/>
      <c r="G445" s="52"/>
    </row>
    <row r="446" spans="1:7">
      <c r="A446" s="1"/>
      <c r="B446" s="1"/>
      <c r="C446" s="49"/>
      <c r="D446" s="1"/>
      <c r="E446" s="50"/>
      <c r="F446" s="51"/>
      <c r="G446" s="52"/>
    </row>
    <row r="447" spans="1:7">
      <c r="A447" s="1"/>
      <c r="B447" s="1"/>
      <c r="C447" s="49"/>
      <c r="D447" s="1"/>
      <c r="E447" s="50"/>
      <c r="F447" s="51"/>
      <c r="G447" s="52"/>
    </row>
    <row r="448" spans="1:7">
      <c r="A448" s="1"/>
      <c r="B448" s="1"/>
      <c r="C448" s="49"/>
      <c r="D448" s="1"/>
      <c r="E448" s="50"/>
      <c r="F448" s="51"/>
      <c r="G448" s="52"/>
    </row>
    <row r="449" spans="1:7">
      <c r="A449" s="1"/>
      <c r="B449" s="1"/>
      <c r="C449" s="49"/>
      <c r="D449" s="1"/>
      <c r="E449" s="50"/>
      <c r="F449" s="51"/>
      <c r="G449" s="52"/>
    </row>
    <row r="450" spans="1:7">
      <c r="A450" s="1"/>
      <c r="B450" s="1"/>
      <c r="C450" s="49"/>
      <c r="D450" s="1"/>
      <c r="E450" s="50"/>
      <c r="F450" s="51"/>
      <c r="G450" s="52"/>
    </row>
    <row r="451" spans="1:7">
      <c r="A451" s="1"/>
      <c r="B451" s="1"/>
      <c r="C451" s="49"/>
      <c r="D451" s="1"/>
      <c r="E451" s="50"/>
      <c r="F451" s="51"/>
      <c r="G451" s="52"/>
    </row>
    <row r="452" spans="1:7">
      <c r="A452" s="1"/>
      <c r="B452" s="1"/>
      <c r="C452" s="49"/>
      <c r="D452" s="1"/>
      <c r="E452" s="50"/>
      <c r="F452" s="51"/>
      <c r="G452" s="52"/>
    </row>
    <row r="453" spans="1:7">
      <c r="A453" s="1"/>
      <c r="B453" s="1"/>
      <c r="C453" s="49"/>
      <c r="D453" s="1"/>
      <c r="E453" s="50"/>
      <c r="F453" s="51"/>
      <c r="G453" s="52"/>
    </row>
    <row r="454" spans="1:7">
      <c r="A454" s="1"/>
      <c r="B454" s="1"/>
      <c r="C454" s="49"/>
      <c r="D454" s="1"/>
      <c r="E454" s="50"/>
      <c r="F454" s="51"/>
      <c r="G454" s="52"/>
    </row>
    <row r="455" spans="1:7">
      <c r="A455" s="1"/>
      <c r="B455" s="1"/>
      <c r="C455" s="49"/>
      <c r="D455" s="1"/>
      <c r="E455" s="50"/>
      <c r="F455" s="51"/>
      <c r="G455" s="52"/>
    </row>
    <row r="456" spans="1:7">
      <c r="A456" s="1"/>
      <c r="B456" s="1"/>
      <c r="C456" s="49"/>
      <c r="D456" s="1"/>
      <c r="E456" s="50"/>
      <c r="F456" s="51"/>
      <c r="G456" s="52"/>
    </row>
    <row r="457" spans="1:7">
      <c r="A457" s="1"/>
      <c r="B457" s="1"/>
      <c r="C457" s="49"/>
      <c r="D457" s="1"/>
      <c r="E457" s="50"/>
      <c r="F457" s="51"/>
      <c r="G457" s="52"/>
    </row>
    <row r="458" spans="1:7">
      <c r="A458" s="1"/>
      <c r="B458" s="1"/>
      <c r="C458" s="49"/>
      <c r="D458" s="1"/>
      <c r="E458" s="50"/>
      <c r="F458" s="51"/>
      <c r="G458" s="52"/>
    </row>
    <row r="459" spans="1:7">
      <c r="A459" s="1"/>
      <c r="B459" s="1"/>
      <c r="C459" s="49"/>
      <c r="D459" s="1"/>
      <c r="E459" s="50"/>
      <c r="F459" s="51"/>
      <c r="G459" s="52"/>
    </row>
    <row r="460" spans="1:7">
      <c r="A460" s="1"/>
      <c r="B460" s="1"/>
      <c r="C460" s="49"/>
      <c r="D460" s="1"/>
      <c r="E460" s="50"/>
      <c r="F460" s="51"/>
      <c r="G460" s="52"/>
    </row>
    <row r="461" spans="1:7">
      <c r="A461" s="1"/>
      <c r="B461" s="1"/>
      <c r="C461" s="49"/>
      <c r="D461" s="1"/>
      <c r="E461" s="50"/>
      <c r="F461" s="51"/>
      <c r="G461" s="52"/>
    </row>
    <row r="462" spans="1:7">
      <c r="A462" s="1"/>
      <c r="B462" s="1"/>
      <c r="C462" s="49"/>
      <c r="D462" s="1"/>
      <c r="E462" s="50"/>
      <c r="F462" s="51"/>
      <c r="G462" s="52"/>
    </row>
    <row r="463" spans="1:7">
      <c r="A463" s="1"/>
      <c r="B463" s="1"/>
      <c r="C463" s="49"/>
      <c r="D463" s="1"/>
      <c r="E463" s="50"/>
      <c r="F463" s="51"/>
      <c r="G463" s="52"/>
    </row>
    <row r="464" spans="1:7">
      <c r="A464" s="1"/>
      <c r="B464" s="1"/>
      <c r="C464" s="49"/>
      <c r="D464" s="1"/>
      <c r="E464" s="50"/>
      <c r="F464" s="51"/>
      <c r="G464" s="52"/>
    </row>
    <row r="465" spans="1:7">
      <c r="A465" s="1"/>
      <c r="B465" s="1"/>
      <c r="C465" s="49"/>
      <c r="D465" s="1"/>
      <c r="E465" s="50"/>
      <c r="F465" s="51"/>
      <c r="G465" s="52"/>
    </row>
    <row r="466" spans="1:7">
      <c r="A466" s="1"/>
      <c r="B466" s="1"/>
      <c r="C466" s="49"/>
      <c r="D466" s="1"/>
      <c r="E466" s="50"/>
      <c r="F466" s="51"/>
      <c r="G466" s="52"/>
    </row>
    <row r="467" spans="1:7">
      <c r="A467" s="1"/>
      <c r="B467" s="1"/>
      <c r="C467" s="49"/>
      <c r="D467" s="1"/>
      <c r="E467" s="50"/>
      <c r="F467" s="51"/>
      <c r="G467" s="52"/>
    </row>
    <row r="468" spans="1:7">
      <c r="A468" s="1"/>
      <c r="B468" s="1"/>
      <c r="C468" s="49"/>
      <c r="D468" s="1"/>
      <c r="E468" s="50"/>
      <c r="F468" s="51"/>
      <c r="G468" s="52"/>
    </row>
    <row r="469" spans="1:7">
      <c r="A469" s="1"/>
      <c r="B469" s="1"/>
      <c r="C469" s="49"/>
      <c r="D469" s="1"/>
      <c r="E469" s="50"/>
      <c r="F469" s="51"/>
      <c r="G469" s="52"/>
    </row>
    <row r="470" spans="1:7">
      <c r="A470" s="1"/>
      <c r="B470" s="1"/>
      <c r="C470" s="49"/>
      <c r="D470" s="1"/>
      <c r="E470" s="50"/>
      <c r="F470" s="51"/>
      <c r="G470" s="52"/>
    </row>
    <row r="471" spans="1:7">
      <c r="A471" s="1"/>
      <c r="B471" s="1"/>
      <c r="C471" s="49"/>
      <c r="D471" s="1"/>
      <c r="E471" s="50"/>
      <c r="F471" s="51"/>
      <c r="G471" s="52"/>
    </row>
    <row r="472" spans="1:7">
      <c r="A472" s="1"/>
      <c r="B472" s="1"/>
      <c r="C472" s="49"/>
      <c r="D472" s="1"/>
      <c r="E472" s="50"/>
      <c r="F472" s="51"/>
      <c r="G472" s="52"/>
    </row>
    <row r="473" spans="1:7">
      <c r="A473" s="1"/>
      <c r="B473" s="1"/>
      <c r="C473" s="49"/>
      <c r="D473" s="1"/>
      <c r="E473" s="50"/>
      <c r="F473" s="51"/>
      <c r="G473" s="52"/>
    </row>
    <row r="474" spans="1:7">
      <c r="A474" s="1"/>
      <c r="B474" s="1"/>
      <c r="C474" s="49"/>
      <c r="D474" s="1"/>
      <c r="E474" s="50"/>
      <c r="F474" s="51"/>
      <c r="G474" s="52"/>
    </row>
    <row r="475" spans="1:7">
      <c r="A475" s="1"/>
      <c r="B475" s="1"/>
      <c r="C475" s="49"/>
      <c r="D475" s="1"/>
      <c r="E475" s="50"/>
      <c r="F475" s="51"/>
      <c r="G475" s="52"/>
    </row>
    <row r="476" spans="1:7">
      <c r="A476" s="1"/>
      <c r="B476" s="1"/>
      <c r="C476" s="49"/>
      <c r="D476" s="1"/>
      <c r="E476" s="50"/>
      <c r="F476" s="51"/>
      <c r="G476" s="52"/>
    </row>
    <row r="477" spans="1:7">
      <c r="A477" s="1"/>
      <c r="B477" s="1"/>
      <c r="C477" s="49"/>
      <c r="D477" s="1"/>
      <c r="E477" s="50"/>
      <c r="F477" s="51"/>
      <c r="G477" s="52"/>
    </row>
    <row r="478" spans="1:7">
      <c r="A478" s="1"/>
      <c r="B478" s="1"/>
      <c r="C478" s="49"/>
      <c r="D478" s="1"/>
      <c r="E478" s="50"/>
      <c r="F478" s="51"/>
      <c r="G478" s="52"/>
    </row>
    <row r="479" spans="1:7">
      <c r="A479" s="1"/>
      <c r="B479" s="1"/>
      <c r="C479" s="49"/>
      <c r="D479" s="1"/>
      <c r="E479" s="50"/>
      <c r="F479" s="51"/>
      <c r="G479" s="52"/>
    </row>
    <row r="480" spans="1:7">
      <c r="A480" s="1"/>
      <c r="B480" s="1"/>
      <c r="C480" s="49"/>
      <c r="D480" s="1"/>
      <c r="E480" s="50"/>
      <c r="F480" s="51"/>
      <c r="G480" s="52"/>
    </row>
    <row r="481" spans="1:7">
      <c r="A481" s="1"/>
      <c r="B481" s="1"/>
      <c r="C481" s="49"/>
      <c r="D481" s="1"/>
      <c r="E481" s="50"/>
      <c r="F481" s="51"/>
      <c r="G481" s="52"/>
    </row>
    <row r="482" spans="1:7">
      <c r="A482" s="1"/>
      <c r="B482" s="1"/>
      <c r="C482" s="49"/>
      <c r="D482" s="1"/>
      <c r="E482" s="50"/>
      <c r="F482" s="51"/>
      <c r="G482" s="52"/>
    </row>
    <row r="483" spans="1:7">
      <c r="A483" s="1"/>
      <c r="B483" s="1"/>
      <c r="C483" s="49"/>
      <c r="D483" s="1"/>
      <c r="E483" s="50"/>
      <c r="F483" s="51"/>
      <c r="G483" s="52"/>
    </row>
    <row r="484" spans="1:7">
      <c r="A484" s="1"/>
      <c r="B484" s="1"/>
      <c r="C484" s="49"/>
      <c r="D484" s="1"/>
      <c r="E484" s="50"/>
      <c r="F484" s="51"/>
      <c r="G484" s="52"/>
    </row>
    <row r="485" spans="1:7">
      <c r="A485" s="1"/>
      <c r="B485" s="1"/>
      <c r="C485" s="49"/>
      <c r="D485" s="1"/>
      <c r="E485" s="50"/>
      <c r="F485" s="51"/>
      <c r="G485" s="52"/>
    </row>
    <row r="486" spans="1:7">
      <c r="A486" s="1"/>
      <c r="B486" s="1"/>
      <c r="C486" s="49"/>
      <c r="D486" s="1"/>
      <c r="E486" s="50"/>
      <c r="F486" s="51"/>
      <c r="G486" s="52"/>
    </row>
    <row r="487" spans="1:7">
      <c r="A487" s="1"/>
      <c r="B487" s="1"/>
      <c r="C487" s="49"/>
      <c r="D487" s="1"/>
      <c r="E487" s="50"/>
      <c r="F487" s="51"/>
      <c r="G487" s="52"/>
    </row>
    <row r="488" spans="1:7">
      <c r="A488" s="1"/>
      <c r="B488" s="1"/>
      <c r="C488" s="49"/>
      <c r="D488" s="1"/>
      <c r="E488" s="50"/>
      <c r="F488" s="51"/>
      <c r="G488" s="52"/>
    </row>
    <row r="489" spans="1:7">
      <c r="A489" s="1"/>
      <c r="B489" s="1"/>
      <c r="C489" s="49"/>
      <c r="D489" s="1"/>
      <c r="E489" s="50"/>
      <c r="F489" s="51"/>
      <c r="G489" s="52"/>
    </row>
    <row r="490" spans="1:7">
      <c r="A490" s="1"/>
      <c r="B490" s="1"/>
      <c r="C490" s="49"/>
      <c r="D490" s="1"/>
      <c r="E490" s="50"/>
      <c r="F490" s="51"/>
      <c r="G490" s="52"/>
    </row>
    <row r="491" spans="1:7">
      <c r="A491" s="1"/>
      <c r="B491" s="1"/>
      <c r="C491" s="49"/>
      <c r="D491" s="1"/>
      <c r="E491" s="50"/>
      <c r="F491" s="51"/>
      <c r="G491" s="52"/>
    </row>
    <row r="492" spans="1:7">
      <c r="A492" s="1"/>
      <c r="B492" s="1"/>
      <c r="C492" s="49"/>
      <c r="D492" s="1"/>
      <c r="E492" s="50"/>
      <c r="F492" s="51"/>
      <c r="G492" s="52"/>
    </row>
    <row r="493" spans="1:7">
      <c r="A493" s="1"/>
      <c r="B493" s="1"/>
      <c r="C493" s="49"/>
      <c r="D493" s="1"/>
      <c r="E493" s="50"/>
      <c r="F493" s="51"/>
      <c r="G493" s="52"/>
    </row>
    <row r="494" spans="1:7">
      <c r="A494" s="1"/>
      <c r="B494" s="1"/>
      <c r="C494" s="49"/>
      <c r="D494" s="1"/>
      <c r="E494" s="50"/>
      <c r="F494" s="51"/>
      <c r="G494" s="52"/>
    </row>
    <row r="495" spans="1:7">
      <c r="A495" s="1"/>
      <c r="B495" s="1"/>
      <c r="C495" s="49"/>
      <c r="D495" s="1"/>
      <c r="E495" s="50"/>
      <c r="F495" s="51"/>
      <c r="G495" s="52"/>
    </row>
    <row r="496" spans="1:7">
      <c r="A496" s="1"/>
      <c r="B496" s="1"/>
      <c r="C496" s="49"/>
      <c r="D496" s="1"/>
      <c r="E496" s="50"/>
      <c r="F496" s="51"/>
      <c r="G496" s="52"/>
    </row>
    <row r="497" spans="1:7">
      <c r="A497" s="1"/>
      <c r="B497" s="1"/>
      <c r="C497" s="49"/>
      <c r="D497" s="1"/>
      <c r="E497" s="50"/>
      <c r="F497" s="51"/>
      <c r="G497" s="52"/>
    </row>
    <row r="498" spans="1:7">
      <c r="A498" s="1"/>
      <c r="B498" s="1"/>
      <c r="C498" s="49"/>
      <c r="D498" s="1"/>
      <c r="E498" s="50"/>
      <c r="F498" s="51"/>
      <c r="G498" s="52"/>
    </row>
    <row r="499" spans="1:7">
      <c r="A499" s="1"/>
      <c r="B499" s="1"/>
      <c r="C499" s="49"/>
      <c r="D499" s="1"/>
      <c r="E499" s="50"/>
      <c r="F499" s="51"/>
      <c r="G499" s="52"/>
    </row>
    <row r="500" spans="1:7">
      <c r="A500" s="1"/>
      <c r="B500" s="1"/>
      <c r="C500" s="49"/>
      <c r="D500" s="1"/>
      <c r="E500" s="50"/>
      <c r="F500" s="51"/>
      <c r="G500" s="52"/>
    </row>
    <row r="501" spans="1:7">
      <c r="A501" s="1"/>
      <c r="B501" s="1"/>
      <c r="C501" s="49"/>
      <c r="D501" s="1"/>
      <c r="E501" s="50"/>
      <c r="F501" s="51"/>
      <c r="G501" s="52"/>
    </row>
    <row r="502" spans="1:7">
      <c r="A502" s="1"/>
      <c r="B502" s="1"/>
      <c r="C502" s="49"/>
      <c r="D502" s="1"/>
      <c r="E502" s="50"/>
      <c r="F502" s="51"/>
      <c r="G502" s="52"/>
    </row>
    <row r="503" spans="1:7">
      <c r="A503" s="1"/>
      <c r="B503" s="1"/>
      <c r="C503" s="49"/>
      <c r="D503" s="1"/>
      <c r="E503" s="50"/>
      <c r="F503" s="51"/>
      <c r="G503" s="52"/>
    </row>
    <row r="504" spans="1:7">
      <c r="A504" s="1"/>
      <c r="B504" s="1"/>
      <c r="C504" s="49"/>
      <c r="D504" s="1"/>
      <c r="E504" s="50"/>
      <c r="F504" s="51"/>
      <c r="G504" s="52"/>
    </row>
    <row r="505" spans="1:7">
      <c r="A505" s="1"/>
      <c r="B505" s="1"/>
      <c r="C505" s="49"/>
      <c r="D505" s="1"/>
      <c r="E505" s="50"/>
      <c r="F505" s="51"/>
      <c r="G505" s="52"/>
    </row>
    <row r="506" spans="1:7">
      <c r="A506" s="1"/>
      <c r="B506" s="1"/>
      <c r="C506" s="49"/>
      <c r="D506" s="1"/>
      <c r="E506" s="50"/>
      <c r="F506" s="51"/>
      <c r="G506" s="52"/>
    </row>
    <row r="507" spans="1:7">
      <c r="A507" s="1"/>
      <c r="B507" s="1"/>
      <c r="C507" s="49"/>
      <c r="D507" s="1"/>
      <c r="E507" s="50"/>
      <c r="F507" s="51"/>
      <c r="G507" s="52"/>
    </row>
    <row r="508" spans="1:7">
      <c r="A508" s="1"/>
      <c r="B508" s="1"/>
      <c r="C508" s="49"/>
      <c r="D508" s="1"/>
      <c r="E508" s="50"/>
      <c r="F508" s="51"/>
      <c r="G508" s="52"/>
    </row>
    <row r="509" spans="1:7">
      <c r="A509" s="1"/>
      <c r="B509" s="1"/>
      <c r="C509" s="49"/>
      <c r="D509" s="1"/>
      <c r="E509" s="50"/>
      <c r="F509" s="51"/>
      <c r="G509" s="52"/>
    </row>
    <row r="510" spans="1:7">
      <c r="A510" s="1"/>
      <c r="B510" s="1"/>
      <c r="C510" s="49"/>
      <c r="D510" s="1"/>
      <c r="E510" s="50"/>
      <c r="F510" s="51"/>
      <c r="G510" s="52"/>
    </row>
    <row r="511" spans="1:7">
      <c r="A511" s="1"/>
      <c r="B511" s="1"/>
      <c r="C511" s="49"/>
      <c r="D511" s="1"/>
      <c r="E511" s="50"/>
      <c r="F511" s="51"/>
      <c r="G511" s="52"/>
    </row>
    <row r="512" spans="1:7">
      <c r="A512" s="1"/>
      <c r="B512" s="1"/>
      <c r="C512" s="49"/>
      <c r="D512" s="1"/>
      <c r="E512" s="50"/>
      <c r="F512" s="51"/>
      <c r="G512" s="52"/>
    </row>
    <row r="513" spans="1:7">
      <c r="A513" s="1"/>
      <c r="B513" s="1"/>
      <c r="C513" s="49"/>
      <c r="D513" s="1"/>
      <c r="E513" s="50"/>
      <c r="F513" s="51"/>
      <c r="G513" s="52"/>
    </row>
    <row r="514" spans="1:7">
      <c r="A514" s="1"/>
      <c r="B514" s="1"/>
      <c r="C514" s="49"/>
      <c r="D514" s="1"/>
      <c r="E514" s="50"/>
      <c r="F514" s="51"/>
      <c r="G514" s="52"/>
    </row>
    <row r="515" spans="1:7">
      <c r="A515" s="1"/>
      <c r="B515" s="1"/>
      <c r="C515" s="49"/>
      <c r="D515" s="1"/>
      <c r="E515" s="50"/>
      <c r="F515" s="51"/>
      <c r="G515" s="52"/>
    </row>
    <row r="516" spans="1:7">
      <c r="A516" s="1"/>
      <c r="B516" s="1"/>
      <c r="C516" s="49"/>
      <c r="D516" s="1"/>
      <c r="E516" s="50"/>
      <c r="F516" s="51"/>
      <c r="G516" s="52"/>
    </row>
    <row r="517" spans="1:7">
      <c r="A517" s="1"/>
      <c r="B517" s="1"/>
      <c r="C517" s="49"/>
      <c r="D517" s="1"/>
      <c r="E517" s="50"/>
      <c r="F517" s="51"/>
      <c r="G517" s="52"/>
    </row>
    <row r="518" spans="1:7">
      <c r="A518" s="1"/>
      <c r="B518" s="1"/>
      <c r="C518" s="49"/>
      <c r="D518" s="1"/>
      <c r="E518" s="50"/>
      <c r="F518" s="51"/>
      <c r="G518" s="52"/>
    </row>
    <row r="519" spans="1:7">
      <c r="A519" s="1"/>
      <c r="B519" s="1"/>
      <c r="C519" s="49"/>
      <c r="D519" s="1"/>
      <c r="E519" s="50"/>
      <c r="F519" s="51"/>
      <c r="G519" s="52"/>
    </row>
    <row r="520" spans="1:7">
      <c r="A520" s="1"/>
      <c r="B520" s="1"/>
      <c r="C520" s="49"/>
      <c r="D520" s="1"/>
      <c r="E520" s="50"/>
      <c r="F520" s="51"/>
      <c r="G520" s="52"/>
    </row>
    <row r="521" spans="1:7">
      <c r="A521" s="1"/>
      <c r="B521" s="1"/>
      <c r="C521" s="49"/>
      <c r="D521" s="1"/>
      <c r="E521" s="50"/>
      <c r="F521" s="51"/>
      <c r="G521" s="52"/>
    </row>
    <row r="522" spans="1:7">
      <c r="A522" s="1"/>
      <c r="B522" s="1"/>
      <c r="C522" s="49"/>
      <c r="D522" s="1"/>
      <c r="E522" s="50"/>
      <c r="F522" s="51"/>
      <c r="G522" s="52"/>
    </row>
    <row r="523" spans="1:7">
      <c r="A523" s="1"/>
      <c r="B523" s="1"/>
      <c r="C523" s="49"/>
      <c r="D523" s="1"/>
      <c r="E523" s="50"/>
      <c r="F523" s="51"/>
      <c r="G523" s="52"/>
    </row>
    <row r="524" spans="1:7">
      <c r="A524" s="1"/>
      <c r="B524" s="1"/>
      <c r="C524" s="49"/>
      <c r="D524" s="1"/>
      <c r="E524" s="50"/>
      <c r="F524" s="51"/>
      <c r="G524" s="52"/>
    </row>
    <row r="525" spans="1:7">
      <c r="A525" s="1"/>
      <c r="B525" s="1"/>
      <c r="C525" s="49"/>
      <c r="D525" s="1"/>
      <c r="E525" s="50"/>
      <c r="F525" s="51"/>
      <c r="G525" s="52"/>
    </row>
    <row r="526" spans="1:7">
      <c r="A526" s="1"/>
      <c r="B526" s="1"/>
      <c r="C526" s="49"/>
      <c r="D526" s="1"/>
      <c r="E526" s="50"/>
      <c r="F526" s="51"/>
      <c r="G526" s="52"/>
    </row>
    <row r="527" spans="1:7">
      <c r="A527" s="1"/>
      <c r="B527" s="1"/>
      <c r="C527" s="49"/>
      <c r="D527" s="1"/>
      <c r="E527" s="50"/>
      <c r="F527" s="51"/>
      <c r="G527" s="52"/>
    </row>
    <row r="528" spans="1:7">
      <c r="A528" s="1"/>
      <c r="B528" s="1"/>
      <c r="C528" s="49"/>
      <c r="D528" s="1"/>
      <c r="E528" s="50"/>
      <c r="F528" s="51"/>
      <c r="G528" s="52"/>
    </row>
    <row r="529" spans="1:7">
      <c r="A529" s="1"/>
      <c r="B529" s="1"/>
      <c r="C529" s="49"/>
      <c r="D529" s="1"/>
      <c r="E529" s="50"/>
      <c r="F529" s="51"/>
      <c r="G529" s="52"/>
    </row>
    <row r="530" spans="1:7">
      <c r="A530" s="1"/>
      <c r="B530" s="1"/>
      <c r="C530" s="49"/>
      <c r="D530" s="1"/>
      <c r="E530" s="50"/>
      <c r="F530" s="51"/>
      <c r="G530" s="52"/>
    </row>
    <row r="531" spans="1:7">
      <c r="A531" s="1"/>
      <c r="B531" s="1"/>
      <c r="C531" s="49"/>
      <c r="D531" s="1"/>
      <c r="E531" s="50"/>
      <c r="F531" s="51"/>
      <c r="G531" s="52"/>
    </row>
    <row r="532" spans="1:7">
      <c r="A532" s="1"/>
      <c r="B532" s="1"/>
      <c r="C532" s="49"/>
      <c r="D532" s="1"/>
      <c r="E532" s="50"/>
      <c r="F532" s="51"/>
      <c r="G532" s="52"/>
    </row>
    <row r="533" spans="1:7">
      <c r="A533" s="1"/>
      <c r="B533" s="1"/>
      <c r="C533" s="49"/>
      <c r="D533" s="1"/>
      <c r="E533" s="50"/>
      <c r="F533" s="51"/>
      <c r="G533" s="52"/>
    </row>
    <row r="534" spans="1:7">
      <c r="A534" s="1"/>
      <c r="B534" s="1"/>
      <c r="C534" s="49"/>
      <c r="D534" s="1"/>
      <c r="E534" s="50"/>
      <c r="F534" s="51"/>
      <c r="G534" s="52"/>
    </row>
    <row r="535" spans="1:7">
      <c r="A535" s="1"/>
      <c r="B535" s="1"/>
      <c r="C535" s="49"/>
      <c r="D535" s="1"/>
      <c r="E535" s="50"/>
      <c r="F535" s="51"/>
      <c r="G535" s="52"/>
    </row>
    <row r="536" spans="1:7">
      <c r="A536" s="1"/>
      <c r="B536" s="1"/>
      <c r="C536" s="49"/>
      <c r="D536" s="1"/>
      <c r="E536" s="50"/>
      <c r="F536" s="51"/>
      <c r="G536" s="52"/>
    </row>
    <row r="537" spans="1:7">
      <c r="A537" s="1"/>
      <c r="B537" s="1"/>
      <c r="C537" s="49"/>
      <c r="D537" s="1"/>
      <c r="E537" s="50"/>
      <c r="F537" s="51"/>
      <c r="G537" s="52"/>
    </row>
    <row r="538" spans="1:7">
      <c r="A538" s="1"/>
      <c r="B538" s="1"/>
      <c r="C538" s="49"/>
      <c r="D538" s="1"/>
      <c r="E538" s="50"/>
      <c r="F538" s="51"/>
      <c r="G538" s="52"/>
    </row>
    <row r="539" spans="1:7">
      <c r="A539" s="1"/>
      <c r="B539" s="1"/>
      <c r="C539" s="49"/>
      <c r="D539" s="1"/>
      <c r="E539" s="50"/>
      <c r="F539" s="51"/>
      <c r="G539" s="52"/>
    </row>
    <row r="540" spans="1:7">
      <c r="A540" s="1"/>
      <c r="B540" s="1"/>
      <c r="C540" s="49"/>
      <c r="D540" s="1"/>
      <c r="E540" s="50"/>
      <c r="F540" s="51"/>
      <c r="G540" s="52"/>
    </row>
    <row r="541" spans="1:7">
      <c r="A541" s="1"/>
      <c r="B541" s="1"/>
      <c r="C541" s="49"/>
      <c r="D541" s="1"/>
      <c r="E541" s="50"/>
      <c r="F541" s="51"/>
      <c r="G541" s="52"/>
    </row>
    <row r="542" spans="1:7">
      <c r="A542" s="1"/>
      <c r="B542" s="1"/>
      <c r="C542" s="49"/>
      <c r="D542" s="1"/>
      <c r="E542" s="50"/>
      <c r="F542" s="51"/>
      <c r="G542" s="52"/>
    </row>
    <row r="543" spans="1:7">
      <c r="A543" s="1"/>
      <c r="B543" s="1"/>
      <c r="C543" s="49"/>
      <c r="D543" s="1"/>
      <c r="E543" s="50"/>
      <c r="F543" s="51"/>
      <c r="G543" s="52"/>
    </row>
    <row r="544" spans="1:7">
      <c r="A544" s="1"/>
      <c r="B544" s="1"/>
      <c r="C544" s="49"/>
      <c r="D544" s="1"/>
      <c r="E544" s="50"/>
      <c r="F544" s="51"/>
      <c r="G544" s="52"/>
    </row>
    <row r="545" spans="1:7">
      <c r="A545" s="1"/>
      <c r="B545" s="1"/>
      <c r="C545" s="49"/>
      <c r="D545" s="1"/>
      <c r="E545" s="50"/>
      <c r="F545" s="51"/>
      <c r="G545" s="52"/>
    </row>
    <row r="546" spans="1:7">
      <c r="A546" s="1"/>
      <c r="B546" s="1"/>
      <c r="C546" s="49"/>
      <c r="D546" s="1"/>
      <c r="E546" s="50"/>
      <c r="F546" s="51"/>
      <c r="G546" s="52"/>
    </row>
    <row r="547" spans="1:7">
      <c r="A547" s="1"/>
      <c r="B547" s="1"/>
      <c r="C547" s="49"/>
      <c r="D547" s="1"/>
      <c r="E547" s="50"/>
      <c r="F547" s="51"/>
      <c r="G547" s="52"/>
    </row>
    <row r="548" spans="1:7">
      <c r="A548" s="1"/>
      <c r="B548" s="1"/>
      <c r="C548" s="49"/>
      <c r="D548" s="1"/>
      <c r="E548" s="50"/>
      <c r="F548" s="51"/>
      <c r="G548" s="52"/>
    </row>
    <row r="549" spans="1:7">
      <c r="A549" s="1"/>
      <c r="B549" s="1"/>
      <c r="C549" s="49"/>
      <c r="D549" s="1"/>
      <c r="E549" s="50"/>
      <c r="F549" s="51"/>
      <c r="G549" s="52"/>
    </row>
    <row r="550" spans="1:7">
      <c r="A550" s="1"/>
      <c r="B550" s="1"/>
      <c r="C550" s="49"/>
      <c r="D550" s="1"/>
      <c r="E550" s="50"/>
      <c r="F550" s="51"/>
      <c r="G550" s="52"/>
    </row>
    <row r="551" spans="1:7">
      <c r="A551" s="1"/>
      <c r="B551" s="1"/>
      <c r="C551" s="49"/>
      <c r="D551" s="1"/>
      <c r="E551" s="50"/>
      <c r="F551" s="51"/>
      <c r="G551" s="52"/>
    </row>
    <row r="552" spans="1:7">
      <c r="A552" s="1"/>
      <c r="B552" s="1"/>
      <c r="C552" s="49"/>
      <c r="D552" s="1"/>
      <c r="E552" s="50"/>
      <c r="F552" s="51"/>
      <c r="G552" s="52"/>
    </row>
    <row r="553" spans="1:7">
      <c r="A553" s="1"/>
      <c r="B553" s="1"/>
      <c r="C553" s="49"/>
      <c r="D553" s="1"/>
      <c r="E553" s="50"/>
      <c r="F553" s="51"/>
      <c r="G553" s="52"/>
    </row>
    <row r="554" spans="1:7">
      <c r="A554" s="1"/>
      <c r="B554" s="1"/>
      <c r="C554" s="49"/>
      <c r="D554" s="1"/>
      <c r="E554" s="50"/>
      <c r="F554" s="51"/>
      <c r="G554" s="52"/>
    </row>
    <row r="555" spans="1:7">
      <c r="A555" s="1"/>
      <c r="B555" s="1"/>
      <c r="C555" s="49"/>
      <c r="D555" s="1"/>
      <c r="E555" s="50"/>
      <c r="F555" s="51"/>
      <c r="G555" s="52"/>
    </row>
    <row r="556" spans="1:7">
      <c r="A556" s="1"/>
      <c r="B556" s="1"/>
      <c r="C556" s="49"/>
      <c r="D556" s="1"/>
      <c r="E556" s="50"/>
      <c r="F556" s="51"/>
      <c r="G556" s="52"/>
    </row>
    <row r="557" spans="1:7">
      <c r="A557" s="1"/>
      <c r="B557" s="1"/>
      <c r="C557" s="49"/>
      <c r="D557" s="1"/>
      <c r="E557" s="50"/>
      <c r="F557" s="51"/>
      <c r="G557" s="52"/>
    </row>
    <row r="558" spans="1:7">
      <c r="A558" s="1"/>
      <c r="B558" s="1"/>
      <c r="C558" s="49"/>
      <c r="D558" s="1"/>
      <c r="E558" s="50"/>
      <c r="F558" s="51"/>
      <c r="G558" s="52"/>
    </row>
    <row r="559" spans="1:7">
      <c r="A559" s="1"/>
      <c r="B559" s="1"/>
      <c r="C559" s="49"/>
      <c r="D559" s="1"/>
      <c r="E559" s="50"/>
      <c r="F559" s="51"/>
      <c r="G559" s="52"/>
    </row>
    <row r="560" spans="1:7">
      <c r="A560" s="1"/>
      <c r="B560" s="1"/>
      <c r="C560" s="49"/>
      <c r="D560" s="1"/>
      <c r="E560" s="50"/>
      <c r="F560" s="51"/>
      <c r="G560" s="52"/>
    </row>
    <row r="561" spans="1:7">
      <c r="A561" s="1"/>
      <c r="B561" s="1"/>
      <c r="C561" s="49"/>
      <c r="D561" s="1"/>
      <c r="E561" s="50"/>
      <c r="F561" s="51"/>
      <c r="G561" s="52"/>
    </row>
    <row r="562" spans="1:7">
      <c r="A562" s="1"/>
      <c r="B562" s="1"/>
      <c r="C562" s="49"/>
      <c r="D562" s="1"/>
      <c r="E562" s="50"/>
      <c r="F562" s="51"/>
      <c r="G562" s="52"/>
    </row>
    <row r="563" spans="1:7">
      <c r="A563" s="1"/>
      <c r="B563" s="1"/>
      <c r="C563" s="49"/>
      <c r="D563" s="1"/>
      <c r="E563" s="50"/>
      <c r="F563" s="51"/>
      <c r="G563" s="52"/>
    </row>
    <row r="564" spans="1:7">
      <c r="A564" s="1"/>
      <c r="B564" s="1"/>
      <c r="C564" s="49"/>
      <c r="D564" s="1"/>
      <c r="E564" s="50"/>
      <c r="F564" s="51"/>
      <c r="G564" s="52"/>
    </row>
    <row r="565" spans="1:7">
      <c r="A565" s="1"/>
      <c r="B565" s="1"/>
      <c r="C565" s="49"/>
      <c r="D565" s="1"/>
      <c r="E565" s="50"/>
      <c r="F565" s="51"/>
      <c r="G565" s="52"/>
    </row>
    <row r="566" spans="1:7">
      <c r="A566" s="1"/>
      <c r="B566" s="1"/>
      <c r="C566" s="49"/>
      <c r="D566" s="1"/>
      <c r="E566" s="50"/>
      <c r="F566" s="51"/>
      <c r="G566" s="52"/>
    </row>
    <row r="567" spans="1:7">
      <c r="A567" s="1"/>
      <c r="B567" s="1"/>
      <c r="C567" s="49"/>
      <c r="D567" s="1"/>
      <c r="E567" s="50"/>
      <c r="F567" s="51"/>
      <c r="G567" s="52"/>
    </row>
    <row r="568" spans="1:7">
      <c r="A568" s="1"/>
      <c r="B568" s="1"/>
      <c r="C568" s="49"/>
      <c r="D568" s="1"/>
      <c r="E568" s="50"/>
      <c r="F568" s="51"/>
      <c r="G568" s="52"/>
    </row>
    <row r="569" spans="1:7">
      <c r="A569" s="1"/>
      <c r="B569" s="1"/>
      <c r="C569" s="49"/>
      <c r="D569" s="1"/>
      <c r="E569" s="50"/>
      <c r="F569" s="51"/>
      <c r="G569" s="52"/>
    </row>
    <row r="570" spans="1:7">
      <c r="A570" s="1"/>
      <c r="B570" s="1"/>
      <c r="C570" s="49"/>
      <c r="D570" s="1"/>
      <c r="E570" s="50"/>
      <c r="F570" s="51"/>
      <c r="G570" s="52"/>
    </row>
    <row r="571" spans="1:7">
      <c r="A571" s="1"/>
      <c r="B571" s="1"/>
      <c r="C571" s="49"/>
      <c r="D571" s="1"/>
      <c r="E571" s="50"/>
      <c r="F571" s="51"/>
      <c r="G571" s="52"/>
    </row>
    <row r="572" spans="1:7">
      <c r="A572" s="1"/>
      <c r="B572" s="1"/>
      <c r="C572" s="49"/>
      <c r="D572" s="1"/>
      <c r="E572" s="50"/>
      <c r="F572" s="51"/>
      <c r="G572" s="52"/>
    </row>
    <row r="573" spans="1:7">
      <c r="A573" s="1"/>
      <c r="B573" s="1"/>
      <c r="C573" s="49"/>
      <c r="D573" s="1"/>
      <c r="E573" s="50"/>
      <c r="F573" s="51"/>
      <c r="G573" s="52"/>
    </row>
    <row r="574" spans="1:7">
      <c r="A574" s="1"/>
      <c r="B574" s="1"/>
      <c r="C574" s="49"/>
      <c r="D574" s="1"/>
      <c r="E574" s="50"/>
      <c r="F574" s="51"/>
      <c r="G574" s="52"/>
    </row>
    <row r="575" spans="1:7">
      <c r="A575" s="1"/>
      <c r="B575" s="1"/>
      <c r="C575" s="49"/>
      <c r="D575" s="1"/>
      <c r="E575" s="50"/>
      <c r="F575" s="51"/>
      <c r="G575" s="52"/>
    </row>
    <row r="576" spans="1:7">
      <c r="A576" s="1"/>
      <c r="B576" s="1"/>
      <c r="C576" s="49"/>
      <c r="D576" s="1"/>
      <c r="E576" s="50"/>
      <c r="F576" s="51"/>
      <c r="G576" s="52"/>
    </row>
    <row r="577" spans="1:7">
      <c r="A577" s="1"/>
      <c r="B577" s="1"/>
      <c r="C577" s="49"/>
      <c r="D577" s="1"/>
      <c r="E577" s="50"/>
      <c r="F577" s="51"/>
      <c r="G577" s="52"/>
    </row>
    <row r="578" spans="1:7">
      <c r="A578" s="1"/>
      <c r="B578" s="1"/>
      <c r="C578" s="49"/>
      <c r="D578" s="1"/>
      <c r="E578" s="50"/>
      <c r="F578" s="51"/>
      <c r="G578" s="52"/>
    </row>
    <row r="579" spans="1:7">
      <c r="A579" s="1"/>
      <c r="B579" s="1"/>
      <c r="C579" s="49"/>
      <c r="D579" s="1"/>
      <c r="E579" s="50"/>
      <c r="F579" s="51"/>
      <c r="G579" s="52"/>
    </row>
    <row r="580" spans="1:7">
      <c r="A580" s="1"/>
      <c r="B580" s="1"/>
      <c r="C580" s="49"/>
      <c r="D580" s="1"/>
      <c r="E580" s="50"/>
      <c r="F580" s="51"/>
      <c r="G580" s="52"/>
    </row>
    <row r="581" spans="1:7">
      <c r="A581" s="1"/>
      <c r="B581" s="1"/>
      <c r="C581" s="49"/>
      <c r="D581" s="1"/>
      <c r="E581" s="50"/>
      <c r="F581" s="51"/>
      <c r="G581" s="52"/>
    </row>
    <row r="582" spans="1:7">
      <c r="A582" s="1"/>
      <c r="B582" s="1"/>
      <c r="C582" s="49"/>
      <c r="D582" s="1"/>
      <c r="E582" s="50"/>
      <c r="F582" s="51"/>
      <c r="G582" s="52"/>
    </row>
    <row r="583" spans="1:7">
      <c r="A583" s="1"/>
      <c r="B583" s="1"/>
      <c r="C583" s="49"/>
      <c r="D583" s="1"/>
      <c r="E583" s="50"/>
      <c r="F583" s="51"/>
      <c r="G583" s="52"/>
    </row>
    <row r="584" spans="1:7">
      <c r="A584" s="1"/>
      <c r="B584" s="1"/>
      <c r="C584" s="49"/>
      <c r="D584" s="1"/>
      <c r="E584" s="50"/>
      <c r="F584" s="51"/>
      <c r="G584" s="52"/>
    </row>
    <row r="585" spans="1:7">
      <c r="A585" s="1"/>
      <c r="B585" s="1"/>
      <c r="C585" s="49"/>
      <c r="D585" s="1"/>
      <c r="E585" s="50"/>
      <c r="F585" s="51"/>
      <c r="G585" s="52"/>
    </row>
    <row r="586" spans="1:7">
      <c r="A586" s="1"/>
      <c r="B586" s="1"/>
      <c r="C586" s="49"/>
      <c r="D586" s="1"/>
      <c r="E586" s="50"/>
      <c r="F586" s="51"/>
      <c r="G586" s="52"/>
    </row>
    <row r="587" spans="1:7">
      <c r="A587" s="1"/>
      <c r="B587" s="1"/>
      <c r="C587" s="49"/>
      <c r="D587" s="1"/>
      <c r="E587" s="50"/>
      <c r="F587" s="51"/>
      <c r="G587" s="52"/>
    </row>
    <row r="588" spans="1:7">
      <c r="A588" s="1"/>
      <c r="B588" s="1"/>
      <c r="C588" s="49"/>
      <c r="D588" s="1"/>
      <c r="E588" s="50"/>
      <c r="F588" s="51"/>
      <c r="G588" s="52"/>
    </row>
    <row r="589" spans="1:7">
      <c r="A589" s="1"/>
      <c r="B589" s="1"/>
      <c r="C589" s="49"/>
      <c r="D589" s="1"/>
      <c r="E589" s="50"/>
      <c r="F589" s="51"/>
      <c r="G589" s="52"/>
    </row>
    <row r="590" spans="1:7">
      <c r="A590" s="1"/>
      <c r="B590" s="1"/>
      <c r="C590" s="49"/>
      <c r="D590" s="1"/>
      <c r="E590" s="50"/>
      <c r="F590" s="51"/>
      <c r="G590" s="52"/>
    </row>
    <row r="591" spans="1:7">
      <c r="A591" s="1"/>
      <c r="B591" s="1"/>
      <c r="C591" s="49"/>
      <c r="D591" s="1"/>
      <c r="E591" s="50"/>
      <c r="F591" s="51"/>
      <c r="G591" s="52"/>
    </row>
    <row r="592" spans="1:7">
      <c r="A592" s="1"/>
      <c r="B592" s="1"/>
      <c r="C592" s="49"/>
      <c r="D592" s="1"/>
      <c r="E592" s="50"/>
      <c r="F592" s="51"/>
      <c r="G592" s="52"/>
    </row>
    <row r="593" spans="1:7">
      <c r="A593" s="1"/>
      <c r="B593" s="1"/>
      <c r="C593" s="49"/>
      <c r="D593" s="1"/>
      <c r="E593" s="50"/>
      <c r="F593" s="51"/>
      <c r="G593" s="52"/>
    </row>
    <row r="594" spans="1:7">
      <c r="A594" s="1"/>
      <c r="B594" s="1"/>
      <c r="C594" s="49"/>
      <c r="D594" s="1"/>
      <c r="E594" s="50"/>
      <c r="F594" s="51"/>
      <c r="G594" s="52"/>
    </row>
    <row r="595" spans="1:7">
      <c r="A595" s="1"/>
      <c r="B595" s="1"/>
      <c r="C595" s="49"/>
      <c r="D595" s="1"/>
      <c r="E595" s="50"/>
      <c r="F595" s="51"/>
      <c r="G595" s="52"/>
    </row>
    <row r="596" spans="1:7">
      <c r="A596" s="1"/>
      <c r="B596" s="1"/>
      <c r="C596" s="49"/>
      <c r="D596" s="1"/>
      <c r="E596" s="50"/>
      <c r="F596" s="51"/>
      <c r="G596" s="52"/>
    </row>
    <row r="597" spans="1:7">
      <c r="A597" s="1"/>
      <c r="B597" s="1"/>
      <c r="C597" s="49"/>
      <c r="D597" s="1"/>
      <c r="E597" s="50"/>
      <c r="F597" s="51"/>
      <c r="G597" s="52"/>
    </row>
    <row r="598" spans="1:7">
      <c r="A598" s="1"/>
      <c r="B598" s="1"/>
      <c r="C598" s="49"/>
      <c r="D598" s="1"/>
      <c r="E598" s="50"/>
      <c r="F598" s="51"/>
      <c r="G598" s="52"/>
    </row>
    <row r="599" spans="1:7">
      <c r="A599" s="1"/>
      <c r="B599" s="1"/>
      <c r="C599" s="49"/>
      <c r="D599" s="1"/>
      <c r="E599" s="50"/>
      <c r="F599" s="51"/>
      <c r="G599" s="52"/>
    </row>
    <row r="600" spans="1:7">
      <c r="A600" s="1"/>
      <c r="B600" s="1"/>
      <c r="C600" s="49"/>
      <c r="D600" s="1"/>
      <c r="E600" s="50"/>
      <c r="F600" s="51"/>
      <c r="G600" s="52"/>
    </row>
    <row r="601" spans="1:7">
      <c r="A601" s="1"/>
      <c r="B601" s="1"/>
      <c r="C601" s="49"/>
      <c r="D601" s="1"/>
      <c r="E601" s="50"/>
      <c r="F601" s="51"/>
      <c r="G601" s="52"/>
    </row>
    <row r="602" spans="1:7">
      <c r="A602" s="1"/>
      <c r="B602" s="1"/>
      <c r="C602" s="49"/>
      <c r="D602" s="1"/>
      <c r="E602" s="50"/>
      <c r="F602" s="51"/>
      <c r="G602" s="52"/>
    </row>
    <row r="603" spans="1:7">
      <c r="A603" s="1"/>
      <c r="B603" s="1"/>
      <c r="C603" s="49"/>
      <c r="D603" s="1"/>
      <c r="E603" s="50"/>
      <c r="F603" s="51"/>
      <c r="G603" s="52"/>
    </row>
    <row r="604" spans="1:7">
      <c r="A604" s="1"/>
      <c r="B604" s="1"/>
      <c r="C604" s="49"/>
      <c r="D604" s="1"/>
      <c r="E604" s="50"/>
      <c r="F604" s="51"/>
      <c r="G604" s="52"/>
    </row>
    <row r="605" spans="1:7">
      <c r="A605" s="1"/>
      <c r="B605" s="1"/>
      <c r="C605" s="49"/>
      <c r="D605" s="1"/>
      <c r="E605" s="50"/>
      <c r="F605" s="51"/>
      <c r="G605" s="52"/>
    </row>
    <row r="606" spans="1:7">
      <c r="A606" s="1"/>
      <c r="B606" s="1"/>
      <c r="C606" s="49"/>
      <c r="D606" s="1"/>
      <c r="E606" s="50"/>
      <c r="F606" s="51"/>
      <c r="G606" s="52"/>
    </row>
    <row r="607" spans="1:7">
      <c r="A607" s="1"/>
      <c r="B607" s="1"/>
      <c r="C607" s="49"/>
      <c r="D607" s="1"/>
      <c r="E607" s="50"/>
      <c r="F607" s="51"/>
      <c r="G607" s="52"/>
    </row>
    <row r="608" spans="1:7">
      <c r="A608" s="1"/>
      <c r="B608" s="1"/>
      <c r="C608" s="49"/>
      <c r="D608" s="1"/>
      <c r="E608" s="50"/>
      <c r="F608" s="51"/>
      <c r="G608" s="52"/>
    </row>
    <row r="609" spans="1:7">
      <c r="A609" s="1"/>
      <c r="B609" s="1"/>
      <c r="C609" s="49"/>
      <c r="D609" s="1"/>
      <c r="E609" s="50"/>
      <c r="F609" s="51"/>
      <c r="G609" s="52"/>
    </row>
    <row r="610" spans="1:7">
      <c r="A610" s="1"/>
      <c r="B610" s="1"/>
      <c r="C610" s="49"/>
      <c r="D610" s="1"/>
      <c r="E610" s="50"/>
      <c r="F610" s="51"/>
      <c r="G610" s="52"/>
    </row>
    <row r="611" spans="1:7">
      <c r="A611" s="1"/>
      <c r="B611" s="1"/>
      <c r="C611" s="49"/>
      <c r="D611" s="1"/>
      <c r="E611" s="50"/>
      <c r="F611" s="51"/>
      <c r="G611" s="52"/>
    </row>
    <row r="612" spans="1:7">
      <c r="A612" s="1"/>
      <c r="B612" s="1"/>
      <c r="C612" s="49"/>
      <c r="D612" s="1"/>
      <c r="E612" s="50"/>
      <c r="F612" s="51"/>
      <c r="G612" s="52"/>
    </row>
    <row r="613" spans="1:7">
      <c r="A613" s="1"/>
      <c r="B613" s="1"/>
      <c r="C613" s="49"/>
      <c r="D613" s="1"/>
      <c r="E613" s="50"/>
      <c r="F613" s="51"/>
      <c r="G613" s="52"/>
    </row>
    <row r="614" spans="1:7">
      <c r="A614" s="1"/>
      <c r="B614" s="1"/>
      <c r="C614" s="49"/>
      <c r="D614" s="1"/>
      <c r="E614" s="50"/>
      <c r="F614" s="51"/>
      <c r="G614" s="52"/>
    </row>
    <row r="615" spans="1:7">
      <c r="A615" s="1"/>
      <c r="B615" s="1"/>
      <c r="C615" s="49"/>
      <c r="D615" s="1"/>
      <c r="E615" s="50"/>
      <c r="F615" s="51"/>
      <c r="G615" s="52"/>
    </row>
    <row r="616" spans="1:7">
      <c r="A616" s="1"/>
      <c r="B616" s="1"/>
      <c r="C616" s="49"/>
      <c r="D616" s="1"/>
      <c r="E616" s="50"/>
      <c r="F616" s="51"/>
      <c r="G616" s="52"/>
    </row>
    <row r="617" spans="1:7">
      <c r="A617" s="1"/>
      <c r="B617" s="1"/>
      <c r="C617" s="49"/>
      <c r="D617" s="1"/>
      <c r="E617" s="50"/>
      <c r="F617" s="51"/>
      <c r="G617" s="52"/>
    </row>
    <row r="618" spans="1:7">
      <c r="A618" s="1"/>
      <c r="B618" s="1"/>
      <c r="C618" s="49"/>
      <c r="D618" s="1"/>
      <c r="E618" s="50"/>
      <c r="F618" s="51"/>
      <c r="G618" s="52"/>
    </row>
    <row r="619" spans="1:7">
      <c r="A619" s="1"/>
      <c r="B619" s="1"/>
      <c r="C619" s="49"/>
      <c r="D619" s="1"/>
      <c r="E619" s="50"/>
      <c r="F619" s="51"/>
      <c r="G619" s="52"/>
    </row>
    <row r="620" spans="1:7">
      <c r="A620" s="1"/>
      <c r="B620" s="1"/>
      <c r="C620" s="49"/>
      <c r="D620" s="1"/>
      <c r="E620" s="50"/>
      <c r="F620" s="51"/>
      <c r="G620" s="52"/>
    </row>
    <row r="621" spans="1:7">
      <c r="A621" s="1"/>
      <c r="B621" s="1"/>
      <c r="C621" s="49"/>
      <c r="D621" s="1"/>
      <c r="E621" s="50"/>
      <c r="F621" s="51"/>
      <c r="G621" s="52"/>
    </row>
    <row r="622" spans="1:7">
      <c r="A622" s="1"/>
      <c r="B622" s="1"/>
      <c r="C622" s="49"/>
      <c r="D622" s="1"/>
      <c r="E622" s="50"/>
      <c r="F622" s="51"/>
      <c r="G622" s="52"/>
    </row>
    <row r="623" spans="1:7">
      <c r="A623" s="1"/>
      <c r="B623" s="1"/>
      <c r="C623" s="49"/>
      <c r="D623" s="1"/>
      <c r="E623" s="50"/>
      <c r="F623" s="51"/>
      <c r="G623" s="52"/>
    </row>
    <row r="624" spans="1:7">
      <c r="A624" s="1"/>
      <c r="B624" s="1"/>
      <c r="C624" s="49"/>
      <c r="D624" s="1"/>
      <c r="E624" s="50"/>
      <c r="F624" s="51"/>
      <c r="G624" s="52"/>
    </row>
    <row r="625" spans="1:7">
      <c r="A625" s="1"/>
      <c r="B625" s="1"/>
      <c r="C625" s="49"/>
      <c r="D625" s="1"/>
      <c r="E625" s="50"/>
      <c r="F625" s="51"/>
      <c r="G625" s="52"/>
    </row>
    <row r="626" spans="1:7">
      <c r="A626" s="1"/>
      <c r="B626" s="1"/>
      <c r="C626" s="49"/>
      <c r="D626" s="1"/>
      <c r="E626" s="50"/>
      <c r="F626" s="51"/>
      <c r="G626" s="52"/>
    </row>
    <row r="627" spans="1:7">
      <c r="A627" s="1"/>
      <c r="B627" s="1"/>
      <c r="C627" s="49"/>
      <c r="D627" s="1"/>
      <c r="E627" s="50"/>
      <c r="F627" s="51"/>
      <c r="G627" s="52"/>
    </row>
    <row r="628" spans="1:7">
      <c r="A628" s="1"/>
      <c r="B628" s="1"/>
      <c r="C628" s="49"/>
      <c r="D628" s="1"/>
      <c r="E628" s="50"/>
      <c r="F628" s="51"/>
      <c r="G628" s="52"/>
    </row>
    <row r="629" spans="1:7">
      <c r="A629" s="1"/>
      <c r="B629" s="1"/>
      <c r="C629" s="49"/>
      <c r="D629" s="1"/>
      <c r="E629" s="50"/>
      <c r="F629" s="51"/>
      <c r="G629" s="52"/>
    </row>
    <row r="630" spans="1:7">
      <c r="A630" s="1"/>
      <c r="B630" s="1"/>
      <c r="C630" s="49"/>
      <c r="D630" s="1"/>
      <c r="E630" s="50"/>
      <c r="F630" s="51"/>
      <c r="G630" s="52"/>
    </row>
    <row r="631" spans="1:7">
      <c r="A631" s="1"/>
      <c r="B631" s="1"/>
      <c r="C631" s="49"/>
      <c r="D631" s="1"/>
      <c r="E631" s="50"/>
      <c r="F631" s="51"/>
      <c r="G631" s="52"/>
    </row>
    <row r="632" spans="1:7">
      <c r="A632" s="1"/>
      <c r="B632" s="1"/>
      <c r="C632" s="49"/>
      <c r="D632" s="1"/>
      <c r="E632" s="50"/>
      <c r="F632" s="51"/>
      <c r="G632" s="52"/>
    </row>
    <row r="633" spans="1:7">
      <c r="A633" s="1"/>
      <c r="B633" s="1"/>
      <c r="C633" s="49"/>
      <c r="D633" s="1"/>
      <c r="E633" s="50"/>
      <c r="F633" s="51"/>
      <c r="G633" s="52"/>
    </row>
    <row r="634" spans="1:7">
      <c r="A634" s="1"/>
      <c r="B634" s="1"/>
      <c r="C634" s="49"/>
      <c r="D634" s="1"/>
      <c r="E634" s="50"/>
      <c r="F634" s="51"/>
      <c r="G634" s="52"/>
    </row>
    <row r="635" spans="1:7">
      <c r="A635" s="1"/>
      <c r="B635" s="1"/>
      <c r="C635" s="49"/>
      <c r="D635" s="1"/>
      <c r="E635" s="50"/>
      <c r="F635" s="51"/>
      <c r="G635" s="52"/>
    </row>
    <row r="636" spans="1:7">
      <c r="A636" s="1"/>
      <c r="B636" s="1"/>
      <c r="C636" s="49"/>
      <c r="D636" s="1"/>
      <c r="E636" s="50"/>
      <c r="F636" s="51"/>
      <c r="G636" s="52"/>
    </row>
    <row r="637" spans="1:7">
      <c r="A637" s="1"/>
      <c r="B637" s="1"/>
      <c r="C637" s="49"/>
      <c r="D637" s="1"/>
      <c r="E637" s="50"/>
      <c r="F637" s="51"/>
      <c r="G637" s="52"/>
    </row>
    <row r="638" spans="1:7">
      <c r="A638" s="1"/>
      <c r="B638" s="1"/>
      <c r="C638" s="49"/>
      <c r="D638" s="1"/>
      <c r="E638" s="50"/>
      <c r="F638" s="51"/>
      <c r="G638" s="52"/>
    </row>
    <row r="639" spans="1:7">
      <c r="A639" s="1"/>
      <c r="B639" s="1"/>
      <c r="C639" s="49"/>
      <c r="D639" s="1"/>
      <c r="E639" s="50"/>
      <c r="F639" s="51"/>
      <c r="G639" s="52"/>
    </row>
    <row r="640" spans="1:7">
      <c r="A640" s="1"/>
      <c r="B640" s="1"/>
      <c r="C640" s="49"/>
      <c r="D640" s="1"/>
      <c r="E640" s="50"/>
      <c r="F640" s="51"/>
      <c r="G640" s="52"/>
    </row>
    <row r="641" spans="1:7">
      <c r="A641" s="1"/>
      <c r="B641" s="1"/>
      <c r="C641" s="49"/>
      <c r="D641" s="1"/>
      <c r="E641" s="50"/>
      <c r="F641" s="51"/>
      <c r="G641" s="52"/>
    </row>
    <row r="642" spans="1:7">
      <c r="A642" s="1"/>
      <c r="B642" s="1"/>
      <c r="C642" s="49"/>
      <c r="D642" s="1"/>
      <c r="E642" s="50"/>
      <c r="F642" s="51"/>
      <c r="G642" s="52"/>
    </row>
    <row r="643" spans="1:7">
      <c r="A643" s="1"/>
      <c r="B643" s="1"/>
      <c r="C643" s="49"/>
      <c r="D643" s="1"/>
      <c r="E643" s="50"/>
      <c r="F643" s="51"/>
      <c r="G643" s="52"/>
    </row>
    <row r="644" spans="1:7">
      <c r="A644" s="1"/>
      <c r="B644" s="1"/>
      <c r="C644" s="49"/>
      <c r="D644" s="1"/>
      <c r="E644" s="50"/>
      <c r="F644" s="51"/>
      <c r="G644" s="52"/>
    </row>
    <row r="645" spans="1:7">
      <c r="A645" s="1"/>
      <c r="B645" s="1"/>
      <c r="C645" s="49"/>
      <c r="D645" s="1"/>
      <c r="E645" s="50"/>
      <c r="F645" s="51"/>
      <c r="G645" s="52"/>
    </row>
    <row r="646" spans="1:7">
      <c r="A646" s="1"/>
      <c r="B646" s="1"/>
      <c r="C646" s="49"/>
      <c r="D646" s="1"/>
      <c r="E646" s="50"/>
      <c r="F646" s="51"/>
      <c r="G646" s="52"/>
    </row>
    <row r="647" spans="1:7">
      <c r="A647" s="1"/>
      <c r="B647" s="1"/>
      <c r="C647" s="49"/>
      <c r="D647" s="1"/>
      <c r="E647" s="50"/>
      <c r="F647" s="51"/>
      <c r="G647" s="52"/>
    </row>
    <row r="648" spans="1:7">
      <c r="A648" s="1"/>
      <c r="B648" s="1"/>
      <c r="C648" s="49"/>
      <c r="D648" s="1"/>
      <c r="E648" s="50"/>
      <c r="F648" s="51"/>
      <c r="G648" s="52"/>
    </row>
    <row r="649" spans="1:7">
      <c r="A649" s="1"/>
      <c r="B649" s="1"/>
      <c r="C649" s="49"/>
      <c r="D649" s="1"/>
      <c r="E649" s="50"/>
      <c r="F649" s="51"/>
      <c r="G649" s="52"/>
    </row>
    <row r="650" spans="1:7">
      <c r="A650" s="1"/>
      <c r="B650" s="1"/>
      <c r="C650" s="49"/>
      <c r="D650" s="1"/>
      <c r="E650" s="50"/>
      <c r="F650" s="51"/>
      <c r="G650" s="52"/>
    </row>
    <row r="651" spans="1:7">
      <c r="A651" s="1"/>
      <c r="B651" s="1"/>
      <c r="C651" s="49"/>
      <c r="D651" s="1"/>
      <c r="E651" s="50"/>
      <c r="F651" s="51"/>
      <c r="G651" s="52"/>
    </row>
    <row r="652" spans="1:7">
      <c r="A652" s="1"/>
      <c r="B652" s="1"/>
      <c r="C652" s="49"/>
      <c r="D652" s="1"/>
      <c r="E652" s="50"/>
      <c r="F652" s="51"/>
      <c r="G652" s="52"/>
    </row>
    <row r="653" spans="1:7">
      <c r="A653" s="1"/>
      <c r="B653" s="1"/>
      <c r="C653" s="49"/>
      <c r="D653" s="1"/>
      <c r="E653" s="50"/>
      <c r="F653" s="51"/>
      <c r="G653" s="52"/>
    </row>
    <row r="654" spans="1:7">
      <c r="A654" s="1"/>
      <c r="B654" s="1"/>
      <c r="C654" s="49"/>
      <c r="D654" s="1"/>
      <c r="E654" s="50"/>
      <c r="F654" s="51"/>
      <c r="G654" s="52"/>
    </row>
    <row r="655" spans="1:7">
      <c r="A655" s="1"/>
      <c r="B655" s="1"/>
      <c r="C655" s="49"/>
      <c r="D655" s="1"/>
      <c r="E655" s="50"/>
      <c r="F655" s="51"/>
      <c r="G655" s="52"/>
    </row>
    <row r="656" spans="1:7">
      <c r="A656" s="1"/>
      <c r="B656" s="1"/>
      <c r="C656" s="49"/>
      <c r="D656" s="1"/>
      <c r="E656" s="50"/>
      <c r="F656" s="51"/>
      <c r="G656" s="52"/>
    </row>
    <row r="657" spans="1:7">
      <c r="A657" s="1"/>
      <c r="B657" s="1"/>
      <c r="C657" s="49"/>
      <c r="D657" s="1"/>
      <c r="E657" s="50"/>
      <c r="F657" s="51"/>
      <c r="G657" s="52"/>
    </row>
    <row r="658" spans="1:7">
      <c r="A658" s="1"/>
      <c r="B658" s="1"/>
      <c r="C658" s="49"/>
      <c r="D658" s="1"/>
      <c r="E658" s="50"/>
      <c r="F658" s="51"/>
      <c r="G658" s="52"/>
    </row>
    <row r="659" spans="1:7">
      <c r="A659" s="1"/>
      <c r="B659" s="1"/>
      <c r="C659" s="49"/>
      <c r="D659" s="1"/>
      <c r="E659" s="50"/>
      <c r="F659" s="51"/>
      <c r="G659" s="52"/>
    </row>
    <row r="660" spans="1:7">
      <c r="A660" s="1"/>
      <c r="B660" s="1"/>
      <c r="C660" s="49"/>
      <c r="D660" s="1"/>
      <c r="E660" s="50"/>
      <c r="F660" s="51"/>
      <c r="G660" s="52"/>
    </row>
    <row r="661" spans="1:7">
      <c r="A661" s="1"/>
      <c r="B661" s="1"/>
      <c r="C661" s="49"/>
      <c r="D661" s="1"/>
      <c r="E661" s="50"/>
      <c r="F661" s="51"/>
      <c r="G661" s="52"/>
    </row>
    <row r="662" spans="1:7">
      <c r="A662" s="1"/>
      <c r="B662" s="1"/>
      <c r="C662" s="49"/>
      <c r="D662" s="1"/>
      <c r="E662" s="50"/>
      <c r="F662" s="51"/>
      <c r="G662" s="52"/>
    </row>
    <row r="663" spans="1:7">
      <c r="A663" s="1"/>
      <c r="B663" s="1"/>
      <c r="C663" s="49"/>
      <c r="D663" s="1"/>
      <c r="E663" s="50"/>
      <c r="F663" s="51"/>
      <c r="G663" s="52"/>
    </row>
    <row r="664" spans="1:7">
      <c r="A664" s="1"/>
      <c r="B664" s="1"/>
      <c r="C664" s="49"/>
      <c r="D664" s="1"/>
      <c r="E664" s="50"/>
      <c r="F664" s="51"/>
      <c r="G664" s="52"/>
    </row>
    <row r="665" spans="1:7">
      <c r="A665" s="1"/>
      <c r="B665" s="1"/>
      <c r="C665" s="49"/>
      <c r="D665" s="1"/>
      <c r="E665" s="50"/>
      <c r="F665" s="51"/>
      <c r="G665" s="52"/>
    </row>
    <row r="666" spans="1:7">
      <c r="A666" s="1"/>
      <c r="B666" s="1"/>
      <c r="C666" s="49"/>
      <c r="D666" s="1"/>
      <c r="E666" s="50"/>
      <c r="F666" s="51"/>
      <c r="G666" s="52"/>
    </row>
    <row r="667" spans="1:7">
      <c r="A667" s="1"/>
      <c r="B667" s="1"/>
      <c r="C667" s="49"/>
      <c r="D667" s="1"/>
      <c r="E667" s="50"/>
      <c r="F667" s="51"/>
      <c r="G667" s="52"/>
    </row>
    <row r="668" spans="1:7">
      <c r="A668" s="1"/>
      <c r="B668" s="1"/>
      <c r="C668" s="49"/>
      <c r="D668" s="1"/>
      <c r="E668" s="50"/>
      <c r="F668" s="51"/>
      <c r="G668" s="52"/>
    </row>
    <row r="669" spans="1:7">
      <c r="A669" s="1"/>
      <c r="B669" s="1"/>
      <c r="C669" s="49"/>
      <c r="D669" s="1"/>
      <c r="E669" s="50"/>
      <c r="F669" s="51"/>
      <c r="G669" s="52"/>
    </row>
    <row r="670" spans="1:7">
      <c r="A670" s="1"/>
      <c r="B670" s="1"/>
      <c r="C670" s="49"/>
      <c r="D670" s="1"/>
      <c r="E670" s="50"/>
      <c r="F670" s="51"/>
      <c r="G670" s="52"/>
    </row>
    <row r="671" spans="1:7">
      <c r="A671" s="1"/>
      <c r="B671" s="1"/>
      <c r="C671" s="49"/>
      <c r="D671" s="1"/>
      <c r="E671" s="50"/>
      <c r="F671" s="51"/>
      <c r="G671" s="52"/>
    </row>
    <row r="672" spans="1:7">
      <c r="A672" s="1"/>
      <c r="B672" s="1"/>
      <c r="C672" s="49"/>
      <c r="D672" s="1"/>
      <c r="E672" s="50"/>
      <c r="F672" s="51"/>
      <c r="G672" s="52"/>
    </row>
    <row r="673" spans="1:7">
      <c r="A673" s="1"/>
      <c r="B673" s="1"/>
      <c r="C673" s="49"/>
      <c r="D673" s="1"/>
      <c r="E673" s="50"/>
      <c r="F673" s="51"/>
      <c r="G673" s="52"/>
    </row>
    <row r="674" spans="1:7">
      <c r="A674" s="1"/>
      <c r="B674" s="1"/>
      <c r="C674" s="49"/>
      <c r="D674" s="1"/>
      <c r="E674" s="50"/>
      <c r="F674" s="51"/>
      <c r="G674" s="52"/>
    </row>
    <row r="675" spans="1:7">
      <c r="A675" s="1"/>
      <c r="B675" s="1"/>
      <c r="C675" s="49"/>
      <c r="D675" s="1"/>
      <c r="E675" s="50"/>
      <c r="F675" s="51"/>
      <c r="G675" s="52"/>
    </row>
    <row r="676" spans="1:7">
      <c r="A676" s="1"/>
      <c r="B676" s="1"/>
      <c r="C676" s="49"/>
      <c r="D676" s="1"/>
      <c r="E676" s="50"/>
      <c r="F676" s="51"/>
      <c r="G676" s="52"/>
    </row>
    <row r="677" spans="1:7">
      <c r="A677" s="1"/>
      <c r="B677" s="1"/>
      <c r="C677" s="49"/>
      <c r="D677" s="1"/>
      <c r="E677" s="50"/>
      <c r="F677" s="51"/>
      <c r="G677" s="52"/>
    </row>
    <row r="678" spans="1:7">
      <c r="A678" s="1"/>
      <c r="B678" s="1"/>
      <c r="C678" s="49"/>
      <c r="D678" s="1"/>
      <c r="E678" s="50"/>
      <c r="F678" s="51"/>
      <c r="G678" s="52"/>
    </row>
    <row r="679" spans="1:7">
      <c r="A679" s="1"/>
      <c r="B679" s="1"/>
      <c r="C679" s="49"/>
      <c r="D679" s="1"/>
      <c r="E679" s="50"/>
      <c r="F679" s="51"/>
      <c r="G679" s="52"/>
    </row>
    <row r="680" spans="1:7">
      <c r="A680" s="1"/>
      <c r="B680" s="1"/>
      <c r="C680" s="49"/>
      <c r="D680" s="1"/>
      <c r="E680" s="50"/>
      <c r="F680" s="51"/>
      <c r="G680" s="52"/>
    </row>
    <row r="681" spans="1:7">
      <c r="A681" s="1"/>
      <c r="B681" s="1"/>
      <c r="C681" s="49"/>
      <c r="D681" s="1"/>
      <c r="E681" s="50"/>
      <c r="F681" s="51"/>
      <c r="G681" s="52"/>
    </row>
    <row r="682" spans="1:7">
      <c r="A682" s="1"/>
      <c r="B682" s="1"/>
      <c r="C682" s="49"/>
      <c r="D682" s="1"/>
      <c r="E682" s="50"/>
      <c r="F682" s="51"/>
      <c r="G682" s="52"/>
    </row>
    <row r="683" spans="1:7">
      <c r="A683" s="1"/>
      <c r="B683" s="1"/>
      <c r="C683" s="49"/>
      <c r="D683" s="1"/>
      <c r="E683" s="50"/>
      <c r="F683" s="51"/>
      <c r="G683" s="52"/>
    </row>
    <row r="684" spans="1:7">
      <c r="A684" s="1"/>
      <c r="B684" s="1"/>
      <c r="C684" s="49"/>
      <c r="D684" s="1"/>
      <c r="E684" s="50"/>
      <c r="F684" s="51"/>
      <c r="G684" s="52"/>
    </row>
    <row r="685" spans="1:7">
      <c r="A685" s="1"/>
      <c r="B685" s="1"/>
      <c r="C685" s="49"/>
      <c r="D685" s="1"/>
      <c r="E685" s="50"/>
      <c r="F685" s="51"/>
      <c r="G685" s="52"/>
    </row>
    <row r="686" spans="1:7">
      <c r="A686" s="1"/>
      <c r="B686" s="1"/>
      <c r="C686" s="49"/>
      <c r="D686" s="1"/>
      <c r="E686" s="50"/>
      <c r="F686" s="51"/>
      <c r="G686" s="52"/>
    </row>
    <row r="687" spans="1:7">
      <c r="A687" s="1"/>
      <c r="B687" s="1"/>
      <c r="C687" s="49"/>
      <c r="D687" s="1"/>
      <c r="E687" s="50"/>
      <c r="F687" s="51"/>
      <c r="G687" s="52"/>
    </row>
    <row r="688" spans="1:7">
      <c r="A688" s="1"/>
      <c r="B688" s="1"/>
      <c r="C688" s="49"/>
      <c r="D688" s="1"/>
      <c r="E688" s="50"/>
      <c r="F688" s="51"/>
      <c r="G688" s="52"/>
    </row>
    <row r="689" spans="1:7">
      <c r="A689" s="1"/>
      <c r="B689" s="1"/>
      <c r="C689" s="49"/>
      <c r="D689" s="1"/>
      <c r="E689" s="50"/>
      <c r="F689" s="51"/>
      <c r="G689" s="52"/>
    </row>
    <row r="690" spans="1:7">
      <c r="A690" s="1"/>
      <c r="B690" s="1"/>
      <c r="C690" s="49"/>
      <c r="D690" s="1"/>
      <c r="E690" s="50"/>
      <c r="F690" s="51"/>
      <c r="G690" s="52"/>
    </row>
    <row r="691" spans="1:7">
      <c r="A691" s="1"/>
      <c r="B691" s="1"/>
      <c r="C691" s="49"/>
      <c r="D691" s="1"/>
      <c r="E691" s="50"/>
      <c r="F691" s="51"/>
      <c r="G691" s="52"/>
    </row>
    <row r="692" spans="1:7">
      <c r="A692" s="1"/>
      <c r="B692" s="1"/>
      <c r="C692" s="49"/>
      <c r="D692" s="1"/>
      <c r="E692" s="50"/>
      <c r="F692" s="51"/>
      <c r="G692" s="52"/>
    </row>
    <row r="693" spans="1:7">
      <c r="A693" s="1"/>
      <c r="B693" s="1"/>
      <c r="C693" s="49"/>
      <c r="D693" s="1"/>
      <c r="E693" s="50"/>
      <c r="F693" s="51"/>
      <c r="G693" s="52"/>
    </row>
    <row r="694" spans="1:7">
      <c r="A694" s="1"/>
      <c r="B694" s="1"/>
      <c r="C694" s="49"/>
      <c r="D694" s="1"/>
      <c r="E694" s="50"/>
      <c r="F694" s="51"/>
      <c r="G694" s="52"/>
    </row>
    <row r="695" spans="1:7">
      <c r="A695" s="1"/>
      <c r="B695" s="1"/>
      <c r="C695" s="49"/>
      <c r="D695" s="1"/>
      <c r="E695" s="50"/>
      <c r="F695" s="51"/>
      <c r="G695" s="52"/>
    </row>
    <row r="696" spans="1:7">
      <c r="A696" s="1"/>
      <c r="B696" s="1"/>
      <c r="C696" s="49"/>
      <c r="D696" s="1"/>
      <c r="E696" s="50"/>
      <c r="F696" s="51"/>
      <c r="G696" s="52"/>
    </row>
    <row r="697" spans="1:7">
      <c r="A697" s="1"/>
      <c r="B697" s="1"/>
      <c r="C697" s="49"/>
      <c r="D697" s="1"/>
      <c r="E697" s="50"/>
      <c r="F697" s="51"/>
      <c r="G697" s="52"/>
    </row>
    <row r="698" spans="1:7">
      <c r="A698" s="1"/>
      <c r="B698" s="1"/>
      <c r="C698" s="49"/>
      <c r="D698" s="1"/>
      <c r="E698" s="50"/>
      <c r="F698" s="51"/>
      <c r="G698" s="52"/>
    </row>
    <row r="699" spans="1:7">
      <c r="A699" s="1"/>
      <c r="B699" s="1"/>
      <c r="C699" s="49"/>
      <c r="D699" s="1"/>
      <c r="E699" s="50"/>
      <c r="F699" s="51"/>
      <c r="G699" s="52"/>
    </row>
    <row r="700" spans="1:7">
      <c r="A700" s="1"/>
      <c r="B700" s="1"/>
      <c r="C700" s="49"/>
      <c r="D700" s="1"/>
      <c r="E700" s="50"/>
      <c r="F700" s="51"/>
      <c r="G700" s="52"/>
    </row>
    <row r="701" spans="1:7">
      <c r="A701" s="1"/>
      <c r="B701" s="1"/>
      <c r="C701" s="49"/>
      <c r="D701" s="1"/>
      <c r="E701" s="50"/>
      <c r="F701" s="51"/>
      <c r="G701" s="52"/>
    </row>
    <row r="702" spans="1:7">
      <c r="A702" s="1"/>
      <c r="B702" s="1"/>
      <c r="C702" s="49"/>
      <c r="D702" s="1"/>
      <c r="E702" s="50"/>
      <c r="F702" s="51"/>
      <c r="G702" s="52"/>
    </row>
    <row r="703" spans="1:7">
      <c r="A703" s="1"/>
      <c r="B703" s="1"/>
      <c r="C703" s="49"/>
      <c r="D703" s="1"/>
      <c r="E703" s="50"/>
      <c r="F703" s="51"/>
      <c r="G703" s="52"/>
    </row>
    <row r="704" spans="1:7">
      <c r="A704" s="1"/>
      <c r="B704" s="1"/>
      <c r="C704" s="49"/>
      <c r="D704" s="1"/>
      <c r="E704" s="50"/>
      <c r="F704" s="51"/>
      <c r="G704" s="52"/>
    </row>
    <row r="705" spans="1:7">
      <c r="A705" s="1"/>
      <c r="B705" s="1"/>
      <c r="C705" s="49"/>
      <c r="D705" s="1"/>
      <c r="E705" s="50"/>
      <c r="F705" s="51"/>
      <c r="G705" s="52"/>
    </row>
    <row r="706" spans="1:7">
      <c r="A706" s="1"/>
      <c r="B706" s="1"/>
      <c r="C706" s="49"/>
      <c r="D706" s="1"/>
      <c r="E706" s="50"/>
      <c r="F706" s="51"/>
      <c r="G706" s="52"/>
    </row>
    <row r="707" spans="1:7">
      <c r="A707" s="1"/>
      <c r="B707" s="1"/>
      <c r="C707" s="49"/>
      <c r="D707" s="1"/>
      <c r="E707" s="50"/>
      <c r="F707" s="51"/>
      <c r="G707" s="52"/>
    </row>
    <row r="708" spans="1:7">
      <c r="A708" s="1"/>
      <c r="B708" s="1"/>
      <c r="C708" s="49"/>
      <c r="D708" s="1"/>
      <c r="E708" s="50"/>
      <c r="F708" s="51"/>
      <c r="G708" s="52"/>
    </row>
    <row r="709" spans="1:7">
      <c r="A709" s="1"/>
      <c r="B709" s="1"/>
      <c r="C709" s="49"/>
      <c r="D709" s="1"/>
      <c r="E709" s="50"/>
      <c r="F709" s="51"/>
      <c r="G709" s="52"/>
    </row>
    <row r="710" spans="1:7">
      <c r="A710" s="1"/>
      <c r="B710" s="1"/>
      <c r="C710" s="49"/>
      <c r="D710" s="1"/>
      <c r="E710" s="50"/>
      <c r="F710" s="51"/>
      <c r="G710" s="52"/>
    </row>
    <row r="711" spans="1:7">
      <c r="A711" s="1"/>
      <c r="B711" s="1"/>
      <c r="C711" s="49"/>
      <c r="D711" s="1"/>
      <c r="E711" s="50"/>
      <c r="F711" s="51"/>
      <c r="G711" s="52"/>
    </row>
    <row r="712" spans="1:7">
      <c r="A712" s="1"/>
      <c r="B712" s="1"/>
      <c r="C712" s="49"/>
      <c r="D712" s="1"/>
      <c r="E712" s="50"/>
      <c r="F712" s="51"/>
      <c r="G712" s="52"/>
    </row>
    <row r="713" spans="1:7">
      <c r="A713" s="1"/>
      <c r="B713" s="1"/>
      <c r="C713" s="49"/>
      <c r="D713" s="1"/>
      <c r="E713" s="50"/>
      <c r="F713" s="51"/>
      <c r="G713" s="52"/>
    </row>
    <row r="714" spans="1:7">
      <c r="A714" s="1"/>
      <c r="B714" s="1"/>
      <c r="C714" s="49"/>
      <c r="D714" s="1"/>
      <c r="E714" s="50"/>
      <c r="F714" s="51"/>
      <c r="G714" s="52"/>
    </row>
    <row r="715" spans="1:7">
      <c r="A715" s="1"/>
      <c r="B715" s="1"/>
      <c r="C715" s="49"/>
      <c r="D715" s="1"/>
      <c r="E715" s="50"/>
      <c r="F715" s="51"/>
      <c r="G715" s="52"/>
    </row>
    <row r="716" spans="1:7">
      <c r="A716" s="1"/>
      <c r="B716" s="1"/>
      <c r="C716" s="49"/>
      <c r="D716" s="1"/>
      <c r="E716" s="50"/>
      <c r="F716" s="51"/>
      <c r="G716" s="52"/>
    </row>
    <row r="717" spans="1:7">
      <c r="A717" s="1"/>
      <c r="B717" s="1"/>
      <c r="C717" s="49"/>
      <c r="D717" s="1"/>
      <c r="E717" s="50"/>
      <c r="F717" s="51"/>
      <c r="G717" s="52"/>
    </row>
    <row r="718" spans="1:7">
      <c r="A718" s="1"/>
      <c r="B718" s="1"/>
      <c r="C718" s="49"/>
      <c r="D718" s="1"/>
      <c r="E718" s="50"/>
      <c r="F718" s="51"/>
      <c r="G718" s="52"/>
    </row>
    <row r="719" spans="1:7">
      <c r="A719" s="1"/>
      <c r="B719" s="1"/>
      <c r="C719" s="49"/>
      <c r="D719" s="1"/>
      <c r="E719" s="50"/>
      <c r="F719" s="51"/>
      <c r="G719" s="52"/>
    </row>
    <row r="720" spans="1:7">
      <c r="A720" s="1"/>
      <c r="B720" s="1"/>
      <c r="C720" s="49"/>
      <c r="D720" s="1"/>
      <c r="E720" s="50"/>
      <c r="F720" s="51"/>
      <c r="G720" s="52"/>
    </row>
    <row r="721" spans="1:7">
      <c r="A721" s="1"/>
      <c r="B721" s="1"/>
      <c r="C721" s="49"/>
      <c r="D721" s="1"/>
      <c r="E721" s="50"/>
      <c r="F721" s="51"/>
      <c r="G721" s="52"/>
    </row>
    <row r="722" spans="1:7">
      <c r="A722" s="1"/>
      <c r="B722" s="1"/>
      <c r="C722" s="49"/>
      <c r="D722" s="1"/>
      <c r="E722" s="50"/>
      <c r="F722" s="51"/>
      <c r="G722" s="52"/>
    </row>
    <row r="723" spans="1:7">
      <c r="A723" s="1"/>
      <c r="B723" s="1"/>
      <c r="C723" s="49"/>
      <c r="D723" s="1"/>
      <c r="E723" s="50"/>
      <c r="F723" s="51"/>
      <c r="G723" s="52"/>
    </row>
    <row r="724" spans="1:7">
      <c r="A724" s="1"/>
      <c r="B724" s="1"/>
      <c r="C724" s="49"/>
      <c r="D724" s="1"/>
      <c r="E724" s="50"/>
      <c r="F724" s="51"/>
      <c r="G724" s="52"/>
    </row>
    <row r="725" spans="1:7">
      <c r="A725" s="1"/>
      <c r="B725" s="1"/>
      <c r="C725" s="49"/>
      <c r="D725" s="1"/>
      <c r="E725" s="50"/>
      <c r="F725" s="51"/>
      <c r="G725" s="52"/>
    </row>
    <row r="726" spans="1:7">
      <c r="A726" s="1"/>
      <c r="B726" s="1"/>
      <c r="C726" s="49"/>
      <c r="D726" s="1"/>
      <c r="E726" s="50"/>
      <c r="F726" s="51"/>
      <c r="G726" s="52"/>
    </row>
    <row r="727" spans="1:7">
      <c r="A727" s="1"/>
      <c r="B727" s="1"/>
      <c r="C727" s="49"/>
      <c r="D727" s="1"/>
      <c r="E727" s="50"/>
      <c r="F727" s="51"/>
      <c r="G727" s="52"/>
    </row>
    <row r="728" spans="1:7">
      <c r="A728" s="1"/>
      <c r="B728" s="1"/>
      <c r="C728" s="49"/>
      <c r="D728" s="1"/>
      <c r="E728" s="50"/>
      <c r="F728" s="51"/>
      <c r="G728" s="52"/>
    </row>
    <row r="729" spans="1:7">
      <c r="A729" s="1"/>
      <c r="B729" s="1"/>
      <c r="C729" s="49"/>
      <c r="D729" s="1"/>
      <c r="E729" s="50"/>
      <c r="F729" s="51"/>
      <c r="G729" s="52"/>
    </row>
    <row r="730" spans="1:7">
      <c r="A730" s="1"/>
      <c r="B730" s="1"/>
      <c r="C730" s="49"/>
      <c r="D730" s="1"/>
      <c r="E730" s="50"/>
      <c r="F730" s="51"/>
      <c r="G730" s="52"/>
    </row>
    <row r="731" spans="1:7">
      <c r="A731" s="1"/>
      <c r="B731" s="1"/>
      <c r="C731" s="49"/>
      <c r="D731" s="1"/>
      <c r="E731" s="50"/>
      <c r="F731" s="51"/>
      <c r="G731" s="52"/>
    </row>
    <row r="732" spans="1:7">
      <c r="A732" s="1"/>
      <c r="B732" s="1"/>
      <c r="C732" s="49"/>
      <c r="D732" s="1"/>
      <c r="E732" s="50"/>
      <c r="F732" s="51"/>
      <c r="G732" s="52"/>
    </row>
    <row r="733" spans="1:7">
      <c r="A733" s="1"/>
      <c r="B733" s="1"/>
      <c r="C733" s="49"/>
      <c r="D733" s="1"/>
      <c r="E733" s="50"/>
      <c r="F733" s="51"/>
      <c r="G733" s="52"/>
    </row>
    <row r="734" spans="1:7">
      <c r="A734" s="1"/>
      <c r="B734" s="1"/>
      <c r="C734" s="49"/>
      <c r="D734" s="1"/>
      <c r="E734" s="50"/>
      <c r="F734" s="51"/>
      <c r="G734" s="52"/>
    </row>
    <row r="735" spans="1:7">
      <c r="A735" s="1"/>
      <c r="B735" s="1"/>
      <c r="C735" s="49"/>
      <c r="D735" s="1"/>
      <c r="E735" s="50"/>
      <c r="F735" s="51"/>
      <c r="G735" s="52"/>
    </row>
    <row r="736" spans="1:7">
      <c r="A736" s="1"/>
      <c r="B736" s="1"/>
      <c r="C736" s="49"/>
      <c r="D736" s="1"/>
      <c r="E736" s="50"/>
      <c r="F736" s="51"/>
      <c r="G736" s="52"/>
    </row>
    <row r="737" spans="1:7">
      <c r="A737" s="1"/>
      <c r="B737" s="1"/>
      <c r="C737" s="49"/>
      <c r="D737" s="1"/>
      <c r="E737" s="50"/>
      <c r="F737" s="51"/>
      <c r="G737" s="52"/>
    </row>
    <row r="738" spans="1:7">
      <c r="A738" s="1"/>
      <c r="B738" s="1"/>
      <c r="C738" s="49"/>
      <c r="D738" s="1"/>
      <c r="E738" s="50"/>
      <c r="F738" s="51"/>
      <c r="G738" s="52"/>
    </row>
    <row r="739" spans="1:7">
      <c r="A739" s="1"/>
      <c r="B739" s="1"/>
      <c r="C739" s="49"/>
      <c r="D739" s="1"/>
      <c r="E739" s="50"/>
      <c r="F739" s="51"/>
      <c r="G739" s="52"/>
    </row>
    <row r="740" spans="1:7">
      <c r="A740" s="1"/>
      <c r="B740" s="1"/>
      <c r="C740" s="49"/>
      <c r="D740" s="1"/>
      <c r="E740" s="50"/>
      <c r="F740" s="51"/>
      <c r="G740" s="52"/>
    </row>
    <row r="741" spans="1:7">
      <c r="A741" s="1"/>
      <c r="B741" s="1"/>
      <c r="C741" s="49"/>
      <c r="D741" s="1"/>
      <c r="E741" s="50"/>
      <c r="F741" s="51"/>
      <c r="G741" s="52"/>
    </row>
    <row r="742" spans="1:7">
      <c r="A742" s="1"/>
      <c r="B742" s="1"/>
      <c r="C742" s="49"/>
      <c r="D742" s="1"/>
      <c r="E742" s="50"/>
      <c r="F742" s="51"/>
      <c r="G742" s="52"/>
    </row>
    <row r="743" spans="1:7">
      <c r="A743" s="1"/>
      <c r="B743" s="1"/>
      <c r="C743" s="49"/>
      <c r="D743" s="1"/>
      <c r="E743" s="50"/>
      <c r="F743" s="51"/>
      <c r="G743" s="52"/>
    </row>
    <row r="744" spans="1:7">
      <c r="A744" s="1"/>
      <c r="B744" s="1"/>
      <c r="C744" s="49"/>
      <c r="D744" s="1"/>
      <c r="E744" s="50"/>
      <c r="F744" s="51"/>
      <c r="G744" s="52"/>
    </row>
    <row r="745" spans="1:7">
      <c r="A745" s="1"/>
      <c r="B745" s="1"/>
      <c r="C745" s="49"/>
      <c r="D745" s="1"/>
      <c r="E745" s="50"/>
      <c r="F745" s="51"/>
      <c r="G745" s="52"/>
    </row>
    <row r="746" spans="1:7">
      <c r="A746" s="1"/>
      <c r="B746" s="1"/>
      <c r="C746" s="49"/>
      <c r="D746" s="1"/>
      <c r="E746" s="50"/>
      <c r="F746" s="51"/>
      <c r="G746" s="52"/>
    </row>
    <row r="747" spans="1:7">
      <c r="A747" s="1"/>
      <c r="B747" s="1"/>
      <c r="C747" s="49"/>
      <c r="D747" s="1"/>
      <c r="E747" s="50"/>
      <c r="F747" s="51"/>
      <c r="G747" s="52"/>
    </row>
    <row r="748" spans="1:7">
      <c r="A748" s="1"/>
      <c r="B748" s="1"/>
      <c r="C748" s="49"/>
      <c r="D748" s="1"/>
      <c r="E748" s="50"/>
      <c r="F748" s="51"/>
      <c r="G748" s="52"/>
    </row>
    <row r="749" spans="1:7">
      <c r="A749" s="1"/>
      <c r="B749" s="1"/>
      <c r="C749" s="49"/>
      <c r="D749" s="1"/>
      <c r="E749" s="50"/>
      <c r="F749" s="51"/>
      <c r="G749" s="52"/>
    </row>
    <row r="750" spans="1:7">
      <c r="A750" s="1"/>
      <c r="B750" s="1"/>
      <c r="C750" s="49"/>
      <c r="D750" s="1"/>
      <c r="E750" s="50"/>
      <c r="F750" s="51"/>
      <c r="G750" s="52"/>
    </row>
    <row r="751" spans="1:7">
      <c r="A751" s="1"/>
      <c r="B751" s="1"/>
      <c r="C751" s="49"/>
      <c r="D751" s="1"/>
      <c r="E751" s="50"/>
      <c r="F751" s="51"/>
      <c r="G751" s="52"/>
    </row>
    <row r="752" spans="1:7">
      <c r="A752" s="1"/>
      <c r="B752" s="1"/>
      <c r="C752" s="49"/>
      <c r="D752" s="1"/>
      <c r="E752" s="50"/>
      <c r="F752" s="51"/>
      <c r="G752" s="52"/>
    </row>
    <row r="753" spans="1:7">
      <c r="A753" s="1"/>
      <c r="B753" s="1"/>
      <c r="C753" s="49"/>
      <c r="D753" s="1"/>
      <c r="E753" s="50"/>
      <c r="F753" s="51"/>
      <c r="G753" s="52"/>
    </row>
    <row r="754" spans="1:7">
      <c r="A754" s="1"/>
      <c r="B754" s="1"/>
      <c r="C754" s="49"/>
      <c r="D754" s="1"/>
      <c r="E754" s="50"/>
      <c r="F754" s="51"/>
      <c r="G754" s="52"/>
    </row>
    <row r="755" spans="1:7">
      <c r="A755" s="1"/>
      <c r="B755" s="1"/>
      <c r="C755" s="49"/>
      <c r="D755" s="1"/>
      <c r="E755" s="50"/>
      <c r="F755" s="51"/>
      <c r="G755" s="52"/>
    </row>
    <row r="756" spans="1:7">
      <c r="A756" s="1"/>
      <c r="B756" s="1"/>
      <c r="C756" s="49"/>
      <c r="D756" s="1"/>
      <c r="E756" s="50"/>
      <c r="F756" s="51"/>
      <c r="G756" s="52"/>
    </row>
    <row r="757" spans="1:7">
      <c r="A757" s="1"/>
      <c r="B757" s="1"/>
      <c r="C757" s="49"/>
      <c r="D757" s="1"/>
      <c r="E757" s="50"/>
      <c r="F757" s="51"/>
      <c r="G757" s="52"/>
    </row>
    <row r="758" spans="1:7">
      <c r="A758" s="1"/>
      <c r="B758" s="1"/>
      <c r="C758" s="49"/>
      <c r="D758" s="1"/>
      <c r="E758" s="50"/>
      <c r="F758" s="51"/>
      <c r="G758" s="52"/>
    </row>
    <row r="759" spans="1:7">
      <c r="A759" s="1"/>
      <c r="B759" s="1"/>
      <c r="C759" s="49"/>
      <c r="D759" s="1"/>
      <c r="E759" s="50"/>
      <c r="F759" s="51"/>
      <c r="G759" s="52"/>
    </row>
    <row r="760" spans="1:7">
      <c r="A760" s="1"/>
      <c r="B760" s="1"/>
      <c r="C760" s="49"/>
      <c r="D760" s="1"/>
      <c r="E760" s="50"/>
      <c r="F760" s="51"/>
      <c r="G760" s="52"/>
    </row>
    <row r="761" spans="1:7">
      <c r="A761" s="1"/>
      <c r="B761" s="1"/>
      <c r="C761" s="49"/>
      <c r="D761" s="1"/>
      <c r="E761" s="50"/>
      <c r="F761" s="51"/>
      <c r="G761" s="52"/>
    </row>
    <row r="762" spans="1:7">
      <c r="A762" s="1"/>
      <c r="B762" s="1"/>
      <c r="C762" s="49"/>
      <c r="D762" s="1"/>
      <c r="E762" s="50"/>
      <c r="F762" s="51"/>
      <c r="G762" s="52"/>
    </row>
    <row r="763" spans="1:7">
      <c r="A763" s="1"/>
      <c r="B763" s="1"/>
      <c r="C763" s="49"/>
      <c r="D763" s="1"/>
      <c r="E763" s="50"/>
      <c r="F763" s="51"/>
      <c r="G763" s="52"/>
    </row>
    <row r="764" spans="1:7">
      <c r="A764" s="1"/>
      <c r="B764" s="1"/>
      <c r="C764" s="49"/>
      <c r="D764" s="1"/>
      <c r="E764" s="50"/>
      <c r="F764" s="51"/>
      <c r="G764" s="52"/>
    </row>
    <row r="765" spans="1:7">
      <c r="A765" s="1"/>
      <c r="B765" s="1"/>
      <c r="C765" s="49"/>
      <c r="D765" s="1"/>
      <c r="E765" s="50"/>
      <c r="F765" s="51"/>
      <c r="G765" s="52"/>
    </row>
    <row r="766" spans="1:7">
      <c r="A766" s="1"/>
      <c r="B766" s="1"/>
      <c r="C766" s="49"/>
      <c r="D766" s="1"/>
      <c r="E766" s="50"/>
      <c r="F766" s="51"/>
      <c r="G766" s="52"/>
    </row>
    <row r="767" spans="1:7">
      <c r="A767" s="1"/>
      <c r="B767" s="1"/>
      <c r="C767" s="49"/>
      <c r="D767" s="1"/>
      <c r="E767" s="50"/>
      <c r="F767" s="51"/>
      <c r="G767" s="52"/>
    </row>
    <row r="768" spans="1:7">
      <c r="A768" s="1"/>
      <c r="B768" s="1"/>
      <c r="C768" s="49"/>
      <c r="D768" s="1"/>
      <c r="E768" s="50"/>
      <c r="F768" s="51"/>
      <c r="G768" s="52"/>
    </row>
    <row r="769" spans="1:7">
      <c r="A769" s="1"/>
      <c r="B769" s="1"/>
      <c r="C769" s="49"/>
      <c r="D769" s="1"/>
      <c r="E769" s="50"/>
      <c r="F769" s="51"/>
      <c r="G769" s="52"/>
    </row>
    <row r="770" spans="1:7">
      <c r="A770" s="1"/>
      <c r="B770" s="1"/>
      <c r="C770" s="49"/>
      <c r="D770" s="1"/>
      <c r="E770" s="50"/>
      <c r="F770" s="51"/>
      <c r="G770" s="52"/>
    </row>
    <row r="771" spans="1:7">
      <c r="A771" s="1"/>
      <c r="B771" s="1"/>
      <c r="C771" s="49"/>
      <c r="D771" s="1"/>
      <c r="E771" s="50"/>
      <c r="F771" s="51"/>
      <c r="G771" s="52"/>
    </row>
    <row r="772" spans="1:7">
      <c r="A772" s="1"/>
      <c r="B772" s="1"/>
      <c r="C772" s="49"/>
      <c r="D772" s="1"/>
      <c r="E772" s="50"/>
      <c r="F772" s="51"/>
      <c r="G772" s="52"/>
    </row>
    <row r="773" spans="1:7">
      <c r="A773" s="1"/>
      <c r="B773" s="1"/>
      <c r="C773" s="49"/>
      <c r="D773" s="1"/>
      <c r="E773" s="50"/>
      <c r="F773" s="51"/>
      <c r="G773" s="52"/>
    </row>
    <row r="774" spans="1:7">
      <c r="A774" s="1"/>
      <c r="B774" s="1"/>
      <c r="C774" s="49"/>
      <c r="D774" s="1"/>
      <c r="E774" s="50"/>
      <c r="F774" s="51"/>
      <c r="G774" s="52"/>
    </row>
    <row r="775" spans="1:7">
      <c r="A775" s="1"/>
      <c r="B775" s="1"/>
      <c r="C775" s="49"/>
      <c r="D775" s="1"/>
      <c r="E775" s="50"/>
      <c r="F775" s="51"/>
      <c r="G775" s="52"/>
    </row>
    <row r="776" spans="1:7">
      <c r="A776" s="1"/>
      <c r="B776" s="1"/>
      <c r="C776" s="49"/>
      <c r="D776" s="1"/>
      <c r="E776" s="50"/>
      <c r="F776" s="51"/>
      <c r="G776" s="52"/>
    </row>
    <row r="777" spans="1:7">
      <c r="A777" s="1"/>
      <c r="B777" s="1"/>
      <c r="C777" s="49"/>
      <c r="D777" s="1"/>
      <c r="E777" s="50"/>
      <c r="F777" s="51"/>
      <c r="G777" s="52"/>
    </row>
    <row r="778" spans="1:7">
      <c r="A778" s="1"/>
      <c r="B778" s="1"/>
      <c r="C778" s="49"/>
      <c r="D778" s="1"/>
      <c r="E778" s="50"/>
      <c r="F778" s="51"/>
      <c r="G778" s="52"/>
    </row>
    <row r="779" spans="1:7">
      <c r="A779" s="1"/>
      <c r="B779" s="1"/>
      <c r="C779" s="49"/>
      <c r="D779" s="1"/>
      <c r="E779" s="50"/>
      <c r="F779" s="51"/>
      <c r="G779" s="52"/>
    </row>
    <row r="780" spans="1:7">
      <c r="A780" s="1"/>
      <c r="B780" s="1"/>
      <c r="C780" s="49"/>
      <c r="D780" s="1"/>
      <c r="E780" s="50"/>
      <c r="F780" s="51"/>
      <c r="G780" s="52"/>
    </row>
    <row r="781" spans="1:7">
      <c r="A781" s="1"/>
      <c r="B781" s="1"/>
      <c r="C781" s="49"/>
      <c r="D781" s="1"/>
      <c r="E781" s="50"/>
      <c r="F781" s="51"/>
      <c r="G781" s="52"/>
    </row>
    <row r="782" spans="1:7">
      <c r="A782" s="1"/>
      <c r="B782" s="1"/>
      <c r="C782" s="49"/>
      <c r="D782" s="1"/>
      <c r="E782" s="50"/>
      <c r="F782" s="51"/>
      <c r="G782" s="52"/>
    </row>
    <row r="783" spans="1:7">
      <c r="A783" s="1"/>
      <c r="B783" s="1"/>
      <c r="C783" s="49"/>
      <c r="D783" s="1"/>
      <c r="E783" s="50"/>
      <c r="F783" s="51"/>
      <c r="G783" s="52"/>
    </row>
    <row r="784" spans="1:7">
      <c r="A784" s="1"/>
      <c r="B784" s="1"/>
      <c r="C784" s="49"/>
      <c r="D784" s="1"/>
      <c r="E784" s="50"/>
      <c r="F784" s="51"/>
      <c r="G784" s="52"/>
    </row>
    <row r="785" spans="1:7">
      <c r="A785" s="1"/>
      <c r="B785" s="1"/>
      <c r="C785" s="49"/>
      <c r="D785" s="1"/>
      <c r="E785" s="50"/>
      <c r="F785" s="51"/>
      <c r="G785" s="52"/>
    </row>
    <row r="786" spans="1:7">
      <c r="A786" s="1"/>
      <c r="B786" s="1"/>
      <c r="C786" s="49"/>
      <c r="D786" s="1"/>
      <c r="E786" s="50"/>
      <c r="F786" s="51"/>
      <c r="G786" s="52"/>
    </row>
    <row r="787" spans="1:7">
      <c r="A787" s="1"/>
      <c r="B787" s="1"/>
      <c r="C787" s="49"/>
      <c r="D787" s="1"/>
      <c r="E787" s="50"/>
      <c r="F787" s="51"/>
      <c r="G787" s="52"/>
    </row>
    <row r="788" spans="1:7">
      <c r="A788" s="1"/>
      <c r="B788" s="1"/>
      <c r="C788" s="49"/>
      <c r="D788" s="1"/>
      <c r="E788" s="50"/>
      <c r="F788" s="51"/>
      <c r="G788" s="52"/>
    </row>
    <row r="789" spans="1:7">
      <c r="A789" s="1"/>
      <c r="B789" s="1"/>
      <c r="C789" s="49"/>
      <c r="D789" s="1"/>
      <c r="E789" s="50"/>
      <c r="F789" s="51"/>
      <c r="G789" s="52"/>
    </row>
    <row r="790" spans="1:7">
      <c r="A790" s="1"/>
      <c r="B790" s="1"/>
      <c r="C790" s="49"/>
      <c r="D790" s="1"/>
      <c r="E790" s="50"/>
      <c r="F790" s="51"/>
      <c r="G790" s="52"/>
    </row>
    <row r="791" spans="1:7">
      <c r="A791" s="1"/>
      <c r="B791" s="1"/>
      <c r="C791" s="49"/>
      <c r="D791" s="1"/>
      <c r="E791" s="50"/>
      <c r="F791" s="51"/>
      <c r="G791" s="52"/>
    </row>
    <row r="792" spans="1:7">
      <c r="A792" s="1"/>
      <c r="B792" s="1"/>
      <c r="C792" s="49"/>
      <c r="D792" s="1"/>
      <c r="E792" s="50"/>
      <c r="F792" s="51"/>
      <c r="G792" s="52"/>
    </row>
    <row r="793" spans="1:7">
      <c r="A793" s="1"/>
      <c r="B793" s="1"/>
      <c r="C793" s="49"/>
      <c r="D793" s="1"/>
      <c r="E793" s="50"/>
      <c r="F793" s="51"/>
      <c r="G793" s="52"/>
    </row>
    <row r="794" spans="1:7">
      <c r="A794" s="1"/>
      <c r="B794" s="1"/>
      <c r="C794" s="49"/>
      <c r="D794" s="1"/>
      <c r="E794" s="50"/>
      <c r="F794" s="51"/>
      <c r="G794" s="52"/>
    </row>
    <row r="795" spans="1:7">
      <c r="A795" s="1"/>
      <c r="B795" s="1"/>
      <c r="C795" s="49"/>
      <c r="D795" s="1"/>
      <c r="E795" s="50"/>
      <c r="F795" s="51"/>
      <c r="G795" s="52"/>
    </row>
    <row r="796" spans="1:7">
      <c r="A796" s="1"/>
      <c r="B796" s="1"/>
      <c r="C796" s="49"/>
      <c r="D796" s="1"/>
      <c r="E796" s="50"/>
      <c r="F796" s="51"/>
      <c r="G796" s="52"/>
    </row>
    <row r="797" spans="1:7">
      <c r="A797" s="1"/>
      <c r="B797" s="1"/>
      <c r="C797" s="49"/>
      <c r="D797" s="1"/>
      <c r="E797" s="50"/>
      <c r="F797" s="51"/>
      <c r="G797" s="52"/>
    </row>
    <row r="798" spans="1:7">
      <c r="A798" s="1"/>
      <c r="B798" s="1"/>
      <c r="C798" s="49"/>
      <c r="D798" s="1"/>
      <c r="E798" s="50"/>
      <c r="F798" s="51"/>
      <c r="G798" s="52"/>
    </row>
    <row r="799" spans="1:7">
      <c r="A799" s="1"/>
      <c r="B799" s="1"/>
      <c r="C799" s="49"/>
      <c r="D799" s="1"/>
      <c r="E799" s="50"/>
      <c r="F799" s="51"/>
      <c r="G799" s="52"/>
    </row>
    <row r="800" spans="1:7">
      <c r="A800" s="1"/>
      <c r="B800" s="1"/>
      <c r="C800" s="49"/>
      <c r="D800" s="1"/>
      <c r="E800" s="50"/>
      <c r="F800" s="51"/>
      <c r="G800" s="52"/>
    </row>
    <row r="801" spans="1:7">
      <c r="A801" s="1"/>
      <c r="B801" s="1"/>
      <c r="C801" s="49"/>
      <c r="D801" s="1"/>
      <c r="E801" s="50"/>
      <c r="F801" s="51"/>
      <c r="G801" s="52"/>
    </row>
    <row r="802" spans="1:7">
      <c r="A802" s="1"/>
      <c r="B802" s="1"/>
      <c r="C802" s="49"/>
      <c r="D802" s="1"/>
      <c r="E802" s="50"/>
      <c r="F802" s="51"/>
      <c r="G802" s="52"/>
    </row>
    <row r="803" spans="1:7">
      <c r="A803" s="1"/>
      <c r="B803" s="1"/>
      <c r="C803" s="49"/>
      <c r="D803" s="1"/>
      <c r="E803" s="50"/>
      <c r="F803" s="51"/>
      <c r="G803" s="52"/>
    </row>
    <row r="804" spans="1:7">
      <c r="A804" s="1"/>
      <c r="B804" s="1"/>
      <c r="C804" s="49"/>
      <c r="D804" s="1"/>
      <c r="E804" s="50"/>
      <c r="F804" s="51"/>
      <c r="G804" s="52"/>
    </row>
    <row r="805" spans="1:7">
      <c r="A805" s="1"/>
      <c r="B805" s="1"/>
      <c r="C805" s="49"/>
      <c r="D805" s="1"/>
      <c r="E805" s="50"/>
      <c r="F805" s="51"/>
      <c r="G805" s="52"/>
    </row>
    <row r="806" spans="1:7">
      <c r="A806" s="1"/>
      <c r="B806" s="1"/>
      <c r="C806" s="49"/>
      <c r="D806" s="1"/>
      <c r="E806" s="50"/>
      <c r="F806" s="51"/>
      <c r="G806" s="52"/>
    </row>
    <row r="807" spans="1:7">
      <c r="A807" s="1"/>
      <c r="B807" s="1"/>
      <c r="C807" s="49"/>
      <c r="D807" s="1"/>
      <c r="E807" s="50"/>
      <c r="F807" s="51"/>
      <c r="G807" s="52"/>
    </row>
    <row r="808" spans="1:7">
      <c r="A808" s="1"/>
      <c r="B808" s="1"/>
      <c r="C808" s="49"/>
      <c r="D808" s="1"/>
      <c r="E808" s="50"/>
      <c r="F808" s="51"/>
      <c r="G808" s="52"/>
    </row>
    <row r="809" spans="1:7">
      <c r="A809" s="1"/>
      <c r="B809" s="1"/>
      <c r="C809" s="49"/>
      <c r="D809" s="1"/>
      <c r="E809" s="50"/>
      <c r="F809" s="51"/>
      <c r="G809" s="52"/>
    </row>
    <row r="810" spans="1:7">
      <c r="A810" s="1"/>
      <c r="B810" s="1"/>
      <c r="C810" s="49"/>
      <c r="D810" s="1"/>
      <c r="E810" s="50"/>
      <c r="F810" s="51"/>
      <c r="G810" s="52"/>
    </row>
    <row r="811" spans="1:7">
      <c r="A811" s="1"/>
      <c r="B811" s="1"/>
      <c r="C811" s="49"/>
      <c r="D811" s="1"/>
      <c r="E811" s="50"/>
      <c r="F811" s="51"/>
      <c r="G811" s="52"/>
    </row>
    <row r="812" spans="1:7">
      <c r="A812" s="1"/>
      <c r="B812" s="1"/>
      <c r="C812" s="49"/>
      <c r="D812" s="1"/>
      <c r="E812" s="50"/>
      <c r="F812" s="51"/>
      <c r="G812" s="52"/>
    </row>
    <row r="813" spans="1:7">
      <c r="A813" s="1"/>
      <c r="B813" s="1"/>
      <c r="C813" s="49"/>
      <c r="D813" s="1"/>
      <c r="E813" s="50"/>
      <c r="F813" s="51"/>
      <c r="G813" s="52"/>
    </row>
    <row r="814" spans="1:7">
      <c r="A814" s="1"/>
      <c r="B814" s="1"/>
      <c r="C814" s="49"/>
      <c r="D814" s="1"/>
      <c r="E814" s="50"/>
      <c r="F814" s="51"/>
      <c r="G814" s="52"/>
    </row>
    <row r="815" spans="1:7">
      <c r="A815" s="1"/>
      <c r="B815" s="1"/>
      <c r="C815" s="49"/>
      <c r="D815" s="1"/>
      <c r="E815" s="50"/>
      <c r="F815" s="51"/>
      <c r="G815" s="52"/>
    </row>
    <row r="816" spans="1:7">
      <c r="A816" s="1"/>
      <c r="B816" s="1"/>
      <c r="C816" s="49"/>
      <c r="D816" s="1"/>
      <c r="E816" s="50"/>
      <c r="F816" s="51"/>
      <c r="G816" s="52"/>
    </row>
    <row r="817" spans="1:7">
      <c r="A817" s="1"/>
      <c r="B817" s="1"/>
      <c r="C817" s="49"/>
      <c r="D817" s="1"/>
      <c r="E817" s="50"/>
      <c r="F817" s="51"/>
      <c r="G817" s="52"/>
    </row>
    <row r="818" spans="1:7">
      <c r="A818" s="1"/>
      <c r="B818" s="1"/>
      <c r="C818" s="49"/>
      <c r="D818" s="1"/>
      <c r="E818" s="50"/>
      <c r="F818" s="51"/>
      <c r="G818" s="52"/>
    </row>
    <row r="819" spans="1:7">
      <c r="A819" s="1"/>
      <c r="B819" s="1"/>
      <c r="C819" s="49"/>
      <c r="D819" s="1"/>
      <c r="E819" s="50"/>
      <c r="F819" s="51"/>
      <c r="G819" s="52"/>
    </row>
    <row r="820" spans="1:7">
      <c r="A820" s="1"/>
      <c r="B820" s="1"/>
      <c r="C820" s="49"/>
      <c r="D820" s="1"/>
      <c r="E820" s="50"/>
      <c r="F820" s="51"/>
      <c r="G820" s="52"/>
    </row>
    <row r="821" spans="1:7">
      <c r="A821" s="1"/>
      <c r="B821" s="1"/>
      <c r="C821" s="49"/>
      <c r="D821" s="1"/>
      <c r="E821" s="50"/>
      <c r="F821" s="51"/>
      <c r="G821" s="52"/>
    </row>
    <row r="822" spans="1:7">
      <c r="A822" s="1"/>
      <c r="B822" s="1"/>
      <c r="C822" s="49"/>
      <c r="D822" s="1"/>
      <c r="E822" s="50"/>
      <c r="F822" s="51"/>
      <c r="G822" s="52"/>
    </row>
    <row r="823" spans="1:7">
      <c r="A823" s="1"/>
      <c r="B823" s="1"/>
      <c r="C823" s="49"/>
      <c r="D823" s="1"/>
      <c r="E823" s="50"/>
      <c r="F823" s="51"/>
      <c r="G823" s="52"/>
    </row>
    <row r="824" spans="1:7">
      <c r="A824" s="1"/>
      <c r="B824" s="1"/>
      <c r="C824" s="49"/>
      <c r="D824" s="1"/>
      <c r="E824" s="50"/>
      <c r="F824" s="51"/>
      <c r="G824" s="52"/>
    </row>
    <row r="825" spans="1:7">
      <c r="A825" s="1"/>
      <c r="B825" s="1"/>
      <c r="C825" s="49"/>
      <c r="D825" s="1"/>
      <c r="E825" s="50"/>
      <c r="F825" s="51"/>
      <c r="G825" s="52"/>
    </row>
    <row r="826" spans="1:7">
      <c r="A826" s="1"/>
      <c r="B826" s="1"/>
      <c r="C826" s="49"/>
      <c r="D826" s="1"/>
      <c r="E826" s="50"/>
      <c r="F826" s="51"/>
      <c r="G826" s="52"/>
    </row>
    <row r="827" spans="1:7">
      <c r="A827" s="1"/>
      <c r="B827" s="1"/>
      <c r="C827" s="49"/>
      <c r="D827" s="1"/>
      <c r="E827" s="50"/>
      <c r="F827" s="51"/>
      <c r="G827" s="52"/>
    </row>
    <row r="828" spans="1:7">
      <c r="A828" s="1"/>
      <c r="B828" s="1"/>
      <c r="C828" s="49"/>
      <c r="D828" s="1"/>
      <c r="E828" s="50"/>
      <c r="F828" s="51"/>
      <c r="G828" s="52"/>
    </row>
    <row r="829" spans="1:7">
      <c r="A829" s="1"/>
      <c r="B829" s="1"/>
      <c r="C829" s="49"/>
      <c r="D829" s="1"/>
      <c r="E829" s="50"/>
      <c r="F829" s="51"/>
      <c r="G829" s="52"/>
    </row>
    <row r="830" spans="1:7">
      <c r="A830" s="1"/>
      <c r="B830" s="1"/>
      <c r="C830" s="49"/>
      <c r="D830" s="1"/>
      <c r="E830" s="50"/>
      <c r="F830" s="51"/>
      <c r="G830" s="52"/>
    </row>
    <row r="831" spans="1:7">
      <c r="A831" s="1"/>
      <c r="B831" s="1"/>
      <c r="C831" s="49"/>
      <c r="D831" s="1"/>
      <c r="E831" s="50"/>
      <c r="F831" s="51"/>
      <c r="G831" s="52"/>
    </row>
    <row r="832" spans="1:7">
      <c r="A832" s="1"/>
      <c r="B832" s="1"/>
      <c r="C832" s="49"/>
      <c r="D832" s="1"/>
      <c r="E832" s="50"/>
      <c r="F832" s="51"/>
      <c r="G832" s="52"/>
    </row>
    <row r="833" spans="1:7">
      <c r="A833" s="1"/>
      <c r="B833" s="1"/>
      <c r="C833" s="49"/>
      <c r="D833" s="1"/>
      <c r="E833" s="50"/>
      <c r="F833" s="51"/>
      <c r="G833" s="52"/>
    </row>
    <row r="834" spans="1:7">
      <c r="A834" s="1"/>
      <c r="B834" s="1"/>
      <c r="C834" s="49"/>
      <c r="D834" s="1"/>
      <c r="E834" s="50"/>
      <c r="F834" s="51"/>
      <c r="G834" s="52"/>
    </row>
    <row r="835" spans="1:7">
      <c r="A835" s="1"/>
      <c r="B835" s="1"/>
      <c r="C835" s="49"/>
      <c r="D835" s="1"/>
      <c r="E835" s="50"/>
      <c r="F835" s="51"/>
      <c r="G835" s="52"/>
    </row>
    <row r="836" spans="1:7">
      <c r="A836" s="1"/>
      <c r="B836" s="1"/>
      <c r="C836" s="49"/>
      <c r="D836" s="1"/>
      <c r="E836" s="50"/>
      <c r="F836" s="51"/>
      <c r="G836" s="52"/>
    </row>
    <row r="837" spans="1:7">
      <c r="A837" s="1"/>
      <c r="B837" s="1"/>
      <c r="C837" s="49"/>
      <c r="D837" s="1"/>
      <c r="E837" s="50"/>
      <c r="F837" s="51"/>
      <c r="G837" s="52"/>
    </row>
    <row r="838" spans="1:7">
      <c r="A838" s="1"/>
      <c r="B838" s="1"/>
      <c r="C838" s="49"/>
      <c r="D838" s="1"/>
      <c r="E838" s="50"/>
      <c r="F838" s="51"/>
      <c r="G838" s="52"/>
    </row>
    <row r="839" spans="1:7">
      <c r="A839" s="1"/>
      <c r="B839" s="1"/>
      <c r="C839" s="49"/>
      <c r="D839" s="1"/>
      <c r="E839" s="50"/>
      <c r="F839" s="51"/>
      <c r="G839" s="52"/>
    </row>
    <row r="840" spans="1:7">
      <c r="A840" s="1"/>
      <c r="B840" s="1"/>
      <c r="C840" s="49"/>
      <c r="D840" s="1"/>
      <c r="E840" s="50"/>
      <c r="F840" s="51"/>
      <c r="G840" s="52"/>
    </row>
    <row r="841" spans="1:7">
      <c r="A841" s="1"/>
      <c r="B841" s="1"/>
      <c r="C841" s="49"/>
      <c r="D841" s="1"/>
      <c r="E841" s="50"/>
      <c r="F841" s="51"/>
      <c r="G841" s="52"/>
    </row>
    <row r="842" spans="1:7">
      <c r="A842" s="1"/>
      <c r="B842" s="1"/>
      <c r="C842" s="49"/>
      <c r="D842" s="1"/>
      <c r="E842" s="50"/>
      <c r="F842" s="51"/>
      <c r="G842" s="52"/>
    </row>
    <row r="843" spans="1:7">
      <c r="A843" s="1"/>
      <c r="B843" s="1"/>
      <c r="C843" s="49"/>
      <c r="D843" s="1"/>
      <c r="E843" s="50"/>
      <c r="F843" s="51"/>
      <c r="G843" s="52"/>
    </row>
    <row r="844" spans="1:7">
      <c r="A844" s="1"/>
      <c r="B844" s="1"/>
      <c r="C844" s="49"/>
      <c r="D844" s="1"/>
      <c r="E844" s="50"/>
      <c r="F844" s="51"/>
      <c r="G844" s="52"/>
    </row>
    <row r="845" spans="1:7">
      <c r="A845" s="1"/>
      <c r="B845" s="1"/>
      <c r="C845" s="49"/>
      <c r="D845" s="1"/>
      <c r="E845" s="50"/>
      <c r="F845" s="51"/>
      <c r="G845" s="52"/>
    </row>
    <row r="846" spans="1:7">
      <c r="A846" s="1"/>
      <c r="B846" s="1"/>
      <c r="C846" s="49"/>
      <c r="D846" s="1"/>
      <c r="E846" s="50"/>
      <c r="F846" s="51"/>
      <c r="G846" s="52"/>
    </row>
    <row r="847" spans="1:7">
      <c r="A847" s="1"/>
      <c r="B847" s="1"/>
      <c r="C847" s="49"/>
      <c r="D847" s="1"/>
      <c r="E847" s="50"/>
      <c r="F847" s="51"/>
      <c r="G847" s="52"/>
    </row>
    <row r="848" spans="1:7">
      <c r="A848" s="1"/>
      <c r="B848" s="1"/>
      <c r="C848" s="49"/>
      <c r="D848" s="1"/>
      <c r="E848" s="50"/>
      <c r="F848" s="51"/>
      <c r="G848" s="52"/>
    </row>
    <row r="849" spans="1:7">
      <c r="A849" s="1"/>
      <c r="B849" s="1"/>
      <c r="C849" s="49"/>
      <c r="D849" s="1"/>
      <c r="E849" s="50"/>
      <c r="F849" s="51"/>
      <c r="G849" s="52"/>
    </row>
    <row r="850" spans="1:7">
      <c r="A850" s="1"/>
      <c r="B850" s="1"/>
      <c r="C850" s="49"/>
      <c r="D850" s="1"/>
      <c r="E850" s="50"/>
      <c r="F850" s="51"/>
      <c r="G850" s="52"/>
    </row>
    <row r="851" spans="1:7">
      <c r="A851" s="1"/>
      <c r="B851" s="1"/>
      <c r="C851" s="49"/>
      <c r="D851" s="1"/>
      <c r="E851" s="50"/>
      <c r="F851" s="51"/>
      <c r="G851" s="52"/>
    </row>
    <row r="852" spans="1:7">
      <c r="A852" s="1"/>
      <c r="B852" s="1"/>
      <c r="C852" s="49"/>
      <c r="D852" s="1"/>
      <c r="E852" s="50"/>
      <c r="F852" s="51"/>
      <c r="G852" s="52"/>
    </row>
    <row r="853" spans="1:7">
      <c r="A853" s="1"/>
      <c r="B853" s="1"/>
      <c r="C853" s="49"/>
      <c r="D853" s="1"/>
      <c r="E853" s="50"/>
      <c r="F853" s="51"/>
      <c r="G853" s="52"/>
    </row>
    <row r="854" spans="1:7">
      <c r="A854" s="1"/>
      <c r="B854" s="1"/>
      <c r="C854" s="49"/>
      <c r="D854" s="1"/>
      <c r="E854" s="50"/>
      <c r="F854" s="51"/>
      <c r="G854" s="52"/>
    </row>
    <row r="855" spans="1:7">
      <c r="A855" s="1"/>
      <c r="B855" s="1"/>
      <c r="C855" s="49"/>
      <c r="D855" s="1"/>
      <c r="E855" s="50"/>
      <c r="F855" s="51"/>
      <c r="G855" s="52"/>
    </row>
    <row r="856" spans="1:7">
      <c r="A856" s="1"/>
      <c r="B856" s="1"/>
      <c r="C856" s="49"/>
      <c r="D856" s="1"/>
      <c r="E856" s="50"/>
      <c r="F856" s="51"/>
      <c r="G856" s="52"/>
    </row>
    <row r="857" spans="1:7">
      <c r="A857" s="1"/>
      <c r="B857" s="1"/>
      <c r="C857" s="49"/>
      <c r="D857" s="1"/>
      <c r="E857" s="50"/>
      <c r="F857" s="51"/>
      <c r="G857" s="52"/>
    </row>
    <row r="858" spans="1:7">
      <c r="A858" s="1"/>
      <c r="B858" s="1"/>
      <c r="C858" s="49"/>
      <c r="D858" s="1"/>
      <c r="E858" s="50"/>
      <c r="F858" s="51"/>
      <c r="G858" s="52"/>
    </row>
    <row r="859" spans="1:7">
      <c r="A859" s="1"/>
      <c r="B859" s="1"/>
      <c r="C859" s="49"/>
      <c r="D859" s="1"/>
      <c r="E859" s="50"/>
      <c r="F859" s="51"/>
      <c r="G859" s="52"/>
    </row>
    <row r="860" spans="1:7">
      <c r="A860" s="1"/>
      <c r="B860" s="1"/>
      <c r="C860" s="49"/>
      <c r="D860" s="1"/>
      <c r="E860" s="50"/>
      <c r="F860" s="51"/>
      <c r="G860" s="52"/>
    </row>
    <row r="861" spans="1:7">
      <c r="A861" s="1"/>
      <c r="B861" s="1"/>
      <c r="C861" s="49"/>
      <c r="D861" s="1"/>
      <c r="E861" s="50"/>
      <c r="F861" s="51"/>
      <c r="G861" s="52"/>
    </row>
    <row r="862" spans="1:7">
      <c r="A862" s="1"/>
      <c r="B862" s="1"/>
      <c r="C862" s="49"/>
      <c r="D862" s="1"/>
      <c r="E862" s="50"/>
      <c r="F862" s="51"/>
      <c r="G862" s="52"/>
    </row>
    <row r="863" spans="1:7">
      <c r="A863" s="1"/>
      <c r="B863" s="1"/>
      <c r="C863" s="49"/>
      <c r="D863" s="1"/>
      <c r="E863" s="50"/>
      <c r="F863" s="51"/>
      <c r="G863" s="52"/>
    </row>
    <row r="864" spans="1:7">
      <c r="A864" s="1"/>
      <c r="B864" s="1"/>
      <c r="C864" s="49"/>
      <c r="D864" s="1"/>
      <c r="E864" s="50"/>
      <c r="F864" s="51"/>
      <c r="G864" s="52"/>
    </row>
    <row r="865" spans="1:7">
      <c r="A865" s="1"/>
      <c r="B865" s="1"/>
      <c r="C865" s="49"/>
      <c r="D865" s="1"/>
      <c r="E865" s="50"/>
      <c r="F865" s="51"/>
      <c r="G865" s="52"/>
    </row>
    <row r="866" spans="1:7">
      <c r="A866" s="1"/>
      <c r="B866" s="1"/>
      <c r="C866" s="49"/>
      <c r="D866" s="1"/>
      <c r="E866" s="50"/>
      <c r="F866" s="51"/>
      <c r="G866" s="52"/>
    </row>
    <row r="867" spans="1:7">
      <c r="A867" s="1"/>
      <c r="B867" s="1"/>
      <c r="C867" s="49"/>
      <c r="D867" s="1"/>
      <c r="E867" s="50"/>
      <c r="F867" s="51"/>
      <c r="G867" s="52"/>
    </row>
    <row r="868" spans="1:7">
      <c r="A868" s="1"/>
      <c r="B868" s="1"/>
      <c r="C868" s="49"/>
      <c r="D868" s="1"/>
      <c r="E868" s="50"/>
      <c r="F868" s="51"/>
      <c r="G868" s="52"/>
    </row>
    <row r="869" spans="1:7">
      <c r="A869" s="1"/>
      <c r="B869" s="1"/>
      <c r="C869" s="49"/>
      <c r="D869" s="1"/>
      <c r="E869" s="50"/>
      <c r="F869" s="51"/>
      <c r="G869" s="52"/>
    </row>
    <row r="870" spans="1:7">
      <c r="A870" s="1"/>
      <c r="B870" s="1"/>
      <c r="C870" s="49"/>
      <c r="D870" s="1"/>
      <c r="E870" s="50"/>
      <c r="F870" s="51"/>
      <c r="G870" s="52"/>
    </row>
    <row r="871" spans="1:7">
      <c r="A871" s="1"/>
      <c r="B871" s="1"/>
      <c r="C871" s="49"/>
      <c r="D871" s="1"/>
      <c r="E871" s="50"/>
      <c r="F871" s="51"/>
      <c r="G871" s="52"/>
    </row>
    <row r="872" spans="1:7">
      <c r="A872" s="1"/>
      <c r="B872" s="1"/>
      <c r="C872" s="49"/>
      <c r="D872" s="1"/>
      <c r="E872" s="50"/>
      <c r="F872" s="51"/>
      <c r="G872" s="52"/>
    </row>
    <row r="873" spans="1:7">
      <c r="A873" s="1"/>
      <c r="B873" s="1"/>
      <c r="C873" s="49"/>
      <c r="D873" s="1"/>
      <c r="E873" s="50"/>
      <c r="F873" s="51"/>
      <c r="G873" s="52"/>
    </row>
    <row r="874" spans="1:7">
      <c r="A874" s="1"/>
      <c r="B874" s="1"/>
      <c r="C874" s="49"/>
      <c r="D874" s="1"/>
      <c r="E874" s="50"/>
      <c r="F874" s="51"/>
      <c r="G874" s="52"/>
    </row>
    <row r="875" spans="1:7">
      <c r="A875" s="1"/>
      <c r="B875" s="1"/>
      <c r="C875" s="49"/>
      <c r="D875" s="1"/>
      <c r="E875" s="50"/>
      <c r="F875" s="51"/>
      <c r="G875" s="52"/>
    </row>
    <row r="876" spans="1:7">
      <c r="A876" s="1"/>
      <c r="B876" s="1"/>
      <c r="C876" s="49"/>
      <c r="D876" s="1"/>
      <c r="E876" s="50"/>
      <c r="F876" s="51"/>
      <c r="G876" s="52"/>
    </row>
  </sheetData>
  <mergeCells count="11">
    <mergeCell ref="A6:K6"/>
    <mergeCell ref="A7:K7"/>
    <mergeCell ref="A8:K8"/>
    <mergeCell ref="A9:K9"/>
    <mergeCell ref="A15:K15"/>
    <mergeCell ref="A11:K12"/>
    <mergeCell ref="A1:K1"/>
    <mergeCell ref="A2:K2"/>
    <mergeCell ref="A3:K3"/>
    <mergeCell ref="A4:K4"/>
    <mergeCell ref="A5:K5"/>
  </mergeCells>
  <conditionalFormatting sqref="E17:E74">
    <cfRule type="cellIs" dxfId="0" priority="1" operator="equal">
      <formula>0</formula>
    </cfRule>
  </conditionalFormatting>
  <pageMargins left="0.70866141732283505" right="0.70866141732283505" top="0.74803149606299202" bottom="0.74803149606299202" header="0.31496062992126" footer="0.31496062992126"/>
  <pageSetup paperSize="9" scale="44" orientation="landscape" r:id="rId1"/>
  <headerFooter>
    <oddFooter>&amp;CPage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J63"/>
  <sheetViews>
    <sheetView tabSelected="1" view="pageBreakPreview" zoomScaleNormal="100" workbookViewId="0">
      <pane xSplit="2" ySplit="2" topLeftCell="C6" activePane="bottomRight" state="frozen"/>
      <selection pane="topRight"/>
      <selection pane="bottomLeft"/>
      <selection pane="bottomRight" activeCell="D29" sqref="D29"/>
    </sheetView>
  </sheetViews>
  <sheetFormatPr defaultColWidth="9.109375" defaultRowHeight="13.2"/>
  <cols>
    <col min="1" max="1" width="9.109375" style="36"/>
    <col min="2" max="2" width="81.88671875" style="536" customWidth="1"/>
    <col min="3" max="3" width="16.6640625" style="537" customWidth="1"/>
    <col min="4" max="4" width="15.6640625" style="537" customWidth="1"/>
    <col min="5" max="5" width="11.44140625" style="538" customWidth="1"/>
    <col min="6" max="6" width="14.6640625" style="235"/>
    <col min="7" max="7" width="12.88671875" style="235"/>
    <col min="8" max="10" width="11.88671875" style="235"/>
    <col min="11" max="16384" width="9.109375" style="235"/>
  </cols>
  <sheetData>
    <row r="1" spans="1:7" s="535" customFormat="1" ht="11.4">
      <c r="A1" s="539" t="s">
        <v>10</v>
      </c>
      <c r="B1" s="540"/>
      <c r="C1" s="541" t="s">
        <v>11</v>
      </c>
      <c r="D1" s="542"/>
      <c r="E1" s="543"/>
    </row>
    <row r="2" spans="1:7" s="535" customFormat="1" ht="14.25" customHeight="1">
      <c r="A2" s="635" t="s">
        <v>12</v>
      </c>
      <c r="B2" s="636"/>
      <c r="C2" s="637"/>
      <c r="D2" s="544"/>
      <c r="E2" s="543"/>
    </row>
    <row r="3" spans="1:7" s="535" customFormat="1" ht="11.4">
      <c r="A3" s="545" t="s">
        <v>13</v>
      </c>
      <c r="B3" s="546" t="s">
        <v>14</v>
      </c>
      <c r="C3" s="547" t="s">
        <v>15</v>
      </c>
      <c r="D3" s="547" t="s">
        <v>15</v>
      </c>
      <c r="E3" s="543"/>
    </row>
    <row r="4" spans="1:7">
      <c r="A4" s="272" t="s">
        <v>16</v>
      </c>
      <c r="B4" s="336" t="s">
        <v>17</v>
      </c>
      <c r="C4" s="548"/>
      <c r="D4" s="548"/>
      <c r="E4" s="549"/>
    </row>
    <row r="5" spans="1:7">
      <c r="A5" s="550">
        <v>1</v>
      </c>
      <c r="B5" s="551" t="s">
        <v>18</v>
      </c>
      <c r="C5" s="552">
        <f>+'Abstract-C&amp;I'!I34</f>
        <v>547827.65625</v>
      </c>
      <c r="D5" s="552">
        <f>'Abstract-C&amp;I'!I34</f>
        <v>547827.65625</v>
      </c>
      <c r="E5" s="553"/>
    </row>
    <row r="6" spans="1:7">
      <c r="A6" s="550">
        <v>2</v>
      </c>
      <c r="B6" s="551" t="s">
        <v>19</v>
      </c>
      <c r="C6" s="554">
        <f>'Abstract-C&amp;I'!I69</f>
        <v>3117640.1330310497</v>
      </c>
      <c r="D6" s="554">
        <f>'Abstract-C&amp;I'!I69</f>
        <v>3117640.1330310497</v>
      </c>
      <c r="E6" s="553"/>
    </row>
    <row r="7" spans="1:7">
      <c r="A7" s="550">
        <v>3</v>
      </c>
      <c r="B7" s="551" t="s">
        <v>20</v>
      </c>
      <c r="C7" s="555">
        <f>'Abstract-C&amp;I'!I149</f>
        <v>9554976.0445237495</v>
      </c>
      <c r="D7" s="555">
        <f>'Abstract-C&amp;I'!I149</f>
        <v>9554976.0445237495</v>
      </c>
      <c r="E7" s="553"/>
    </row>
    <row r="8" spans="1:7">
      <c r="A8" s="550">
        <v>4</v>
      </c>
      <c r="B8" s="551" t="s">
        <v>21</v>
      </c>
      <c r="C8" s="554">
        <f>'Abstract-C&amp;I'!I203</f>
        <v>746957.99349999987</v>
      </c>
      <c r="D8" s="554">
        <f>'Abstract-C&amp;I'!I203</f>
        <v>746957.99349999987</v>
      </c>
      <c r="E8" s="553"/>
      <c r="F8"/>
    </row>
    <row r="9" spans="1:7">
      <c r="A9" s="550">
        <v>5</v>
      </c>
      <c r="B9" s="551" t="s">
        <v>22</v>
      </c>
      <c r="C9" s="554">
        <f>'Abstract-C&amp;I'!I284</f>
        <v>7275202.8057697499</v>
      </c>
      <c r="D9" s="554">
        <f>'Abstract-C&amp;I'!I284</f>
        <v>7275202.8057697499</v>
      </c>
      <c r="E9" s="553"/>
    </row>
    <row r="10" spans="1:7">
      <c r="A10" s="550">
        <v>6</v>
      </c>
      <c r="B10" s="551" t="s">
        <v>23</v>
      </c>
      <c r="C10" s="554">
        <f>'Abstract-C&amp;I'!I309</f>
        <v>2414856.9435649998</v>
      </c>
      <c r="D10" s="554">
        <f>'Abstract-C&amp;I'!I309</f>
        <v>2414856.9435649998</v>
      </c>
      <c r="E10" s="553"/>
    </row>
    <row r="11" spans="1:7">
      <c r="A11" s="550">
        <v>7</v>
      </c>
      <c r="B11" s="551" t="s">
        <v>24</v>
      </c>
      <c r="C11" s="554">
        <f>'Abstract-C&amp;I'!I323</f>
        <v>2300820.8365925001</v>
      </c>
      <c r="D11" s="554">
        <f>'Abstract-C&amp;I'!I323</f>
        <v>2300820.8365925001</v>
      </c>
      <c r="E11" s="553"/>
    </row>
    <row r="12" spans="1:7">
      <c r="A12" s="550">
        <v>8</v>
      </c>
      <c r="B12" s="551" t="s">
        <v>25</v>
      </c>
      <c r="C12" s="554">
        <f>'Abstract-C&amp;I'!I400</f>
        <v>17596416.878429998</v>
      </c>
      <c r="D12" s="554">
        <f>'Abstract-C&amp;I'!I400</f>
        <v>17596416.878429998</v>
      </c>
      <c r="E12" s="553"/>
      <c r="G12" s="556"/>
    </row>
    <row r="13" spans="1:7">
      <c r="A13" s="550">
        <v>9</v>
      </c>
      <c r="B13" s="551" t="s">
        <v>26</v>
      </c>
      <c r="C13" s="554">
        <f>+Furniture!G75</f>
        <v>7489105</v>
      </c>
      <c r="D13" s="554">
        <f>Furniture!G75</f>
        <v>7489105</v>
      </c>
      <c r="E13" s="553"/>
    </row>
    <row r="14" spans="1:7">
      <c r="A14" s="550">
        <v>10</v>
      </c>
      <c r="B14" s="551" t="s">
        <v>27</v>
      </c>
      <c r="C14" s="554">
        <f>+'Structure work'!F75</f>
        <v>1213800</v>
      </c>
      <c r="D14" s="554">
        <f>'Structure work'!F75</f>
        <v>1213800</v>
      </c>
      <c r="E14" s="553"/>
    </row>
    <row r="15" spans="1:7">
      <c r="A15" s="557"/>
      <c r="B15" s="558" t="s">
        <v>28</v>
      </c>
      <c r="C15" s="559">
        <f>SUM(C5:C14)</f>
        <v>52257604.291662045</v>
      </c>
      <c r="D15" s="559">
        <f>SUM(D5:D14)</f>
        <v>52257604.291662045</v>
      </c>
      <c r="E15" s="553"/>
    </row>
    <row r="16" spans="1:7">
      <c r="A16" s="550"/>
      <c r="B16" s="546"/>
      <c r="C16" s="547"/>
      <c r="D16" s="547"/>
      <c r="E16" s="553"/>
    </row>
    <row r="17" spans="1:10">
      <c r="A17" s="272" t="s">
        <v>29</v>
      </c>
      <c r="B17" s="336" t="s">
        <v>30</v>
      </c>
      <c r="C17" s="548"/>
      <c r="D17" s="548"/>
      <c r="E17" s="560"/>
    </row>
    <row r="18" spans="1:10">
      <c r="A18" s="550"/>
      <c r="B18" s="546" t="s">
        <v>31</v>
      </c>
      <c r="C18" s="547"/>
      <c r="D18" s="547"/>
      <c r="E18" s="553"/>
      <c r="H18" s="535"/>
      <c r="I18" s="535"/>
    </row>
    <row r="19" spans="1:10">
      <c r="A19" s="550">
        <v>1</v>
      </c>
      <c r="B19" s="561" t="s">
        <v>32</v>
      </c>
      <c r="C19" s="552">
        <f>MEP!F56</f>
        <v>1531899</v>
      </c>
      <c r="D19" s="552">
        <f>MEP!F56</f>
        <v>1531899</v>
      </c>
      <c r="E19" s="553"/>
      <c r="J19" s="580"/>
    </row>
    <row r="20" spans="1:10">
      <c r="A20" s="550">
        <v>2</v>
      </c>
      <c r="B20" s="561" t="s">
        <v>33</v>
      </c>
      <c r="C20" s="552">
        <f>MEP!F113</f>
        <v>827938</v>
      </c>
      <c r="D20" s="552">
        <f>MEP!F113</f>
        <v>827938</v>
      </c>
      <c r="E20" s="553"/>
      <c r="J20" s="580"/>
    </row>
    <row r="21" spans="1:10">
      <c r="A21" s="550">
        <v>3</v>
      </c>
      <c r="B21" s="561" t="s">
        <v>34</v>
      </c>
      <c r="C21" s="552">
        <f>MEP!F171</f>
        <v>1117081.2</v>
      </c>
      <c r="D21" s="552">
        <f>MEP!F171</f>
        <v>1117081.2</v>
      </c>
      <c r="E21" s="553"/>
      <c r="J21" s="556"/>
    </row>
    <row r="22" spans="1:10">
      <c r="A22" s="550">
        <v>4</v>
      </c>
      <c r="B22" s="561" t="s">
        <v>35</v>
      </c>
      <c r="C22" s="552">
        <f>'FAS &amp; PA'!I33</f>
        <v>879880</v>
      </c>
      <c r="D22" s="552">
        <f>'FAS &amp; PA'!I33</f>
        <v>879880</v>
      </c>
      <c r="E22" s="553"/>
    </row>
    <row r="23" spans="1:10">
      <c r="A23" s="550">
        <v>5</v>
      </c>
      <c r="B23" s="561" t="s">
        <v>36</v>
      </c>
      <c r="C23" s="552">
        <f>'CCTV '!J10</f>
        <v>693910</v>
      </c>
      <c r="D23" s="552">
        <f>'CCTV '!S10</f>
        <v>659376</v>
      </c>
      <c r="E23" s="553"/>
    </row>
    <row r="24" spans="1:10">
      <c r="A24" s="550">
        <v>6</v>
      </c>
      <c r="B24" s="561" t="s">
        <v>37</v>
      </c>
      <c r="C24" s="552">
        <f>+MEP!F195</f>
        <v>830075</v>
      </c>
      <c r="D24" s="552">
        <f>MEP!F195</f>
        <v>830075</v>
      </c>
      <c r="E24" s="553"/>
    </row>
    <row r="25" spans="1:10">
      <c r="A25" s="557"/>
      <c r="B25" s="558" t="s">
        <v>38</v>
      </c>
      <c r="C25" s="559">
        <f>SUM(C19:C24)</f>
        <v>5880783.2000000002</v>
      </c>
      <c r="D25" s="559">
        <f>SUM(D19:D24)</f>
        <v>5846249.2000000002</v>
      </c>
      <c r="E25" s="553"/>
      <c r="G25" s="556"/>
    </row>
    <row r="26" spans="1:10">
      <c r="A26" s="545" t="s">
        <v>39</v>
      </c>
      <c r="B26" s="546" t="s">
        <v>40</v>
      </c>
      <c r="C26" s="562"/>
      <c r="D26" s="562"/>
      <c r="E26" s="553"/>
    </row>
    <row r="27" spans="1:10">
      <c r="A27" s="550">
        <v>1</v>
      </c>
      <c r="B27" s="563" t="s">
        <v>41</v>
      </c>
      <c r="C27" s="552">
        <f>HVAC!J273</f>
        <v>6057143</v>
      </c>
      <c r="D27" s="552">
        <f>HVAC!S273</f>
        <v>5798153.9299999997</v>
      </c>
      <c r="E27" s="553"/>
    </row>
    <row r="28" spans="1:10">
      <c r="A28" s="550">
        <v>2</v>
      </c>
      <c r="B28" s="563" t="s">
        <v>42</v>
      </c>
      <c r="C28" s="552">
        <f>HVAC!J335</f>
        <v>3570952.5</v>
      </c>
      <c r="D28" s="552">
        <f>HVAC!S335</f>
        <v>3063633.58</v>
      </c>
      <c r="E28" s="553"/>
    </row>
    <row r="29" spans="1:10">
      <c r="A29" s="557"/>
      <c r="B29" s="558" t="s">
        <v>43</v>
      </c>
      <c r="C29" s="559">
        <f>SUM(C27:C28)</f>
        <v>9628095.5</v>
      </c>
      <c r="D29" s="559">
        <f>SUM(D27:D28)</f>
        <v>8861787.5099999998</v>
      </c>
      <c r="E29" s="553"/>
      <c r="G29" s="556"/>
    </row>
    <row r="30" spans="1:10">
      <c r="A30" s="545" t="s">
        <v>44</v>
      </c>
      <c r="B30" s="546" t="s">
        <v>45</v>
      </c>
      <c r="C30" s="562"/>
      <c r="D30" s="562"/>
      <c r="E30" s="553"/>
    </row>
    <row r="31" spans="1:10">
      <c r="A31" s="550">
        <v>1</v>
      </c>
      <c r="B31" s="563" t="s">
        <v>46</v>
      </c>
      <c r="C31" s="552">
        <f>MEP!F239</f>
        <v>229750</v>
      </c>
      <c r="D31" s="552">
        <f>MEP!F239</f>
        <v>229750</v>
      </c>
      <c r="E31" s="553"/>
      <c r="G31" s="556"/>
    </row>
    <row r="32" spans="1:10">
      <c r="A32" s="550">
        <v>2</v>
      </c>
      <c r="B32" s="563" t="s">
        <v>47</v>
      </c>
      <c r="C32" s="552">
        <f>MEP!F277</f>
        <v>443170</v>
      </c>
      <c r="D32" s="552">
        <f>MEP!F277</f>
        <v>443170</v>
      </c>
      <c r="E32" s="553"/>
    </row>
    <row r="33" spans="1:10">
      <c r="A33" s="550">
        <v>3</v>
      </c>
      <c r="B33" s="563" t="s">
        <v>48</v>
      </c>
      <c r="C33" s="552">
        <f>MEP!F316</f>
        <v>233920</v>
      </c>
      <c r="D33" s="552">
        <f>MEP!F316</f>
        <v>233920</v>
      </c>
      <c r="E33" s="553"/>
    </row>
    <row r="34" spans="1:10">
      <c r="A34" s="550">
        <v>4</v>
      </c>
      <c r="B34" s="563" t="s">
        <v>49</v>
      </c>
      <c r="C34" s="552">
        <f>'FAS &amp; PA'!I97</f>
        <v>855045</v>
      </c>
      <c r="D34" s="552">
        <f>'FAS &amp; PA'!I97</f>
        <v>855045</v>
      </c>
      <c r="E34" s="553"/>
    </row>
    <row r="35" spans="1:10">
      <c r="A35" s="557"/>
      <c r="B35" s="558" t="s">
        <v>50</v>
      </c>
      <c r="C35" s="559">
        <f>SUM(C31:C34)</f>
        <v>1761885</v>
      </c>
      <c r="D35" s="559">
        <f>SUM(D31:D34)</f>
        <v>1761885</v>
      </c>
      <c r="E35" s="553"/>
    </row>
    <row r="36" spans="1:10">
      <c r="A36" s="550"/>
      <c r="B36" s="546"/>
      <c r="C36" s="547"/>
      <c r="D36" s="547"/>
      <c r="E36" s="553"/>
    </row>
    <row r="37" spans="1:10">
      <c r="A37" s="545" t="s">
        <v>51</v>
      </c>
      <c r="B37" s="546" t="s">
        <v>52</v>
      </c>
      <c r="C37" s="562"/>
      <c r="D37" s="562"/>
      <c r="E37" s="553"/>
    </row>
    <row r="38" spans="1:10">
      <c r="A38" s="550">
        <v>1</v>
      </c>
      <c r="B38" s="551" t="s">
        <v>53</v>
      </c>
      <c r="C38" s="554">
        <f>+Lights!H15</f>
        <v>1077440</v>
      </c>
      <c r="D38" s="554">
        <f>Lights!H15</f>
        <v>1077440</v>
      </c>
      <c r="E38" s="553"/>
    </row>
    <row r="39" spans="1:10">
      <c r="A39" s="550">
        <v>2</v>
      </c>
      <c r="B39" s="551" t="s">
        <v>54</v>
      </c>
      <c r="C39" s="554">
        <f>+Lights!H30</f>
        <v>9394215</v>
      </c>
      <c r="D39" s="554">
        <f>Lights!H30</f>
        <v>9394215</v>
      </c>
      <c r="E39" s="553"/>
    </row>
    <row r="40" spans="1:10">
      <c r="A40" s="564"/>
      <c r="B40" s="558" t="s">
        <v>50</v>
      </c>
      <c r="C40" s="565">
        <f>SUM(C38:C39)</f>
        <v>10471655</v>
      </c>
      <c r="D40" s="565">
        <f>SUM(D38:D39)</f>
        <v>10471655</v>
      </c>
      <c r="E40" s="553"/>
    </row>
    <row r="41" spans="1:10">
      <c r="A41" s="550"/>
      <c r="B41" s="546"/>
      <c r="C41" s="547"/>
      <c r="D41" s="547"/>
      <c r="E41" s="553"/>
    </row>
    <row r="42" spans="1:10">
      <c r="A42" s="545" t="s">
        <v>55</v>
      </c>
      <c r="B42" s="546" t="s">
        <v>56</v>
      </c>
      <c r="C42" s="562"/>
      <c r="D42" s="562"/>
      <c r="E42" s="553"/>
    </row>
    <row r="43" spans="1:10">
      <c r="A43" s="550">
        <v>1</v>
      </c>
      <c r="B43" s="551" t="s">
        <v>57</v>
      </c>
      <c r="C43" s="562"/>
      <c r="D43" s="562"/>
      <c r="E43" s="553"/>
    </row>
    <row r="44" spans="1:10">
      <c r="A44" s="564"/>
      <c r="B44" s="558" t="s">
        <v>58</v>
      </c>
      <c r="C44" s="565"/>
      <c r="D44" s="565"/>
      <c r="E44" s="553"/>
    </row>
    <row r="45" spans="1:10">
      <c r="A45" s="545"/>
      <c r="B45" s="546"/>
      <c r="C45" s="562"/>
      <c r="D45" s="562"/>
      <c r="E45" s="553"/>
    </row>
    <row r="46" spans="1:10">
      <c r="A46" s="550"/>
      <c r="B46" s="546" t="s">
        <v>59</v>
      </c>
      <c r="C46" s="547">
        <f>C15+C25+C29+C35+C40</f>
        <v>80000022.991662055</v>
      </c>
      <c r="D46" s="547">
        <f>D15+D25+D29+D35+D40</f>
        <v>79199181.001662046</v>
      </c>
      <c r="E46" s="553"/>
      <c r="F46" s="566"/>
      <c r="G46" s="566"/>
      <c r="H46" s="566"/>
      <c r="I46" s="566"/>
      <c r="J46" s="566"/>
    </row>
    <row r="47" spans="1:10">
      <c r="A47" s="550"/>
      <c r="B47" s="546"/>
      <c r="C47" s="547"/>
      <c r="D47" s="547"/>
      <c r="E47" s="553"/>
      <c r="G47" s="306"/>
    </row>
    <row r="48" spans="1:10">
      <c r="A48" s="567"/>
      <c r="B48" s="568"/>
      <c r="C48" s="569"/>
      <c r="D48" s="569"/>
      <c r="E48" s="553"/>
    </row>
    <row r="49" spans="1:5">
      <c r="A49" s="570"/>
      <c r="B49" s="571" t="s">
        <v>60</v>
      </c>
      <c r="C49" s="572"/>
      <c r="D49" s="572"/>
      <c r="E49" s="553"/>
    </row>
    <row r="50" spans="1:5">
      <c r="A50" s="570"/>
      <c r="B50" s="573" t="s">
        <v>61</v>
      </c>
      <c r="C50" s="572"/>
      <c r="D50" s="572"/>
      <c r="E50" s="553"/>
    </row>
    <row r="51" spans="1:5">
      <c r="A51" s="570"/>
      <c r="B51" s="573" t="s">
        <v>62</v>
      </c>
      <c r="C51" s="572"/>
      <c r="D51" s="572"/>
    </row>
    <row r="52" spans="1:5">
      <c r="A52" s="570"/>
      <c r="B52" s="573"/>
      <c r="C52" s="572"/>
      <c r="D52" s="572"/>
    </row>
    <row r="53" spans="1:5">
      <c r="A53" s="574"/>
      <c r="B53" s="575" t="s">
        <v>63</v>
      </c>
      <c r="C53" s="572"/>
      <c r="D53" s="572"/>
    </row>
    <row r="54" spans="1:5">
      <c r="A54" s="570"/>
      <c r="B54" s="573" t="s">
        <v>64</v>
      </c>
      <c r="C54" s="572"/>
      <c r="D54" s="572"/>
    </row>
    <row r="55" spans="1:5">
      <c r="A55" s="570"/>
      <c r="B55" s="576" t="s">
        <v>65</v>
      </c>
      <c r="C55" s="572"/>
      <c r="D55" s="572"/>
    </row>
    <row r="56" spans="1:5">
      <c r="A56" s="570"/>
      <c r="B56" s="573" t="s">
        <v>66</v>
      </c>
      <c r="C56" s="572"/>
      <c r="D56" s="572"/>
    </row>
    <row r="57" spans="1:5">
      <c r="A57" s="570"/>
      <c r="B57" s="573" t="s">
        <v>67</v>
      </c>
      <c r="C57" s="572"/>
      <c r="D57" s="572"/>
    </row>
    <row r="58" spans="1:5">
      <c r="A58" s="570"/>
      <c r="B58" s="638" t="s">
        <v>68</v>
      </c>
      <c r="C58" s="639"/>
      <c r="D58" s="576"/>
    </row>
    <row r="59" spans="1:5">
      <c r="A59" s="570"/>
      <c r="B59" s="638"/>
      <c r="C59" s="639"/>
      <c r="D59" s="576"/>
    </row>
    <row r="60" spans="1:5">
      <c r="A60" s="570"/>
      <c r="B60" s="573" t="s">
        <v>69</v>
      </c>
      <c r="C60" s="572"/>
      <c r="D60" s="572"/>
    </row>
    <row r="61" spans="1:5">
      <c r="A61" s="570"/>
      <c r="B61" s="573" t="s">
        <v>70</v>
      </c>
      <c r="C61" s="572"/>
      <c r="D61" s="572"/>
    </row>
    <row r="62" spans="1:5">
      <c r="A62" s="570"/>
      <c r="B62" s="571"/>
      <c r="C62" s="572"/>
      <c r="D62" s="572"/>
    </row>
    <row r="63" spans="1:5">
      <c r="A63" s="577"/>
      <c r="B63" s="578"/>
      <c r="C63" s="579"/>
      <c r="D63" s="579"/>
    </row>
  </sheetData>
  <mergeCells count="2">
    <mergeCell ref="A2:C2"/>
    <mergeCell ref="B58:C59"/>
  </mergeCells>
  <printOptions horizontalCentered="1" verticalCentered="1" gridLines="1"/>
  <pageMargins left="0.196850393700787" right="0.196850393700787" top="0.59055118110236204" bottom="0.196850393700787" header="0.511811023622047" footer="0.511811023622047"/>
  <pageSetup paperSize="9" scale="64" orientation="portrait" r:id="rId1"/>
  <headerFooter>
    <oddHeader>&amp;LInternational CIP Lounge T3&amp;RCivil &amp; Interior Work Summary</oddHead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71"/>
  <sheetViews>
    <sheetView view="pageBreakPreview" zoomScale="85" zoomScaleNormal="85" workbookViewId="0">
      <pane xSplit="3" ySplit="1" topLeftCell="D389" activePane="bottomRight" state="frozen"/>
      <selection pane="topRight"/>
      <selection pane="bottomLeft"/>
      <selection pane="bottomRight" activeCell="C396" sqref="C396"/>
    </sheetView>
  </sheetViews>
  <sheetFormatPr defaultColWidth="9.109375" defaultRowHeight="13.2" outlineLevelRow="1"/>
  <cols>
    <col min="1" max="1" width="7.88671875" style="1" customWidth="1"/>
    <col min="2" max="2" width="84.6640625" style="49" customWidth="1"/>
    <col min="3" max="3" width="26.33203125" style="49" customWidth="1"/>
    <col min="4" max="4" width="16.5546875" style="1" customWidth="1"/>
    <col min="5" max="5" width="14.6640625" style="436" hidden="1" customWidth="1"/>
    <col min="6" max="6" width="12.33203125" style="437" hidden="1" customWidth="1"/>
    <col min="7" max="7" width="20.109375" style="438" customWidth="1"/>
    <col min="8" max="8" width="12.5546875" style="51" customWidth="1"/>
    <col min="9" max="9" width="24.88671875" style="439" customWidth="1"/>
    <col min="10" max="10" width="13.6640625" style="7" customWidth="1"/>
    <col min="11" max="16384" width="9.109375" style="7"/>
  </cols>
  <sheetData>
    <row r="1" spans="1:9" s="1" customFormat="1">
      <c r="A1" s="640" t="s">
        <v>10</v>
      </c>
      <c r="B1" s="641"/>
      <c r="C1" s="641"/>
      <c r="D1" s="641"/>
      <c r="E1" s="641"/>
      <c r="F1" s="641"/>
      <c r="G1" s="641"/>
      <c r="H1" s="641"/>
      <c r="I1" s="642"/>
    </row>
    <row r="2" spans="1:9" s="432" customFormat="1" ht="11.4">
      <c r="A2" s="45" t="s">
        <v>71</v>
      </c>
      <c r="B2" s="46" t="s">
        <v>72</v>
      </c>
      <c r="C2" s="440" t="s">
        <v>73</v>
      </c>
      <c r="D2" s="45" t="s">
        <v>74</v>
      </c>
      <c r="E2" s="48" t="s">
        <v>75</v>
      </c>
      <c r="F2" s="48" t="s">
        <v>75</v>
      </c>
      <c r="G2" s="48" t="s">
        <v>76</v>
      </c>
      <c r="H2" s="441" t="s">
        <v>77</v>
      </c>
      <c r="I2" s="48" t="s">
        <v>78</v>
      </c>
    </row>
    <row r="3" spans="1:9" s="432" customFormat="1">
      <c r="A3" s="17"/>
      <c r="B3" s="21"/>
      <c r="C3" s="21"/>
      <c r="D3" s="17"/>
      <c r="E3" s="442" t="s">
        <v>79</v>
      </c>
      <c r="F3" s="431" t="s">
        <v>80</v>
      </c>
      <c r="G3" s="425"/>
      <c r="H3" s="443"/>
      <c r="I3" s="425"/>
    </row>
    <row r="4" spans="1:9" s="432" customFormat="1">
      <c r="A4" s="17">
        <v>1</v>
      </c>
      <c r="B4" s="21" t="s">
        <v>81</v>
      </c>
      <c r="C4" s="21"/>
      <c r="D4" s="17"/>
      <c r="E4" s="428"/>
      <c r="F4" s="429"/>
      <c r="G4" s="425"/>
      <c r="H4" s="443"/>
      <c r="I4" s="425"/>
    </row>
    <row r="5" spans="1:9" s="235" customFormat="1" ht="26.4" outlineLevel="1">
      <c r="A5" s="23">
        <v>1</v>
      </c>
      <c r="B5" s="347" t="s">
        <v>82</v>
      </c>
      <c r="C5" s="347"/>
      <c r="D5" s="18" t="s">
        <v>83</v>
      </c>
      <c r="E5" s="444">
        <v>300</v>
      </c>
      <c r="F5" s="445">
        <v>0</v>
      </c>
      <c r="G5" s="388">
        <f>SUM(E5:F5)</f>
        <v>300</v>
      </c>
      <c r="H5" s="446">
        <v>347.01249999999999</v>
      </c>
      <c r="I5" s="446">
        <f>+G5*H5</f>
        <v>104103.75</v>
      </c>
    </row>
    <row r="6" spans="1:9" s="235" customFormat="1" outlineLevel="1">
      <c r="A6" s="23"/>
      <c r="B6" s="347"/>
      <c r="C6" s="347"/>
      <c r="D6" s="23"/>
      <c r="E6" s="428"/>
      <c r="F6" s="429"/>
      <c r="G6" s="425"/>
      <c r="H6" s="430"/>
      <c r="I6" s="430"/>
    </row>
    <row r="7" spans="1:9" s="235" customFormat="1" outlineLevel="1">
      <c r="A7" s="23">
        <f>+A5+1</f>
        <v>2</v>
      </c>
      <c r="B7" s="447" t="s">
        <v>84</v>
      </c>
      <c r="C7" s="447"/>
      <c r="D7" s="448"/>
      <c r="E7" s="428"/>
      <c r="F7" s="429"/>
      <c r="G7" s="425"/>
      <c r="H7" s="449"/>
      <c r="I7" s="430"/>
    </row>
    <row r="8" spans="1:9" s="235" customFormat="1" outlineLevel="1">
      <c r="A8" s="448" t="s">
        <v>85</v>
      </c>
      <c r="B8" s="447" t="s">
        <v>86</v>
      </c>
      <c r="C8" s="447"/>
      <c r="D8" s="450" t="s">
        <v>87</v>
      </c>
      <c r="E8" s="444"/>
      <c r="F8" s="445"/>
      <c r="G8" s="388"/>
      <c r="H8" s="451">
        <v>1759.5</v>
      </c>
      <c r="I8" s="446"/>
    </row>
    <row r="9" spans="1:9" s="235" customFormat="1" outlineLevel="1">
      <c r="A9" s="448" t="s">
        <v>88</v>
      </c>
      <c r="B9" s="447" t="s">
        <v>89</v>
      </c>
      <c r="C9" s="447"/>
      <c r="D9" s="450" t="s">
        <v>90</v>
      </c>
      <c r="E9" s="444">
        <v>15</v>
      </c>
      <c r="F9" s="445"/>
      <c r="G9" s="388">
        <f t="shared" ref="G9:G67" si="0">SUM(E9:F9)</f>
        <v>15</v>
      </c>
      <c r="H9" s="451">
        <v>317.6875</v>
      </c>
      <c r="I9" s="446">
        <f>+G9*H9</f>
        <v>4765.3125</v>
      </c>
    </row>
    <row r="10" spans="1:9" s="235" customFormat="1" outlineLevel="1">
      <c r="A10" s="448"/>
      <c r="B10" s="447"/>
      <c r="C10" s="447"/>
      <c r="D10" s="448"/>
      <c r="E10" s="428"/>
      <c r="F10" s="429"/>
      <c r="G10" s="425"/>
      <c r="H10" s="449"/>
      <c r="I10" s="430"/>
    </row>
    <row r="11" spans="1:9" s="235" customFormat="1" outlineLevel="1">
      <c r="A11" s="448">
        <f>+A7+1</f>
        <v>3</v>
      </c>
      <c r="B11" s="447" t="s">
        <v>91</v>
      </c>
      <c r="C11" s="447"/>
      <c r="D11" s="450" t="s">
        <v>90</v>
      </c>
      <c r="E11" s="444">
        <v>300</v>
      </c>
      <c r="F11" s="445">
        <v>0</v>
      </c>
      <c r="G11" s="388">
        <f t="shared" si="0"/>
        <v>300</v>
      </c>
      <c r="H11" s="451">
        <v>351.9</v>
      </c>
      <c r="I11" s="446">
        <f>+G11*H11</f>
        <v>105570</v>
      </c>
    </row>
    <row r="12" spans="1:9" s="235" customFormat="1" outlineLevel="1">
      <c r="A12" s="448"/>
      <c r="B12" s="447"/>
      <c r="C12" s="447"/>
      <c r="D12" s="448"/>
      <c r="E12" s="428"/>
      <c r="F12" s="429"/>
      <c r="G12" s="425"/>
      <c r="H12" s="449"/>
      <c r="I12" s="430"/>
    </row>
    <row r="13" spans="1:9" s="235" customFormat="1" outlineLevel="1">
      <c r="A13" s="448">
        <f>+A11+1</f>
        <v>4</v>
      </c>
      <c r="B13" s="447" t="s">
        <v>92</v>
      </c>
      <c r="C13" s="447"/>
      <c r="D13" s="450" t="s">
        <v>93</v>
      </c>
      <c r="E13" s="444">
        <v>0</v>
      </c>
      <c r="F13" s="445">
        <v>0</v>
      </c>
      <c r="G13" s="388"/>
      <c r="H13" s="451">
        <v>1955</v>
      </c>
      <c r="I13" s="446"/>
    </row>
    <row r="14" spans="1:9" s="235" customFormat="1" outlineLevel="1">
      <c r="A14" s="448"/>
      <c r="B14" s="447"/>
      <c r="C14" s="447"/>
      <c r="D14" s="448"/>
      <c r="E14" s="428"/>
      <c r="F14" s="429"/>
      <c r="G14" s="425"/>
      <c r="H14" s="449"/>
      <c r="I14" s="430"/>
    </row>
    <row r="15" spans="1:9" s="235" customFormat="1" ht="26.4" outlineLevel="1">
      <c r="A15" s="448">
        <f>+A13+1</f>
        <v>5</v>
      </c>
      <c r="B15" s="447" t="s">
        <v>94</v>
      </c>
      <c r="C15" s="447"/>
      <c r="D15" s="450" t="s">
        <v>87</v>
      </c>
      <c r="E15" s="444">
        <v>5</v>
      </c>
      <c r="F15" s="445">
        <v>0</v>
      </c>
      <c r="G15" s="388">
        <f t="shared" si="0"/>
        <v>5</v>
      </c>
      <c r="H15" s="451">
        <v>7820</v>
      </c>
      <c r="I15" s="446">
        <f>+G15*H15</f>
        <v>39100</v>
      </c>
    </row>
    <row r="16" spans="1:9" s="235" customFormat="1" outlineLevel="1">
      <c r="A16" s="448"/>
      <c r="B16" s="447"/>
      <c r="C16" s="447"/>
      <c r="D16" s="448"/>
      <c r="E16" s="428"/>
      <c r="F16" s="429"/>
      <c r="G16" s="425"/>
      <c r="H16" s="449"/>
      <c r="I16" s="430"/>
    </row>
    <row r="17" spans="1:9" s="235" customFormat="1" ht="52.8" outlineLevel="1">
      <c r="A17" s="448">
        <f>+A15+1</f>
        <v>6</v>
      </c>
      <c r="B17" s="447" t="s">
        <v>95</v>
      </c>
      <c r="C17" s="447"/>
      <c r="D17" s="450" t="s">
        <v>87</v>
      </c>
      <c r="E17" s="444">
        <v>50</v>
      </c>
      <c r="F17" s="445">
        <v>0</v>
      </c>
      <c r="G17" s="388">
        <f t="shared" si="0"/>
        <v>50</v>
      </c>
      <c r="H17" s="451">
        <v>830.875</v>
      </c>
      <c r="I17" s="446">
        <f>+G17*H17</f>
        <v>41543.75</v>
      </c>
    </row>
    <row r="18" spans="1:9" s="235" customFormat="1" outlineLevel="1">
      <c r="A18" s="448"/>
      <c r="B18" s="447"/>
      <c r="C18" s="447"/>
      <c r="D18" s="448"/>
      <c r="E18" s="428"/>
      <c r="F18" s="429"/>
      <c r="G18" s="425"/>
      <c r="H18" s="449"/>
      <c r="I18" s="430"/>
    </row>
    <row r="19" spans="1:9" s="235" customFormat="1" outlineLevel="1">
      <c r="A19" s="448">
        <f>+A17+1</f>
        <v>7</v>
      </c>
      <c r="B19" s="447" t="s">
        <v>96</v>
      </c>
      <c r="C19" s="447"/>
      <c r="D19" s="448" t="s">
        <v>90</v>
      </c>
      <c r="E19" s="428">
        <v>0</v>
      </c>
      <c r="F19" s="429">
        <v>0</v>
      </c>
      <c r="G19" s="425"/>
      <c r="H19" s="449">
        <v>171.0625</v>
      </c>
      <c r="I19" s="430"/>
    </row>
    <row r="20" spans="1:9" s="235" customFormat="1" outlineLevel="1">
      <c r="A20" s="448"/>
      <c r="B20" s="447"/>
      <c r="C20" s="447"/>
      <c r="D20" s="448"/>
      <c r="E20" s="428"/>
      <c r="F20" s="429"/>
      <c r="G20" s="425"/>
      <c r="H20" s="449"/>
      <c r="I20" s="430"/>
    </row>
    <row r="21" spans="1:9" s="235" customFormat="1" outlineLevel="1">
      <c r="A21" s="448">
        <f>+A19+1</f>
        <v>8</v>
      </c>
      <c r="B21" s="447" t="s">
        <v>97</v>
      </c>
      <c r="C21" s="447"/>
      <c r="D21" s="448" t="s">
        <v>87</v>
      </c>
      <c r="E21" s="428">
        <v>0</v>
      </c>
      <c r="F21" s="429">
        <v>0</v>
      </c>
      <c r="G21" s="425"/>
      <c r="H21" s="449">
        <v>210.16249999999999</v>
      </c>
      <c r="I21" s="430"/>
    </row>
    <row r="22" spans="1:9" s="235" customFormat="1" outlineLevel="1">
      <c r="A22" s="448"/>
      <c r="B22" s="447"/>
      <c r="C22" s="447"/>
      <c r="D22" s="448"/>
      <c r="E22" s="428"/>
      <c r="F22" s="429"/>
      <c r="G22" s="425"/>
      <c r="H22" s="449"/>
      <c r="I22" s="430"/>
    </row>
    <row r="23" spans="1:9" s="235" customFormat="1" outlineLevel="1">
      <c r="A23" s="448">
        <f>+A21+1</f>
        <v>9</v>
      </c>
      <c r="B23" s="447" t="s">
        <v>98</v>
      </c>
      <c r="C23" s="447"/>
      <c r="D23" s="448" t="s">
        <v>87</v>
      </c>
      <c r="E23" s="428">
        <v>0</v>
      </c>
      <c r="F23" s="429">
        <v>0</v>
      </c>
      <c r="G23" s="425"/>
      <c r="H23" s="449">
        <v>2737</v>
      </c>
      <c r="I23" s="430"/>
    </row>
    <row r="24" spans="1:9" s="235" customFormat="1" outlineLevel="1">
      <c r="A24" s="448"/>
      <c r="B24" s="447"/>
      <c r="C24" s="447"/>
      <c r="D24" s="448"/>
      <c r="E24" s="428"/>
      <c r="F24" s="429"/>
      <c r="G24" s="425"/>
      <c r="H24" s="449"/>
      <c r="I24" s="430"/>
    </row>
    <row r="25" spans="1:9" s="6" customFormat="1" ht="52.8" outlineLevel="1">
      <c r="A25" s="2">
        <f>+A23+1</f>
        <v>10</v>
      </c>
      <c r="B25" s="452" t="s">
        <v>99</v>
      </c>
      <c r="C25" s="447"/>
      <c r="D25" s="2"/>
      <c r="E25" s="428"/>
      <c r="F25" s="429"/>
      <c r="G25" s="425"/>
      <c r="H25" s="400"/>
      <c r="I25" s="430"/>
    </row>
    <row r="26" spans="1:9" s="6" customFormat="1" outlineLevel="1">
      <c r="A26" s="2" t="s">
        <v>100</v>
      </c>
      <c r="B26" s="452" t="s">
        <v>101</v>
      </c>
      <c r="C26" s="447"/>
      <c r="D26" s="24" t="s">
        <v>102</v>
      </c>
      <c r="E26" s="444">
        <v>18</v>
      </c>
      <c r="F26" s="445">
        <v>0</v>
      </c>
      <c r="G26" s="388">
        <f t="shared" si="0"/>
        <v>18</v>
      </c>
      <c r="H26" s="390">
        <v>1466.25</v>
      </c>
      <c r="I26" s="446">
        <f>+G26*H26</f>
        <v>26392.5</v>
      </c>
    </row>
    <row r="27" spans="1:9" s="6" customFormat="1" outlineLevel="1">
      <c r="A27" s="2" t="s">
        <v>103</v>
      </c>
      <c r="B27" s="452" t="s">
        <v>104</v>
      </c>
      <c r="C27" s="447"/>
      <c r="D27" s="2" t="s">
        <v>102</v>
      </c>
      <c r="E27" s="428">
        <v>0</v>
      </c>
      <c r="F27" s="429">
        <v>0</v>
      </c>
      <c r="G27" s="425"/>
      <c r="H27" s="400">
        <v>3910</v>
      </c>
      <c r="I27" s="430"/>
    </row>
    <row r="28" spans="1:9" s="6" customFormat="1" outlineLevel="1">
      <c r="A28" s="2" t="s">
        <v>105</v>
      </c>
      <c r="B28" s="453" t="s">
        <v>106</v>
      </c>
      <c r="C28" s="447"/>
      <c r="D28" s="2" t="s">
        <v>102</v>
      </c>
      <c r="E28" s="428">
        <v>0</v>
      </c>
      <c r="F28" s="429">
        <v>0</v>
      </c>
      <c r="G28" s="425"/>
      <c r="H28" s="400">
        <v>12218.75</v>
      </c>
      <c r="I28" s="430"/>
    </row>
    <row r="29" spans="1:9" s="6" customFormat="1" outlineLevel="1">
      <c r="A29" s="2"/>
      <c r="B29" s="3"/>
      <c r="C29" s="447"/>
      <c r="D29" s="2"/>
      <c r="E29" s="428"/>
      <c r="F29" s="429"/>
      <c r="G29" s="425"/>
      <c r="H29" s="400"/>
      <c r="I29" s="430"/>
    </row>
    <row r="30" spans="1:9" s="235" customFormat="1" ht="66" outlineLevel="1">
      <c r="A30" s="2">
        <f>+A25+1</f>
        <v>11</v>
      </c>
      <c r="B30" s="3" t="s">
        <v>107</v>
      </c>
      <c r="C30" s="3"/>
      <c r="D30" s="24" t="s">
        <v>108</v>
      </c>
      <c r="E30" s="444">
        <v>82.5</v>
      </c>
      <c r="F30" s="445">
        <v>55</v>
      </c>
      <c r="G30" s="388">
        <f t="shared" si="0"/>
        <v>137.5</v>
      </c>
      <c r="H30" s="446">
        <v>1422.2625</v>
      </c>
      <c r="I30" s="446">
        <f>+G30*H30</f>
        <v>195561.09375</v>
      </c>
    </row>
    <row r="31" spans="1:9" s="235" customFormat="1" outlineLevel="1">
      <c r="A31" s="2"/>
      <c r="B31" s="3"/>
      <c r="C31" s="3"/>
      <c r="D31" s="2"/>
      <c r="E31" s="428"/>
      <c r="F31" s="429"/>
      <c r="G31" s="425"/>
      <c r="H31" s="430"/>
      <c r="I31" s="430"/>
    </row>
    <row r="32" spans="1:9" s="235" customFormat="1" ht="66" outlineLevel="1">
      <c r="A32" s="454">
        <f>+A30+1</f>
        <v>12</v>
      </c>
      <c r="B32" s="455" t="s">
        <v>109</v>
      </c>
      <c r="C32" s="455"/>
      <c r="D32" s="456" t="s">
        <v>110</v>
      </c>
      <c r="E32" s="457">
        <v>0</v>
      </c>
      <c r="F32" s="458">
        <v>3</v>
      </c>
      <c r="G32" s="388">
        <f t="shared" si="0"/>
        <v>3</v>
      </c>
      <c r="H32" s="459">
        <v>10263.75</v>
      </c>
      <c r="I32" s="459">
        <f>+G32*H32</f>
        <v>30791.25</v>
      </c>
    </row>
    <row r="33" spans="1:10" s="235" customFormat="1" outlineLevel="1">
      <c r="A33" s="2"/>
      <c r="B33" s="3"/>
      <c r="C33" s="3"/>
      <c r="D33" s="2"/>
      <c r="E33" s="428"/>
      <c r="F33" s="429"/>
      <c r="G33" s="425"/>
      <c r="H33" s="430"/>
      <c r="I33" s="430"/>
    </row>
    <row r="34" spans="1:10" s="432" customFormat="1">
      <c r="A34" s="460"/>
      <c r="B34" s="46" t="s">
        <v>111</v>
      </c>
      <c r="C34" s="46"/>
      <c r="D34" s="460"/>
      <c r="E34" s="461"/>
      <c r="F34" s="462"/>
      <c r="G34" s="48"/>
      <c r="H34" s="463"/>
      <c r="I34" s="441">
        <f>SUM(I5:I33)</f>
        <v>547827.65625</v>
      </c>
      <c r="J34" s="474"/>
    </row>
    <row r="35" spans="1:10" s="432" customFormat="1">
      <c r="A35" s="448"/>
      <c r="B35" s="21"/>
      <c r="C35" s="21"/>
      <c r="D35" s="448"/>
      <c r="E35" s="428"/>
      <c r="F35" s="429"/>
      <c r="G35" s="425"/>
      <c r="H35" s="449"/>
      <c r="I35" s="443"/>
    </row>
    <row r="36" spans="1:10" s="6" customFormat="1">
      <c r="A36" s="17">
        <v>2</v>
      </c>
      <c r="B36" s="21" t="s">
        <v>19</v>
      </c>
      <c r="C36" s="21"/>
      <c r="D36" s="2"/>
      <c r="E36" s="428"/>
      <c r="F36" s="429"/>
      <c r="G36" s="425"/>
      <c r="H36" s="400"/>
      <c r="I36" s="400"/>
    </row>
    <row r="37" spans="1:10" s="6" customFormat="1" ht="79.2" outlineLevel="1">
      <c r="A37" s="2">
        <v>1</v>
      </c>
      <c r="B37" s="3" t="s">
        <v>112</v>
      </c>
      <c r="C37" s="3"/>
      <c r="D37" s="2"/>
      <c r="E37" s="428"/>
      <c r="F37" s="429"/>
      <c r="G37" s="425"/>
      <c r="H37" s="400"/>
      <c r="I37" s="400"/>
    </row>
    <row r="38" spans="1:10" s="433" customFormat="1" outlineLevel="1">
      <c r="A38" s="464" t="s">
        <v>100</v>
      </c>
      <c r="B38" s="465" t="s">
        <v>113</v>
      </c>
      <c r="C38" s="465"/>
      <c r="D38" s="464" t="s">
        <v>90</v>
      </c>
      <c r="E38" s="466">
        <v>518.16819999999996</v>
      </c>
      <c r="F38" s="467">
        <v>33.572879999999998</v>
      </c>
      <c r="G38" s="468">
        <f t="shared" si="0"/>
        <v>551.74108000000001</v>
      </c>
      <c r="H38" s="469">
        <v>1168.1125</v>
      </c>
      <c r="I38" s="475">
        <f>+G38*H38</f>
        <v>644495.65231150005</v>
      </c>
    </row>
    <row r="39" spans="1:10" s="6" customFormat="1" outlineLevel="1">
      <c r="A39" s="2" t="s">
        <v>103</v>
      </c>
      <c r="B39" s="3" t="s">
        <v>114</v>
      </c>
      <c r="C39" s="3"/>
      <c r="D39" s="2" t="s">
        <v>87</v>
      </c>
      <c r="E39" s="428">
        <v>0</v>
      </c>
      <c r="F39" s="429">
        <v>0</v>
      </c>
      <c r="G39" s="425">
        <f t="shared" si="0"/>
        <v>0</v>
      </c>
      <c r="H39" s="400">
        <v>12218.75</v>
      </c>
      <c r="I39" s="430">
        <f t="shared" ref="I39:I65" si="1">+G39*H39</f>
        <v>0</v>
      </c>
    </row>
    <row r="40" spans="1:10" s="6" customFormat="1" outlineLevel="1">
      <c r="A40" s="2"/>
      <c r="B40" s="3"/>
      <c r="C40" s="3"/>
      <c r="D40" s="2"/>
      <c r="E40" s="428"/>
      <c r="F40" s="429"/>
      <c r="G40" s="425"/>
      <c r="H40" s="400"/>
      <c r="I40" s="430">
        <f t="shared" si="1"/>
        <v>0</v>
      </c>
    </row>
    <row r="41" spans="1:10" s="6" customFormat="1" ht="66" outlineLevel="1">
      <c r="A41" s="2">
        <f>+A37+1</f>
        <v>2</v>
      </c>
      <c r="B41" s="3" t="s">
        <v>115</v>
      </c>
      <c r="C41" s="3"/>
      <c r="D41" s="24" t="s">
        <v>116</v>
      </c>
      <c r="E41" s="444">
        <v>0</v>
      </c>
      <c r="F41" s="445">
        <v>0</v>
      </c>
      <c r="G41" s="388">
        <f t="shared" si="0"/>
        <v>0</v>
      </c>
      <c r="H41" s="390">
        <v>386.11250000000001</v>
      </c>
      <c r="I41" s="446">
        <f t="shared" si="1"/>
        <v>0</v>
      </c>
    </row>
    <row r="42" spans="1:10" s="6" customFormat="1" outlineLevel="1">
      <c r="A42" s="2"/>
      <c r="B42" s="3"/>
      <c r="C42" s="3"/>
      <c r="D42" s="2"/>
      <c r="E42" s="428"/>
      <c r="F42" s="429"/>
      <c r="G42" s="425"/>
      <c r="H42" s="400"/>
      <c r="I42" s="430">
        <f t="shared" si="1"/>
        <v>0</v>
      </c>
    </row>
    <row r="43" spans="1:10" s="6" customFormat="1" ht="66" outlineLevel="1">
      <c r="A43" s="2">
        <f>+A41+1</f>
        <v>3</v>
      </c>
      <c r="B43" s="3" t="s">
        <v>117</v>
      </c>
      <c r="C43" s="3"/>
      <c r="D43" s="24" t="s">
        <v>116</v>
      </c>
      <c r="E43" s="444">
        <v>411.37139999999999</v>
      </c>
      <c r="F43" s="445">
        <v>31.184999999999999</v>
      </c>
      <c r="G43" s="388">
        <f t="shared" si="0"/>
        <v>442.5564</v>
      </c>
      <c r="H43" s="390">
        <v>210.16249999999999</v>
      </c>
      <c r="I43" s="446">
        <f>+G43*H43</f>
        <v>93008.759414999993</v>
      </c>
    </row>
    <row r="44" spans="1:10" s="6" customFormat="1" outlineLevel="1">
      <c r="A44" s="2"/>
      <c r="B44" s="3"/>
      <c r="C44" s="3"/>
      <c r="D44" s="2"/>
      <c r="E44" s="428"/>
      <c r="F44" s="429"/>
      <c r="G44" s="425"/>
      <c r="H44" s="400"/>
      <c r="I44" s="430">
        <f t="shared" si="1"/>
        <v>0</v>
      </c>
    </row>
    <row r="45" spans="1:10" s="6" customFormat="1" ht="52.8" outlineLevel="1">
      <c r="A45" s="2">
        <f>+A43+1</f>
        <v>4</v>
      </c>
      <c r="B45" s="3" t="s">
        <v>118</v>
      </c>
      <c r="C45" s="3"/>
      <c r="D45" s="24" t="s">
        <v>90</v>
      </c>
      <c r="E45" s="444">
        <v>0</v>
      </c>
      <c r="F45" s="445">
        <v>0</v>
      </c>
      <c r="G45" s="388">
        <f t="shared" si="0"/>
        <v>0</v>
      </c>
      <c r="H45" s="390">
        <v>16128.75</v>
      </c>
      <c r="I45" s="446">
        <f t="shared" si="1"/>
        <v>0</v>
      </c>
    </row>
    <row r="46" spans="1:10" s="6" customFormat="1" outlineLevel="1">
      <c r="A46" s="2"/>
      <c r="B46" s="3"/>
      <c r="C46" s="3"/>
      <c r="D46" s="2"/>
      <c r="E46" s="428"/>
      <c r="F46" s="429"/>
      <c r="G46" s="425"/>
      <c r="H46" s="400"/>
      <c r="I46" s="430">
        <f t="shared" si="1"/>
        <v>0</v>
      </c>
    </row>
    <row r="47" spans="1:10" s="6" customFormat="1" ht="79.2" outlineLevel="1">
      <c r="A47" s="2">
        <f>+A45+1</f>
        <v>5</v>
      </c>
      <c r="B47" s="3" t="s">
        <v>119</v>
      </c>
      <c r="C47" s="3"/>
      <c r="D47" s="470" t="s">
        <v>116</v>
      </c>
      <c r="E47" s="471">
        <v>11.099</v>
      </c>
      <c r="F47" s="174">
        <v>0</v>
      </c>
      <c r="G47" s="388">
        <f t="shared" si="0"/>
        <v>11.099</v>
      </c>
      <c r="H47" s="390">
        <v>7331.25</v>
      </c>
      <c r="I47" s="446">
        <f>+G47*H47</f>
        <v>81369.543749999997</v>
      </c>
    </row>
    <row r="48" spans="1:10" s="6" customFormat="1" outlineLevel="1">
      <c r="A48" s="2"/>
      <c r="B48" s="3"/>
      <c r="C48" s="3"/>
      <c r="D48" s="2"/>
      <c r="E48" s="428"/>
      <c r="F48" s="429"/>
      <c r="G48" s="425"/>
      <c r="H48" s="400"/>
      <c r="I48" s="430">
        <f t="shared" si="1"/>
        <v>0</v>
      </c>
    </row>
    <row r="49" spans="1:9" s="6" customFormat="1" ht="256.95" customHeight="1" outlineLevel="1">
      <c r="A49" s="2">
        <f>+A47+1</f>
        <v>6</v>
      </c>
      <c r="B49" s="3" t="s">
        <v>120</v>
      </c>
      <c r="C49" s="3"/>
      <c r="D49" s="24" t="s">
        <v>90</v>
      </c>
      <c r="E49" s="444">
        <v>309.78199999999998</v>
      </c>
      <c r="F49" s="445">
        <v>0</v>
      </c>
      <c r="G49" s="388">
        <f t="shared" si="0"/>
        <v>309.78199999999998</v>
      </c>
      <c r="H49" s="390">
        <v>967.72500000000002</v>
      </c>
      <c r="I49" s="446">
        <f>+G49*H49</f>
        <v>299783.78594999999</v>
      </c>
    </row>
    <row r="50" spans="1:9" s="6" customFormat="1" outlineLevel="1">
      <c r="A50" s="2"/>
      <c r="B50" s="3"/>
      <c r="C50" s="3"/>
      <c r="D50" s="2"/>
      <c r="E50" s="428"/>
      <c r="F50" s="429"/>
      <c r="G50" s="425"/>
      <c r="H50" s="400"/>
      <c r="I50" s="430">
        <f t="shared" si="1"/>
        <v>0</v>
      </c>
    </row>
    <row r="51" spans="1:9" s="6" customFormat="1" ht="224.4" outlineLevel="1">
      <c r="A51" s="2">
        <f>+A49+1</f>
        <v>7</v>
      </c>
      <c r="B51" s="3" t="s">
        <v>121</v>
      </c>
      <c r="C51" s="3"/>
      <c r="D51" s="24" t="s">
        <v>108</v>
      </c>
      <c r="E51" s="444">
        <v>0</v>
      </c>
      <c r="F51" s="445">
        <v>0</v>
      </c>
      <c r="G51" s="388">
        <f t="shared" si="0"/>
        <v>0</v>
      </c>
      <c r="H51" s="390">
        <v>1759.5</v>
      </c>
      <c r="I51" s="446">
        <f t="shared" si="1"/>
        <v>0</v>
      </c>
    </row>
    <row r="52" spans="1:9" s="6" customFormat="1" outlineLevel="1">
      <c r="A52" s="2"/>
      <c r="B52" s="3"/>
      <c r="C52" s="3"/>
      <c r="D52" s="2"/>
      <c r="E52" s="428"/>
      <c r="F52" s="429"/>
      <c r="G52" s="425"/>
      <c r="H52" s="400"/>
      <c r="I52" s="430">
        <f t="shared" si="1"/>
        <v>0</v>
      </c>
    </row>
    <row r="53" spans="1:9" s="6" customFormat="1" ht="39.6" outlineLevel="1">
      <c r="A53" s="2">
        <f>+A51+1</f>
        <v>8</v>
      </c>
      <c r="B53" s="3" t="s">
        <v>122</v>
      </c>
      <c r="C53" s="3"/>
      <c r="D53" s="24" t="s">
        <v>90</v>
      </c>
      <c r="E53" s="444">
        <v>309.78199999999998</v>
      </c>
      <c r="F53" s="445">
        <v>0</v>
      </c>
      <c r="G53" s="388">
        <f t="shared" si="0"/>
        <v>309.78199999999998</v>
      </c>
      <c r="H53" s="390">
        <v>415.4375</v>
      </c>
      <c r="I53" s="446">
        <f>+G53*H53</f>
        <v>128695.05962499999</v>
      </c>
    </row>
    <row r="54" spans="1:9" s="6" customFormat="1" outlineLevel="1">
      <c r="A54" s="2"/>
      <c r="B54" s="472"/>
      <c r="C54" s="472"/>
      <c r="D54" s="2"/>
      <c r="E54" s="428"/>
      <c r="F54" s="429"/>
      <c r="G54" s="425"/>
      <c r="H54" s="400"/>
      <c r="I54" s="430">
        <f t="shared" si="1"/>
        <v>0</v>
      </c>
    </row>
    <row r="55" spans="1:9" s="6" customFormat="1" ht="39.6" outlineLevel="1">
      <c r="A55" s="2">
        <f>+A53+1</f>
        <v>9</v>
      </c>
      <c r="B55" s="3" t="s">
        <v>123</v>
      </c>
      <c r="C55" s="3"/>
      <c r="D55" s="24" t="s">
        <v>87</v>
      </c>
      <c r="E55" s="444">
        <v>13.656499999999999</v>
      </c>
      <c r="F55" s="445">
        <v>48.913150000000002</v>
      </c>
      <c r="G55" s="388">
        <f t="shared" si="0"/>
        <v>62.569650000000003</v>
      </c>
      <c r="H55" s="390">
        <v>5894.3249999999998</v>
      </c>
      <c r="I55" s="446">
        <f>+G55*H55</f>
        <v>368805.85223625001</v>
      </c>
    </row>
    <row r="56" spans="1:9" s="6" customFormat="1" outlineLevel="1">
      <c r="A56" s="2"/>
      <c r="B56" s="3"/>
      <c r="C56" s="3"/>
      <c r="D56" s="2"/>
      <c r="E56" s="428"/>
      <c r="F56" s="429"/>
      <c r="G56" s="425"/>
      <c r="H56" s="400"/>
      <c r="I56" s="430">
        <f t="shared" si="1"/>
        <v>0</v>
      </c>
    </row>
    <row r="57" spans="1:9" s="6" customFormat="1" ht="39.6" outlineLevel="1">
      <c r="A57" s="2">
        <f>+A55+1</f>
        <v>10</v>
      </c>
      <c r="B57" s="3" t="s">
        <v>124</v>
      </c>
      <c r="C57" s="3"/>
      <c r="D57" s="24" t="s">
        <v>90</v>
      </c>
      <c r="E57" s="444">
        <v>0</v>
      </c>
      <c r="F57" s="445">
        <v>0</v>
      </c>
      <c r="G57" s="388">
        <f t="shared" si="0"/>
        <v>0</v>
      </c>
      <c r="H57" s="390">
        <v>1158.3375000000001</v>
      </c>
      <c r="I57" s="446">
        <f t="shared" si="1"/>
        <v>0</v>
      </c>
    </row>
    <row r="58" spans="1:9" s="6" customFormat="1" outlineLevel="1">
      <c r="A58" s="2"/>
      <c r="B58" s="472"/>
      <c r="C58" s="472"/>
      <c r="D58" s="2"/>
      <c r="E58" s="428"/>
      <c r="F58" s="429"/>
      <c r="G58" s="425"/>
      <c r="H58" s="400"/>
      <c r="I58" s="430">
        <f t="shared" si="1"/>
        <v>0</v>
      </c>
    </row>
    <row r="59" spans="1:9" s="6" customFormat="1" ht="52.8" outlineLevel="1">
      <c r="A59" s="2">
        <f>+A57+1</f>
        <v>11</v>
      </c>
      <c r="B59" s="3" t="s">
        <v>125</v>
      </c>
      <c r="C59" s="3"/>
      <c r="D59" s="24" t="s">
        <v>90</v>
      </c>
      <c r="E59" s="444">
        <v>1321.1923999999999</v>
      </c>
      <c r="F59" s="445">
        <v>236.72175999999999</v>
      </c>
      <c r="G59" s="388">
        <f t="shared" si="0"/>
        <v>1557.9141599999998</v>
      </c>
      <c r="H59" s="473">
        <v>491.6825</v>
      </c>
      <c r="I59" s="446">
        <f>+G59*H59</f>
        <v>765999.12897419988</v>
      </c>
    </row>
    <row r="60" spans="1:9" s="6" customFormat="1" outlineLevel="1">
      <c r="A60" s="2"/>
      <c r="B60" s="3"/>
      <c r="C60" s="3"/>
      <c r="D60" s="2"/>
      <c r="E60" s="428"/>
      <c r="F60" s="429"/>
      <c r="G60" s="425"/>
      <c r="H60" s="400"/>
      <c r="I60" s="430"/>
    </row>
    <row r="61" spans="1:9" s="6" customFormat="1" ht="158.4" outlineLevel="1">
      <c r="A61" s="2">
        <f>+A59+1</f>
        <v>12</v>
      </c>
      <c r="B61" s="3" t="s">
        <v>126</v>
      </c>
      <c r="C61" s="3"/>
      <c r="D61" s="24" t="s">
        <v>108</v>
      </c>
      <c r="E61" s="444">
        <v>0</v>
      </c>
      <c r="F61" s="445">
        <v>48.091999999999999</v>
      </c>
      <c r="G61" s="388">
        <f t="shared" si="0"/>
        <v>48.091999999999999</v>
      </c>
      <c r="H61" s="390">
        <v>987.27499999999998</v>
      </c>
      <c r="I61" s="446">
        <f>+G61*H61</f>
        <v>47480.029299999995</v>
      </c>
    </row>
    <row r="62" spans="1:9" s="6" customFormat="1" outlineLevel="1">
      <c r="A62" s="2"/>
      <c r="B62" s="3"/>
      <c r="C62" s="3"/>
      <c r="D62" s="2"/>
      <c r="E62" s="428"/>
      <c r="F62" s="429"/>
      <c r="G62" s="425"/>
      <c r="H62" s="400"/>
      <c r="I62" s="430">
        <f t="shared" si="1"/>
        <v>0</v>
      </c>
    </row>
    <row r="63" spans="1:9" s="6" customFormat="1" ht="79.2" outlineLevel="1">
      <c r="A63" s="2">
        <f>+A61+1</f>
        <v>13</v>
      </c>
      <c r="B63" s="347" t="s">
        <v>127</v>
      </c>
      <c r="C63" s="347"/>
      <c r="D63" s="24" t="s">
        <v>108</v>
      </c>
      <c r="E63" s="444">
        <v>178.49700000000001</v>
      </c>
      <c r="F63" s="445">
        <v>281.47789999999998</v>
      </c>
      <c r="G63" s="388">
        <f t="shared" si="0"/>
        <v>459.97489999999999</v>
      </c>
      <c r="H63" s="390">
        <v>275.65499999999997</v>
      </c>
      <c r="I63" s="446">
        <f>+G63*H63</f>
        <v>126794.38105949998</v>
      </c>
    </row>
    <row r="64" spans="1:9" s="6" customFormat="1" outlineLevel="1">
      <c r="A64" s="2"/>
      <c r="B64" s="3"/>
      <c r="C64" s="3"/>
      <c r="D64" s="2"/>
      <c r="E64" s="428"/>
      <c r="F64" s="429"/>
      <c r="G64" s="425"/>
      <c r="H64" s="400"/>
      <c r="I64" s="430">
        <f t="shared" si="1"/>
        <v>0</v>
      </c>
    </row>
    <row r="65" spans="1:9" ht="158.4" outlineLevel="1">
      <c r="A65" s="2">
        <f>+A63+1</f>
        <v>14</v>
      </c>
      <c r="B65" s="21" t="s">
        <v>128</v>
      </c>
      <c r="C65" s="3"/>
      <c r="D65" s="24" t="s">
        <v>108</v>
      </c>
      <c r="E65" s="444">
        <v>0</v>
      </c>
      <c r="F65" s="444">
        <v>0</v>
      </c>
      <c r="G65" s="388">
        <f t="shared" si="0"/>
        <v>0</v>
      </c>
      <c r="H65" s="20">
        <v>474.08749999999998</v>
      </c>
      <c r="I65" s="446">
        <f t="shared" si="1"/>
        <v>0</v>
      </c>
    </row>
    <row r="66" spans="1:9" s="6" customFormat="1" outlineLevel="1">
      <c r="A66" s="2"/>
      <c r="B66" s="3"/>
      <c r="C66" s="3"/>
      <c r="D66" s="2"/>
      <c r="E66" s="428"/>
      <c r="F66" s="429"/>
      <c r="G66" s="425"/>
      <c r="H66" s="400"/>
      <c r="I66" s="430"/>
    </row>
    <row r="67" spans="1:9" s="6" customFormat="1" ht="66" outlineLevel="1">
      <c r="A67" s="2">
        <f>+A65+1</f>
        <v>15</v>
      </c>
      <c r="B67" s="3" t="s">
        <v>129</v>
      </c>
      <c r="C67" s="3"/>
      <c r="D67" s="24" t="s">
        <v>87</v>
      </c>
      <c r="E67" s="444">
        <v>72.555999999999997</v>
      </c>
      <c r="F67" s="445">
        <v>3.7905120000000001</v>
      </c>
      <c r="G67" s="388">
        <f t="shared" si="0"/>
        <v>76.346512000000004</v>
      </c>
      <c r="H67" s="390">
        <v>7350.8</v>
      </c>
      <c r="I67" s="446">
        <f>+G67*H67</f>
        <v>561207.94040960004</v>
      </c>
    </row>
    <row r="68" spans="1:9" s="6" customFormat="1" outlineLevel="1">
      <c r="A68" s="2"/>
      <c r="B68" s="3"/>
      <c r="C68" s="3"/>
      <c r="D68" s="2"/>
      <c r="E68" s="428"/>
      <c r="F68" s="429"/>
      <c r="G68" s="425"/>
      <c r="H68" s="400"/>
      <c r="I68" s="430"/>
    </row>
    <row r="69" spans="1:9" s="6" customFormat="1">
      <c r="A69" s="476"/>
      <c r="B69" s="46" t="s">
        <v>130</v>
      </c>
      <c r="C69" s="46"/>
      <c r="D69" s="476"/>
      <c r="E69" s="461"/>
      <c r="F69" s="462"/>
      <c r="G69" s="48"/>
      <c r="H69" s="477"/>
      <c r="I69" s="48">
        <f>SUM(I37:I68)</f>
        <v>3117640.1330310497</v>
      </c>
    </row>
    <row r="70" spans="1:9" s="6" customFormat="1">
      <c r="A70" s="2"/>
      <c r="B70" s="21"/>
      <c r="C70" s="21"/>
      <c r="D70" s="2"/>
      <c r="E70" s="428"/>
      <c r="F70" s="429"/>
      <c r="G70" s="425"/>
      <c r="H70" s="400"/>
      <c r="I70" s="425"/>
    </row>
    <row r="71" spans="1:9" s="6" customFormat="1">
      <c r="A71" s="17">
        <v>3</v>
      </c>
      <c r="B71" s="21" t="s">
        <v>131</v>
      </c>
      <c r="C71" s="21"/>
      <c r="D71" s="2"/>
      <c r="E71" s="428"/>
      <c r="F71" s="429"/>
      <c r="G71" s="425"/>
      <c r="H71" s="400"/>
      <c r="I71" s="400"/>
    </row>
    <row r="72" spans="1:9" s="6" customFormat="1" outlineLevel="1">
      <c r="A72" s="17"/>
      <c r="B72" s="21"/>
      <c r="C72" s="21"/>
      <c r="D72" s="2"/>
      <c r="E72" s="428"/>
      <c r="F72" s="429"/>
      <c r="G72" s="425"/>
      <c r="H72" s="400"/>
      <c r="I72" s="400"/>
    </row>
    <row r="73" spans="1:9" s="6" customFormat="1" outlineLevel="1">
      <c r="A73" s="17">
        <f>+A71+0.1</f>
        <v>3.1</v>
      </c>
      <c r="B73" s="21" t="s">
        <v>132</v>
      </c>
      <c r="C73" s="21"/>
      <c r="D73" s="2"/>
      <c r="E73" s="428"/>
      <c r="F73" s="429"/>
      <c r="G73" s="425"/>
      <c r="H73" s="400"/>
      <c r="I73" s="400"/>
    </row>
    <row r="74" spans="1:9" s="6" customFormat="1" ht="118.8" outlineLevel="1">
      <c r="A74" s="2">
        <v>1</v>
      </c>
      <c r="B74" s="347" t="s">
        <v>133</v>
      </c>
      <c r="C74" s="347"/>
      <c r="D74" s="2"/>
      <c r="E74" s="442"/>
      <c r="F74" s="478"/>
      <c r="G74" s="425"/>
      <c r="H74" s="400"/>
      <c r="I74" s="400"/>
    </row>
    <row r="75" spans="1:9" s="433" customFormat="1" outlineLevel="1">
      <c r="A75" s="464" t="s">
        <v>100</v>
      </c>
      <c r="B75" s="479" t="s">
        <v>134</v>
      </c>
      <c r="C75" s="479"/>
      <c r="D75" s="464" t="s">
        <v>108</v>
      </c>
      <c r="E75" s="466">
        <v>88.77</v>
      </c>
      <c r="F75" s="467">
        <v>0</v>
      </c>
      <c r="G75" s="468">
        <f t="shared" ref="G75:G138" si="2">SUM(E75:F75)</f>
        <v>88.77</v>
      </c>
      <c r="H75" s="469">
        <v>1221.875</v>
      </c>
      <c r="I75" s="475">
        <f>+G75*H75</f>
        <v>108465.84375</v>
      </c>
    </row>
    <row r="76" spans="1:9" s="6" customFormat="1" outlineLevel="1">
      <c r="A76" s="2" t="s">
        <v>103</v>
      </c>
      <c r="B76" s="347" t="s">
        <v>135</v>
      </c>
      <c r="C76" s="347"/>
      <c r="D76" s="2" t="s">
        <v>108</v>
      </c>
      <c r="E76" s="428">
        <v>0</v>
      </c>
      <c r="F76" s="429">
        <v>0</v>
      </c>
      <c r="G76" s="425">
        <f t="shared" si="2"/>
        <v>0</v>
      </c>
      <c r="H76" s="400">
        <v>1735.0625</v>
      </c>
      <c r="I76" s="430">
        <f t="shared" ref="I76:I140" si="3">+G76*H76</f>
        <v>0</v>
      </c>
    </row>
    <row r="77" spans="1:9" s="6" customFormat="1" outlineLevel="1">
      <c r="A77" s="2"/>
      <c r="B77" s="347"/>
      <c r="C77" s="347"/>
      <c r="D77" s="2"/>
      <c r="E77" s="428"/>
      <c r="F77" s="429"/>
      <c r="G77" s="425"/>
      <c r="H77" s="400"/>
      <c r="I77" s="430"/>
    </row>
    <row r="78" spans="1:9" s="6" customFormat="1" ht="26.4" outlineLevel="1">
      <c r="A78" s="2">
        <v>2</v>
      </c>
      <c r="B78" s="347" t="s">
        <v>136</v>
      </c>
      <c r="C78" s="347"/>
      <c r="D78" s="24" t="s">
        <v>90</v>
      </c>
      <c r="E78" s="471">
        <v>0</v>
      </c>
      <c r="F78" s="174">
        <v>0</v>
      </c>
      <c r="G78" s="388">
        <f t="shared" si="2"/>
        <v>0</v>
      </c>
      <c r="H78" s="390">
        <v>1050.8125</v>
      </c>
      <c r="I78" s="446">
        <f t="shared" si="3"/>
        <v>0</v>
      </c>
    </row>
    <row r="79" spans="1:9" s="6" customFormat="1" outlineLevel="1">
      <c r="A79" s="2"/>
      <c r="B79" s="3"/>
      <c r="C79" s="3"/>
      <c r="D79" s="24"/>
      <c r="E79" s="471"/>
      <c r="F79" s="174"/>
      <c r="G79" s="388"/>
      <c r="H79" s="390"/>
      <c r="I79" s="446"/>
    </row>
    <row r="80" spans="1:9" s="6" customFormat="1" ht="26.4" outlineLevel="1">
      <c r="A80" s="2">
        <v>3</v>
      </c>
      <c r="B80" s="347" t="s">
        <v>137</v>
      </c>
      <c r="C80" s="347"/>
      <c r="D80" s="18" t="s">
        <v>90</v>
      </c>
      <c r="E80" s="480">
        <v>0</v>
      </c>
      <c r="F80" s="481">
        <v>0</v>
      </c>
      <c r="G80" s="388">
        <f t="shared" si="2"/>
        <v>0</v>
      </c>
      <c r="H80" s="446">
        <v>2316.6750000000002</v>
      </c>
      <c r="I80" s="446">
        <f t="shared" si="3"/>
        <v>0</v>
      </c>
    </row>
    <row r="81" spans="1:9" s="6" customFormat="1" outlineLevel="1">
      <c r="A81" s="2"/>
      <c r="B81" s="3"/>
      <c r="C81" s="3"/>
      <c r="D81" s="2"/>
      <c r="E81" s="442"/>
      <c r="F81" s="478"/>
      <c r="G81" s="425"/>
      <c r="H81" s="400"/>
      <c r="I81" s="430"/>
    </row>
    <row r="82" spans="1:9" s="6" customFormat="1" outlineLevel="1">
      <c r="A82" s="17">
        <v>3.2</v>
      </c>
      <c r="B82" s="21" t="s">
        <v>138</v>
      </c>
      <c r="C82" s="21"/>
      <c r="D82" s="23"/>
      <c r="E82" s="442"/>
      <c r="F82" s="478"/>
      <c r="G82" s="425"/>
      <c r="H82" s="400"/>
      <c r="I82" s="430"/>
    </row>
    <row r="83" spans="1:9" s="6" customFormat="1" ht="79.2" outlineLevel="1">
      <c r="A83" s="2">
        <v>1</v>
      </c>
      <c r="B83" s="482" t="s">
        <v>139</v>
      </c>
      <c r="C83" s="482"/>
      <c r="D83" s="2"/>
      <c r="E83" s="442"/>
      <c r="F83" s="478"/>
      <c r="G83" s="425"/>
      <c r="H83" s="400"/>
      <c r="I83" s="430"/>
    </row>
    <row r="84" spans="1:9" s="434" customFormat="1" outlineLevel="1">
      <c r="A84" s="483" t="s">
        <v>100</v>
      </c>
      <c r="B84" s="484" t="s">
        <v>140</v>
      </c>
      <c r="C84" s="484"/>
      <c r="D84" s="483" t="s">
        <v>108</v>
      </c>
      <c r="E84" s="485">
        <v>176.80410000000001</v>
      </c>
      <c r="F84" s="486">
        <v>0</v>
      </c>
      <c r="G84" s="487">
        <f t="shared" si="2"/>
        <v>176.80410000000001</v>
      </c>
      <c r="H84" s="488">
        <v>1221.875</v>
      </c>
      <c r="I84" s="494">
        <f>+G84*H84</f>
        <v>216032.50968750002</v>
      </c>
    </row>
    <row r="85" spans="1:9" s="433" customFormat="1" outlineLevel="1">
      <c r="A85" s="464" t="s">
        <v>103</v>
      </c>
      <c r="B85" s="479" t="s">
        <v>141</v>
      </c>
      <c r="C85" s="479"/>
      <c r="D85" s="464" t="s">
        <v>108</v>
      </c>
      <c r="E85" s="466">
        <v>281.85300000000001</v>
      </c>
      <c r="F85" s="467">
        <v>0</v>
      </c>
      <c r="G85" s="468">
        <f t="shared" si="2"/>
        <v>281.85300000000001</v>
      </c>
      <c r="H85" s="469">
        <v>1173</v>
      </c>
      <c r="I85" s="475">
        <f>+G85*H85</f>
        <v>330613.56900000002</v>
      </c>
    </row>
    <row r="86" spans="1:9" s="6" customFormat="1" outlineLevel="1">
      <c r="A86" s="2"/>
      <c r="B86" s="482"/>
      <c r="C86" s="482"/>
      <c r="D86" s="2"/>
      <c r="E86" s="442"/>
      <c r="F86" s="478"/>
      <c r="G86" s="425"/>
      <c r="H86" s="400"/>
      <c r="I86" s="430"/>
    </row>
    <row r="87" spans="1:9" s="6" customFormat="1" ht="79.2" outlineLevel="1">
      <c r="A87" s="2">
        <v>2</v>
      </c>
      <c r="B87" s="482" t="s">
        <v>142</v>
      </c>
      <c r="C87" s="482"/>
      <c r="D87" s="2"/>
      <c r="E87" s="442"/>
      <c r="F87" s="478"/>
      <c r="G87" s="425"/>
      <c r="H87" s="400"/>
      <c r="I87" s="430"/>
    </row>
    <row r="88" spans="1:9" s="6" customFormat="1" outlineLevel="1">
      <c r="A88" s="2" t="s">
        <v>100</v>
      </c>
      <c r="B88" s="347" t="s">
        <v>143</v>
      </c>
      <c r="C88" s="347"/>
      <c r="D88" s="2" t="s">
        <v>90</v>
      </c>
      <c r="E88" s="442">
        <v>0</v>
      </c>
      <c r="F88" s="478">
        <v>0</v>
      </c>
      <c r="G88" s="425">
        <f t="shared" si="2"/>
        <v>0</v>
      </c>
      <c r="H88" s="400">
        <v>2473.0749999999998</v>
      </c>
      <c r="I88" s="430">
        <f t="shared" si="3"/>
        <v>0</v>
      </c>
    </row>
    <row r="89" spans="1:9" s="434" customFormat="1" outlineLevel="1">
      <c r="A89" s="483" t="s">
        <v>103</v>
      </c>
      <c r="B89" s="484" t="s">
        <v>144</v>
      </c>
      <c r="C89" s="484"/>
      <c r="D89" s="483" t="s">
        <v>90</v>
      </c>
      <c r="E89" s="489">
        <v>90.947999999999993</v>
      </c>
      <c r="F89" s="490">
        <v>11.2035</v>
      </c>
      <c r="G89" s="487">
        <f t="shared" si="2"/>
        <v>102.1515</v>
      </c>
      <c r="H89" s="488">
        <v>4451.5349999999999</v>
      </c>
      <c r="I89" s="494">
        <f>+G89*H89</f>
        <v>454730.97755249997</v>
      </c>
    </row>
    <row r="90" spans="1:9" s="6" customFormat="1" outlineLevel="1">
      <c r="A90" s="2"/>
      <c r="B90" s="482"/>
      <c r="C90" s="482"/>
      <c r="D90" s="2"/>
      <c r="E90" s="442"/>
      <c r="F90" s="478"/>
      <c r="G90" s="425"/>
      <c r="H90" s="400"/>
      <c r="I90" s="430"/>
    </row>
    <row r="91" spans="1:9" s="6" customFormat="1" ht="90.6" outlineLevel="1">
      <c r="A91" s="2">
        <f>+A87+1</f>
        <v>3</v>
      </c>
      <c r="B91" s="3" t="s">
        <v>145</v>
      </c>
      <c r="C91" s="3"/>
      <c r="D91" s="24" t="s">
        <v>90</v>
      </c>
      <c r="E91" s="444">
        <v>5</v>
      </c>
      <c r="F91" s="445">
        <v>0</v>
      </c>
      <c r="G91" s="388">
        <f t="shared" si="2"/>
        <v>5</v>
      </c>
      <c r="H91" s="390">
        <v>1148.5625</v>
      </c>
      <c r="I91" s="446">
        <f>+G91*H91</f>
        <v>5742.8125</v>
      </c>
    </row>
    <row r="92" spans="1:9" s="6" customFormat="1" outlineLevel="1">
      <c r="A92" s="2"/>
      <c r="B92" s="3"/>
      <c r="C92" s="3"/>
      <c r="D92" s="2"/>
      <c r="E92" s="428"/>
      <c r="F92" s="429"/>
      <c r="G92" s="425"/>
      <c r="H92" s="400"/>
      <c r="I92" s="430"/>
    </row>
    <row r="93" spans="1:9" s="6" customFormat="1" ht="64.2" outlineLevel="1">
      <c r="A93" s="2">
        <f>+A91+1</f>
        <v>4</v>
      </c>
      <c r="B93" s="3" t="s">
        <v>146</v>
      </c>
      <c r="C93" s="3"/>
      <c r="D93" s="24" t="s">
        <v>116</v>
      </c>
      <c r="E93" s="444">
        <v>15</v>
      </c>
      <c r="F93" s="445">
        <v>0</v>
      </c>
      <c r="G93" s="388">
        <f t="shared" si="2"/>
        <v>15</v>
      </c>
      <c r="H93" s="390">
        <v>1197.4375</v>
      </c>
      <c r="I93" s="446">
        <f>+G93*H93</f>
        <v>17961.5625</v>
      </c>
    </row>
    <row r="94" spans="1:9" s="6" customFormat="1" outlineLevel="1">
      <c r="A94" s="2"/>
      <c r="B94" s="3"/>
      <c r="C94" s="3"/>
      <c r="D94" s="2"/>
      <c r="E94" s="428"/>
      <c r="F94" s="429"/>
      <c r="G94" s="425">
        <f t="shared" si="2"/>
        <v>0</v>
      </c>
      <c r="H94" s="400">
        <v>0</v>
      </c>
      <c r="I94" s="430">
        <f t="shared" si="3"/>
        <v>0</v>
      </c>
    </row>
    <row r="95" spans="1:9" s="6" customFormat="1" outlineLevel="1">
      <c r="A95" s="17">
        <v>3.3</v>
      </c>
      <c r="B95" s="21" t="s">
        <v>147</v>
      </c>
      <c r="C95" s="21"/>
      <c r="D95" s="2"/>
      <c r="E95" s="428"/>
      <c r="F95" s="429"/>
      <c r="G95" s="425">
        <f t="shared" si="2"/>
        <v>0</v>
      </c>
      <c r="H95" s="400">
        <v>0</v>
      </c>
      <c r="I95" s="430">
        <f t="shared" si="3"/>
        <v>0</v>
      </c>
    </row>
    <row r="96" spans="1:9" s="6" customFormat="1" outlineLevel="1">
      <c r="A96" s="2"/>
      <c r="B96" s="3"/>
      <c r="C96" s="3"/>
      <c r="D96" s="23"/>
      <c r="E96" s="442"/>
      <c r="F96" s="478"/>
      <c r="G96" s="425">
        <f t="shared" si="2"/>
        <v>0</v>
      </c>
      <c r="H96" s="400">
        <v>0</v>
      </c>
      <c r="I96" s="430">
        <f t="shared" si="3"/>
        <v>0</v>
      </c>
    </row>
    <row r="97" spans="1:9" s="6" customFormat="1" ht="79.2" outlineLevel="1">
      <c r="A97" s="2">
        <v>1</v>
      </c>
      <c r="B97" s="347" t="s">
        <v>148</v>
      </c>
      <c r="C97" s="347"/>
      <c r="D97" s="24" t="s">
        <v>90</v>
      </c>
      <c r="E97" s="471">
        <v>0</v>
      </c>
      <c r="F97" s="174">
        <v>0</v>
      </c>
      <c r="G97" s="388">
        <f t="shared" si="2"/>
        <v>0</v>
      </c>
      <c r="H97" s="390">
        <v>7135.75</v>
      </c>
      <c r="I97" s="446">
        <f t="shared" si="3"/>
        <v>0</v>
      </c>
    </row>
    <row r="98" spans="1:9" s="6" customFormat="1" outlineLevel="1">
      <c r="A98" s="2"/>
      <c r="B98" s="3"/>
      <c r="C98" s="3"/>
      <c r="D98" s="2"/>
      <c r="E98" s="442"/>
      <c r="F98" s="478"/>
      <c r="G98" s="425">
        <f t="shared" si="2"/>
        <v>0</v>
      </c>
      <c r="H98" s="400">
        <v>0</v>
      </c>
      <c r="I98" s="430">
        <f t="shared" si="3"/>
        <v>0</v>
      </c>
    </row>
    <row r="99" spans="1:9" s="6" customFormat="1" ht="79.2" outlineLevel="1">
      <c r="A99" s="2">
        <f>+A97+1</f>
        <v>2</v>
      </c>
      <c r="B99" s="347" t="s">
        <v>149</v>
      </c>
      <c r="C99" s="347"/>
      <c r="D99" s="24" t="s">
        <v>90</v>
      </c>
      <c r="E99" s="471">
        <v>0</v>
      </c>
      <c r="F99" s="174">
        <v>0</v>
      </c>
      <c r="G99" s="388">
        <f t="shared" si="2"/>
        <v>0</v>
      </c>
      <c r="H99" s="390">
        <v>8308.75</v>
      </c>
      <c r="I99" s="446">
        <f t="shared" si="3"/>
        <v>0</v>
      </c>
    </row>
    <row r="100" spans="1:9" s="6" customFormat="1" outlineLevel="1">
      <c r="A100" s="2"/>
      <c r="B100" s="3"/>
      <c r="C100" s="3"/>
      <c r="D100" s="23"/>
      <c r="E100" s="442"/>
      <c r="F100" s="478"/>
      <c r="G100" s="425">
        <f t="shared" si="2"/>
        <v>0</v>
      </c>
      <c r="H100" s="400">
        <v>0</v>
      </c>
      <c r="I100" s="430">
        <f t="shared" si="3"/>
        <v>0</v>
      </c>
    </row>
    <row r="101" spans="1:9" s="6" customFormat="1" ht="92.4" outlineLevel="1">
      <c r="A101" s="2">
        <f>+A99+1</f>
        <v>3</v>
      </c>
      <c r="B101" s="347" t="s">
        <v>150</v>
      </c>
      <c r="C101" s="347"/>
      <c r="D101" s="24" t="s">
        <v>116</v>
      </c>
      <c r="E101" s="471">
        <v>0</v>
      </c>
      <c r="F101" s="174">
        <v>0</v>
      </c>
      <c r="G101" s="388">
        <f t="shared" si="2"/>
        <v>0</v>
      </c>
      <c r="H101" s="390">
        <v>4496.5</v>
      </c>
      <c r="I101" s="446">
        <f t="shared" si="3"/>
        <v>0</v>
      </c>
    </row>
    <row r="102" spans="1:9" s="6" customFormat="1" outlineLevel="1">
      <c r="A102" s="2"/>
      <c r="B102" s="3"/>
      <c r="C102" s="3"/>
      <c r="D102" s="23"/>
      <c r="E102" s="442"/>
      <c r="F102" s="478"/>
      <c r="G102" s="425">
        <f t="shared" si="2"/>
        <v>0</v>
      </c>
      <c r="H102" s="400">
        <v>0</v>
      </c>
      <c r="I102" s="430">
        <f t="shared" si="3"/>
        <v>0</v>
      </c>
    </row>
    <row r="103" spans="1:9" s="6" customFormat="1" ht="64.2" outlineLevel="1">
      <c r="A103" s="2">
        <f>+A101+1</f>
        <v>4</v>
      </c>
      <c r="B103" s="3" t="s">
        <v>151</v>
      </c>
      <c r="C103" s="3"/>
      <c r="D103" s="2"/>
      <c r="E103" s="442"/>
      <c r="F103" s="478"/>
      <c r="G103" s="425">
        <f t="shared" si="2"/>
        <v>0</v>
      </c>
      <c r="H103" s="400">
        <v>0</v>
      </c>
      <c r="I103" s="430">
        <f t="shared" si="3"/>
        <v>0</v>
      </c>
    </row>
    <row r="104" spans="1:9" s="6" customFormat="1" outlineLevel="1">
      <c r="A104" s="2" t="s">
        <v>85</v>
      </c>
      <c r="B104" s="3" t="s">
        <v>152</v>
      </c>
      <c r="C104" s="3"/>
      <c r="D104" s="2" t="s">
        <v>90</v>
      </c>
      <c r="E104" s="442">
        <v>8.5305</v>
      </c>
      <c r="F104" s="478">
        <v>0</v>
      </c>
      <c r="G104" s="425">
        <f t="shared" si="2"/>
        <v>8.5305</v>
      </c>
      <c r="H104" s="400">
        <v>13372.2</v>
      </c>
      <c r="I104" s="430">
        <f>+G104*H104</f>
        <v>114071.5521</v>
      </c>
    </row>
    <row r="105" spans="1:9" s="6" customFormat="1" outlineLevel="1">
      <c r="A105" s="2" t="s">
        <v>88</v>
      </c>
      <c r="B105" s="3" t="s">
        <v>153</v>
      </c>
      <c r="C105" s="3"/>
      <c r="D105" s="2" t="s">
        <v>90</v>
      </c>
      <c r="E105" s="442">
        <v>0</v>
      </c>
      <c r="F105" s="478">
        <v>0</v>
      </c>
      <c r="G105" s="425">
        <f t="shared" si="2"/>
        <v>0</v>
      </c>
      <c r="H105" s="400">
        <v>11241.25</v>
      </c>
      <c r="I105" s="430">
        <f t="shared" si="3"/>
        <v>0</v>
      </c>
    </row>
    <row r="106" spans="1:9" s="6" customFormat="1" outlineLevel="1">
      <c r="A106" s="2"/>
      <c r="B106" s="3"/>
      <c r="C106" s="3"/>
      <c r="D106" s="2"/>
      <c r="E106" s="442"/>
      <c r="F106" s="478"/>
      <c r="G106" s="425">
        <f t="shared" si="2"/>
        <v>0</v>
      </c>
      <c r="H106" s="400">
        <v>0</v>
      </c>
      <c r="I106" s="430">
        <f t="shared" si="3"/>
        <v>0</v>
      </c>
    </row>
    <row r="107" spans="1:9" s="6" customFormat="1" ht="105.6" outlineLevel="1">
      <c r="A107" s="2">
        <f>+A103+1</f>
        <v>5</v>
      </c>
      <c r="B107" s="3" t="s">
        <v>154</v>
      </c>
      <c r="C107" s="3"/>
      <c r="D107" s="2"/>
      <c r="E107" s="30"/>
      <c r="F107" s="491"/>
      <c r="G107" s="425">
        <f t="shared" si="2"/>
        <v>0</v>
      </c>
      <c r="H107" s="400">
        <v>0</v>
      </c>
      <c r="I107" s="430">
        <f t="shared" si="3"/>
        <v>0</v>
      </c>
    </row>
    <row r="108" spans="1:9" s="433" customFormat="1" outlineLevel="1">
      <c r="A108" s="464" t="s">
        <v>100</v>
      </c>
      <c r="B108" s="465" t="s">
        <v>155</v>
      </c>
      <c r="C108" s="465" t="s">
        <v>156</v>
      </c>
      <c r="D108" s="464" t="s">
        <v>108</v>
      </c>
      <c r="E108" s="466">
        <v>12.98</v>
      </c>
      <c r="F108" s="467">
        <v>501.00182000000001</v>
      </c>
      <c r="G108" s="468">
        <f t="shared" si="2"/>
        <v>513.98181999999997</v>
      </c>
      <c r="H108" s="469">
        <v>6109.375</v>
      </c>
      <c r="I108" s="475">
        <f>+G108*H108</f>
        <v>3140107.6815624996</v>
      </c>
    </row>
    <row r="109" spans="1:9" s="433" customFormat="1" outlineLevel="1">
      <c r="A109" s="464" t="s">
        <v>103</v>
      </c>
      <c r="B109" s="465" t="s">
        <v>157</v>
      </c>
      <c r="C109" s="465" t="s">
        <v>158</v>
      </c>
      <c r="D109" s="464" t="s">
        <v>108</v>
      </c>
      <c r="E109" s="466">
        <v>0</v>
      </c>
      <c r="F109" s="467">
        <v>34.636800000000001</v>
      </c>
      <c r="G109" s="468">
        <f t="shared" si="2"/>
        <v>34.636800000000001</v>
      </c>
      <c r="H109" s="469">
        <v>7086.875</v>
      </c>
      <c r="I109" s="475">
        <f>+G109*H109</f>
        <v>245466.67200000002</v>
      </c>
    </row>
    <row r="110" spans="1:9" s="6" customFormat="1" outlineLevel="1">
      <c r="A110" s="2" t="s">
        <v>105</v>
      </c>
      <c r="B110" s="3" t="s">
        <v>159</v>
      </c>
      <c r="C110" s="3" t="s">
        <v>160</v>
      </c>
      <c r="D110" s="2" t="s">
        <v>108</v>
      </c>
      <c r="E110" s="30">
        <v>0</v>
      </c>
      <c r="F110" s="491">
        <v>0</v>
      </c>
      <c r="G110" s="425">
        <f t="shared" si="2"/>
        <v>0</v>
      </c>
      <c r="H110" s="400">
        <v>11490.512500000001</v>
      </c>
      <c r="I110" s="430">
        <f t="shared" si="3"/>
        <v>0</v>
      </c>
    </row>
    <row r="111" spans="1:9" s="6" customFormat="1" outlineLevel="1">
      <c r="A111" s="2" t="s">
        <v>161</v>
      </c>
      <c r="B111" s="3" t="s">
        <v>162</v>
      </c>
      <c r="C111" s="3" t="s">
        <v>163</v>
      </c>
      <c r="D111" s="2" t="s">
        <v>108</v>
      </c>
      <c r="E111" s="30">
        <v>0</v>
      </c>
      <c r="F111" s="491">
        <v>0</v>
      </c>
      <c r="G111" s="425">
        <f t="shared" si="2"/>
        <v>0</v>
      </c>
      <c r="H111" s="400">
        <v>13782.75</v>
      </c>
      <c r="I111" s="430">
        <f t="shared" si="3"/>
        <v>0</v>
      </c>
    </row>
    <row r="112" spans="1:9" s="6" customFormat="1" outlineLevel="1">
      <c r="A112" s="2" t="s">
        <v>164</v>
      </c>
      <c r="B112" s="3" t="s">
        <v>165</v>
      </c>
      <c r="C112" s="3" t="s">
        <v>166</v>
      </c>
      <c r="D112" s="2" t="s">
        <v>108</v>
      </c>
      <c r="E112" s="30">
        <v>0</v>
      </c>
      <c r="F112" s="491">
        <v>0</v>
      </c>
      <c r="G112" s="425">
        <f t="shared" si="2"/>
        <v>0</v>
      </c>
      <c r="H112" s="400">
        <v>23948.75</v>
      </c>
      <c r="I112" s="430">
        <f t="shared" si="3"/>
        <v>0</v>
      </c>
    </row>
    <row r="113" spans="1:9" s="6" customFormat="1" outlineLevel="1">
      <c r="A113" s="2" t="s">
        <v>167</v>
      </c>
      <c r="B113" s="3" t="s">
        <v>168</v>
      </c>
      <c r="C113" s="3" t="s">
        <v>169</v>
      </c>
      <c r="D113" s="2" t="s">
        <v>108</v>
      </c>
      <c r="E113" s="30">
        <v>0</v>
      </c>
      <c r="F113" s="491">
        <v>0</v>
      </c>
      <c r="G113" s="425">
        <f t="shared" si="2"/>
        <v>0</v>
      </c>
      <c r="H113" s="400">
        <v>16617.5</v>
      </c>
      <c r="I113" s="430">
        <f t="shared" si="3"/>
        <v>0</v>
      </c>
    </row>
    <row r="114" spans="1:9" s="6" customFormat="1" outlineLevel="1">
      <c r="A114" s="2" t="s">
        <v>170</v>
      </c>
      <c r="B114" s="3" t="s">
        <v>171</v>
      </c>
      <c r="C114" s="3" t="s">
        <v>172</v>
      </c>
      <c r="D114" s="2" t="s">
        <v>108</v>
      </c>
      <c r="E114" s="30">
        <v>0</v>
      </c>
      <c r="F114" s="491">
        <v>0</v>
      </c>
      <c r="G114" s="425">
        <f t="shared" si="2"/>
        <v>0</v>
      </c>
      <c r="H114" s="400">
        <v>19843.25</v>
      </c>
      <c r="I114" s="430">
        <f t="shared" si="3"/>
        <v>0</v>
      </c>
    </row>
    <row r="115" spans="1:9" s="6" customFormat="1" outlineLevel="1">
      <c r="A115" s="2"/>
      <c r="B115" s="3"/>
      <c r="C115" s="3"/>
      <c r="D115" s="2"/>
      <c r="E115" s="30"/>
      <c r="F115" s="491"/>
      <c r="G115" s="425">
        <f t="shared" si="2"/>
        <v>0</v>
      </c>
      <c r="H115" s="400">
        <v>0</v>
      </c>
      <c r="I115" s="430">
        <f t="shared" si="3"/>
        <v>0</v>
      </c>
    </row>
    <row r="116" spans="1:9" s="6" customFormat="1" ht="118.8" outlineLevel="1">
      <c r="A116" s="2">
        <f>+A107+1</f>
        <v>6</v>
      </c>
      <c r="B116" s="3" t="s">
        <v>173</v>
      </c>
      <c r="C116" s="3"/>
      <c r="D116" s="2"/>
      <c r="E116" s="30"/>
      <c r="F116" s="491"/>
      <c r="G116" s="425">
        <f t="shared" si="2"/>
        <v>0</v>
      </c>
      <c r="H116" s="400">
        <v>0</v>
      </c>
      <c r="I116" s="430">
        <f t="shared" si="3"/>
        <v>0</v>
      </c>
    </row>
    <row r="117" spans="1:9" s="6" customFormat="1" outlineLevel="1">
      <c r="A117" s="2" t="s">
        <v>100</v>
      </c>
      <c r="B117" s="3" t="s">
        <v>174</v>
      </c>
      <c r="C117" s="3"/>
      <c r="D117" s="2" t="s">
        <v>116</v>
      </c>
      <c r="E117" s="30">
        <v>65</v>
      </c>
      <c r="F117" s="491">
        <v>70.400000000000006</v>
      </c>
      <c r="G117" s="425">
        <f t="shared" si="2"/>
        <v>135.4</v>
      </c>
      <c r="H117" s="400">
        <v>3411.4749999999999</v>
      </c>
      <c r="I117" s="430">
        <f>+G117*H117</f>
        <v>461913.71500000003</v>
      </c>
    </row>
    <row r="118" spans="1:9" s="433" customFormat="1" outlineLevel="1">
      <c r="A118" s="464" t="s">
        <v>103</v>
      </c>
      <c r="B118" s="465" t="s">
        <v>175</v>
      </c>
      <c r="C118" s="465"/>
      <c r="D118" s="464" t="s">
        <v>116</v>
      </c>
      <c r="E118" s="466">
        <v>65</v>
      </c>
      <c r="F118" s="467">
        <v>0</v>
      </c>
      <c r="G118" s="468">
        <f t="shared" si="2"/>
        <v>65</v>
      </c>
      <c r="H118" s="469">
        <v>3665.625</v>
      </c>
      <c r="I118" s="475">
        <f>+G118*H118</f>
        <v>238265.625</v>
      </c>
    </row>
    <row r="119" spans="1:9" s="6" customFormat="1" outlineLevel="1">
      <c r="A119" s="2"/>
      <c r="B119" s="418"/>
      <c r="C119" s="418"/>
      <c r="D119" s="2"/>
      <c r="E119" s="442"/>
      <c r="F119" s="478"/>
      <c r="G119" s="425">
        <f t="shared" si="2"/>
        <v>0</v>
      </c>
      <c r="H119" s="400">
        <v>0</v>
      </c>
      <c r="I119" s="430">
        <f t="shared" si="3"/>
        <v>0</v>
      </c>
    </row>
    <row r="120" spans="1:9" s="6" customFormat="1" ht="105.6" outlineLevel="1">
      <c r="A120" s="2">
        <f>+A116+1</f>
        <v>7</v>
      </c>
      <c r="B120" s="3" t="s">
        <v>176</v>
      </c>
      <c r="C120" s="3"/>
      <c r="D120" s="2"/>
      <c r="E120" s="30"/>
      <c r="F120" s="491"/>
      <c r="G120" s="425">
        <f t="shared" si="2"/>
        <v>0</v>
      </c>
      <c r="H120" s="400">
        <v>0</v>
      </c>
      <c r="I120" s="430">
        <f t="shared" si="3"/>
        <v>0</v>
      </c>
    </row>
    <row r="121" spans="1:9" s="434" customFormat="1" outlineLevel="1">
      <c r="A121" s="483" t="s">
        <v>100</v>
      </c>
      <c r="B121" s="492" t="s">
        <v>177</v>
      </c>
      <c r="C121" s="492" t="s">
        <v>158</v>
      </c>
      <c r="D121" s="483" t="s">
        <v>108</v>
      </c>
      <c r="E121" s="485">
        <v>3.6783999999999999</v>
      </c>
      <c r="F121" s="486">
        <v>6.38</v>
      </c>
      <c r="G121" s="487">
        <f t="shared" si="2"/>
        <v>10.058399999999999</v>
      </c>
      <c r="H121" s="488">
        <v>6617.6750000000002</v>
      </c>
      <c r="I121" s="494">
        <f>+G121*H121</f>
        <v>66563.222219999996</v>
      </c>
    </row>
    <row r="122" spans="1:9" s="6" customFormat="1" outlineLevel="1">
      <c r="A122" s="2" t="s">
        <v>103</v>
      </c>
      <c r="B122" s="3" t="s">
        <v>178</v>
      </c>
      <c r="C122" s="3" t="s">
        <v>179</v>
      </c>
      <c r="D122" s="2" t="s">
        <v>108</v>
      </c>
      <c r="E122" s="30">
        <v>0</v>
      </c>
      <c r="F122" s="491">
        <v>0</v>
      </c>
      <c r="G122" s="425">
        <f t="shared" si="2"/>
        <v>0</v>
      </c>
      <c r="H122" s="400">
        <v>20038.75</v>
      </c>
      <c r="I122" s="430">
        <f t="shared" si="3"/>
        <v>0</v>
      </c>
    </row>
    <row r="123" spans="1:9" s="6" customFormat="1" outlineLevel="1">
      <c r="A123" s="2" t="s">
        <v>105</v>
      </c>
      <c r="B123" s="418" t="s">
        <v>180</v>
      </c>
      <c r="C123" s="3" t="s">
        <v>158</v>
      </c>
      <c r="D123" s="2" t="s">
        <v>116</v>
      </c>
      <c r="E123" s="442">
        <v>27.5</v>
      </c>
      <c r="F123" s="478">
        <v>38.5</v>
      </c>
      <c r="G123" s="425">
        <f t="shared" si="2"/>
        <v>66</v>
      </c>
      <c r="H123" s="400">
        <v>7443.6625000000004</v>
      </c>
      <c r="I123" s="430">
        <f>+G123*H123</f>
        <v>491281.72500000003</v>
      </c>
    </row>
    <row r="124" spans="1:9" s="6" customFormat="1" outlineLevel="1">
      <c r="A124" s="2" t="s">
        <v>161</v>
      </c>
      <c r="B124" s="418" t="s">
        <v>181</v>
      </c>
      <c r="C124" s="3" t="s">
        <v>179</v>
      </c>
      <c r="D124" s="2" t="s">
        <v>116</v>
      </c>
      <c r="E124" s="442">
        <v>0</v>
      </c>
      <c r="F124" s="478">
        <v>0</v>
      </c>
      <c r="G124" s="425">
        <f t="shared" si="2"/>
        <v>0</v>
      </c>
      <c r="H124" s="400">
        <v>18083.75</v>
      </c>
      <c r="I124" s="430">
        <f t="shared" si="3"/>
        <v>0</v>
      </c>
    </row>
    <row r="125" spans="1:9" s="6" customFormat="1" outlineLevel="1">
      <c r="A125" s="2"/>
      <c r="B125" s="418"/>
      <c r="C125" s="418"/>
      <c r="D125" s="2"/>
      <c r="E125" s="442"/>
      <c r="F125" s="478"/>
      <c r="G125" s="425">
        <f t="shared" si="2"/>
        <v>0</v>
      </c>
      <c r="H125" s="400">
        <v>0</v>
      </c>
      <c r="I125" s="430">
        <f t="shared" si="3"/>
        <v>0</v>
      </c>
    </row>
    <row r="126" spans="1:9" s="6" customFormat="1" ht="145.19999999999999" outlineLevel="1">
      <c r="A126" s="2">
        <v>8</v>
      </c>
      <c r="B126" s="3" t="s">
        <v>182</v>
      </c>
      <c r="C126" s="418"/>
      <c r="D126" s="2"/>
      <c r="E126" s="442"/>
      <c r="F126" s="478"/>
      <c r="G126" s="425">
        <f t="shared" si="2"/>
        <v>0</v>
      </c>
      <c r="H126" s="400">
        <v>0</v>
      </c>
      <c r="I126" s="430">
        <f t="shared" si="3"/>
        <v>0</v>
      </c>
    </row>
    <row r="127" spans="1:9" s="434" customFormat="1" outlineLevel="1">
      <c r="A127" s="483" t="s">
        <v>100</v>
      </c>
      <c r="B127" s="492" t="s">
        <v>177</v>
      </c>
      <c r="C127" s="493" t="s">
        <v>163</v>
      </c>
      <c r="D127" s="483" t="s">
        <v>108</v>
      </c>
      <c r="E127" s="485">
        <v>122.38545000000001</v>
      </c>
      <c r="F127" s="486">
        <v>0</v>
      </c>
      <c r="G127" s="487">
        <f t="shared" si="2"/>
        <v>122.38545000000001</v>
      </c>
      <c r="H127" s="488">
        <v>7810.2250000000004</v>
      </c>
      <c r="I127" s="494">
        <f>+G127*H127</f>
        <v>955857.90122625011</v>
      </c>
    </row>
    <row r="128" spans="1:9" s="6" customFormat="1" outlineLevel="1">
      <c r="A128" s="2" t="s">
        <v>103</v>
      </c>
      <c r="B128" s="3" t="s">
        <v>183</v>
      </c>
      <c r="C128" s="418" t="s">
        <v>158</v>
      </c>
      <c r="D128" s="2" t="s">
        <v>108</v>
      </c>
      <c r="E128" s="30">
        <v>0</v>
      </c>
      <c r="F128" s="491">
        <v>0</v>
      </c>
      <c r="G128" s="425">
        <f t="shared" si="2"/>
        <v>0</v>
      </c>
      <c r="H128" s="400">
        <v>13196.25</v>
      </c>
      <c r="I128" s="430">
        <f t="shared" si="3"/>
        <v>0</v>
      </c>
    </row>
    <row r="129" spans="1:9" s="6" customFormat="1" outlineLevel="1">
      <c r="A129" s="2" t="s">
        <v>105</v>
      </c>
      <c r="B129" s="3" t="s">
        <v>184</v>
      </c>
      <c r="C129" s="3" t="s">
        <v>179</v>
      </c>
      <c r="D129" s="2" t="s">
        <v>108</v>
      </c>
      <c r="E129" s="30">
        <v>0</v>
      </c>
      <c r="F129" s="491">
        <v>0</v>
      </c>
      <c r="G129" s="425">
        <f t="shared" si="2"/>
        <v>0</v>
      </c>
      <c r="H129" s="400">
        <v>24437.5</v>
      </c>
      <c r="I129" s="430">
        <f t="shared" si="3"/>
        <v>0</v>
      </c>
    </row>
    <row r="130" spans="1:9" s="6" customFormat="1" outlineLevel="1">
      <c r="A130" s="2"/>
      <c r="B130" s="418"/>
      <c r="C130" s="418"/>
      <c r="D130" s="2"/>
      <c r="E130" s="442"/>
      <c r="F130" s="478"/>
      <c r="G130" s="425">
        <f t="shared" si="2"/>
        <v>0</v>
      </c>
      <c r="H130" s="400">
        <v>0</v>
      </c>
      <c r="I130" s="430">
        <f t="shared" si="3"/>
        <v>0</v>
      </c>
    </row>
    <row r="131" spans="1:9" s="433" customFormat="1" ht="79.2" outlineLevel="1">
      <c r="A131" s="464">
        <f>+A126+1</f>
        <v>9</v>
      </c>
      <c r="B131" s="465" t="s">
        <v>185</v>
      </c>
      <c r="C131" s="465" t="s">
        <v>186</v>
      </c>
      <c r="D131" s="495" t="s">
        <v>187</v>
      </c>
      <c r="E131" s="496">
        <v>118.01900000000001</v>
      </c>
      <c r="F131" s="497">
        <v>0</v>
      </c>
      <c r="G131" s="498">
        <f t="shared" si="2"/>
        <v>118.01900000000001</v>
      </c>
      <c r="H131" s="499">
        <v>1319.625</v>
      </c>
      <c r="I131" s="507">
        <f>+G131*H131</f>
        <v>155740.82287500001</v>
      </c>
    </row>
    <row r="132" spans="1:9" s="6" customFormat="1" outlineLevel="1">
      <c r="A132" s="2"/>
      <c r="B132" s="418"/>
      <c r="C132" s="418"/>
      <c r="D132" s="2"/>
      <c r="E132" s="442"/>
      <c r="F132" s="478"/>
      <c r="G132" s="425">
        <f t="shared" si="2"/>
        <v>0</v>
      </c>
      <c r="H132" s="400">
        <v>0</v>
      </c>
      <c r="I132" s="430">
        <f t="shared" si="3"/>
        <v>0</v>
      </c>
    </row>
    <row r="133" spans="1:9" s="6" customFormat="1" outlineLevel="1">
      <c r="A133" s="17">
        <v>3.4</v>
      </c>
      <c r="B133" s="416" t="s">
        <v>188</v>
      </c>
      <c r="C133" s="416"/>
      <c r="D133" s="2"/>
      <c r="E133" s="428"/>
      <c r="F133" s="429"/>
      <c r="G133" s="425">
        <f t="shared" si="2"/>
        <v>0</v>
      </c>
      <c r="H133" s="400">
        <v>0</v>
      </c>
      <c r="I133" s="430">
        <f t="shared" si="3"/>
        <v>0</v>
      </c>
    </row>
    <row r="134" spans="1:9" s="6" customFormat="1" ht="62.4" outlineLevel="1">
      <c r="A134" s="2">
        <v>1</v>
      </c>
      <c r="B134" s="3" t="s">
        <v>189</v>
      </c>
      <c r="C134" s="3"/>
      <c r="D134" s="24" t="s">
        <v>90</v>
      </c>
      <c r="E134" s="444">
        <v>0</v>
      </c>
      <c r="F134" s="445">
        <v>0</v>
      </c>
      <c r="G134" s="388">
        <f t="shared" si="2"/>
        <v>0</v>
      </c>
      <c r="H134" s="390">
        <v>7038</v>
      </c>
      <c r="I134" s="446">
        <f t="shared" si="3"/>
        <v>0</v>
      </c>
    </row>
    <row r="135" spans="1:9" s="6" customFormat="1" outlineLevel="1">
      <c r="A135" s="2"/>
      <c r="B135" s="418"/>
      <c r="C135" s="418"/>
      <c r="D135" s="2"/>
      <c r="E135" s="428"/>
      <c r="F135" s="429"/>
      <c r="G135" s="425">
        <f t="shared" si="2"/>
        <v>0</v>
      </c>
      <c r="H135" s="400">
        <v>0</v>
      </c>
      <c r="I135" s="430">
        <f t="shared" si="3"/>
        <v>0</v>
      </c>
    </row>
    <row r="136" spans="1:9" s="6" customFormat="1" outlineLevel="1">
      <c r="A136" s="17">
        <v>3.5</v>
      </c>
      <c r="B136" s="416" t="s">
        <v>190</v>
      </c>
      <c r="C136" s="416"/>
      <c r="D136" s="2"/>
      <c r="E136" s="428"/>
      <c r="F136" s="429"/>
      <c r="G136" s="425">
        <f t="shared" si="2"/>
        <v>0</v>
      </c>
      <c r="H136" s="400">
        <v>0</v>
      </c>
      <c r="I136" s="430">
        <f t="shared" si="3"/>
        <v>0</v>
      </c>
    </row>
    <row r="137" spans="1:9" s="6" customFormat="1" ht="66" outlineLevel="1">
      <c r="A137" s="2">
        <v>1</v>
      </c>
      <c r="B137" s="3" t="s">
        <v>191</v>
      </c>
      <c r="C137" s="418"/>
      <c r="D137" s="2"/>
      <c r="E137" s="428"/>
      <c r="F137" s="429"/>
      <c r="G137" s="425">
        <f t="shared" si="2"/>
        <v>0</v>
      </c>
      <c r="H137" s="400">
        <v>0</v>
      </c>
      <c r="I137" s="430">
        <f t="shared" si="3"/>
        <v>0</v>
      </c>
    </row>
    <row r="138" spans="1:9" s="6" customFormat="1" outlineLevel="1">
      <c r="A138" s="2" t="s">
        <v>85</v>
      </c>
      <c r="B138" s="418" t="s">
        <v>192</v>
      </c>
      <c r="C138" s="418"/>
      <c r="D138" s="2" t="s">
        <v>90</v>
      </c>
      <c r="E138" s="428">
        <v>0</v>
      </c>
      <c r="F138" s="429">
        <v>0</v>
      </c>
      <c r="G138" s="425">
        <f t="shared" si="2"/>
        <v>0</v>
      </c>
      <c r="H138" s="400">
        <v>3049.8</v>
      </c>
      <c r="I138" s="430">
        <f t="shared" si="3"/>
        <v>0</v>
      </c>
    </row>
    <row r="139" spans="1:9" s="6" customFormat="1" outlineLevel="1">
      <c r="A139" s="2" t="s">
        <v>88</v>
      </c>
      <c r="B139" s="418" t="s">
        <v>193</v>
      </c>
      <c r="C139" s="418"/>
      <c r="D139" s="2" t="s">
        <v>90</v>
      </c>
      <c r="E139" s="428">
        <v>0</v>
      </c>
      <c r="F139" s="429">
        <v>0</v>
      </c>
      <c r="G139" s="425">
        <f t="shared" ref="G139:G211" si="4">SUM(E139:F139)</f>
        <v>0</v>
      </c>
      <c r="H139" s="400">
        <v>3958.875</v>
      </c>
      <c r="I139" s="430">
        <f t="shared" si="3"/>
        <v>0</v>
      </c>
    </row>
    <row r="140" spans="1:9" s="6" customFormat="1" outlineLevel="1">
      <c r="A140" s="2"/>
      <c r="B140" s="3"/>
      <c r="C140" s="3"/>
      <c r="D140" s="23"/>
      <c r="E140" s="428"/>
      <c r="F140" s="429"/>
      <c r="G140" s="425">
        <f t="shared" si="4"/>
        <v>0</v>
      </c>
      <c r="H140" s="400">
        <v>0</v>
      </c>
      <c r="I140" s="430">
        <f t="shared" si="3"/>
        <v>0</v>
      </c>
    </row>
    <row r="141" spans="1:9" s="6" customFormat="1" ht="118.8" outlineLevel="1">
      <c r="A141" s="17">
        <v>3.6</v>
      </c>
      <c r="B141" s="416" t="s">
        <v>194</v>
      </c>
      <c r="C141" s="418"/>
      <c r="D141" s="2"/>
      <c r="E141" s="428"/>
      <c r="F141" s="429"/>
      <c r="G141" s="425">
        <f t="shared" ref="G141:G145" si="5">SUM(E141:F141)</f>
        <v>0</v>
      </c>
      <c r="H141" s="400">
        <v>0</v>
      </c>
      <c r="I141" s="431">
        <f t="shared" ref="I141:I148" si="6">+G141*H141</f>
        <v>0</v>
      </c>
    </row>
    <row r="142" spans="1:9" s="433" customFormat="1" ht="26.4" outlineLevel="1">
      <c r="A142" s="464" t="s">
        <v>100</v>
      </c>
      <c r="B142" s="500" t="s">
        <v>195</v>
      </c>
      <c r="C142" s="500" t="s">
        <v>196</v>
      </c>
      <c r="D142" s="495" t="s">
        <v>90</v>
      </c>
      <c r="E142" s="496">
        <v>0</v>
      </c>
      <c r="F142" s="497">
        <v>50.49</v>
      </c>
      <c r="G142" s="498">
        <f t="shared" si="5"/>
        <v>50.49</v>
      </c>
      <c r="H142" s="499">
        <v>15987.99</v>
      </c>
      <c r="I142" s="507">
        <f>+G142*H142</f>
        <v>807233.61510000005</v>
      </c>
    </row>
    <row r="143" spans="1:9" s="433" customFormat="1" ht="26.4" outlineLevel="1">
      <c r="A143" s="464" t="s">
        <v>103</v>
      </c>
      <c r="B143" s="500" t="s">
        <v>197</v>
      </c>
      <c r="C143" s="500" t="s">
        <v>198</v>
      </c>
      <c r="D143" s="495" t="s">
        <v>90</v>
      </c>
      <c r="E143" s="496">
        <v>0</v>
      </c>
      <c r="F143" s="497">
        <v>81.454999999999998</v>
      </c>
      <c r="G143" s="498">
        <f t="shared" si="5"/>
        <v>81.454999999999998</v>
      </c>
      <c r="H143" s="499">
        <v>15987.99</v>
      </c>
      <c r="I143" s="507">
        <f>+G143*H143</f>
        <v>1302301.72545</v>
      </c>
    </row>
    <row r="144" spans="1:9" s="6" customFormat="1" outlineLevel="1">
      <c r="A144" s="2"/>
      <c r="B144" s="418"/>
      <c r="C144" s="418"/>
      <c r="D144" s="2"/>
      <c r="E144" s="428"/>
      <c r="F144" s="429"/>
      <c r="G144" s="425">
        <f t="shared" si="5"/>
        <v>0</v>
      </c>
      <c r="H144" s="400">
        <v>0</v>
      </c>
      <c r="I144" s="431">
        <f t="shared" si="6"/>
        <v>0</v>
      </c>
    </row>
    <row r="145" spans="1:10" s="6" customFormat="1" ht="382.8" outlineLevel="1">
      <c r="A145" s="2">
        <v>8</v>
      </c>
      <c r="B145" s="3" t="s">
        <v>199</v>
      </c>
      <c r="C145" s="418"/>
      <c r="D145" s="2"/>
      <c r="E145" s="442"/>
      <c r="F145" s="478"/>
      <c r="G145" s="425">
        <f t="shared" si="5"/>
        <v>0</v>
      </c>
      <c r="H145" s="400">
        <v>0</v>
      </c>
      <c r="I145" s="431">
        <f t="shared" si="6"/>
        <v>0</v>
      </c>
    </row>
    <row r="146" spans="1:10" s="433" customFormat="1" ht="26.4" outlineLevel="1">
      <c r="A146" s="464" t="s">
        <v>100</v>
      </c>
      <c r="B146" s="465" t="s">
        <v>200</v>
      </c>
      <c r="C146" s="465" t="s">
        <v>158</v>
      </c>
      <c r="D146" s="495" t="s">
        <v>108</v>
      </c>
      <c r="E146" s="496">
        <v>0</v>
      </c>
      <c r="F146" s="497">
        <v>56.32</v>
      </c>
      <c r="G146" s="498">
        <f t="shared" ref="G146:G148" si="7">SUM(E146:F146)</f>
        <v>56.32</v>
      </c>
      <c r="H146" s="499">
        <v>7859.1</v>
      </c>
      <c r="I146" s="507">
        <f>+G146*H146</f>
        <v>442624.51200000005</v>
      </c>
    </row>
    <row r="147" spans="1:10" s="6" customFormat="1" outlineLevel="1">
      <c r="A147" s="2"/>
      <c r="B147" s="418"/>
      <c r="C147" s="418"/>
      <c r="D147" s="2"/>
      <c r="E147" s="442"/>
      <c r="F147" s="478"/>
      <c r="G147" s="425">
        <f t="shared" si="7"/>
        <v>0</v>
      </c>
      <c r="H147" s="400">
        <v>0</v>
      </c>
      <c r="I147" s="430">
        <f t="shared" si="6"/>
        <v>0</v>
      </c>
    </row>
    <row r="148" spans="1:10" s="6" customFormat="1" outlineLevel="1">
      <c r="A148" s="2"/>
      <c r="B148" s="418"/>
      <c r="C148" s="418"/>
      <c r="D148" s="2"/>
      <c r="E148" s="428"/>
      <c r="F148" s="429"/>
      <c r="G148" s="425">
        <f t="shared" si="7"/>
        <v>0</v>
      </c>
      <c r="H148" s="400">
        <v>0</v>
      </c>
      <c r="I148" s="430">
        <f t="shared" si="6"/>
        <v>0</v>
      </c>
    </row>
    <row r="149" spans="1:10" s="6" customFormat="1">
      <c r="A149" s="45"/>
      <c r="B149" s="501" t="s">
        <v>201</v>
      </c>
      <c r="C149" s="501"/>
      <c r="D149" s="476"/>
      <c r="E149" s="461"/>
      <c r="F149" s="462"/>
      <c r="G149" s="48">
        <f t="shared" si="4"/>
        <v>0</v>
      </c>
      <c r="H149" s="477">
        <v>0</v>
      </c>
      <c r="I149" s="48">
        <f>SUM(I74:I148)</f>
        <v>9554976.0445237495</v>
      </c>
      <c r="J149" s="508"/>
    </row>
    <row r="150" spans="1:10" s="6" customFormat="1">
      <c r="A150" s="17"/>
      <c r="B150" s="345"/>
      <c r="C150" s="345"/>
      <c r="D150" s="2"/>
      <c r="E150" s="428"/>
      <c r="F150" s="429"/>
      <c r="G150" s="425">
        <f t="shared" si="4"/>
        <v>0</v>
      </c>
      <c r="H150" s="400">
        <v>0</v>
      </c>
      <c r="I150" s="400"/>
    </row>
    <row r="151" spans="1:10" s="6" customFormat="1">
      <c r="A151" s="17">
        <v>4</v>
      </c>
      <c r="B151" s="345" t="s">
        <v>202</v>
      </c>
      <c r="C151" s="345"/>
      <c r="D151" s="2"/>
      <c r="E151" s="428"/>
      <c r="F151" s="429"/>
      <c r="G151" s="425">
        <f t="shared" si="4"/>
        <v>0</v>
      </c>
      <c r="H151" s="400">
        <v>0</v>
      </c>
      <c r="I151" s="400"/>
    </row>
    <row r="152" spans="1:10" s="6" customFormat="1" outlineLevel="1">
      <c r="A152" s="17"/>
      <c r="B152" s="345"/>
      <c r="C152" s="345"/>
      <c r="D152" s="2"/>
      <c r="E152" s="428"/>
      <c r="F152" s="429"/>
      <c r="G152" s="425">
        <f t="shared" si="4"/>
        <v>0</v>
      </c>
      <c r="H152" s="400">
        <v>0</v>
      </c>
      <c r="I152" s="400"/>
    </row>
    <row r="153" spans="1:10" s="6" customFormat="1" ht="79.2" outlineLevel="1">
      <c r="A153" s="2">
        <v>1</v>
      </c>
      <c r="B153" s="3" t="s">
        <v>203</v>
      </c>
      <c r="C153" s="3"/>
      <c r="D153" s="24" t="s">
        <v>87</v>
      </c>
      <c r="E153" s="444">
        <v>0.27252500000000002</v>
      </c>
      <c r="F153" s="445">
        <v>8.6514999999999995E-2</v>
      </c>
      <c r="G153" s="388">
        <f t="shared" si="4"/>
        <v>0.35904000000000003</v>
      </c>
      <c r="H153" s="390">
        <v>24437.5</v>
      </c>
      <c r="I153" s="473">
        <f>+G153*H153</f>
        <v>8774.0400000000009</v>
      </c>
    </row>
    <row r="154" spans="1:10" s="6" customFormat="1" outlineLevel="1">
      <c r="A154" s="2"/>
      <c r="B154" s="3"/>
      <c r="C154" s="3"/>
      <c r="D154" s="2"/>
      <c r="E154" s="428"/>
      <c r="F154" s="429"/>
      <c r="G154" s="425">
        <f t="shared" si="4"/>
        <v>0</v>
      </c>
      <c r="H154" s="400">
        <v>0</v>
      </c>
      <c r="I154" s="430">
        <f t="shared" ref="I154:I200" si="8">+G154*H154</f>
        <v>0</v>
      </c>
    </row>
    <row r="155" spans="1:10" s="6" customFormat="1" ht="103.8" outlineLevel="1">
      <c r="A155" s="2">
        <f>+A153+1</f>
        <v>2</v>
      </c>
      <c r="B155" s="418" t="s">
        <v>204</v>
      </c>
      <c r="C155" s="418"/>
      <c r="D155" s="2"/>
      <c r="E155" s="428"/>
      <c r="F155" s="429"/>
      <c r="G155" s="425">
        <f t="shared" si="4"/>
        <v>0</v>
      </c>
      <c r="H155" s="400">
        <v>0</v>
      </c>
      <c r="I155" s="430">
        <f t="shared" si="8"/>
        <v>0</v>
      </c>
    </row>
    <row r="156" spans="1:10" s="6" customFormat="1" outlineLevel="1">
      <c r="A156" s="2" t="s">
        <v>100</v>
      </c>
      <c r="B156" s="418" t="s">
        <v>205</v>
      </c>
      <c r="C156" s="418"/>
      <c r="D156" s="2" t="s">
        <v>90</v>
      </c>
      <c r="E156" s="428">
        <v>5.28</v>
      </c>
      <c r="F156" s="429">
        <v>0</v>
      </c>
      <c r="G156" s="425">
        <f t="shared" si="4"/>
        <v>5.28</v>
      </c>
      <c r="H156" s="400">
        <v>9110.2999999999993</v>
      </c>
      <c r="I156" s="430">
        <f>+G156*H156</f>
        <v>48102.383999999998</v>
      </c>
    </row>
    <row r="157" spans="1:10" s="6" customFormat="1" ht="26.4" outlineLevel="1">
      <c r="A157" s="2" t="s">
        <v>103</v>
      </c>
      <c r="B157" s="418" t="s">
        <v>206</v>
      </c>
      <c r="C157" s="418" t="s">
        <v>207</v>
      </c>
      <c r="D157" s="2" t="s">
        <v>90</v>
      </c>
      <c r="E157" s="428">
        <v>16.367999999999999</v>
      </c>
      <c r="F157" s="429">
        <v>6.6</v>
      </c>
      <c r="G157" s="425">
        <f t="shared" si="4"/>
        <v>22.967999999999996</v>
      </c>
      <c r="H157" s="400">
        <v>7707.5874999999996</v>
      </c>
      <c r="I157" s="446">
        <f>+G157*H157</f>
        <v>177027.86969999995</v>
      </c>
    </row>
    <row r="158" spans="1:10" s="6" customFormat="1" outlineLevel="1">
      <c r="A158" s="2"/>
      <c r="B158" s="418"/>
      <c r="C158" s="418"/>
      <c r="D158" s="2"/>
      <c r="E158" s="428"/>
      <c r="F158" s="429"/>
      <c r="G158" s="425">
        <f t="shared" si="4"/>
        <v>0</v>
      </c>
      <c r="H158" s="400">
        <v>0</v>
      </c>
      <c r="I158" s="430">
        <f t="shared" si="8"/>
        <v>0</v>
      </c>
    </row>
    <row r="159" spans="1:10" s="6" customFormat="1" ht="88.8" outlineLevel="1">
      <c r="A159" s="2">
        <f>+A155+1</f>
        <v>3</v>
      </c>
      <c r="B159" s="502" t="s">
        <v>208</v>
      </c>
      <c r="C159" s="502" t="s">
        <v>209</v>
      </c>
      <c r="D159" s="24" t="s">
        <v>90</v>
      </c>
      <c r="E159" s="444">
        <v>6.7320000000000002</v>
      </c>
      <c r="F159" s="445">
        <v>3.1680000000000001</v>
      </c>
      <c r="G159" s="388">
        <f t="shared" si="4"/>
        <v>9.9</v>
      </c>
      <c r="H159" s="390">
        <v>7311.7</v>
      </c>
      <c r="I159" s="446">
        <f>+G159*H159</f>
        <v>72385.83</v>
      </c>
    </row>
    <row r="160" spans="1:10" s="6" customFormat="1" outlineLevel="1">
      <c r="A160" s="2"/>
      <c r="B160" s="418"/>
      <c r="C160" s="418"/>
      <c r="D160" s="2"/>
      <c r="E160" s="428"/>
      <c r="F160" s="429"/>
      <c r="G160" s="425">
        <f t="shared" si="4"/>
        <v>0</v>
      </c>
      <c r="H160" s="400">
        <v>0</v>
      </c>
      <c r="I160" s="430">
        <f t="shared" si="8"/>
        <v>0</v>
      </c>
    </row>
    <row r="161" spans="1:9" s="435" customFormat="1" ht="354.6" outlineLevel="1">
      <c r="A161" s="503">
        <f>+A159+1</f>
        <v>4</v>
      </c>
      <c r="B161" s="482" t="s">
        <v>210</v>
      </c>
      <c r="C161" s="482"/>
      <c r="D161" s="503"/>
      <c r="E161" s="504"/>
      <c r="F161" s="505"/>
      <c r="G161" s="425">
        <f t="shared" si="4"/>
        <v>0</v>
      </c>
      <c r="H161" s="506">
        <v>0</v>
      </c>
      <c r="I161" s="430">
        <f t="shared" si="8"/>
        <v>0</v>
      </c>
    </row>
    <row r="162" spans="1:9" s="435" customFormat="1" outlineLevel="1">
      <c r="A162" s="503" t="s">
        <v>85</v>
      </c>
      <c r="B162" s="502" t="s">
        <v>211</v>
      </c>
      <c r="C162" s="502" t="s">
        <v>212</v>
      </c>
      <c r="D162" s="503" t="s">
        <v>213</v>
      </c>
      <c r="E162" s="504">
        <v>5</v>
      </c>
      <c r="F162" s="428">
        <v>0</v>
      </c>
      <c r="G162" s="425">
        <f t="shared" si="4"/>
        <v>5</v>
      </c>
      <c r="H162" s="506">
        <v>36656.25</v>
      </c>
      <c r="I162" s="430">
        <f>+G162*H162</f>
        <v>183281.25</v>
      </c>
    </row>
    <row r="163" spans="1:9" s="435" customFormat="1" outlineLevel="1">
      <c r="A163" s="503" t="s">
        <v>88</v>
      </c>
      <c r="B163" s="502" t="s">
        <v>214</v>
      </c>
      <c r="C163" s="502" t="s">
        <v>212</v>
      </c>
      <c r="D163" s="503" t="s">
        <v>213</v>
      </c>
      <c r="E163" s="504">
        <v>2</v>
      </c>
      <c r="F163" s="428">
        <v>0</v>
      </c>
      <c r="G163" s="425">
        <f t="shared" si="4"/>
        <v>2</v>
      </c>
      <c r="H163" s="506">
        <v>66958.75</v>
      </c>
      <c r="I163" s="430">
        <f>+G163*H163</f>
        <v>133917.5</v>
      </c>
    </row>
    <row r="164" spans="1:9" s="6" customFormat="1" outlineLevel="1">
      <c r="A164" s="2"/>
      <c r="B164" s="418"/>
      <c r="C164" s="418"/>
      <c r="D164" s="2"/>
      <c r="E164" s="428"/>
      <c r="F164" s="429"/>
      <c r="G164" s="425">
        <f t="shared" si="4"/>
        <v>0</v>
      </c>
      <c r="H164" s="400">
        <v>0</v>
      </c>
      <c r="I164" s="430">
        <f t="shared" si="8"/>
        <v>0</v>
      </c>
    </row>
    <row r="165" spans="1:9" s="6" customFormat="1" ht="275.39999999999998" outlineLevel="1">
      <c r="A165" s="2">
        <f>+A161+1</f>
        <v>5</v>
      </c>
      <c r="B165" s="482" t="s">
        <v>215</v>
      </c>
      <c r="C165" s="482"/>
      <c r="D165" s="2"/>
      <c r="E165" s="428"/>
      <c r="F165" s="429"/>
      <c r="G165" s="425">
        <f t="shared" si="4"/>
        <v>0</v>
      </c>
      <c r="H165" s="400">
        <v>0</v>
      </c>
      <c r="I165" s="430">
        <f t="shared" si="8"/>
        <v>0</v>
      </c>
    </row>
    <row r="166" spans="1:9" s="6" customFormat="1" outlineLevel="1">
      <c r="A166" s="2" t="s">
        <v>100</v>
      </c>
      <c r="B166" s="502" t="s">
        <v>216</v>
      </c>
      <c r="C166" s="502"/>
      <c r="D166" s="2" t="s">
        <v>102</v>
      </c>
      <c r="E166" s="428">
        <v>0</v>
      </c>
      <c r="F166" s="429">
        <v>0</v>
      </c>
      <c r="G166" s="425">
        <f t="shared" si="4"/>
        <v>0</v>
      </c>
      <c r="H166" s="5">
        <v>44476.25</v>
      </c>
      <c r="I166" s="430">
        <f t="shared" si="8"/>
        <v>0</v>
      </c>
    </row>
    <row r="167" spans="1:9" s="6" customFormat="1" outlineLevel="1">
      <c r="A167" s="2" t="s">
        <v>103</v>
      </c>
      <c r="B167" s="502" t="s">
        <v>217</v>
      </c>
      <c r="C167" s="502"/>
      <c r="D167" s="2" t="s">
        <v>102</v>
      </c>
      <c r="E167" s="428">
        <v>0</v>
      </c>
      <c r="F167" s="429">
        <v>0</v>
      </c>
      <c r="G167" s="425">
        <f t="shared" si="4"/>
        <v>0</v>
      </c>
      <c r="H167" s="5">
        <v>86508.75</v>
      </c>
      <c r="I167" s="430">
        <f t="shared" si="8"/>
        <v>0</v>
      </c>
    </row>
    <row r="168" spans="1:9" s="6" customFormat="1" outlineLevel="1">
      <c r="A168" s="2"/>
      <c r="B168" s="418"/>
      <c r="C168" s="418"/>
      <c r="D168" s="2"/>
      <c r="E168" s="428"/>
      <c r="F168" s="429"/>
      <c r="G168" s="425">
        <f t="shared" si="4"/>
        <v>0</v>
      </c>
      <c r="H168" s="400">
        <v>0</v>
      </c>
      <c r="I168" s="430">
        <f t="shared" si="8"/>
        <v>0</v>
      </c>
    </row>
    <row r="169" spans="1:9" s="6" customFormat="1" ht="198" outlineLevel="1">
      <c r="A169" s="2">
        <f>+A165+1</f>
        <v>6</v>
      </c>
      <c r="B169" s="3" t="s">
        <v>218</v>
      </c>
      <c r="C169" s="3"/>
      <c r="D169" s="2"/>
      <c r="E169" s="428"/>
      <c r="F169" s="429"/>
      <c r="G169" s="425">
        <f t="shared" si="4"/>
        <v>0</v>
      </c>
      <c r="H169" s="400">
        <v>0</v>
      </c>
      <c r="I169" s="430">
        <f t="shared" si="8"/>
        <v>0</v>
      </c>
    </row>
    <row r="170" spans="1:9" s="6" customFormat="1" outlineLevel="1">
      <c r="A170" s="2" t="s">
        <v>100</v>
      </c>
      <c r="B170" s="347" t="s">
        <v>219</v>
      </c>
      <c r="C170" s="347"/>
      <c r="D170" s="2" t="s">
        <v>83</v>
      </c>
      <c r="E170" s="428">
        <v>0</v>
      </c>
      <c r="F170" s="429">
        <v>0</v>
      </c>
      <c r="G170" s="425">
        <f t="shared" si="4"/>
        <v>0</v>
      </c>
      <c r="H170" s="400">
        <v>5522.875</v>
      </c>
      <c r="I170" s="430">
        <f t="shared" si="8"/>
        <v>0</v>
      </c>
    </row>
    <row r="171" spans="1:9" s="6" customFormat="1" outlineLevel="1">
      <c r="A171" s="2" t="s">
        <v>103</v>
      </c>
      <c r="B171" s="347" t="s">
        <v>220</v>
      </c>
      <c r="C171" s="347"/>
      <c r="D171" s="2" t="s">
        <v>83</v>
      </c>
      <c r="E171" s="428">
        <v>0</v>
      </c>
      <c r="F171" s="429">
        <v>0</v>
      </c>
      <c r="G171" s="425">
        <f t="shared" si="4"/>
        <v>0</v>
      </c>
      <c r="H171" s="400">
        <v>6256</v>
      </c>
      <c r="I171" s="430">
        <f t="shared" si="8"/>
        <v>0</v>
      </c>
    </row>
    <row r="172" spans="1:9" s="6" customFormat="1" ht="26.4" outlineLevel="1">
      <c r="A172" s="2" t="s">
        <v>105</v>
      </c>
      <c r="B172" s="347" t="s">
        <v>221</v>
      </c>
      <c r="C172" s="347" t="s">
        <v>222</v>
      </c>
      <c r="D172" s="2" t="s">
        <v>83</v>
      </c>
      <c r="E172" s="428">
        <v>5.6760000000000002</v>
      </c>
      <c r="F172" s="429">
        <v>0</v>
      </c>
      <c r="G172" s="425">
        <f t="shared" si="4"/>
        <v>5.6760000000000002</v>
      </c>
      <c r="H172" s="400">
        <v>5004.8</v>
      </c>
      <c r="I172" s="430">
        <f>+G172*H172</f>
        <v>28407.2448</v>
      </c>
    </row>
    <row r="173" spans="1:9" s="6" customFormat="1" outlineLevel="1">
      <c r="A173" s="2"/>
      <c r="B173" s="3"/>
      <c r="C173" s="3"/>
      <c r="D173" s="2"/>
      <c r="E173" s="428"/>
      <c r="F173" s="429"/>
      <c r="G173" s="425">
        <f t="shared" si="4"/>
        <v>0</v>
      </c>
      <c r="H173" s="400">
        <v>0</v>
      </c>
      <c r="I173" s="430">
        <f t="shared" si="8"/>
        <v>0</v>
      </c>
    </row>
    <row r="174" spans="1:9" s="6" customFormat="1" ht="369.6" outlineLevel="1">
      <c r="A174" s="2">
        <f>+A169+1</f>
        <v>7</v>
      </c>
      <c r="B174" s="3" t="s">
        <v>223</v>
      </c>
      <c r="C174" s="3"/>
      <c r="D174" s="2"/>
      <c r="E174" s="428"/>
      <c r="F174" s="429"/>
      <c r="G174" s="425">
        <f t="shared" si="4"/>
        <v>0</v>
      </c>
      <c r="H174" s="400">
        <v>0</v>
      </c>
      <c r="I174" s="430">
        <f t="shared" si="8"/>
        <v>0</v>
      </c>
    </row>
    <row r="175" spans="1:9" s="6" customFormat="1" outlineLevel="1">
      <c r="A175" s="2" t="s">
        <v>100</v>
      </c>
      <c r="B175" s="347" t="s">
        <v>224</v>
      </c>
      <c r="C175" s="347"/>
      <c r="D175" s="2" t="s">
        <v>83</v>
      </c>
      <c r="E175" s="428">
        <v>0</v>
      </c>
      <c r="F175" s="429">
        <v>0</v>
      </c>
      <c r="G175" s="425">
        <f t="shared" si="4"/>
        <v>0</v>
      </c>
      <c r="H175" s="400">
        <v>7893.3125</v>
      </c>
      <c r="I175" s="430">
        <f t="shared" si="8"/>
        <v>0</v>
      </c>
    </row>
    <row r="176" spans="1:9" s="6" customFormat="1" outlineLevel="1">
      <c r="A176" s="2" t="s">
        <v>103</v>
      </c>
      <c r="B176" s="502" t="s">
        <v>225</v>
      </c>
      <c r="C176" s="502"/>
      <c r="D176" s="2" t="s">
        <v>226</v>
      </c>
      <c r="E176" s="428">
        <v>0</v>
      </c>
      <c r="F176" s="429">
        <v>0</v>
      </c>
      <c r="G176" s="425">
        <f t="shared" si="4"/>
        <v>0</v>
      </c>
      <c r="H176" s="400">
        <v>34603.5</v>
      </c>
      <c r="I176" s="430">
        <f t="shared" si="8"/>
        <v>0</v>
      </c>
    </row>
    <row r="177" spans="1:9" s="6" customFormat="1" outlineLevel="1">
      <c r="A177" s="2" t="s">
        <v>105</v>
      </c>
      <c r="B177" s="502" t="s">
        <v>227</v>
      </c>
      <c r="C177" s="502"/>
      <c r="D177" s="2" t="s">
        <v>226</v>
      </c>
      <c r="E177" s="428">
        <v>0</v>
      </c>
      <c r="F177" s="429">
        <v>0</v>
      </c>
      <c r="G177" s="425">
        <f t="shared" si="4"/>
        <v>0</v>
      </c>
      <c r="H177" s="400">
        <v>37731.5</v>
      </c>
      <c r="I177" s="430">
        <f t="shared" si="8"/>
        <v>0</v>
      </c>
    </row>
    <row r="178" spans="1:9" s="6" customFormat="1" outlineLevel="1">
      <c r="A178" s="2"/>
      <c r="B178" s="3"/>
      <c r="C178" s="3"/>
      <c r="D178" s="2"/>
      <c r="E178" s="428"/>
      <c r="F178" s="429"/>
      <c r="G178" s="425">
        <f t="shared" si="4"/>
        <v>0</v>
      </c>
      <c r="H178" s="400">
        <v>0</v>
      </c>
      <c r="I178" s="430">
        <f t="shared" si="8"/>
        <v>0</v>
      </c>
    </row>
    <row r="179" spans="1:9" s="6" customFormat="1" ht="52.8" outlineLevel="1">
      <c r="A179" s="2">
        <f>+A174+1</f>
        <v>8</v>
      </c>
      <c r="B179" s="3" t="s">
        <v>228</v>
      </c>
      <c r="C179" s="3"/>
      <c r="D179" s="2"/>
      <c r="E179" s="428"/>
      <c r="F179" s="429"/>
      <c r="G179" s="425">
        <f t="shared" si="4"/>
        <v>0</v>
      </c>
      <c r="H179" s="400">
        <v>0</v>
      </c>
      <c r="I179" s="430">
        <f t="shared" si="8"/>
        <v>0</v>
      </c>
    </row>
    <row r="180" spans="1:9" s="6" customFormat="1" outlineLevel="1">
      <c r="A180" s="2" t="s">
        <v>100</v>
      </c>
      <c r="B180" s="502" t="s">
        <v>229</v>
      </c>
      <c r="C180" s="502"/>
      <c r="D180" s="2" t="s">
        <v>102</v>
      </c>
      <c r="E180" s="428">
        <v>0</v>
      </c>
      <c r="F180" s="429">
        <v>0</v>
      </c>
      <c r="G180" s="425">
        <f t="shared" si="4"/>
        <v>0</v>
      </c>
      <c r="H180" s="400">
        <v>35190</v>
      </c>
      <c r="I180" s="430">
        <f t="shared" si="8"/>
        <v>0</v>
      </c>
    </row>
    <row r="181" spans="1:9" s="6" customFormat="1" outlineLevel="1">
      <c r="A181" s="2" t="s">
        <v>103</v>
      </c>
      <c r="B181" s="502" t="s">
        <v>230</v>
      </c>
      <c r="C181" s="502"/>
      <c r="D181" s="2" t="s">
        <v>102</v>
      </c>
      <c r="E181" s="428">
        <v>0</v>
      </c>
      <c r="F181" s="429">
        <v>0</v>
      </c>
      <c r="G181" s="425">
        <f t="shared" si="4"/>
        <v>0</v>
      </c>
      <c r="H181" s="400">
        <v>41055</v>
      </c>
      <c r="I181" s="430">
        <f t="shared" si="8"/>
        <v>0</v>
      </c>
    </row>
    <row r="182" spans="1:9" s="6" customFormat="1" outlineLevel="1">
      <c r="A182" s="2"/>
      <c r="B182" s="3"/>
      <c r="C182" s="3"/>
      <c r="D182" s="2"/>
      <c r="E182" s="428"/>
      <c r="F182" s="429"/>
      <c r="G182" s="425">
        <f t="shared" si="4"/>
        <v>0</v>
      </c>
      <c r="H182" s="400">
        <v>0</v>
      </c>
      <c r="I182" s="430">
        <f t="shared" si="8"/>
        <v>0</v>
      </c>
    </row>
    <row r="183" spans="1:9" s="6" customFormat="1" ht="52.8" outlineLevel="1">
      <c r="A183" s="2">
        <f>+A179+1</f>
        <v>9</v>
      </c>
      <c r="B183" s="3" t="s">
        <v>231</v>
      </c>
      <c r="C183" s="3"/>
      <c r="D183" s="2"/>
      <c r="E183" s="428"/>
      <c r="F183" s="429"/>
      <c r="G183" s="425">
        <f t="shared" si="4"/>
        <v>0</v>
      </c>
      <c r="H183" s="400">
        <v>0</v>
      </c>
      <c r="I183" s="430">
        <f t="shared" si="8"/>
        <v>0</v>
      </c>
    </row>
    <row r="184" spans="1:9" s="6" customFormat="1" outlineLevel="1">
      <c r="A184" s="2" t="s">
        <v>100</v>
      </c>
      <c r="B184" s="502" t="s">
        <v>229</v>
      </c>
      <c r="C184" s="502"/>
      <c r="D184" s="2" t="s">
        <v>102</v>
      </c>
      <c r="E184" s="428">
        <v>0</v>
      </c>
      <c r="F184" s="429">
        <v>0</v>
      </c>
      <c r="G184" s="425">
        <f t="shared" si="4"/>
        <v>0</v>
      </c>
      <c r="H184" s="400">
        <v>37145</v>
      </c>
      <c r="I184" s="430">
        <f t="shared" si="8"/>
        <v>0</v>
      </c>
    </row>
    <row r="185" spans="1:9" s="6" customFormat="1" outlineLevel="1">
      <c r="A185" s="2" t="s">
        <v>103</v>
      </c>
      <c r="B185" s="502" t="s">
        <v>230</v>
      </c>
      <c r="C185" s="502"/>
      <c r="D185" s="2" t="s">
        <v>102</v>
      </c>
      <c r="E185" s="428">
        <v>0</v>
      </c>
      <c r="F185" s="429">
        <v>0</v>
      </c>
      <c r="G185" s="425">
        <f t="shared" si="4"/>
        <v>0</v>
      </c>
      <c r="H185" s="400">
        <v>43987.5</v>
      </c>
      <c r="I185" s="430">
        <f t="shared" si="8"/>
        <v>0</v>
      </c>
    </row>
    <row r="186" spans="1:9" s="6" customFormat="1" outlineLevel="1">
      <c r="A186" s="2"/>
      <c r="B186" s="3"/>
      <c r="C186" s="3"/>
      <c r="D186" s="2"/>
      <c r="E186" s="428"/>
      <c r="F186" s="429"/>
      <c r="G186" s="425">
        <f t="shared" si="4"/>
        <v>0</v>
      </c>
      <c r="H186" s="400">
        <v>0</v>
      </c>
      <c r="I186" s="430">
        <f t="shared" si="8"/>
        <v>0</v>
      </c>
    </row>
    <row r="187" spans="1:9" s="6" customFormat="1" ht="52.8" outlineLevel="1">
      <c r="A187" s="2">
        <f>+A183+1</f>
        <v>10</v>
      </c>
      <c r="B187" s="3" t="s">
        <v>232</v>
      </c>
      <c r="C187" s="3"/>
      <c r="D187" s="2"/>
      <c r="E187" s="428"/>
      <c r="F187" s="429"/>
      <c r="G187" s="425">
        <f t="shared" si="4"/>
        <v>0</v>
      </c>
      <c r="H187" s="400">
        <v>0</v>
      </c>
      <c r="I187" s="430">
        <f t="shared" si="8"/>
        <v>0</v>
      </c>
    </row>
    <row r="188" spans="1:9" s="6" customFormat="1" outlineLevel="1">
      <c r="A188" s="2" t="s">
        <v>100</v>
      </c>
      <c r="B188" s="502" t="s">
        <v>233</v>
      </c>
      <c r="C188" s="502"/>
      <c r="D188" s="2" t="s">
        <v>102</v>
      </c>
      <c r="E188" s="428">
        <v>0</v>
      </c>
      <c r="F188" s="429">
        <v>0</v>
      </c>
      <c r="G188" s="425">
        <f t="shared" si="4"/>
        <v>0</v>
      </c>
      <c r="H188" s="400">
        <v>42521.25</v>
      </c>
      <c r="I188" s="430">
        <f t="shared" si="8"/>
        <v>0</v>
      </c>
    </row>
    <row r="189" spans="1:9" s="6" customFormat="1" outlineLevel="1">
      <c r="A189" s="2" t="s">
        <v>103</v>
      </c>
      <c r="B189" s="502" t="s">
        <v>234</v>
      </c>
      <c r="C189" s="502"/>
      <c r="D189" s="2" t="s">
        <v>102</v>
      </c>
      <c r="E189" s="428">
        <v>0</v>
      </c>
      <c r="F189" s="429">
        <v>0</v>
      </c>
      <c r="G189" s="425">
        <f t="shared" si="4"/>
        <v>0</v>
      </c>
      <c r="H189" s="400">
        <v>46920</v>
      </c>
      <c r="I189" s="430">
        <f t="shared" si="8"/>
        <v>0</v>
      </c>
    </row>
    <row r="190" spans="1:9" s="6" customFormat="1" outlineLevel="1">
      <c r="A190" s="2"/>
      <c r="B190" s="3"/>
      <c r="C190" s="3"/>
      <c r="D190" s="2"/>
      <c r="E190" s="428"/>
      <c r="F190" s="429"/>
      <c r="G190" s="425">
        <f t="shared" si="4"/>
        <v>0</v>
      </c>
      <c r="H190" s="400">
        <v>0</v>
      </c>
      <c r="I190" s="430">
        <f t="shared" si="8"/>
        <v>0</v>
      </c>
    </row>
    <row r="191" spans="1:9" s="6" customFormat="1" ht="39.6" outlineLevel="1">
      <c r="A191" s="2">
        <f>+A187+1</f>
        <v>11</v>
      </c>
      <c r="B191" s="3" t="s">
        <v>235</v>
      </c>
      <c r="C191" s="3"/>
      <c r="D191" s="24" t="s">
        <v>226</v>
      </c>
      <c r="E191" s="444">
        <v>4</v>
      </c>
      <c r="F191" s="445">
        <v>1</v>
      </c>
      <c r="G191" s="388">
        <f t="shared" si="4"/>
        <v>5</v>
      </c>
      <c r="H191" s="390">
        <v>4398.75</v>
      </c>
      <c r="I191" s="446">
        <f>+G191*H191</f>
        <v>21993.75</v>
      </c>
    </row>
    <row r="192" spans="1:9" s="6" customFormat="1" outlineLevel="1">
      <c r="A192" s="2"/>
      <c r="B192" s="3"/>
      <c r="C192" s="3"/>
      <c r="D192" s="23"/>
      <c r="E192" s="428"/>
      <c r="F192" s="429"/>
      <c r="G192" s="425">
        <f t="shared" si="4"/>
        <v>0</v>
      </c>
      <c r="H192" s="400">
        <v>0</v>
      </c>
      <c r="I192" s="430">
        <f t="shared" si="8"/>
        <v>0</v>
      </c>
    </row>
    <row r="193" spans="1:9" s="6" customFormat="1" ht="26.4" outlineLevel="1">
      <c r="A193" s="2">
        <f>+A191+1</f>
        <v>12</v>
      </c>
      <c r="B193" s="3" t="s">
        <v>236</v>
      </c>
      <c r="C193" s="3"/>
      <c r="D193" s="18" t="s">
        <v>226</v>
      </c>
      <c r="E193" s="444">
        <v>4</v>
      </c>
      <c r="F193" s="445">
        <v>1</v>
      </c>
      <c r="G193" s="388">
        <f t="shared" si="4"/>
        <v>5</v>
      </c>
      <c r="H193" s="390">
        <v>3079.125</v>
      </c>
      <c r="I193" s="446">
        <f>+G193*H193</f>
        <v>15395.625</v>
      </c>
    </row>
    <row r="194" spans="1:9" s="6" customFormat="1" outlineLevel="1">
      <c r="A194" s="2"/>
      <c r="B194" s="3"/>
      <c r="C194" s="3"/>
      <c r="D194" s="23"/>
      <c r="E194" s="428"/>
      <c r="F194" s="429"/>
      <c r="G194" s="425">
        <f t="shared" si="4"/>
        <v>0</v>
      </c>
      <c r="H194" s="400">
        <v>0</v>
      </c>
      <c r="I194" s="430">
        <f t="shared" si="8"/>
        <v>0</v>
      </c>
    </row>
    <row r="195" spans="1:9" s="6" customFormat="1" ht="26.4" outlineLevel="1">
      <c r="A195" s="2">
        <f>+A193+1</f>
        <v>13</v>
      </c>
      <c r="B195" s="3" t="s">
        <v>237</v>
      </c>
      <c r="C195" s="3"/>
      <c r="D195" s="18" t="s">
        <v>226</v>
      </c>
      <c r="E195" s="444">
        <v>0</v>
      </c>
      <c r="F195" s="445">
        <v>0</v>
      </c>
      <c r="G195" s="388">
        <f t="shared" si="4"/>
        <v>0</v>
      </c>
      <c r="H195" s="390">
        <v>3714.5</v>
      </c>
      <c r="I195" s="446">
        <f t="shared" si="8"/>
        <v>0</v>
      </c>
    </row>
    <row r="196" spans="1:9" s="6" customFormat="1" outlineLevel="1">
      <c r="A196" s="2"/>
      <c r="B196" s="3"/>
      <c r="C196" s="3"/>
      <c r="D196" s="23"/>
      <c r="E196" s="428"/>
      <c r="F196" s="429"/>
      <c r="G196" s="425">
        <f t="shared" si="4"/>
        <v>0</v>
      </c>
      <c r="H196" s="400">
        <v>0</v>
      </c>
      <c r="I196" s="430">
        <f t="shared" si="8"/>
        <v>0</v>
      </c>
    </row>
    <row r="197" spans="1:9" s="6" customFormat="1" ht="39.6" outlineLevel="1">
      <c r="A197" s="2">
        <f>+A195+1</f>
        <v>14</v>
      </c>
      <c r="B197" s="3" t="s">
        <v>238</v>
      </c>
      <c r="C197" s="3"/>
      <c r="D197" s="18" t="s">
        <v>226</v>
      </c>
      <c r="E197" s="444">
        <v>2</v>
      </c>
      <c r="F197" s="445">
        <v>2</v>
      </c>
      <c r="G197" s="388">
        <f t="shared" si="4"/>
        <v>4</v>
      </c>
      <c r="H197" s="390">
        <v>7038</v>
      </c>
      <c r="I197" s="446">
        <f>+G197*H197</f>
        <v>28152</v>
      </c>
    </row>
    <row r="198" spans="1:9" s="6" customFormat="1" outlineLevel="1">
      <c r="A198" s="2"/>
      <c r="B198" s="3"/>
      <c r="C198" s="3"/>
      <c r="D198" s="18"/>
      <c r="E198" s="444"/>
      <c r="F198" s="445"/>
      <c r="G198" s="388">
        <f t="shared" si="4"/>
        <v>0</v>
      </c>
      <c r="H198" s="390">
        <v>0</v>
      </c>
      <c r="I198" s="446">
        <f t="shared" si="8"/>
        <v>0</v>
      </c>
    </row>
    <row r="199" spans="1:9" s="6" customFormat="1" ht="39.6" outlineLevel="1">
      <c r="A199" s="2">
        <f>+A197+1</f>
        <v>15</v>
      </c>
      <c r="B199" s="3" t="s">
        <v>239</v>
      </c>
      <c r="C199" s="3" t="s">
        <v>240</v>
      </c>
      <c r="D199" s="18" t="s">
        <v>226</v>
      </c>
      <c r="E199" s="444">
        <v>2</v>
      </c>
      <c r="F199" s="445">
        <v>0</v>
      </c>
      <c r="G199" s="388">
        <f t="shared" si="4"/>
        <v>2</v>
      </c>
      <c r="H199" s="390">
        <v>10557</v>
      </c>
      <c r="I199" s="446">
        <f>+G199*H199</f>
        <v>21114</v>
      </c>
    </row>
    <row r="200" spans="1:9" s="6" customFormat="1" outlineLevel="1">
      <c r="A200" s="2"/>
      <c r="B200" s="3"/>
      <c r="C200" s="3"/>
      <c r="D200" s="18"/>
      <c r="E200" s="444"/>
      <c r="F200" s="445"/>
      <c r="G200" s="388">
        <f t="shared" si="4"/>
        <v>0</v>
      </c>
      <c r="H200" s="390">
        <v>0</v>
      </c>
      <c r="I200" s="446">
        <f t="shared" si="8"/>
        <v>0</v>
      </c>
    </row>
    <row r="201" spans="1:9" s="6" customFormat="1" ht="39.6" outlineLevel="1">
      <c r="A201" s="2">
        <f>+A199+1</f>
        <v>16</v>
      </c>
      <c r="B201" s="3" t="s">
        <v>241</v>
      </c>
      <c r="C201" s="3" t="s">
        <v>242</v>
      </c>
      <c r="D201" s="18" t="s">
        <v>243</v>
      </c>
      <c r="E201" s="444">
        <v>0</v>
      </c>
      <c r="F201" s="445">
        <v>2</v>
      </c>
      <c r="G201" s="388">
        <f t="shared" ref="G201:G202" si="9">SUM(E201:F201)</f>
        <v>2</v>
      </c>
      <c r="H201" s="390">
        <v>4203.25</v>
      </c>
      <c r="I201" s="446">
        <f>+G201*H201</f>
        <v>8406.5</v>
      </c>
    </row>
    <row r="202" spans="1:9" s="6" customFormat="1" outlineLevel="1">
      <c r="A202" s="2"/>
      <c r="B202" s="3"/>
      <c r="C202" s="3"/>
      <c r="D202" s="23"/>
      <c r="E202" s="428"/>
      <c r="F202" s="429"/>
      <c r="G202" s="425">
        <f t="shared" si="9"/>
        <v>0</v>
      </c>
      <c r="H202" s="400">
        <v>0</v>
      </c>
      <c r="I202" s="430">
        <f t="shared" ref="I202" si="10">+G202*H202</f>
        <v>0</v>
      </c>
    </row>
    <row r="203" spans="1:9" s="6" customFormat="1">
      <c r="A203" s="509"/>
      <c r="B203" s="54" t="s">
        <v>244</v>
      </c>
      <c r="C203" s="54"/>
      <c r="D203" s="476"/>
      <c r="E203" s="461"/>
      <c r="F203" s="462"/>
      <c r="G203" s="48">
        <f t="shared" si="4"/>
        <v>0</v>
      </c>
      <c r="H203" s="477">
        <v>0</v>
      </c>
      <c r="I203" s="48">
        <f>SUM(I153:I202)</f>
        <v>746957.99349999987</v>
      </c>
    </row>
    <row r="204" spans="1:9" s="6" customFormat="1">
      <c r="A204" s="34"/>
      <c r="B204" s="34"/>
      <c r="C204" s="34"/>
      <c r="D204" s="2"/>
      <c r="E204" s="428"/>
      <c r="F204" s="429"/>
      <c r="G204" s="425">
        <f t="shared" si="4"/>
        <v>0</v>
      </c>
      <c r="H204" s="400">
        <v>0</v>
      </c>
      <c r="I204" s="400"/>
    </row>
    <row r="205" spans="1:9" s="6" customFormat="1">
      <c r="A205" s="17">
        <v>5</v>
      </c>
      <c r="B205" s="416" t="s">
        <v>245</v>
      </c>
      <c r="C205" s="416"/>
      <c r="D205" s="2"/>
      <c r="E205" s="428"/>
      <c r="F205" s="429"/>
      <c r="G205" s="425">
        <f t="shared" si="4"/>
        <v>0</v>
      </c>
      <c r="H205" s="400">
        <v>0</v>
      </c>
      <c r="I205" s="400"/>
    </row>
    <row r="206" spans="1:9" s="6" customFormat="1" outlineLevel="1">
      <c r="A206" s="17"/>
      <c r="B206" s="416"/>
      <c r="C206" s="416"/>
      <c r="D206" s="2"/>
      <c r="E206" s="428"/>
      <c r="F206" s="429"/>
      <c r="G206" s="425">
        <f t="shared" si="4"/>
        <v>0</v>
      </c>
      <c r="H206" s="400">
        <v>0</v>
      </c>
      <c r="I206" s="400"/>
    </row>
    <row r="207" spans="1:9" s="433" customFormat="1" ht="52.8" outlineLevel="1">
      <c r="A207" s="464">
        <v>1</v>
      </c>
      <c r="B207" s="465" t="s">
        <v>246</v>
      </c>
      <c r="C207" s="465"/>
      <c r="D207" s="495" t="s">
        <v>90</v>
      </c>
      <c r="E207" s="496">
        <v>0</v>
      </c>
      <c r="F207" s="497">
        <v>228.71860000000001</v>
      </c>
      <c r="G207" s="498">
        <f t="shared" si="4"/>
        <v>228.71860000000001</v>
      </c>
      <c r="H207" s="499">
        <v>4452.5124999999998</v>
      </c>
      <c r="I207" s="507">
        <f>+G207*H207</f>
        <v>1018372.4254825</v>
      </c>
    </row>
    <row r="208" spans="1:9" s="6" customFormat="1" outlineLevel="1">
      <c r="A208" s="2"/>
      <c r="B208" s="3"/>
      <c r="C208" s="3"/>
      <c r="D208" s="24"/>
      <c r="E208" s="444"/>
      <c r="F208" s="445"/>
      <c r="G208" s="388">
        <f t="shared" si="4"/>
        <v>0</v>
      </c>
      <c r="H208" s="390">
        <v>0</v>
      </c>
      <c r="I208" s="446">
        <f t="shared" ref="I208:I272" si="11">+G208*H208</f>
        <v>0</v>
      </c>
    </row>
    <row r="209" spans="1:9" s="6" customFormat="1" ht="52.8" outlineLevel="1">
      <c r="A209" s="2">
        <f>+A207+1</f>
        <v>2</v>
      </c>
      <c r="B209" s="3" t="s">
        <v>247</v>
      </c>
      <c r="C209" s="3"/>
      <c r="D209" s="24" t="s">
        <v>90</v>
      </c>
      <c r="E209" s="444">
        <v>0</v>
      </c>
      <c r="F209" s="445">
        <v>0</v>
      </c>
      <c r="G209" s="388">
        <f t="shared" si="4"/>
        <v>0</v>
      </c>
      <c r="H209" s="390">
        <v>6647</v>
      </c>
      <c r="I209" s="446">
        <f t="shared" si="11"/>
        <v>0</v>
      </c>
    </row>
    <row r="210" spans="1:9" s="6" customFormat="1" outlineLevel="1">
      <c r="A210" s="2"/>
      <c r="B210" s="3"/>
      <c r="C210" s="3"/>
      <c r="D210" s="2"/>
      <c r="E210" s="428"/>
      <c r="F210" s="429"/>
      <c r="G210" s="425">
        <f t="shared" si="4"/>
        <v>0</v>
      </c>
      <c r="H210" s="400">
        <v>0</v>
      </c>
      <c r="I210" s="430">
        <f t="shared" si="11"/>
        <v>0</v>
      </c>
    </row>
    <row r="211" spans="1:9" s="6" customFormat="1" ht="52.8" outlineLevel="1">
      <c r="A211" s="2">
        <f>+A209+1</f>
        <v>3</v>
      </c>
      <c r="B211" s="3" t="s">
        <v>248</v>
      </c>
      <c r="C211" s="418"/>
      <c r="D211" s="24" t="s">
        <v>90</v>
      </c>
      <c r="E211" s="444">
        <v>0</v>
      </c>
      <c r="F211" s="445">
        <v>0</v>
      </c>
      <c r="G211" s="388">
        <f t="shared" si="4"/>
        <v>0</v>
      </c>
      <c r="H211" s="390">
        <v>18386.775000000001</v>
      </c>
      <c r="I211" s="446">
        <f t="shared" si="11"/>
        <v>0</v>
      </c>
    </row>
    <row r="212" spans="1:9" s="6" customFormat="1" outlineLevel="1">
      <c r="A212" s="2"/>
      <c r="B212" s="3"/>
      <c r="C212" s="3"/>
      <c r="D212" s="24"/>
      <c r="E212" s="444"/>
      <c r="F212" s="445"/>
      <c r="G212" s="388">
        <f t="shared" ref="G212:G285" si="12">SUM(E212:F212)</f>
        <v>0</v>
      </c>
      <c r="H212" s="390">
        <v>0</v>
      </c>
      <c r="I212" s="446">
        <f t="shared" si="11"/>
        <v>0</v>
      </c>
    </row>
    <row r="213" spans="1:9" s="433" customFormat="1" ht="52.8" outlineLevel="1">
      <c r="A213" s="464">
        <f>+A211+1</f>
        <v>4</v>
      </c>
      <c r="B213" s="465" t="s">
        <v>249</v>
      </c>
      <c r="C213" s="500"/>
      <c r="D213" s="495" t="s">
        <v>90</v>
      </c>
      <c r="E213" s="496">
        <v>0</v>
      </c>
      <c r="F213" s="497">
        <v>227.8562</v>
      </c>
      <c r="G213" s="498">
        <f t="shared" si="12"/>
        <v>227.8562</v>
      </c>
      <c r="H213" s="499">
        <v>3264.85</v>
      </c>
      <c r="I213" s="507">
        <f>+G213*H213</f>
        <v>743916.31456999993</v>
      </c>
    </row>
    <row r="214" spans="1:9" s="6" customFormat="1" outlineLevel="1">
      <c r="A214" s="2"/>
      <c r="B214" s="3"/>
      <c r="C214" s="3"/>
      <c r="D214" s="24"/>
      <c r="E214" s="444"/>
      <c r="F214" s="445"/>
      <c r="G214" s="388">
        <f t="shared" si="12"/>
        <v>0</v>
      </c>
      <c r="H214" s="390">
        <v>0</v>
      </c>
      <c r="I214" s="446">
        <f t="shared" si="11"/>
        <v>0</v>
      </c>
    </row>
    <row r="215" spans="1:9" s="433" customFormat="1" ht="37.799999999999997" outlineLevel="1">
      <c r="A215" s="464">
        <f>+A213+1</f>
        <v>5</v>
      </c>
      <c r="B215" s="500" t="s">
        <v>250</v>
      </c>
      <c r="C215" s="500"/>
      <c r="D215" s="495" t="s">
        <v>90</v>
      </c>
      <c r="E215" s="496">
        <v>0</v>
      </c>
      <c r="F215" s="497">
        <v>22</v>
      </c>
      <c r="G215" s="498">
        <f t="shared" si="12"/>
        <v>22</v>
      </c>
      <c r="H215" s="499">
        <v>1627.5374999999999</v>
      </c>
      <c r="I215" s="507">
        <f>+G215*H215</f>
        <v>35805.824999999997</v>
      </c>
    </row>
    <row r="216" spans="1:9" s="6" customFormat="1" outlineLevel="1">
      <c r="A216" s="2"/>
      <c r="B216" s="418"/>
      <c r="C216" s="418"/>
      <c r="D216" s="2"/>
      <c r="E216" s="428"/>
      <c r="F216" s="429"/>
      <c r="G216" s="425">
        <f t="shared" si="12"/>
        <v>0</v>
      </c>
      <c r="H216" s="400">
        <v>0</v>
      </c>
      <c r="I216" s="430">
        <f t="shared" si="11"/>
        <v>0</v>
      </c>
    </row>
    <row r="217" spans="1:9" s="6" customFormat="1" ht="51" outlineLevel="1">
      <c r="A217" s="2">
        <f>+A215+1</f>
        <v>6</v>
      </c>
      <c r="B217" s="418" t="s">
        <v>251</v>
      </c>
      <c r="C217" s="418"/>
      <c r="D217" s="2"/>
      <c r="E217" s="428"/>
      <c r="F217" s="429"/>
      <c r="G217" s="425">
        <f t="shared" si="12"/>
        <v>0</v>
      </c>
      <c r="H217" s="400">
        <v>0</v>
      </c>
      <c r="I217" s="430">
        <f t="shared" si="11"/>
        <v>0</v>
      </c>
    </row>
    <row r="218" spans="1:9" s="6" customFormat="1" outlineLevel="1">
      <c r="A218" s="2" t="s">
        <v>100</v>
      </c>
      <c r="B218" s="418" t="s">
        <v>252</v>
      </c>
      <c r="C218" s="418"/>
      <c r="D218" s="24" t="s">
        <v>90</v>
      </c>
      <c r="E218" s="444">
        <v>0</v>
      </c>
      <c r="F218" s="445">
        <v>0</v>
      </c>
      <c r="G218" s="388">
        <f t="shared" si="12"/>
        <v>0</v>
      </c>
      <c r="H218" s="390">
        <v>6744.75</v>
      </c>
      <c r="I218" s="446">
        <f t="shared" si="11"/>
        <v>0</v>
      </c>
    </row>
    <row r="219" spans="1:9" s="6" customFormat="1" outlineLevel="1">
      <c r="A219" s="2" t="s">
        <v>103</v>
      </c>
      <c r="B219" s="418" t="s">
        <v>253</v>
      </c>
      <c r="C219" s="418"/>
      <c r="D219" s="24" t="s">
        <v>90</v>
      </c>
      <c r="E219" s="444">
        <v>0</v>
      </c>
      <c r="F219" s="445">
        <v>0</v>
      </c>
      <c r="G219" s="388">
        <f t="shared" si="12"/>
        <v>0</v>
      </c>
      <c r="H219" s="390">
        <v>7331.25</v>
      </c>
      <c r="I219" s="446">
        <f t="shared" si="11"/>
        <v>0</v>
      </c>
    </row>
    <row r="220" spans="1:9" s="6" customFormat="1" ht="26.4" outlineLevel="1">
      <c r="A220" s="2" t="s">
        <v>105</v>
      </c>
      <c r="B220" s="418" t="s">
        <v>254</v>
      </c>
      <c r="C220" s="418"/>
      <c r="D220" s="24" t="s">
        <v>90</v>
      </c>
      <c r="E220" s="444">
        <v>0</v>
      </c>
      <c r="F220" s="445">
        <v>325.01546000000002</v>
      </c>
      <c r="G220" s="388">
        <f t="shared" si="12"/>
        <v>325.01546000000002</v>
      </c>
      <c r="H220" s="390">
        <v>7810.2250000000004</v>
      </c>
      <c r="I220" s="446">
        <f>+G220*H220</f>
        <v>2538443.8710785001</v>
      </c>
    </row>
    <row r="221" spans="1:9" s="6" customFormat="1" outlineLevel="1">
      <c r="A221" s="2"/>
      <c r="B221" s="418"/>
      <c r="C221" s="418"/>
      <c r="D221" s="24"/>
      <c r="E221" s="444"/>
      <c r="F221" s="445"/>
      <c r="G221" s="388">
        <f t="shared" si="12"/>
        <v>0</v>
      </c>
      <c r="H221" s="390">
        <v>0</v>
      </c>
      <c r="I221" s="446">
        <f t="shared" si="11"/>
        <v>0</v>
      </c>
    </row>
    <row r="222" spans="1:9" s="6" customFormat="1" ht="26.4" outlineLevel="1">
      <c r="A222" s="2">
        <f>+A217+1</f>
        <v>7</v>
      </c>
      <c r="B222" s="3" t="s">
        <v>255</v>
      </c>
      <c r="C222" s="3"/>
      <c r="D222" s="24" t="s">
        <v>90</v>
      </c>
      <c r="E222" s="444">
        <v>0</v>
      </c>
      <c r="F222" s="445">
        <v>0</v>
      </c>
      <c r="G222" s="388">
        <f t="shared" si="12"/>
        <v>0</v>
      </c>
      <c r="H222" s="390">
        <v>3519</v>
      </c>
      <c r="I222" s="446">
        <f t="shared" si="11"/>
        <v>0</v>
      </c>
    </row>
    <row r="223" spans="1:9" s="6" customFormat="1" outlineLevel="1">
      <c r="A223" s="2"/>
      <c r="B223" s="3"/>
      <c r="C223" s="3"/>
      <c r="D223" s="24"/>
      <c r="E223" s="444"/>
      <c r="F223" s="445"/>
      <c r="G223" s="388">
        <f t="shared" si="12"/>
        <v>0</v>
      </c>
      <c r="H223" s="390">
        <v>0</v>
      </c>
      <c r="I223" s="446">
        <f t="shared" si="11"/>
        <v>0</v>
      </c>
    </row>
    <row r="224" spans="1:9" s="6" customFormat="1" ht="39.6" outlineLevel="1">
      <c r="A224" s="2">
        <f>+A222+1</f>
        <v>8</v>
      </c>
      <c r="B224" s="3" t="s">
        <v>256</v>
      </c>
      <c r="C224" s="3"/>
      <c r="D224" s="24" t="s">
        <v>116</v>
      </c>
      <c r="E224" s="444">
        <v>0</v>
      </c>
      <c r="F224" s="445">
        <v>167.19560000000001</v>
      </c>
      <c r="G224" s="388">
        <f t="shared" si="12"/>
        <v>167.19560000000001</v>
      </c>
      <c r="H224" s="390">
        <v>689.13750000000005</v>
      </c>
      <c r="I224" s="446">
        <f>+G224*H224</f>
        <v>115220.75779500001</v>
      </c>
    </row>
    <row r="225" spans="1:9" s="6" customFormat="1" outlineLevel="1">
      <c r="A225" s="2"/>
      <c r="B225" s="3"/>
      <c r="C225" s="3"/>
      <c r="D225" s="2"/>
      <c r="E225" s="428"/>
      <c r="F225" s="429"/>
      <c r="G225" s="425">
        <f t="shared" si="12"/>
        <v>0</v>
      </c>
      <c r="H225" s="400">
        <v>0</v>
      </c>
      <c r="I225" s="430">
        <f t="shared" si="11"/>
        <v>0</v>
      </c>
    </row>
    <row r="226" spans="1:9" s="6" customFormat="1" ht="92.4" outlineLevel="1">
      <c r="A226" s="2">
        <f>+A224+1</f>
        <v>9</v>
      </c>
      <c r="B226" s="3" t="s">
        <v>257</v>
      </c>
      <c r="C226" s="3"/>
      <c r="D226" s="2"/>
      <c r="E226" s="30"/>
      <c r="F226" s="491"/>
      <c r="G226" s="425">
        <f t="shared" si="12"/>
        <v>0</v>
      </c>
      <c r="H226" s="400">
        <v>0</v>
      </c>
      <c r="I226" s="430">
        <f t="shared" si="11"/>
        <v>0</v>
      </c>
    </row>
    <row r="227" spans="1:9" s="6" customFormat="1" outlineLevel="1">
      <c r="A227" s="2" t="s">
        <v>85</v>
      </c>
      <c r="B227" s="510" t="s">
        <v>258</v>
      </c>
      <c r="C227" s="510"/>
      <c r="D227" s="2" t="s">
        <v>90</v>
      </c>
      <c r="E227" s="428">
        <v>0</v>
      </c>
      <c r="F227" s="429">
        <v>0</v>
      </c>
      <c r="G227" s="425">
        <f t="shared" si="12"/>
        <v>0</v>
      </c>
      <c r="H227" s="400">
        <v>12116.112499999999</v>
      </c>
      <c r="I227" s="430">
        <f t="shared" si="11"/>
        <v>0</v>
      </c>
    </row>
    <row r="228" spans="1:9" s="6" customFormat="1" outlineLevel="1">
      <c r="A228" s="2"/>
      <c r="B228" s="510"/>
      <c r="C228" s="510"/>
      <c r="D228" s="2"/>
      <c r="E228" s="428"/>
      <c r="F228" s="429"/>
      <c r="G228" s="425">
        <f t="shared" si="12"/>
        <v>0</v>
      </c>
      <c r="H228" s="400">
        <v>0</v>
      </c>
      <c r="I228" s="430">
        <f t="shared" si="11"/>
        <v>0</v>
      </c>
    </row>
    <row r="229" spans="1:9" s="6" customFormat="1" ht="145.19999999999999" outlineLevel="1">
      <c r="A229" s="2">
        <f>+A226+1</f>
        <v>10</v>
      </c>
      <c r="B229" s="3" t="s">
        <v>259</v>
      </c>
      <c r="C229" s="3"/>
      <c r="D229" s="2"/>
      <c r="E229" s="428"/>
      <c r="F229" s="429"/>
      <c r="G229" s="425">
        <f t="shared" si="12"/>
        <v>0</v>
      </c>
      <c r="H229" s="400">
        <v>0</v>
      </c>
      <c r="I229" s="430">
        <f t="shared" si="11"/>
        <v>0</v>
      </c>
    </row>
    <row r="230" spans="1:9" s="433" customFormat="1" outlineLevel="1">
      <c r="A230" s="464" t="s">
        <v>85</v>
      </c>
      <c r="B230" s="511" t="s">
        <v>260</v>
      </c>
      <c r="C230" s="511"/>
      <c r="D230" s="464" t="s">
        <v>108</v>
      </c>
      <c r="E230" s="466">
        <v>0</v>
      </c>
      <c r="F230" s="467">
        <v>9.3032500000000002</v>
      </c>
      <c r="G230" s="468">
        <f t="shared" si="12"/>
        <v>9.3032500000000002</v>
      </c>
      <c r="H230" s="469">
        <v>11387.875</v>
      </c>
      <c r="I230" s="475">
        <f>+G230*H230</f>
        <v>105944.24809375001</v>
      </c>
    </row>
    <row r="231" spans="1:9" s="6" customFormat="1" outlineLevel="1">
      <c r="A231" s="2"/>
      <c r="B231" s="3"/>
      <c r="C231" s="3"/>
      <c r="D231" s="2"/>
      <c r="E231" s="428"/>
      <c r="F231" s="429"/>
      <c r="G231" s="425">
        <f t="shared" si="12"/>
        <v>0</v>
      </c>
      <c r="H231" s="400">
        <v>0</v>
      </c>
      <c r="I231" s="430">
        <f t="shared" si="11"/>
        <v>0</v>
      </c>
    </row>
    <row r="232" spans="1:9" s="6" customFormat="1" ht="171.6" outlineLevel="1">
      <c r="A232" s="2">
        <f>+A229+1</f>
        <v>11</v>
      </c>
      <c r="B232" s="3" t="s">
        <v>261</v>
      </c>
      <c r="C232" s="3"/>
      <c r="D232" s="2"/>
      <c r="E232" s="30"/>
      <c r="F232" s="491"/>
      <c r="G232" s="425">
        <f t="shared" si="12"/>
        <v>0</v>
      </c>
      <c r="H232" s="400">
        <v>0</v>
      </c>
      <c r="I232" s="430">
        <f t="shared" si="11"/>
        <v>0</v>
      </c>
    </row>
    <row r="233" spans="1:9" s="6" customFormat="1" outlineLevel="1">
      <c r="A233" s="2" t="s">
        <v>85</v>
      </c>
      <c r="B233" s="510" t="s">
        <v>262</v>
      </c>
      <c r="C233" s="510"/>
      <c r="D233" s="2" t="s">
        <v>102</v>
      </c>
      <c r="E233" s="428">
        <v>0</v>
      </c>
      <c r="F233" s="429">
        <v>0</v>
      </c>
      <c r="G233" s="425">
        <f t="shared" si="12"/>
        <v>0</v>
      </c>
      <c r="H233" s="400">
        <v>73312.5</v>
      </c>
      <c r="I233" s="430">
        <f t="shared" si="11"/>
        <v>0</v>
      </c>
    </row>
    <row r="234" spans="1:9" s="6" customFormat="1" outlineLevel="1">
      <c r="A234" s="2" t="s">
        <v>88</v>
      </c>
      <c r="B234" s="510" t="s">
        <v>263</v>
      </c>
      <c r="C234" s="510"/>
      <c r="D234" s="2" t="s">
        <v>102</v>
      </c>
      <c r="E234" s="428">
        <v>0</v>
      </c>
      <c r="F234" s="429">
        <v>0</v>
      </c>
      <c r="G234" s="425">
        <f t="shared" si="12"/>
        <v>0</v>
      </c>
      <c r="H234" s="400">
        <v>64319.5</v>
      </c>
      <c r="I234" s="430">
        <f t="shared" si="11"/>
        <v>0</v>
      </c>
    </row>
    <row r="235" spans="1:9" s="6" customFormat="1" outlineLevel="1">
      <c r="A235" s="2" t="s">
        <v>264</v>
      </c>
      <c r="B235" s="510" t="s">
        <v>265</v>
      </c>
      <c r="C235" s="510"/>
      <c r="D235" s="2" t="s">
        <v>102</v>
      </c>
      <c r="E235" s="428">
        <v>0</v>
      </c>
      <c r="F235" s="429">
        <v>0</v>
      </c>
      <c r="G235" s="425">
        <f t="shared" si="12"/>
        <v>0</v>
      </c>
      <c r="H235" s="400">
        <v>57183.75</v>
      </c>
      <c r="I235" s="430">
        <f t="shared" si="11"/>
        <v>0</v>
      </c>
    </row>
    <row r="236" spans="1:9" s="6" customFormat="1" outlineLevel="1">
      <c r="A236" s="2"/>
      <c r="B236" s="3"/>
      <c r="C236" s="3"/>
      <c r="D236" s="2"/>
      <c r="E236" s="30"/>
      <c r="F236" s="491"/>
      <c r="G236" s="425">
        <f t="shared" si="12"/>
        <v>0</v>
      </c>
      <c r="H236" s="5">
        <v>0</v>
      </c>
      <c r="I236" s="430">
        <f t="shared" si="11"/>
        <v>0</v>
      </c>
    </row>
    <row r="237" spans="1:9" s="6" customFormat="1" ht="171.6" outlineLevel="1">
      <c r="A237" s="2">
        <f>+A232+1</f>
        <v>12</v>
      </c>
      <c r="B237" s="3" t="s">
        <v>266</v>
      </c>
      <c r="C237" s="3"/>
      <c r="D237" s="2"/>
      <c r="E237" s="30"/>
      <c r="F237" s="491"/>
      <c r="G237" s="425">
        <f t="shared" si="12"/>
        <v>0</v>
      </c>
      <c r="H237" s="400">
        <v>0</v>
      </c>
      <c r="I237" s="430">
        <f t="shared" si="11"/>
        <v>0</v>
      </c>
    </row>
    <row r="238" spans="1:9" s="433" customFormat="1" outlineLevel="1">
      <c r="A238" s="464" t="s">
        <v>85</v>
      </c>
      <c r="B238" s="511" t="s">
        <v>267</v>
      </c>
      <c r="C238" s="511"/>
      <c r="D238" s="464" t="s">
        <v>102</v>
      </c>
      <c r="E238" s="466">
        <v>0</v>
      </c>
      <c r="F238" s="467">
        <v>2</v>
      </c>
      <c r="G238" s="468">
        <f t="shared" si="12"/>
        <v>2</v>
      </c>
      <c r="H238" s="469">
        <v>89441.25</v>
      </c>
      <c r="I238" s="475">
        <f>+G238*H238</f>
        <v>178882.5</v>
      </c>
    </row>
    <row r="239" spans="1:9" s="6" customFormat="1" outlineLevel="1">
      <c r="A239" s="2"/>
      <c r="B239" s="3"/>
      <c r="C239" s="3"/>
      <c r="D239" s="2"/>
      <c r="E239" s="30"/>
      <c r="F239" s="491"/>
      <c r="G239" s="425">
        <f t="shared" si="12"/>
        <v>0</v>
      </c>
      <c r="H239" s="5">
        <v>0</v>
      </c>
      <c r="I239" s="430">
        <f t="shared" si="11"/>
        <v>0</v>
      </c>
    </row>
    <row r="240" spans="1:9" s="6" customFormat="1" ht="118.8" outlineLevel="1">
      <c r="A240" s="2">
        <f>+A237+1</f>
        <v>13</v>
      </c>
      <c r="B240" s="3" t="s">
        <v>268</v>
      </c>
      <c r="C240" s="3"/>
      <c r="D240" s="2"/>
      <c r="E240" s="30"/>
      <c r="F240" s="491"/>
      <c r="G240" s="425">
        <f t="shared" si="12"/>
        <v>0</v>
      </c>
      <c r="H240" s="400">
        <v>0</v>
      </c>
      <c r="I240" s="430">
        <f t="shared" si="11"/>
        <v>0</v>
      </c>
    </row>
    <row r="241" spans="1:9" s="6" customFormat="1" outlineLevel="1">
      <c r="A241" s="2" t="s">
        <v>85</v>
      </c>
      <c r="B241" s="510" t="s">
        <v>269</v>
      </c>
      <c r="C241" s="510"/>
      <c r="D241" s="2" t="s">
        <v>102</v>
      </c>
      <c r="E241" s="428">
        <v>0</v>
      </c>
      <c r="F241" s="429">
        <v>0</v>
      </c>
      <c r="G241" s="425">
        <f t="shared" si="12"/>
        <v>0</v>
      </c>
      <c r="H241" s="400">
        <v>131962.5</v>
      </c>
      <c r="I241" s="430">
        <f t="shared" si="11"/>
        <v>0</v>
      </c>
    </row>
    <row r="242" spans="1:9" s="6" customFormat="1" outlineLevel="1">
      <c r="A242" s="2"/>
      <c r="B242" s="510"/>
      <c r="C242" s="510"/>
      <c r="D242" s="2"/>
      <c r="E242" s="428"/>
      <c r="F242" s="429"/>
      <c r="G242" s="425">
        <f t="shared" si="12"/>
        <v>0</v>
      </c>
      <c r="H242" s="400">
        <v>0</v>
      </c>
      <c r="I242" s="430">
        <f t="shared" si="11"/>
        <v>0</v>
      </c>
    </row>
    <row r="243" spans="1:9" s="6" customFormat="1" ht="66" outlineLevel="1">
      <c r="A243" s="2">
        <f>+A240+1</f>
        <v>14</v>
      </c>
      <c r="B243" s="3" t="s">
        <v>270</v>
      </c>
      <c r="C243" s="3"/>
      <c r="D243" s="2"/>
      <c r="E243" s="428"/>
      <c r="F243" s="429"/>
      <c r="G243" s="425">
        <f t="shared" si="12"/>
        <v>0</v>
      </c>
      <c r="H243" s="400">
        <v>0</v>
      </c>
      <c r="I243" s="430">
        <f t="shared" si="11"/>
        <v>0</v>
      </c>
    </row>
    <row r="244" spans="1:9" s="6" customFormat="1" outlineLevel="1">
      <c r="A244" s="2" t="s">
        <v>85</v>
      </c>
      <c r="B244" s="510" t="s">
        <v>271</v>
      </c>
      <c r="C244" s="510"/>
      <c r="D244" s="2" t="s">
        <v>102</v>
      </c>
      <c r="E244" s="428">
        <v>0</v>
      </c>
      <c r="F244" s="429">
        <v>0</v>
      </c>
      <c r="G244" s="425">
        <f t="shared" si="12"/>
        <v>0</v>
      </c>
      <c r="H244" s="400">
        <v>171062.5</v>
      </c>
      <c r="I244" s="430">
        <f t="shared" si="11"/>
        <v>0</v>
      </c>
    </row>
    <row r="245" spans="1:9" s="6" customFormat="1" outlineLevel="1">
      <c r="A245" s="2"/>
      <c r="B245" s="3"/>
      <c r="C245" s="3"/>
      <c r="D245" s="2"/>
      <c r="E245" s="30"/>
      <c r="F245" s="491"/>
      <c r="G245" s="425">
        <f t="shared" si="12"/>
        <v>0</v>
      </c>
      <c r="H245" s="5">
        <v>0</v>
      </c>
      <c r="I245" s="430">
        <f t="shared" si="11"/>
        <v>0</v>
      </c>
    </row>
    <row r="246" spans="1:9" s="6" customFormat="1" ht="158.4" outlineLevel="1">
      <c r="A246" s="2">
        <f>+A243+1</f>
        <v>15</v>
      </c>
      <c r="B246" s="3" t="s">
        <v>272</v>
      </c>
      <c r="C246" s="3"/>
      <c r="D246" s="24" t="s">
        <v>226</v>
      </c>
      <c r="E246" s="28">
        <v>0</v>
      </c>
      <c r="F246" s="512">
        <v>1</v>
      </c>
      <c r="G246" s="388">
        <f t="shared" si="12"/>
        <v>1</v>
      </c>
      <c r="H246" s="20">
        <v>168667.625</v>
      </c>
      <c r="I246" s="446">
        <f>+G246*H246</f>
        <v>168667.625</v>
      </c>
    </row>
    <row r="247" spans="1:9" s="6" customFormat="1" ht="158.4" outlineLevel="1">
      <c r="A247" s="2" t="s">
        <v>273</v>
      </c>
      <c r="B247" s="3" t="s">
        <v>274</v>
      </c>
      <c r="C247" s="3"/>
      <c r="D247" s="24" t="s">
        <v>226</v>
      </c>
      <c r="E247" s="28">
        <v>0</v>
      </c>
      <c r="F247" s="512">
        <v>1</v>
      </c>
      <c r="G247" s="388">
        <f t="shared" si="12"/>
        <v>1</v>
      </c>
      <c r="H247" s="20">
        <v>76538.25</v>
      </c>
      <c r="I247" s="446">
        <f>+G247*H247</f>
        <v>76538.25</v>
      </c>
    </row>
    <row r="248" spans="1:9" s="6" customFormat="1" outlineLevel="1">
      <c r="A248" s="2"/>
      <c r="B248" s="3"/>
      <c r="C248" s="3"/>
      <c r="D248" s="2"/>
      <c r="E248" s="30"/>
      <c r="F248" s="491"/>
      <c r="G248" s="425"/>
      <c r="H248" s="5">
        <v>0</v>
      </c>
      <c r="I248" s="430"/>
    </row>
    <row r="249" spans="1:9" s="6" customFormat="1" outlineLevel="1">
      <c r="A249" s="34"/>
      <c r="B249" s="34"/>
      <c r="C249" s="34"/>
      <c r="D249" s="2"/>
      <c r="E249" s="428"/>
      <c r="F249" s="429"/>
      <c r="G249" s="425">
        <f t="shared" si="12"/>
        <v>0</v>
      </c>
      <c r="H249" s="400">
        <v>0</v>
      </c>
      <c r="I249" s="430">
        <f t="shared" si="11"/>
        <v>0</v>
      </c>
    </row>
    <row r="250" spans="1:9" s="6" customFormat="1" ht="92.4" outlineLevel="1">
      <c r="A250" s="2">
        <f>+A246+1</f>
        <v>16</v>
      </c>
      <c r="B250" s="3" t="s">
        <v>275</v>
      </c>
      <c r="C250" s="3"/>
      <c r="D250" s="2"/>
      <c r="E250" s="30"/>
      <c r="F250" s="491"/>
      <c r="G250" s="425">
        <f t="shared" si="12"/>
        <v>0</v>
      </c>
      <c r="H250" s="400">
        <v>0</v>
      </c>
      <c r="I250" s="430">
        <f t="shared" si="11"/>
        <v>0</v>
      </c>
    </row>
    <row r="251" spans="1:9" s="434" customFormat="1" outlineLevel="1">
      <c r="A251" s="483" t="s">
        <v>85</v>
      </c>
      <c r="B251" s="513" t="s">
        <v>276</v>
      </c>
      <c r="C251" s="513"/>
      <c r="D251" s="483" t="s">
        <v>102</v>
      </c>
      <c r="E251" s="485">
        <v>0</v>
      </c>
      <c r="F251" s="486">
        <v>2</v>
      </c>
      <c r="G251" s="487">
        <f t="shared" si="12"/>
        <v>2</v>
      </c>
      <c r="H251" s="488">
        <v>100291.5</v>
      </c>
      <c r="I251" s="494">
        <f>+G251*H251</f>
        <v>200583</v>
      </c>
    </row>
    <row r="252" spans="1:9" s="6" customFormat="1" outlineLevel="1">
      <c r="A252" s="2"/>
      <c r="B252" s="510"/>
      <c r="C252" s="510"/>
      <c r="D252" s="2"/>
      <c r="E252" s="428"/>
      <c r="F252" s="429"/>
      <c r="G252" s="425">
        <f t="shared" si="12"/>
        <v>0</v>
      </c>
      <c r="H252" s="400">
        <v>0</v>
      </c>
      <c r="I252" s="430">
        <f t="shared" si="11"/>
        <v>0</v>
      </c>
    </row>
    <row r="253" spans="1:9" s="6" customFormat="1" ht="79.2" outlineLevel="1">
      <c r="A253" s="2">
        <f>+A250+1</f>
        <v>17</v>
      </c>
      <c r="B253" s="3" t="s">
        <v>277</v>
      </c>
      <c r="C253" s="3"/>
      <c r="D253" s="2"/>
      <c r="E253" s="30"/>
      <c r="F253" s="491"/>
      <c r="G253" s="425">
        <f t="shared" si="12"/>
        <v>0</v>
      </c>
      <c r="H253" s="400">
        <v>0</v>
      </c>
      <c r="I253" s="430">
        <f t="shared" si="11"/>
        <v>0</v>
      </c>
    </row>
    <row r="254" spans="1:9" s="6" customFormat="1" outlineLevel="1">
      <c r="A254" s="2" t="s">
        <v>88</v>
      </c>
      <c r="B254" s="510" t="s">
        <v>278</v>
      </c>
      <c r="C254" s="510"/>
      <c r="D254" s="2" t="s">
        <v>102</v>
      </c>
      <c r="E254" s="428">
        <v>0</v>
      </c>
      <c r="F254" s="429">
        <v>1</v>
      </c>
      <c r="G254" s="425">
        <f t="shared" si="12"/>
        <v>1</v>
      </c>
      <c r="H254" s="400">
        <v>1102620</v>
      </c>
      <c r="I254" s="430">
        <f>+G254*H254</f>
        <v>1102620</v>
      </c>
    </row>
    <row r="255" spans="1:9" s="6" customFormat="1" outlineLevel="1">
      <c r="A255" s="2"/>
      <c r="B255" s="510"/>
      <c r="C255" s="510"/>
      <c r="D255" s="2"/>
      <c r="E255" s="428"/>
      <c r="F255" s="429"/>
      <c r="G255" s="425">
        <f t="shared" si="12"/>
        <v>0</v>
      </c>
      <c r="H255" s="400">
        <v>0</v>
      </c>
      <c r="I255" s="430">
        <f t="shared" si="11"/>
        <v>0</v>
      </c>
    </row>
    <row r="256" spans="1:9" s="6" customFormat="1" ht="52.8" outlineLevel="1">
      <c r="A256" s="2">
        <f>+A253+1</f>
        <v>18</v>
      </c>
      <c r="B256" s="3" t="s">
        <v>279</v>
      </c>
      <c r="C256" s="3"/>
      <c r="D256" s="24" t="s">
        <v>226</v>
      </c>
      <c r="E256" s="444">
        <v>0</v>
      </c>
      <c r="F256" s="445">
        <v>0</v>
      </c>
      <c r="G256" s="388">
        <f t="shared" si="12"/>
        <v>0</v>
      </c>
      <c r="H256" s="390">
        <v>195500</v>
      </c>
      <c r="I256" s="446">
        <f t="shared" si="11"/>
        <v>0</v>
      </c>
    </row>
    <row r="257" spans="1:9" s="6" customFormat="1" outlineLevel="1">
      <c r="A257" s="2"/>
      <c r="B257" s="3"/>
      <c r="C257" s="3"/>
      <c r="D257" s="2"/>
      <c r="E257" s="428"/>
      <c r="F257" s="429"/>
      <c r="G257" s="425">
        <f t="shared" si="12"/>
        <v>0</v>
      </c>
      <c r="H257" s="400">
        <v>0</v>
      </c>
      <c r="I257" s="430">
        <f t="shared" si="11"/>
        <v>0</v>
      </c>
    </row>
    <row r="258" spans="1:9" s="6" customFormat="1" ht="103.8" outlineLevel="1">
      <c r="A258" s="2">
        <f>+A256+1</f>
        <v>19</v>
      </c>
      <c r="B258" s="3" t="s">
        <v>280</v>
      </c>
      <c r="C258" s="3"/>
      <c r="D258" s="2"/>
      <c r="E258" s="428"/>
      <c r="F258" s="429"/>
      <c r="G258" s="425">
        <f t="shared" si="12"/>
        <v>0</v>
      </c>
      <c r="H258" s="400">
        <v>0</v>
      </c>
      <c r="I258" s="430">
        <f t="shared" si="11"/>
        <v>0</v>
      </c>
    </row>
    <row r="259" spans="1:9" s="6" customFormat="1" outlineLevel="1">
      <c r="A259" s="2" t="s">
        <v>100</v>
      </c>
      <c r="B259" s="3" t="s">
        <v>281</v>
      </c>
      <c r="C259" s="3"/>
      <c r="D259" s="2" t="s">
        <v>108</v>
      </c>
      <c r="E259" s="428">
        <v>0</v>
      </c>
      <c r="F259" s="429">
        <v>0</v>
      </c>
      <c r="G259" s="425">
        <f t="shared" si="12"/>
        <v>0</v>
      </c>
      <c r="H259" s="400">
        <v>8504.25</v>
      </c>
      <c r="I259" s="430">
        <f t="shared" si="11"/>
        <v>0</v>
      </c>
    </row>
    <row r="260" spans="1:9" s="434" customFormat="1" outlineLevel="1">
      <c r="A260" s="483" t="s">
        <v>103</v>
      </c>
      <c r="B260" s="492" t="s">
        <v>282</v>
      </c>
      <c r="C260" s="492"/>
      <c r="D260" s="483" t="s">
        <v>108</v>
      </c>
      <c r="E260" s="485">
        <v>0</v>
      </c>
      <c r="F260" s="486">
        <f>+'Take off_C&amp;I_Lounge'!J634</f>
        <v>51.809999999999995</v>
      </c>
      <c r="G260" s="487">
        <f t="shared" si="12"/>
        <v>51.809999999999995</v>
      </c>
      <c r="H260" s="488">
        <v>6891.375</v>
      </c>
      <c r="I260" s="494">
        <f>+G260*H260</f>
        <v>357042.13874999998</v>
      </c>
    </row>
    <row r="261" spans="1:9" s="6" customFormat="1" outlineLevel="1">
      <c r="A261" s="2"/>
      <c r="B261" s="3"/>
      <c r="C261" s="3"/>
      <c r="D261" s="2"/>
      <c r="E261" s="428"/>
      <c r="F261" s="429"/>
      <c r="G261" s="425">
        <f t="shared" si="12"/>
        <v>0</v>
      </c>
      <c r="H261" s="400">
        <v>0</v>
      </c>
      <c r="I261" s="430">
        <f t="shared" si="11"/>
        <v>0</v>
      </c>
    </row>
    <row r="262" spans="1:9" s="6" customFormat="1" ht="92.4" outlineLevel="1">
      <c r="A262" s="2">
        <f>+A258+1</f>
        <v>20</v>
      </c>
      <c r="B262" s="3" t="s">
        <v>283</v>
      </c>
      <c r="C262" s="3"/>
      <c r="D262" s="2"/>
      <c r="E262" s="428"/>
      <c r="F262" s="429"/>
      <c r="G262" s="425">
        <f t="shared" si="12"/>
        <v>0</v>
      </c>
      <c r="H262" s="400">
        <v>0</v>
      </c>
      <c r="I262" s="430">
        <f t="shared" si="11"/>
        <v>0</v>
      </c>
    </row>
    <row r="263" spans="1:9" s="434" customFormat="1" outlineLevel="1">
      <c r="A263" s="483" t="s">
        <v>100</v>
      </c>
      <c r="B263" s="492" t="s">
        <v>284</v>
      </c>
      <c r="C263" s="492"/>
      <c r="D263" s="483" t="s">
        <v>213</v>
      </c>
      <c r="E263" s="485">
        <v>0</v>
      </c>
      <c r="F263" s="486">
        <v>0</v>
      </c>
      <c r="G263" s="487">
        <f t="shared" si="12"/>
        <v>0</v>
      </c>
      <c r="H263" s="488">
        <v>92862.5</v>
      </c>
      <c r="I263" s="494">
        <f t="shared" si="11"/>
        <v>0</v>
      </c>
    </row>
    <row r="264" spans="1:9" s="6" customFormat="1" outlineLevel="1">
      <c r="A264" s="2"/>
      <c r="B264" s="3"/>
      <c r="C264" s="3"/>
      <c r="D264" s="2"/>
      <c r="E264" s="428"/>
      <c r="F264" s="429"/>
      <c r="G264" s="425">
        <f t="shared" si="12"/>
        <v>0</v>
      </c>
      <c r="H264" s="400">
        <v>0</v>
      </c>
      <c r="I264" s="430">
        <f t="shared" si="11"/>
        <v>0</v>
      </c>
    </row>
    <row r="265" spans="1:9" s="6" customFormat="1" ht="105.6" outlineLevel="1">
      <c r="A265" s="2">
        <f>+A262+1</f>
        <v>21</v>
      </c>
      <c r="B265" s="3" t="s">
        <v>285</v>
      </c>
      <c r="C265" s="3"/>
      <c r="D265" s="2"/>
      <c r="E265" s="428"/>
      <c r="F265" s="429"/>
      <c r="G265" s="425">
        <f t="shared" si="12"/>
        <v>0</v>
      </c>
      <c r="H265" s="400">
        <v>0</v>
      </c>
      <c r="I265" s="430">
        <f t="shared" si="11"/>
        <v>0</v>
      </c>
    </row>
    <row r="266" spans="1:9" s="6" customFormat="1" ht="52.8" outlineLevel="1">
      <c r="A266" s="2"/>
      <c r="B266" s="3" t="s">
        <v>286</v>
      </c>
      <c r="C266" s="3"/>
      <c r="D266" s="2"/>
      <c r="E266" s="428"/>
      <c r="F266" s="429"/>
      <c r="G266" s="425">
        <f t="shared" si="12"/>
        <v>0</v>
      </c>
      <c r="H266" s="400">
        <v>0</v>
      </c>
      <c r="I266" s="430">
        <f t="shared" si="11"/>
        <v>0</v>
      </c>
    </row>
    <row r="267" spans="1:9" s="6" customFormat="1" ht="52.8" outlineLevel="1">
      <c r="A267" s="2"/>
      <c r="B267" s="3" t="s">
        <v>287</v>
      </c>
      <c r="C267" s="3"/>
      <c r="D267" s="2"/>
      <c r="E267" s="428"/>
      <c r="F267" s="429"/>
      <c r="G267" s="425">
        <f t="shared" si="12"/>
        <v>0</v>
      </c>
      <c r="H267" s="400">
        <v>0</v>
      </c>
      <c r="I267" s="430">
        <f t="shared" si="11"/>
        <v>0</v>
      </c>
    </row>
    <row r="268" spans="1:9" s="6" customFormat="1" ht="39.6" outlineLevel="1">
      <c r="A268" s="2"/>
      <c r="B268" s="3" t="s">
        <v>288</v>
      </c>
      <c r="C268" s="3"/>
      <c r="D268" s="2"/>
      <c r="E268" s="428"/>
      <c r="F268" s="429"/>
      <c r="G268" s="425">
        <f t="shared" si="12"/>
        <v>0</v>
      </c>
      <c r="H268" s="400">
        <v>0</v>
      </c>
      <c r="I268" s="430">
        <f t="shared" si="11"/>
        <v>0</v>
      </c>
    </row>
    <row r="269" spans="1:9" s="6" customFormat="1" ht="105.6" outlineLevel="1">
      <c r="A269" s="2"/>
      <c r="B269" s="3" t="s">
        <v>289</v>
      </c>
      <c r="C269" s="3"/>
      <c r="D269" s="2"/>
      <c r="E269" s="428"/>
      <c r="F269" s="429"/>
      <c r="G269" s="425">
        <f t="shared" si="12"/>
        <v>0</v>
      </c>
      <c r="H269" s="400">
        <v>0</v>
      </c>
      <c r="I269" s="430">
        <f t="shared" si="11"/>
        <v>0</v>
      </c>
    </row>
    <row r="270" spans="1:9" s="6" customFormat="1" outlineLevel="1">
      <c r="A270" s="2"/>
      <c r="B270" s="3" t="s">
        <v>290</v>
      </c>
      <c r="C270" s="3"/>
      <c r="D270" s="2" t="s">
        <v>102</v>
      </c>
      <c r="E270" s="428">
        <v>5</v>
      </c>
      <c r="F270" s="429">
        <v>0</v>
      </c>
      <c r="G270" s="425">
        <f t="shared" si="12"/>
        <v>5</v>
      </c>
      <c r="H270" s="400">
        <v>28347.5</v>
      </c>
      <c r="I270" s="430">
        <f>+G270*H270</f>
        <v>141737.5</v>
      </c>
    </row>
    <row r="271" spans="1:9" s="6" customFormat="1" outlineLevel="1">
      <c r="A271" s="34"/>
      <c r="B271" s="34"/>
      <c r="C271" s="34"/>
      <c r="D271" s="2"/>
      <c r="E271" s="428"/>
      <c r="F271" s="429"/>
      <c r="G271" s="425">
        <f t="shared" si="12"/>
        <v>0</v>
      </c>
      <c r="H271" s="400">
        <v>0</v>
      </c>
      <c r="I271" s="430">
        <f t="shared" si="11"/>
        <v>0</v>
      </c>
    </row>
    <row r="272" spans="1:9" s="434" customFormat="1" ht="92.4" outlineLevel="1">
      <c r="A272" s="483">
        <f>+A265+1</f>
        <v>22</v>
      </c>
      <c r="B272" s="492" t="s">
        <v>291</v>
      </c>
      <c r="C272" s="492"/>
      <c r="D272" s="514" t="s">
        <v>83</v>
      </c>
      <c r="E272" s="515">
        <v>0</v>
      </c>
      <c r="F272" s="516">
        <v>0</v>
      </c>
      <c r="G272" s="517">
        <f t="shared" si="12"/>
        <v>0</v>
      </c>
      <c r="H272" s="518">
        <v>5786.8</v>
      </c>
      <c r="I272" s="520">
        <f t="shared" si="11"/>
        <v>0</v>
      </c>
    </row>
    <row r="273" spans="1:10" s="6" customFormat="1" outlineLevel="1">
      <c r="A273" s="34"/>
      <c r="B273" s="34"/>
      <c r="C273" s="34"/>
      <c r="D273" s="2"/>
      <c r="E273" s="428"/>
      <c r="F273" s="429"/>
      <c r="G273" s="425">
        <f t="shared" si="12"/>
        <v>0</v>
      </c>
      <c r="H273" s="400">
        <v>0</v>
      </c>
      <c r="I273" s="430">
        <f t="shared" ref="I273:I277" si="13">+G273*H273</f>
        <v>0</v>
      </c>
    </row>
    <row r="274" spans="1:10" s="6" customFormat="1" ht="118.8" outlineLevel="1">
      <c r="A274" s="2">
        <f>+A272+1</f>
        <v>23</v>
      </c>
      <c r="B274" s="3" t="s">
        <v>292</v>
      </c>
      <c r="C274" s="3"/>
      <c r="D274" s="24" t="s">
        <v>102</v>
      </c>
      <c r="E274" s="444">
        <v>0</v>
      </c>
      <c r="F274" s="445">
        <v>1</v>
      </c>
      <c r="G274" s="388">
        <f t="shared" si="12"/>
        <v>1</v>
      </c>
      <c r="H274" s="390">
        <v>116298.0625</v>
      </c>
      <c r="I274" s="446">
        <f>+G274*H274</f>
        <v>116298.0625</v>
      </c>
    </row>
    <row r="275" spans="1:10" s="6" customFormat="1" outlineLevel="1">
      <c r="A275" s="2"/>
      <c r="B275" s="3"/>
      <c r="C275" s="3"/>
      <c r="D275" s="2"/>
      <c r="E275" s="428"/>
      <c r="F275" s="429"/>
      <c r="G275" s="425">
        <f t="shared" si="12"/>
        <v>0</v>
      </c>
      <c r="H275" s="400">
        <v>0</v>
      </c>
      <c r="I275" s="430">
        <f t="shared" si="13"/>
        <v>0</v>
      </c>
    </row>
    <row r="276" spans="1:10" s="6" customFormat="1" ht="132" outlineLevel="1">
      <c r="A276" s="2">
        <f>+A274+1</f>
        <v>24</v>
      </c>
      <c r="B276" s="3" t="s">
        <v>293</v>
      </c>
      <c r="C276" s="3"/>
      <c r="D276" s="24" t="s">
        <v>83</v>
      </c>
      <c r="E276" s="444">
        <v>0</v>
      </c>
      <c r="F276" s="445">
        <v>3.355</v>
      </c>
      <c r="G276" s="388">
        <f t="shared" si="12"/>
        <v>3.355</v>
      </c>
      <c r="H276" s="390">
        <v>22482.5</v>
      </c>
      <c r="I276" s="446">
        <f>+G276*H276</f>
        <v>75428.787500000006</v>
      </c>
    </row>
    <row r="277" spans="1:10" s="6" customFormat="1" outlineLevel="1">
      <c r="A277" s="2"/>
      <c r="B277" s="3"/>
      <c r="C277" s="3"/>
      <c r="D277" s="2"/>
      <c r="E277" s="428"/>
      <c r="F277" s="429"/>
      <c r="G277" s="425">
        <f t="shared" si="12"/>
        <v>0</v>
      </c>
      <c r="H277" s="400">
        <v>0</v>
      </c>
      <c r="I277" s="430">
        <f t="shared" si="13"/>
        <v>0</v>
      </c>
    </row>
    <row r="278" spans="1:10" s="6" customFormat="1" ht="92.4" outlineLevel="1">
      <c r="A278" s="2">
        <f>+A274+1</f>
        <v>24</v>
      </c>
      <c r="B278" s="3" t="s">
        <v>294</v>
      </c>
      <c r="C278" s="3"/>
      <c r="D278" s="24" t="s">
        <v>102</v>
      </c>
      <c r="E278" s="444">
        <v>0</v>
      </c>
      <c r="F278" s="445">
        <v>1</v>
      </c>
      <c r="G278" s="388">
        <f t="shared" ref="G278" si="14">SUM(E278:F278)</f>
        <v>1</v>
      </c>
      <c r="H278" s="390">
        <v>137534.25</v>
      </c>
      <c r="I278" s="446">
        <f>+G278*H278</f>
        <v>137534.25</v>
      </c>
    </row>
    <row r="279" spans="1:10" s="6" customFormat="1" outlineLevel="1">
      <c r="A279" s="2"/>
      <c r="B279" s="3"/>
      <c r="C279" s="3"/>
      <c r="D279" s="2"/>
      <c r="E279" s="428"/>
      <c r="F279" s="429"/>
      <c r="G279" s="425"/>
      <c r="H279" s="400">
        <v>0</v>
      </c>
      <c r="I279" s="430"/>
    </row>
    <row r="280" spans="1:10" s="6" customFormat="1" ht="92.4" outlineLevel="1">
      <c r="A280" s="2">
        <f>+A278+1</f>
        <v>25</v>
      </c>
      <c r="B280" s="3" t="s">
        <v>295</v>
      </c>
      <c r="C280" s="3" t="s">
        <v>296</v>
      </c>
      <c r="D280" s="24" t="s">
        <v>102</v>
      </c>
      <c r="E280" s="444">
        <v>0</v>
      </c>
      <c r="F280" s="445">
        <v>1</v>
      </c>
      <c r="G280" s="388">
        <f t="shared" si="12"/>
        <v>1</v>
      </c>
      <c r="H280" s="390">
        <v>87975</v>
      </c>
      <c r="I280" s="446">
        <f>+G280*H280</f>
        <v>87975</v>
      </c>
    </row>
    <row r="281" spans="1:10" s="6" customFormat="1" outlineLevel="1">
      <c r="A281" s="2"/>
      <c r="B281" s="3"/>
      <c r="C281" s="3"/>
      <c r="D281" s="2"/>
      <c r="E281" s="428"/>
      <c r="F281" s="429"/>
      <c r="G281" s="425"/>
      <c r="H281" s="400">
        <v>0</v>
      </c>
      <c r="I281" s="430"/>
    </row>
    <row r="282" spans="1:10" s="434" customFormat="1" ht="118.8" outlineLevel="1">
      <c r="A282" s="686">
        <f>+A280+1</f>
        <v>26</v>
      </c>
      <c r="B282" s="687" t="s">
        <v>297</v>
      </c>
      <c r="C282" s="687" t="s">
        <v>298</v>
      </c>
      <c r="D282" s="688" t="s">
        <v>102</v>
      </c>
      <c r="E282" s="444">
        <v>0</v>
      </c>
      <c r="F282" s="445">
        <v>1</v>
      </c>
      <c r="G282" s="388">
        <f t="shared" ref="G282" si="15">SUM(E282:F282)</f>
        <v>1</v>
      </c>
      <c r="H282" s="390">
        <v>74192.25</v>
      </c>
      <c r="I282" s="473">
        <f>+G282*H282</f>
        <v>74192.25</v>
      </c>
    </row>
    <row r="283" spans="1:10" s="6" customFormat="1" outlineLevel="1">
      <c r="A283" s="2"/>
      <c r="B283" s="3"/>
      <c r="C283" s="3"/>
      <c r="D283" s="2"/>
      <c r="E283" s="428"/>
      <c r="F283" s="429"/>
      <c r="G283" s="425"/>
      <c r="H283" s="400">
        <v>0</v>
      </c>
      <c r="I283" s="430"/>
    </row>
    <row r="284" spans="1:10" s="6" customFormat="1">
      <c r="A284" s="509"/>
      <c r="B284" s="519" t="s">
        <v>299</v>
      </c>
      <c r="C284" s="519"/>
      <c r="D284" s="476"/>
      <c r="E284" s="461"/>
      <c r="F284" s="462"/>
      <c r="G284" s="48">
        <f t="shared" si="12"/>
        <v>0</v>
      </c>
      <c r="H284" s="477">
        <v>0</v>
      </c>
      <c r="I284" s="48">
        <f>SUM(I207:I283)</f>
        <v>7275202.8057697499</v>
      </c>
      <c r="J284" s="508"/>
    </row>
    <row r="285" spans="1:10" s="6" customFormat="1">
      <c r="A285" s="2"/>
      <c r="B285" s="345"/>
      <c r="C285" s="345"/>
      <c r="D285" s="2"/>
      <c r="E285" s="428"/>
      <c r="F285" s="429"/>
      <c r="G285" s="425">
        <f t="shared" si="12"/>
        <v>0</v>
      </c>
      <c r="H285" s="400">
        <v>0</v>
      </c>
      <c r="I285" s="425"/>
    </row>
    <row r="286" spans="1:10" s="6" customFormat="1">
      <c r="A286" s="17">
        <v>6</v>
      </c>
      <c r="B286" s="345" t="s">
        <v>300</v>
      </c>
      <c r="C286" s="345"/>
      <c r="D286" s="2"/>
      <c r="E286" s="428"/>
      <c r="F286" s="429"/>
      <c r="G286" s="425">
        <f t="shared" ref="G286:G356" si="16">SUM(E286:F286)</f>
        <v>0</v>
      </c>
      <c r="H286" s="400">
        <v>0</v>
      </c>
      <c r="I286" s="425"/>
    </row>
    <row r="287" spans="1:10" s="6" customFormat="1" outlineLevel="1">
      <c r="A287" s="17"/>
      <c r="B287" s="345"/>
      <c r="C287" s="345"/>
      <c r="D287" s="2"/>
      <c r="E287" s="428"/>
      <c r="F287" s="429"/>
      <c r="G287" s="425">
        <f t="shared" si="16"/>
        <v>0</v>
      </c>
      <c r="H287" s="400">
        <v>0</v>
      </c>
      <c r="I287" s="425"/>
    </row>
    <row r="288" spans="1:10" s="6" customFormat="1" ht="264" outlineLevel="1">
      <c r="A288" s="2">
        <v>1</v>
      </c>
      <c r="B288" s="3" t="s">
        <v>301</v>
      </c>
      <c r="C288" s="3"/>
      <c r="D288" s="24" t="s">
        <v>90</v>
      </c>
      <c r="E288" s="444">
        <v>0</v>
      </c>
      <c r="F288" s="445">
        <v>557.68899999999996</v>
      </c>
      <c r="G288" s="388">
        <f t="shared" si="16"/>
        <v>557.68899999999996</v>
      </c>
      <c r="H288" s="390">
        <v>1173</v>
      </c>
      <c r="I288" s="473">
        <f>+G288*H288</f>
        <v>654169.19699999993</v>
      </c>
    </row>
    <row r="289" spans="1:9" s="6" customFormat="1" outlineLevel="1">
      <c r="A289" s="2"/>
      <c r="B289" s="3"/>
      <c r="C289" s="3"/>
      <c r="D289" s="2"/>
      <c r="E289" s="428"/>
      <c r="F289" s="429"/>
      <c r="G289" s="425">
        <f t="shared" si="16"/>
        <v>0</v>
      </c>
      <c r="H289" s="400">
        <v>0</v>
      </c>
      <c r="I289" s="430">
        <f t="shared" ref="I289:I308" si="17">+G289*H289</f>
        <v>0</v>
      </c>
    </row>
    <row r="290" spans="1:9" s="6" customFormat="1" ht="128.4" outlineLevel="1">
      <c r="A290" s="2">
        <f>+A288+1</f>
        <v>2</v>
      </c>
      <c r="B290" s="3" t="s">
        <v>302</v>
      </c>
      <c r="C290" s="3"/>
      <c r="D290" s="24" t="s">
        <v>90</v>
      </c>
      <c r="E290" s="444">
        <v>76.12</v>
      </c>
      <c r="F290" s="445">
        <v>0</v>
      </c>
      <c r="G290" s="388">
        <f t="shared" si="16"/>
        <v>76.12</v>
      </c>
      <c r="H290" s="390">
        <v>1104.575</v>
      </c>
      <c r="I290" s="473">
        <f>+G290*H290</f>
        <v>84080.249000000011</v>
      </c>
    </row>
    <row r="291" spans="1:9" s="6" customFormat="1" outlineLevel="1">
      <c r="A291" s="2"/>
      <c r="B291" s="345"/>
      <c r="C291" s="345"/>
      <c r="D291" s="2"/>
      <c r="E291" s="428"/>
      <c r="F291" s="429"/>
      <c r="G291" s="425">
        <f t="shared" si="16"/>
        <v>0</v>
      </c>
      <c r="H291" s="400">
        <v>0</v>
      </c>
      <c r="I291" s="430">
        <f t="shared" si="17"/>
        <v>0</v>
      </c>
    </row>
    <row r="292" spans="1:9" s="6" customFormat="1" ht="158.4" outlineLevel="1">
      <c r="A292" s="2">
        <f>+A290+1</f>
        <v>3</v>
      </c>
      <c r="B292" s="3" t="s">
        <v>303</v>
      </c>
      <c r="C292" s="3"/>
      <c r="D292" s="2"/>
      <c r="E292" s="428"/>
      <c r="F292" s="429"/>
      <c r="G292" s="425">
        <f t="shared" si="16"/>
        <v>0</v>
      </c>
      <c r="H292" s="400">
        <v>0</v>
      </c>
      <c r="I292" s="430">
        <f t="shared" si="17"/>
        <v>0</v>
      </c>
    </row>
    <row r="293" spans="1:9" s="6" customFormat="1" ht="52.8" outlineLevel="1">
      <c r="A293" s="2"/>
      <c r="B293" s="3" t="s">
        <v>304</v>
      </c>
      <c r="C293" s="3"/>
      <c r="D293" s="24" t="s">
        <v>90</v>
      </c>
      <c r="E293" s="444">
        <v>133.21</v>
      </c>
      <c r="F293" s="445">
        <v>0</v>
      </c>
      <c r="G293" s="388">
        <f t="shared" si="16"/>
        <v>133.21</v>
      </c>
      <c r="H293" s="390">
        <v>2243.3625000000002</v>
      </c>
      <c r="I293" s="473">
        <f>+G293*H293</f>
        <v>298838.31862500001</v>
      </c>
    </row>
    <row r="294" spans="1:9" s="6" customFormat="1" outlineLevel="1">
      <c r="A294" s="2"/>
      <c r="B294" s="3"/>
      <c r="C294" s="3"/>
      <c r="D294" s="2"/>
      <c r="E294" s="428"/>
      <c r="F294" s="429"/>
      <c r="G294" s="425">
        <f t="shared" si="16"/>
        <v>0</v>
      </c>
      <c r="H294" s="400">
        <v>0</v>
      </c>
      <c r="I294" s="431">
        <f t="shared" si="17"/>
        <v>0</v>
      </c>
    </row>
    <row r="295" spans="1:9" s="6" customFormat="1" ht="92.4" outlineLevel="1">
      <c r="A295" s="2">
        <f>+A292+1</f>
        <v>4</v>
      </c>
      <c r="B295" s="3" t="s">
        <v>305</v>
      </c>
      <c r="C295" s="3"/>
      <c r="D295" s="24" t="s">
        <v>108</v>
      </c>
      <c r="E295" s="444">
        <v>0</v>
      </c>
      <c r="F295" s="445">
        <f>'Take off_C&amp;I_Lounge'!$J$575</f>
        <v>59.4</v>
      </c>
      <c r="G295" s="388">
        <f t="shared" si="16"/>
        <v>59.4</v>
      </c>
      <c r="H295" s="390">
        <v>742.9</v>
      </c>
      <c r="I295" s="473">
        <f>+G295*H295</f>
        <v>44128.259999999995</v>
      </c>
    </row>
    <row r="296" spans="1:9" s="6" customFormat="1" outlineLevel="1">
      <c r="A296" s="2"/>
      <c r="B296" s="3"/>
      <c r="C296" s="3"/>
      <c r="D296" s="2"/>
      <c r="E296" s="428"/>
      <c r="F296" s="429"/>
      <c r="G296" s="425">
        <f t="shared" si="16"/>
        <v>0</v>
      </c>
      <c r="H296" s="400">
        <v>0</v>
      </c>
      <c r="I296" s="431">
        <f t="shared" si="17"/>
        <v>0</v>
      </c>
    </row>
    <row r="297" spans="1:9" s="6" customFormat="1" ht="52.8" outlineLevel="1">
      <c r="A297" s="2">
        <f>+A295+1</f>
        <v>5</v>
      </c>
      <c r="B297" s="3" t="s">
        <v>306</v>
      </c>
      <c r="C297" s="3"/>
      <c r="D297" s="24" t="s">
        <v>108</v>
      </c>
      <c r="E297" s="444">
        <v>0</v>
      </c>
      <c r="F297" s="445">
        <f>'Take off_C&amp;I_Lounge'!$J$588</f>
        <v>91.63000000000001</v>
      </c>
      <c r="G297" s="388">
        <f t="shared" si="16"/>
        <v>91.63000000000001</v>
      </c>
      <c r="H297" s="390">
        <v>889.52499999999998</v>
      </c>
      <c r="I297" s="473">
        <f>+G297*H297</f>
        <v>81507.175750000009</v>
      </c>
    </row>
    <row r="298" spans="1:9" s="6" customFormat="1" outlineLevel="1">
      <c r="A298" s="2"/>
      <c r="B298" s="3"/>
      <c r="C298" s="3"/>
      <c r="D298" s="2"/>
      <c r="E298" s="428"/>
      <c r="F298" s="429"/>
      <c r="G298" s="425">
        <f t="shared" si="16"/>
        <v>0</v>
      </c>
      <c r="H298" s="400">
        <v>0</v>
      </c>
      <c r="I298" s="430">
        <f t="shared" si="17"/>
        <v>0</v>
      </c>
    </row>
    <row r="299" spans="1:9" s="434" customFormat="1" ht="77.400000000000006" outlineLevel="1">
      <c r="A299" s="686">
        <f>+A297+1</f>
        <v>6</v>
      </c>
      <c r="B299" s="687" t="s">
        <v>307</v>
      </c>
      <c r="C299" s="687"/>
      <c r="D299" s="688" t="s">
        <v>108</v>
      </c>
      <c r="E299" s="444">
        <v>0</v>
      </c>
      <c r="F299" s="445">
        <v>0</v>
      </c>
      <c r="G299" s="388">
        <f t="shared" si="16"/>
        <v>0</v>
      </c>
      <c r="H299" s="390">
        <v>4203.25</v>
      </c>
      <c r="I299" s="473">
        <f t="shared" si="17"/>
        <v>0</v>
      </c>
    </row>
    <row r="300" spans="1:9" s="6" customFormat="1" outlineLevel="1">
      <c r="A300" s="2"/>
      <c r="B300" s="3"/>
      <c r="C300" s="3"/>
      <c r="D300" s="2"/>
      <c r="E300" s="428"/>
      <c r="F300" s="429"/>
      <c r="G300" s="425">
        <f t="shared" si="16"/>
        <v>0</v>
      </c>
      <c r="H300" s="400">
        <v>0</v>
      </c>
      <c r="I300" s="430">
        <f t="shared" si="17"/>
        <v>0</v>
      </c>
    </row>
    <row r="301" spans="1:9" s="6" customFormat="1" ht="66" outlineLevel="1">
      <c r="A301" s="2">
        <f>+A299+1</f>
        <v>7</v>
      </c>
      <c r="B301" s="3" t="s">
        <v>308</v>
      </c>
      <c r="C301" s="3"/>
      <c r="D301" s="24" t="s">
        <v>108</v>
      </c>
      <c r="E301" s="444">
        <v>0</v>
      </c>
      <c r="F301" s="445">
        <f>'Take off_C&amp;I_Lounge'!$J$605</f>
        <v>156.99199999999999</v>
      </c>
      <c r="G301" s="388">
        <f t="shared" si="16"/>
        <v>156.99199999999999</v>
      </c>
      <c r="H301" s="390">
        <v>2932.5</v>
      </c>
      <c r="I301" s="446">
        <f>+G301*H301</f>
        <v>460379.04</v>
      </c>
    </row>
    <row r="302" spans="1:9" s="6" customFormat="1" outlineLevel="1">
      <c r="A302" s="2"/>
      <c r="B302" s="3"/>
      <c r="C302" s="3"/>
      <c r="D302" s="2"/>
      <c r="E302" s="428"/>
      <c r="F302" s="429"/>
      <c r="G302" s="425">
        <f t="shared" si="16"/>
        <v>0</v>
      </c>
      <c r="H302" s="400">
        <v>0</v>
      </c>
      <c r="I302" s="430">
        <f t="shared" si="17"/>
        <v>0</v>
      </c>
    </row>
    <row r="303" spans="1:9" s="6" customFormat="1" ht="66" outlineLevel="1">
      <c r="A303" s="2">
        <f>+A301+1</f>
        <v>8</v>
      </c>
      <c r="B303" s="3" t="s">
        <v>309</v>
      </c>
      <c r="C303" s="3"/>
      <c r="D303" s="2"/>
      <c r="E303" s="428"/>
      <c r="F303" s="429"/>
      <c r="G303" s="425">
        <f t="shared" si="16"/>
        <v>0</v>
      </c>
      <c r="H303" s="400">
        <v>0</v>
      </c>
      <c r="I303" s="430">
        <f t="shared" si="17"/>
        <v>0</v>
      </c>
    </row>
    <row r="304" spans="1:9" s="6" customFormat="1" outlineLevel="1">
      <c r="A304" s="2" t="s">
        <v>85</v>
      </c>
      <c r="B304" s="3" t="s">
        <v>310</v>
      </c>
      <c r="C304" s="3"/>
      <c r="D304" s="2" t="s">
        <v>108</v>
      </c>
      <c r="E304" s="428">
        <v>0</v>
      </c>
      <c r="F304" s="429">
        <f>'Take off_C&amp;I_Lounge'!$J$613</f>
        <v>36.981999999999999</v>
      </c>
      <c r="G304" s="425">
        <f t="shared" si="16"/>
        <v>36.981999999999999</v>
      </c>
      <c r="H304" s="400">
        <v>6156.2950000000001</v>
      </c>
      <c r="I304" s="431">
        <f>+G304*H304</f>
        <v>227672.10169000001</v>
      </c>
    </row>
    <row r="305" spans="1:10" s="6" customFormat="1" outlineLevel="1">
      <c r="A305" s="2" t="s">
        <v>88</v>
      </c>
      <c r="B305" s="3" t="s">
        <v>311</v>
      </c>
      <c r="C305" s="3"/>
      <c r="D305" s="2" t="s">
        <v>108</v>
      </c>
      <c r="E305" s="428">
        <v>0</v>
      </c>
      <c r="F305" s="429">
        <f>'Take off_C&amp;I_Lounge'!$J$617</f>
        <v>74.8</v>
      </c>
      <c r="G305" s="425">
        <f t="shared" si="16"/>
        <v>74.8</v>
      </c>
      <c r="H305" s="400">
        <v>5024.3500000000004</v>
      </c>
      <c r="I305" s="431">
        <f>+G305*H305</f>
        <v>375821.38</v>
      </c>
    </row>
    <row r="306" spans="1:10" s="689" customFormat="1" outlineLevel="1">
      <c r="A306" s="686" t="s">
        <v>264</v>
      </c>
      <c r="B306" s="687" t="s">
        <v>312</v>
      </c>
      <c r="C306" s="687"/>
      <c r="D306" s="686" t="s">
        <v>108</v>
      </c>
      <c r="E306" s="428">
        <v>0</v>
      </c>
      <c r="F306" s="429">
        <f>'Take off_C&amp;I_Lounge'!$J$623</f>
        <v>45.21</v>
      </c>
      <c r="G306" s="425">
        <f t="shared" si="16"/>
        <v>45.21</v>
      </c>
      <c r="H306" s="400">
        <v>4164.1499999999996</v>
      </c>
      <c r="I306" s="431">
        <f>+G306*H306</f>
        <v>188261.22149999999</v>
      </c>
    </row>
    <row r="307" spans="1:10" s="6" customFormat="1" outlineLevel="1">
      <c r="A307" s="2"/>
      <c r="B307" s="3"/>
      <c r="C307" s="3"/>
      <c r="D307" s="2"/>
      <c r="E307" s="428"/>
      <c r="F307" s="429"/>
      <c r="G307" s="425"/>
      <c r="H307" s="400">
        <v>0</v>
      </c>
      <c r="I307" s="430"/>
    </row>
    <row r="308" spans="1:10" s="6" customFormat="1" outlineLevel="1">
      <c r="A308" s="2"/>
      <c r="B308" s="3"/>
      <c r="C308" s="3"/>
      <c r="D308" s="2"/>
      <c r="E308" s="428"/>
      <c r="F308" s="429"/>
      <c r="G308" s="425">
        <f t="shared" si="16"/>
        <v>0</v>
      </c>
      <c r="H308" s="400">
        <v>0</v>
      </c>
      <c r="I308" s="430">
        <f t="shared" si="17"/>
        <v>0</v>
      </c>
    </row>
    <row r="309" spans="1:10" s="6" customFormat="1">
      <c r="A309" s="476"/>
      <c r="B309" s="54" t="s">
        <v>313</v>
      </c>
      <c r="C309" s="54"/>
      <c r="D309" s="476"/>
      <c r="E309" s="461"/>
      <c r="F309" s="462"/>
      <c r="G309" s="48">
        <f t="shared" si="16"/>
        <v>0</v>
      </c>
      <c r="H309" s="477">
        <v>0</v>
      </c>
      <c r="I309" s="48">
        <f>SUM(I288:I308)</f>
        <v>2414856.9435649998</v>
      </c>
      <c r="J309" s="508"/>
    </row>
    <row r="310" spans="1:10" s="6" customFormat="1">
      <c r="A310" s="2"/>
      <c r="B310" s="345"/>
      <c r="C310" s="345"/>
      <c r="D310" s="2"/>
      <c r="E310" s="428"/>
      <c r="F310" s="429"/>
      <c r="G310" s="425">
        <f t="shared" si="16"/>
        <v>0</v>
      </c>
      <c r="H310" s="400">
        <v>0</v>
      </c>
      <c r="I310" s="425"/>
    </row>
    <row r="311" spans="1:10" s="6" customFormat="1">
      <c r="A311" s="17">
        <v>7</v>
      </c>
      <c r="B311" s="416" t="s">
        <v>314</v>
      </c>
      <c r="C311" s="416"/>
      <c r="D311" s="2"/>
      <c r="E311" s="428"/>
      <c r="F311" s="429"/>
      <c r="G311" s="425">
        <f t="shared" si="16"/>
        <v>0</v>
      </c>
      <c r="H311" s="400">
        <v>0</v>
      </c>
      <c r="I311" s="425"/>
    </row>
    <row r="312" spans="1:10" s="6" customFormat="1" outlineLevel="1">
      <c r="A312" s="2"/>
      <c r="B312" s="3"/>
      <c r="C312" s="3"/>
      <c r="D312" s="2"/>
      <c r="E312" s="428"/>
      <c r="F312" s="429"/>
      <c r="G312" s="425">
        <f t="shared" si="16"/>
        <v>0</v>
      </c>
      <c r="H312" s="400">
        <v>0</v>
      </c>
      <c r="I312" s="400"/>
    </row>
    <row r="313" spans="1:10" s="6" customFormat="1" ht="92.4" outlineLevel="1">
      <c r="A313" s="2">
        <v>1</v>
      </c>
      <c r="B313" s="3" t="s">
        <v>315</v>
      </c>
      <c r="C313" s="3"/>
      <c r="D313" s="2"/>
      <c r="E313" s="428"/>
      <c r="F313" s="429"/>
      <c r="G313" s="425">
        <f t="shared" si="16"/>
        <v>0</v>
      </c>
      <c r="H313" s="400">
        <v>0</v>
      </c>
      <c r="I313" s="400"/>
    </row>
    <row r="314" spans="1:10" s="6" customFormat="1" outlineLevel="1">
      <c r="A314" s="2" t="s">
        <v>100</v>
      </c>
      <c r="B314" s="3" t="s">
        <v>316</v>
      </c>
      <c r="C314" s="3" t="s">
        <v>317</v>
      </c>
      <c r="D314" s="2" t="s">
        <v>90</v>
      </c>
      <c r="E314" s="428">
        <v>0</v>
      </c>
      <c r="F314" s="429">
        <v>300</v>
      </c>
      <c r="G314" s="425">
        <f t="shared" si="16"/>
        <v>300</v>
      </c>
      <c r="H314" s="400">
        <v>2248.25</v>
      </c>
      <c r="I314" s="430">
        <f>+G314*H314</f>
        <v>674475</v>
      </c>
    </row>
    <row r="315" spans="1:10" s="6" customFormat="1" outlineLevel="1">
      <c r="A315" s="2" t="s">
        <v>103</v>
      </c>
      <c r="B315" s="3" t="s">
        <v>318</v>
      </c>
      <c r="C315" s="3" t="s">
        <v>317</v>
      </c>
      <c r="D315" s="2" t="s">
        <v>90</v>
      </c>
      <c r="E315" s="428">
        <v>0</v>
      </c>
      <c r="F315" s="429">
        <v>150</v>
      </c>
      <c r="G315" s="425">
        <f t="shared" si="16"/>
        <v>150</v>
      </c>
      <c r="H315" s="400">
        <v>1798.6</v>
      </c>
      <c r="I315" s="430">
        <f>+G315*H315</f>
        <v>269790</v>
      </c>
    </row>
    <row r="316" spans="1:10" s="6" customFormat="1" outlineLevel="1">
      <c r="A316" s="2"/>
      <c r="B316" s="3"/>
      <c r="C316" s="3"/>
      <c r="D316" s="2"/>
      <c r="E316" s="428"/>
      <c r="F316" s="429"/>
      <c r="G316" s="425">
        <f t="shared" si="16"/>
        <v>0</v>
      </c>
      <c r="H316" s="400">
        <v>0</v>
      </c>
      <c r="I316" s="430">
        <f t="shared" ref="I316:I322" si="18">+G316*H316</f>
        <v>0</v>
      </c>
    </row>
    <row r="317" spans="1:10" s="6" customFormat="1" ht="37.799999999999997" outlineLevel="1">
      <c r="A317" s="2">
        <f>+A313+1</f>
        <v>2</v>
      </c>
      <c r="B317" s="3" t="s">
        <v>319</v>
      </c>
      <c r="C317" s="3"/>
      <c r="D317" s="24" t="s">
        <v>90</v>
      </c>
      <c r="E317" s="444">
        <v>404.61700000000002</v>
      </c>
      <c r="F317" s="444">
        <v>1230.7969000000001</v>
      </c>
      <c r="G317" s="388">
        <f t="shared" si="16"/>
        <v>1635.4139</v>
      </c>
      <c r="H317" s="390">
        <v>322.57499999999999</v>
      </c>
      <c r="I317" s="446">
        <f>+G317*H317</f>
        <v>527543.63879250002</v>
      </c>
    </row>
    <row r="318" spans="1:10" s="6" customFormat="1" outlineLevel="1">
      <c r="A318" s="34"/>
      <c r="B318" s="29"/>
      <c r="C318" s="29"/>
      <c r="D318" s="24"/>
      <c r="E318" s="444"/>
      <c r="F318" s="445"/>
      <c r="G318" s="388">
        <f t="shared" si="16"/>
        <v>0</v>
      </c>
      <c r="H318" s="390">
        <v>0</v>
      </c>
      <c r="I318" s="446">
        <f t="shared" si="18"/>
        <v>0</v>
      </c>
    </row>
    <row r="319" spans="1:10" s="689" customFormat="1" ht="37.799999999999997" outlineLevel="1">
      <c r="A319" s="686">
        <f>+A317+1</f>
        <v>3</v>
      </c>
      <c r="B319" s="687" t="s">
        <v>320</v>
      </c>
      <c r="C319" s="687"/>
      <c r="D319" s="688" t="s">
        <v>90</v>
      </c>
      <c r="E319" s="444">
        <v>0</v>
      </c>
      <c r="F319" s="445">
        <v>289.69600000000003</v>
      </c>
      <c r="G319" s="388">
        <f t="shared" si="16"/>
        <v>289.69600000000003</v>
      </c>
      <c r="H319" s="390">
        <v>2365.5500000000002</v>
      </c>
      <c r="I319" s="473">
        <f>+G319*H319</f>
        <v>685290.37280000013</v>
      </c>
    </row>
    <row r="320" spans="1:10" s="6" customFormat="1" outlineLevel="1">
      <c r="A320" s="34"/>
      <c r="B320" s="29"/>
      <c r="C320" s="29"/>
      <c r="D320" s="24"/>
      <c r="E320" s="444"/>
      <c r="F320" s="445"/>
      <c r="G320" s="388">
        <f t="shared" si="16"/>
        <v>0</v>
      </c>
      <c r="H320" s="390">
        <v>0</v>
      </c>
      <c r="I320" s="446">
        <f t="shared" si="18"/>
        <v>0</v>
      </c>
    </row>
    <row r="321" spans="1:9" s="351" customFormat="1" ht="66" outlineLevel="1">
      <c r="A321" s="23">
        <f>+A316+1</f>
        <v>1</v>
      </c>
      <c r="B321" s="347" t="s">
        <v>321</v>
      </c>
      <c r="C321" s="347"/>
      <c r="D321" s="18" t="s">
        <v>83</v>
      </c>
      <c r="E321" s="521">
        <v>8</v>
      </c>
      <c r="F321" s="522">
        <v>50</v>
      </c>
      <c r="G321" s="388">
        <f t="shared" si="16"/>
        <v>58</v>
      </c>
      <c r="H321" s="390">
        <v>2477.9625000000001</v>
      </c>
      <c r="I321" s="446">
        <f>+G321*H321</f>
        <v>143721.82500000001</v>
      </c>
    </row>
    <row r="322" spans="1:9" s="351" customFormat="1" outlineLevel="1">
      <c r="A322" s="23"/>
      <c r="B322" s="347"/>
      <c r="C322" s="347"/>
      <c r="D322" s="23"/>
      <c r="E322" s="523"/>
      <c r="F322" s="524"/>
      <c r="G322" s="425">
        <f t="shared" si="16"/>
        <v>0</v>
      </c>
      <c r="H322" s="525">
        <v>0</v>
      </c>
      <c r="I322" s="430">
        <f t="shared" si="18"/>
        <v>0</v>
      </c>
    </row>
    <row r="323" spans="1:9" s="6" customFormat="1">
      <c r="A323" s="509"/>
      <c r="B323" s="54" t="s">
        <v>322</v>
      </c>
      <c r="C323" s="54"/>
      <c r="D323" s="476"/>
      <c r="E323" s="461"/>
      <c r="F323" s="462"/>
      <c r="G323" s="48">
        <f t="shared" si="16"/>
        <v>0</v>
      </c>
      <c r="H323" s="477">
        <v>0</v>
      </c>
      <c r="I323" s="48">
        <f>SUM(I314:I322)</f>
        <v>2300820.8365925001</v>
      </c>
    </row>
    <row r="324" spans="1:9">
      <c r="A324" s="2"/>
      <c r="B324" s="34"/>
      <c r="C324" s="34"/>
      <c r="D324" s="2"/>
      <c r="E324" s="428"/>
      <c r="F324" s="429"/>
      <c r="G324" s="425">
        <f t="shared" si="16"/>
        <v>0</v>
      </c>
      <c r="H324" s="400">
        <v>0</v>
      </c>
      <c r="I324" s="400"/>
    </row>
    <row r="325" spans="1:9">
      <c r="A325" s="17">
        <v>8</v>
      </c>
      <c r="B325" s="21" t="s">
        <v>323</v>
      </c>
      <c r="C325" s="21"/>
      <c r="D325" s="2"/>
      <c r="E325" s="428"/>
      <c r="F325" s="429"/>
      <c r="G325" s="425">
        <f t="shared" si="16"/>
        <v>0</v>
      </c>
      <c r="H325" s="400">
        <v>0</v>
      </c>
      <c r="I325" s="400"/>
    </row>
    <row r="326" spans="1:9" outlineLevel="1">
      <c r="A326" s="2"/>
      <c r="B326" s="3"/>
      <c r="C326" s="3"/>
      <c r="D326" s="2"/>
      <c r="E326" s="428"/>
      <c r="F326" s="429"/>
      <c r="G326" s="425">
        <f t="shared" si="16"/>
        <v>0</v>
      </c>
      <c r="H326" s="400">
        <v>0</v>
      </c>
      <c r="I326" s="400"/>
    </row>
    <row r="327" spans="1:9" s="690" customFormat="1" ht="26.4" outlineLevel="1">
      <c r="A327" s="686">
        <v>1</v>
      </c>
      <c r="B327" s="687" t="s">
        <v>324</v>
      </c>
      <c r="C327" s="687"/>
      <c r="D327" s="688" t="s">
        <v>90</v>
      </c>
      <c r="E327" s="444">
        <v>0</v>
      </c>
      <c r="F327" s="445">
        <v>0</v>
      </c>
      <c r="G327" s="388">
        <f t="shared" si="16"/>
        <v>0</v>
      </c>
      <c r="H327" s="390">
        <v>317.6875</v>
      </c>
      <c r="I327" s="473">
        <f t="shared" ref="I327:I368" si="19">+G327*H327</f>
        <v>0</v>
      </c>
    </row>
    <row r="328" spans="1:9" outlineLevel="1">
      <c r="A328" s="2"/>
      <c r="B328" s="3"/>
      <c r="C328" s="3"/>
      <c r="D328" s="2"/>
      <c r="E328" s="428"/>
      <c r="F328" s="429"/>
      <c r="G328" s="425">
        <f t="shared" si="16"/>
        <v>0</v>
      </c>
      <c r="H328" s="400">
        <v>0</v>
      </c>
      <c r="I328" s="430">
        <f t="shared" si="19"/>
        <v>0</v>
      </c>
    </row>
    <row r="329" spans="1:9" ht="39.6" outlineLevel="1">
      <c r="A329" s="2">
        <f>+A327+1</f>
        <v>2</v>
      </c>
      <c r="B329" s="418" t="s">
        <v>325</v>
      </c>
      <c r="C329" s="418"/>
      <c r="D329" s="2"/>
      <c r="E329" s="428"/>
      <c r="F329" s="429"/>
      <c r="G329" s="425">
        <f t="shared" si="16"/>
        <v>0</v>
      </c>
      <c r="H329" s="400">
        <v>0</v>
      </c>
      <c r="I329" s="430">
        <f t="shared" si="19"/>
        <v>0</v>
      </c>
    </row>
    <row r="330" spans="1:9" outlineLevel="1">
      <c r="A330" s="2" t="s">
        <v>100</v>
      </c>
      <c r="B330" s="418" t="s">
        <v>326</v>
      </c>
      <c r="C330" s="418"/>
      <c r="D330" s="2" t="s">
        <v>90</v>
      </c>
      <c r="E330" s="428">
        <v>6</v>
      </c>
      <c r="F330" s="429">
        <v>3</v>
      </c>
      <c r="G330" s="425">
        <f t="shared" si="16"/>
        <v>9</v>
      </c>
      <c r="H330" s="400">
        <v>2787.83</v>
      </c>
      <c r="I330" s="431">
        <f>+G330*H330</f>
        <v>25090.47</v>
      </c>
    </row>
    <row r="331" spans="1:9" s="690" customFormat="1" outlineLevel="1">
      <c r="A331" s="686" t="s">
        <v>103</v>
      </c>
      <c r="B331" s="691" t="s">
        <v>327</v>
      </c>
      <c r="C331" s="691"/>
      <c r="D331" s="686" t="s">
        <v>102</v>
      </c>
      <c r="E331" s="428">
        <v>11</v>
      </c>
      <c r="F331" s="429">
        <v>0</v>
      </c>
      <c r="G331" s="425">
        <f t="shared" si="16"/>
        <v>11</v>
      </c>
      <c r="H331" s="400">
        <v>3688.1075000000001</v>
      </c>
      <c r="I331" s="431">
        <f>+G331*H331</f>
        <v>40569.182500000003</v>
      </c>
    </row>
    <row r="332" spans="1:9" outlineLevel="1">
      <c r="A332" s="2"/>
      <c r="B332" s="418"/>
      <c r="C332" s="418"/>
      <c r="D332" s="2"/>
      <c r="E332" s="428"/>
      <c r="F332" s="429"/>
      <c r="G332" s="425">
        <f t="shared" si="16"/>
        <v>0</v>
      </c>
      <c r="H332" s="400">
        <v>0</v>
      </c>
      <c r="I332" s="430">
        <f t="shared" si="19"/>
        <v>0</v>
      </c>
    </row>
    <row r="333" spans="1:9" ht="39.6" outlineLevel="1">
      <c r="A333" s="2">
        <f>+A329+1</f>
        <v>3</v>
      </c>
      <c r="B333" s="3" t="s">
        <v>328</v>
      </c>
      <c r="C333" s="3"/>
      <c r="D333" s="2"/>
      <c r="E333" s="428"/>
      <c r="F333" s="429"/>
      <c r="G333" s="425">
        <f t="shared" si="16"/>
        <v>0</v>
      </c>
      <c r="H333" s="400">
        <v>0</v>
      </c>
      <c r="I333" s="430">
        <f t="shared" si="19"/>
        <v>0</v>
      </c>
    </row>
    <row r="334" spans="1:9" outlineLevel="1">
      <c r="A334" s="2" t="s">
        <v>85</v>
      </c>
      <c r="B334" s="3" t="s">
        <v>329</v>
      </c>
      <c r="C334" s="3"/>
      <c r="D334" s="2" t="s">
        <v>330</v>
      </c>
      <c r="E334" s="428">
        <v>0</v>
      </c>
      <c r="F334" s="429">
        <v>50</v>
      </c>
      <c r="G334" s="425">
        <f t="shared" si="16"/>
        <v>50</v>
      </c>
      <c r="H334" s="400">
        <v>943.28750000000002</v>
      </c>
      <c r="I334" s="430">
        <f>+G334*H334</f>
        <v>47164.375</v>
      </c>
    </row>
    <row r="335" spans="1:9" ht="26.4" outlineLevel="1">
      <c r="A335" s="2" t="s">
        <v>88</v>
      </c>
      <c r="B335" s="3" t="s">
        <v>331</v>
      </c>
      <c r="C335" s="3"/>
      <c r="D335" s="24" t="s">
        <v>330</v>
      </c>
      <c r="E335" s="444">
        <v>0</v>
      </c>
      <c r="F335" s="445">
        <v>220</v>
      </c>
      <c r="G335" s="388">
        <f t="shared" si="16"/>
        <v>220</v>
      </c>
      <c r="H335" s="390">
        <v>332.35</v>
      </c>
      <c r="I335" s="446">
        <f>+G335*H335</f>
        <v>73117</v>
      </c>
    </row>
    <row r="336" spans="1:9" outlineLevel="1">
      <c r="A336" s="2" t="s">
        <v>264</v>
      </c>
      <c r="B336" s="3" t="s">
        <v>332</v>
      </c>
      <c r="C336" s="3"/>
      <c r="D336" s="24" t="s">
        <v>330</v>
      </c>
      <c r="E336" s="444">
        <v>0</v>
      </c>
      <c r="F336" s="445">
        <v>150</v>
      </c>
      <c r="G336" s="388">
        <f t="shared" si="16"/>
        <v>150</v>
      </c>
      <c r="H336" s="390">
        <v>537.625</v>
      </c>
      <c r="I336" s="446">
        <f>+G336*H336</f>
        <v>80643.75</v>
      </c>
    </row>
    <row r="337" spans="1:9" outlineLevel="1">
      <c r="A337" s="2"/>
      <c r="B337" s="3"/>
      <c r="C337" s="3"/>
      <c r="D337" s="2"/>
      <c r="E337" s="428"/>
      <c r="F337" s="429"/>
      <c r="G337" s="425">
        <f t="shared" si="16"/>
        <v>0</v>
      </c>
      <c r="H337" s="400">
        <v>0</v>
      </c>
      <c r="I337" s="430">
        <f t="shared" si="19"/>
        <v>0</v>
      </c>
    </row>
    <row r="338" spans="1:9" ht="52.8" outlineLevel="1">
      <c r="A338" s="2">
        <f>+A333+1</f>
        <v>4</v>
      </c>
      <c r="B338" s="3" t="s">
        <v>333</v>
      </c>
      <c r="C338" s="3"/>
      <c r="D338" s="2"/>
      <c r="E338" s="428"/>
      <c r="F338" s="429"/>
      <c r="G338" s="425">
        <f t="shared" si="16"/>
        <v>0</v>
      </c>
      <c r="H338" s="400">
        <v>0</v>
      </c>
      <c r="I338" s="430">
        <f t="shared" si="19"/>
        <v>0</v>
      </c>
    </row>
    <row r="339" spans="1:9" outlineLevel="1">
      <c r="A339" s="2" t="s">
        <v>85</v>
      </c>
      <c r="B339" s="3" t="s">
        <v>334</v>
      </c>
      <c r="C339" s="3"/>
      <c r="D339" s="2" t="s">
        <v>116</v>
      </c>
      <c r="E339" s="428">
        <v>0</v>
      </c>
      <c r="F339" s="429">
        <v>0</v>
      </c>
      <c r="G339" s="425">
        <f t="shared" si="16"/>
        <v>0</v>
      </c>
      <c r="H339" s="400">
        <v>5865</v>
      </c>
      <c r="I339" s="430">
        <f t="shared" si="19"/>
        <v>0</v>
      </c>
    </row>
    <row r="340" spans="1:9" outlineLevel="1">
      <c r="A340" s="2" t="s">
        <v>88</v>
      </c>
      <c r="B340" s="3" t="s">
        <v>335</v>
      </c>
      <c r="C340" s="3"/>
      <c r="D340" s="2" t="s">
        <v>116</v>
      </c>
      <c r="E340" s="428">
        <v>0</v>
      </c>
      <c r="F340" s="429">
        <v>0</v>
      </c>
      <c r="G340" s="425">
        <f t="shared" si="16"/>
        <v>0</v>
      </c>
      <c r="H340" s="400">
        <v>7624.5</v>
      </c>
      <c r="I340" s="430">
        <f t="shared" si="19"/>
        <v>0</v>
      </c>
    </row>
    <row r="341" spans="1:9" outlineLevel="1">
      <c r="A341" s="2"/>
      <c r="B341" s="3"/>
      <c r="C341" s="3"/>
      <c r="D341" s="2"/>
      <c r="E341" s="428"/>
      <c r="F341" s="429"/>
      <c r="G341" s="425">
        <f t="shared" si="16"/>
        <v>0</v>
      </c>
      <c r="H341" s="400">
        <v>0</v>
      </c>
      <c r="I341" s="430">
        <f t="shared" si="19"/>
        <v>0</v>
      </c>
    </row>
    <row r="342" spans="1:9" ht="39.6" outlineLevel="1">
      <c r="A342" s="2">
        <f>+A338+1</f>
        <v>5</v>
      </c>
      <c r="B342" s="347" t="s">
        <v>336</v>
      </c>
      <c r="C342" s="347"/>
      <c r="D342" s="2"/>
      <c r="E342" s="428"/>
      <c r="F342" s="429"/>
      <c r="G342" s="425">
        <f t="shared" si="16"/>
        <v>0</v>
      </c>
      <c r="H342" s="400">
        <v>0</v>
      </c>
      <c r="I342" s="430">
        <f t="shared" si="19"/>
        <v>0</v>
      </c>
    </row>
    <row r="343" spans="1:9" outlineLevel="1">
      <c r="A343" s="2" t="s">
        <v>100</v>
      </c>
      <c r="B343" s="347" t="s">
        <v>337</v>
      </c>
      <c r="C343" s="347"/>
      <c r="D343" s="2" t="s">
        <v>108</v>
      </c>
      <c r="E343" s="428">
        <v>0</v>
      </c>
      <c r="F343" s="429">
        <v>0</v>
      </c>
      <c r="G343" s="425">
        <f t="shared" si="16"/>
        <v>0</v>
      </c>
      <c r="H343" s="400">
        <v>8211</v>
      </c>
      <c r="I343" s="430">
        <f t="shared" si="19"/>
        <v>0</v>
      </c>
    </row>
    <row r="344" spans="1:9" outlineLevel="1">
      <c r="A344" s="2" t="s">
        <v>103</v>
      </c>
      <c r="B344" s="347" t="s">
        <v>338</v>
      </c>
      <c r="C344" s="347"/>
      <c r="D344" s="2" t="s">
        <v>108</v>
      </c>
      <c r="E344" s="428">
        <v>0</v>
      </c>
      <c r="F344" s="429">
        <v>0</v>
      </c>
      <c r="G344" s="425">
        <f t="shared" si="16"/>
        <v>0</v>
      </c>
      <c r="H344" s="400">
        <v>136850</v>
      </c>
      <c r="I344" s="430">
        <f t="shared" si="19"/>
        <v>0</v>
      </c>
    </row>
    <row r="345" spans="1:9" outlineLevel="1">
      <c r="A345" s="2"/>
      <c r="B345" s="347"/>
      <c r="C345" s="347"/>
      <c r="D345" s="2"/>
      <c r="E345" s="428"/>
      <c r="F345" s="429"/>
      <c r="G345" s="425">
        <f t="shared" si="16"/>
        <v>0</v>
      </c>
      <c r="H345" s="400">
        <v>0</v>
      </c>
      <c r="I345" s="430">
        <f t="shared" si="19"/>
        <v>0</v>
      </c>
    </row>
    <row r="346" spans="1:9" ht="26.4" outlineLevel="1">
      <c r="A346" s="2">
        <f>+A342+1</f>
        <v>6</v>
      </c>
      <c r="B346" s="347" t="s">
        <v>339</v>
      </c>
      <c r="C346" s="347"/>
      <c r="D346" s="24" t="s">
        <v>213</v>
      </c>
      <c r="E346" s="444">
        <v>0</v>
      </c>
      <c r="F346" s="445">
        <v>35</v>
      </c>
      <c r="G346" s="388">
        <f t="shared" si="16"/>
        <v>35</v>
      </c>
      <c r="H346" s="390">
        <v>3069.35</v>
      </c>
      <c r="I346" s="446">
        <f>+G346*H346</f>
        <v>107427.25</v>
      </c>
    </row>
    <row r="347" spans="1:9" outlineLevel="1">
      <c r="A347" s="2"/>
      <c r="B347" s="3"/>
      <c r="C347" s="3"/>
      <c r="D347" s="2"/>
      <c r="E347" s="428"/>
      <c r="F347" s="429"/>
      <c r="G347" s="425">
        <f t="shared" si="16"/>
        <v>0</v>
      </c>
      <c r="H347" s="400">
        <v>0</v>
      </c>
      <c r="I347" s="430">
        <f t="shared" si="19"/>
        <v>0</v>
      </c>
    </row>
    <row r="348" spans="1:9" ht="39.6" outlineLevel="1">
      <c r="A348" s="2">
        <f>+A346+1</f>
        <v>7</v>
      </c>
      <c r="B348" s="3" t="s">
        <v>340</v>
      </c>
      <c r="C348" s="3"/>
      <c r="D348" s="2"/>
      <c r="E348" s="428"/>
      <c r="F348" s="429"/>
      <c r="G348" s="425">
        <f t="shared" si="16"/>
        <v>0</v>
      </c>
      <c r="H348" s="400">
        <v>0</v>
      </c>
      <c r="I348" s="430">
        <f t="shared" si="19"/>
        <v>0</v>
      </c>
    </row>
    <row r="349" spans="1:9" outlineLevel="1">
      <c r="A349" s="2" t="s">
        <v>85</v>
      </c>
      <c r="B349" s="3" t="s">
        <v>341</v>
      </c>
      <c r="C349" s="3"/>
      <c r="D349" s="2" t="s">
        <v>116</v>
      </c>
      <c r="E349" s="428">
        <v>0</v>
      </c>
      <c r="F349" s="429">
        <v>0</v>
      </c>
      <c r="G349" s="425">
        <f t="shared" si="16"/>
        <v>0</v>
      </c>
      <c r="H349" s="400">
        <v>1524.9</v>
      </c>
      <c r="I349" s="430">
        <f t="shared" si="19"/>
        <v>0</v>
      </c>
    </row>
    <row r="350" spans="1:9" outlineLevel="1">
      <c r="A350" s="2" t="s">
        <v>88</v>
      </c>
      <c r="B350" s="3" t="s">
        <v>342</v>
      </c>
      <c r="C350" s="3"/>
      <c r="D350" s="2" t="s">
        <v>116</v>
      </c>
      <c r="E350" s="428">
        <v>0</v>
      </c>
      <c r="F350" s="429">
        <v>0</v>
      </c>
      <c r="G350" s="425">
        <f t="shared" si="16"/>
        <v>0</v>
      </c>
      <c r="H350" s="400">
        <v>1524.9</v>
      </c>
      <c r="I350" s="430">
        <f t="shared" si="19"/>
        <v>0</v>
      </c>
    </row>
    <row r="351" spans="1:9" outlineLevel="1">
      <c r="A351" s="2" t="s">
        <v>264</v>
      </c>
      <c r="B351" s="3" t="s">
        <v>343</v>
      </c>
      <c r="C351" s="3"/>
      <c r="D351" s="2" t="s">
        <v>116</v>
      </c>
      <c r="E351" s="428">
        <v>0</v>
      </c>
      <c r="F351" s="429">
        <v>0</v>
      </c>
      <c r="G351" s="425">
        <f t="shared" si="16"/>
        <v>0</v>
      </c>
      <c r="H351" s="400">
        <v>1524.9</v>
      </c>
      <c r="I351" s="430">
        <f t="shared" si="19"/>
        <v>0</v>
      </c>
    </row>
    <row r="352" spans="1:9" outlineLevel="1">
      <c r="A352" s="2"/>
      <c r="B352" s="3"/>
      <c r="C352" s="3"/>
      <c r="D352" s="2"/>
      <c r="E352" s="428"/>
      <c r="F352" s="429"/>
      <c r="G352" s="425">
        <f t="shared" si="16"/>
        <v>0</v>
      </c>
      <c r="H352" s="400">
        <v>0</v>
      </c>
      <c r="I352" s="430">
        <f t="shared" si="19"/>
        <v>0</v>
      </c>
    </row>
    <row r="353" spans="1:9" s="6" customFormat="1" ht="66" outlineLevel="1">
      <c r="A353" s="2">
        <f>+A348+1</f>
        <v>8</v>
      </c>
      <c r="B353" s="3" t="s">
        <v>344</v>
      </c>
      <c r="C353" s="3"/>
      <c r="D353" s="24" t="s">
        <v>108</v>
      </c>
      <c r="E353" s="444">
        <v>0</v>
      </c>
      <c r="F353" s="445">
        <v>0</v>
      </c>
      <c r="G353" s="388">
        <f t="shared" si="16"/>
        <v>0</v>
      </c>
      <c r="H353" s="390">
        <v>15249</v>
      </c>
      <c r="I353" s="446">
        <f t="shared" si="19"/>
        <v>0</v>
      </c>
    </row>
    <row r="354" spans="1:9" s="6" customFormat="1" outlineLevel="1">
      <c r="A354" s="526"/>
      <c r="B354" s="527"/>
      <c r="C354" s="527"/>
      <c r="D354" s="526"/>
      <c r="E354" s="523"/>
      <c r="F354" s="524"/>
      <c r="G354" s="425">
        <f t="shared" si="16"/>
        <v>0</v>
      </c>
      <c r="H354" s="528">
        <v>0</v>
      </c>
      <c r="I354" s="430">
        <f t="shared" si="19"/>
        <v>0</v>
      </c>
    </row>
    <row r="355" spans="1:9" s="6" customFormat="1" ht="26.4" outlineLevel="1">
      <c r="A355" s="526">
        <f>+A353+1</f>
        <v>9</v>
      </c>
      <c r="B355" s="527" t="s">
        <v>345</v>
      </c>
      <c r="C355" s="527"/>
      <c r="D355" s="526"/>
      <c r="E355" s="523"/>
      <c r="F355" s="524"/>
      <c r="G355" s="425">
        <f t="shared" si="16"/>
        <v>0</v>
      </c>
      <c r="H355" s="528">
        <v>0</v>
      </c>
      <c r="I355" s="430">
        <f t="shared" si="19"/>
        <v>0</v>
      </c>
    </row>
    <row r="356" spans="1:9" s="6" customFormat="1" outlineLevel="1">
      <c r="A356" s="526" t="s">
        <v>100</v>
      </c>
      <c r="B356" s="527" t="s">
        <v>346</v>
      </c>
      <c r="C356" s="527"/>
      <c r="D356" s="526" t="s">
        <v>93</v>
      </c>
      <c r="E356" s="523">
        <v>0</v>
      </c>
      <c r="F356" s="524">
        <v>0</v>
      </c>
      <c r="G356" s="425">
        <f t="shared" si="16"/>
        <v>0</v>
      </c>
      <c r="H356" s="528">
        <v>17595</v>
      </c>
      <c r="I356" s="430">
        <f t="shared" si="19"/>
        <v>0</v>
      </c>
    </row>
    <row r="357" spans="1:9" s="6" customFormat="1" outlineLevel="1">
      <c r="A357" s="526" t="s">
        <v>103</v>
      </c>
      <c r="B357" s="527" t="s">
        <v>347</v>
      </c>
      <c r="C357" s="527"/>
      <c r="D357" s="526" t="s">
        <v>93</v>
      </c>
      <c r="E357" s="523">
        <v>0</v>
      </c>
      <c r="F357" s="524">
        <v>0</v>
      </c>
      <c r="G357" s="425">
        <f t="shared" ref="G357:G400" si="20">SUM(E357:F357)</f>
        <v>0</v>
      </c>
      <c r="H357" s="528">
        <v>11730</v>
      </c>
      <c r="I357" s="430">
        <f t="shared" si="19"/>
        <v>0</v>
      </c>
    </row>
    <row r="358" spans="1:9" s="6" customFormat="1" outlineLevel="1">
      <c r="A358" s="526" t="s">
        <v>105</v>
      </c>
      <c r="B358" s="527" t="s">
        <v>348</v>
      </c>
      <c r="C358" s="527"/>
      <c r="D358" s="526" t="s">
        <v>93</v>
      </c>
      <c r="E358" s="523">
        <v>0</v>
      </c>
      <c r="F358" s="524">
        <v>0</v>
      </c>
      <c r="G358" s="425">
        <f t="shared" si="20"/>
        <v>0</v>
      </c>
      <c r="H358" s="528">
        <v>7331.25</v>
      </c>
      <c r="I358" s="430">
        <f t="shared" si="19"/>
        <v>0</v>
      </c>
    </row>
    <row r="359" spans="1:9" outlineLevel="1">
      <c r="A359" s="526"/>
      <c r="B359" s="527"/>
      <c r="C359" s="527"/>
      <c r="D359" s="526"/>
      <c r="E359" s="523"/>
      <c r="F359" s="524"/>
      <c r="G359" s="425">
        <f t="shared" si="20"/>
        <v>0</v>
      </c>
      <c r="H359" s="528">
        <v>0</v>
      </c>
      <c r="I359" s="430">
        <f t="shared" si="19"/>
        <v>0</v>
      </c>
    </row>
    <row r="360" spans="1:9" s="351" customFormat="1" ht="66" outlineLevel="1">
      <c r="A360" s="23">
        <f>+A355+1</f>
        <v>10</v>
      </c>
      <c r="B360" s="347" t="s">
        <v>349</v>
      </c>
      <c r="C360" s="347"/>
      <c r="D360" s="422"/>
      <c r="E360" s="423"/>
      <c r="F360" s="424"/>
      <c r="G360" s="425">
        <f t="shared" si="20"/>
        <v>0</v>
      </c>
      <c r="H360" s="426">
        <v>0</v>
      </c>
      <c r="I360" s="430">
        <f t="shared" si="19"/>
        <v>0</v>
      </c>
    </row>
    <row r="361" spans="1:9" s="351" customFormat="1" outlineLevel="1">
      <c r="A361" s="23" t="s">
        <v>85</v>
      </c>
      <c r="B361" s="347" t="s">
        <v>350</v>
      </c>
      <c r="C361" s="347"/>
      <c r="D361" s="23" t="s">
        <v>351</v>
      </c>
      <c r="E361" s="523">
        <v>4</v>
      </c>
      <c r="F361" s="524">
        <v>8</v>
      </c>
      <c r="G361" s="425">
        <f t="shared" si="20"/>
        <v>12</v>
      </c>
      <c r="H361" s="528">
        <v>1915.9</v>
      </c>
      <c r="I361" s="430">
        <f>+G361*H361</f>
        <v>22990.800000000003</v>
      </c>
    </row>
    <row r="362" spans="1:9" s="6" customFormat="1" outlineLevel="1">
      <c r="A362" s="2"/>
      <c r="B362" s="3"/>
      <c r="C362" s="3"/>
      <c r="D362" s="2"/>
      <c r="E362" s="428"/>
      <c r="F362" s="429"/>
      <c r="G362" s="425"/>
      <c r="H362" s="400">
        <v>0</v>
      </c>
      <c r="I362" s="430"/>
    </row>
    <row r="363" spans="1:9" s="689" customFormat="1" ht="105.6" outlineLevel="1">
      <c r="A363" s="686">
        <f>+A360+1</f>
        <v>11</v>
      </c>
      <c r="B363" s="687" t="s">
        <v>352</v>
      </c>
      <c r="C363" s="687"/>
      <c r="D363" s="688" t="s">
        <v>108</v>
      </c>
      <c r="E363" s="444">
        <v>0</v>
      </c>
      <c r="F363" s="445">
        <v>29.303999999999998</v>
      </c>
      <c r="G363" s="388">
        <f t="shared" ref="G363" si="21">SUM(E363:F363)</f>
        <v>29.303999999999998</v>
      </c>
      <c r="H363" s="390">
        <v>15806.174999999999</v>
      </c>
      <c r="I363" s="473">
        <f>+G363*H363</f>
        <v>463184.15219999995</v>
      </c>
    </row>
    <row r="364" spans="1:9" s="6" customFormat="1" outlineLevel="1">
      <c r="A364" s="2"/>
      <c r="B364" s="3"/>
      <c r="C364" s="3"/>
      <c r="D364" s="2"/>
      <c r="E364" s="428"/>
      <c r="F364" s="429"/>
      <c r="G364" s="425"/>
      <c r="H364" s="400">
        <v>0</v>
      </c>
      <c r="I364" s="430"/>
    </row>
    <row r="365" spans="1:9" s="689" customFormat="1" ht="64.2" outlineLevel="1">
      <c r="A365" s="686">
        <f>+A363+1</f>
        <v>12</v>
      </c>
      <c r="B365" s="687" t="s">
        <v>353</v>
      </c>
      <c r="C365" s="687"/>
      <c r="D365" s="688" t="s">
        <v>108</v>
      </c>
      <c r="E365" s="444">
        <v>0</v>
      </c>
      <c r="F365" s="445">
        <v>89.1</v>
      </c>
      <c r="G365" s="388">
        <f t="shared" ref="G365" si="22">SUM(E365:F365)</f>
        <v>89.1</v>
      </c>
      <c r="H365" s="390">
        <v>16431.775000000001</v>
      </c>
      <c r="I365" s="473">
        <f>+G365*H365</f>
        <v>1464071.1525000001</v>
      </c>
    </row>
    <row r="366" spans="1:9" s="6" customFormat="1" outlineLevel="1">
      <c r="A366" s="2"/>
      <c r="B366" s="3"/>
      <c r="C366" s="3"/>
      <c r="D366" s="2"/>
      <c r="E366" s="428"/>
      <c r="F366" s="429"/>
      <c r="G366" s="425"/>
      <c r="H366" s="400">
        <v>0</v>
      </c>
      <c r="I366" s="430"/>
    </row>
    <row r="367" spans="1:9" s="689" customFormat="1" ht="92.4" outlineLevel="1">
      <c r="A367" s="686">
        <f>+A365+1</f>
        <v>13</v>
      </c>
      <c r="B367" s="687" t="s">
        <v>354</v>
      </c>
      <c r="C367" s="687"/>
      <c r="D367" s="688" t="s">
        <v>108</v>
      </c>
      <c r="E367" s="444">
        <v>0</v>
      </c>
      <c r="F367" s="445">
        <v>39.6</v>
      </c>
      <c r="G367" s="388">
        <f t="shared" ref="G367" si="23">SUM(E367:F367)</f>
        <v>39.6</v>
      </c>
      <c r="H367" s="390">
        <v>16764.125</v>
      </c>
      <c r="I367" s="473">
        <f>+G367*H367</f>
        <v>663859.35</v>
      </c>
    </row>
    <row r="368" spans="1:9" s="351" customFormat="1" outlineLevel="1">
      <c r="A368" s="422"/>
      <c r="B368" s="427"/>
      <c r="C368" s="427"/>
      <c r="D368" s="422"/>
      <c r="E368" s="523"/>
      <c r="F368" s="524"/>
      <c r="G368" s="425">
        <f t="shared" si="20"/>
        <v>0</v>
      </c>
      <c r="H368" s="426">
        <v>0</v>
      </c>
      <c r="I368" s="430">
        <f t="shared" si="19"/>
        <v>0</v>
      </c>
    </row>
    <row r="369" spans="1:9" s="6" customFormat="1" ht="92.4" outlineLevel="1">
      <c r="A369" s="2">
        <f>+A367+1</f>
        <v>14</v>
      </c>
      <c r="B369" s="3" t="s">
        <v>355</v>
      </c>
      <c r="C369" s="3"/>
      <c r="D369" s="24" t="s">
        <v>108</v>
      </c>
      <c r="E369" s="444">
        <v>0</v>
      </c>
      <c r="F369" s="445">
        <v>12.220560000000001</v>
      </c>
      <c r="G369" s="388">
        <f t="shared" ref="G369" si="24">SUM(E369:F369)</f>
        <v>12.220560000000001</v>
      </c>
      <c r="H369" s="390">
        <v>26343.625</v>
      </c>
      <c r="I369" s="473">
        <f>+G369*H369</f>
        <v>321933.84993000003</v>
      </c>
    </row>
    <row r="370" spans="1:9" s="6" customFormat="1" outlineLevel="1">
      <c r="A370" s="2"/>
      <c r="B370" s="3"/>
      <c r="C370" s="3"/>
      <c r="D370" s="2"/>
      <c r="E370" s="428"/>
      <c r="F370" s="429"/>
      <c r="G370" s="425"/>
      <c r="H370" s="400">
        <v>0</v>
      </c>
      <c r="I370" s="431"/>
    </row>
    <row r="371" spans="1:9" s="689" customFormat="1" ht="79.2" outlineLevel="1">
      <c r="A371" s="686">
        <f>+A369+1</f>
        <v>15</v>
      </c>
      <c r="B371" s="687" t="s">
        <v>356</v>
      </c>
      <c r="C371" s="687"/>
      <c r="D371" s="688" t="s">
        <v>108</v>
      </c>
      <c r="E371" s="444">
        <v>0</v>
      </c>
      <c r="F371" s="445">
        <v>32.472000000000001</v>
      </c>
      <c r="G371" s="388">
        <f t="shared" ref="G371" si="25">SUM(E371:F371)</f>
        <v>32.472000000000001</v>
      </c>
      <c r="H371" s="390">
        <v>33528.25</v>
      </c>
      <c r="I371" s="473">
        <f>+G371*H371</f>
        <v>1088729.334</v>
      </c>
    </row>
    <row r="372" spans="1:9" s="6" customFormat="1" outlineLevel="1">
      <c r="A372" s="2"/>
      <c r="B372" s="3"/>
      <c r="C372" s="3"/>
      <c r="D372" s="2"/>
      <c r="E372" s="428"/>
      <c r="F372" s="429"/>
      <c r="G372" s="425"/>
      <c r="H372" s="400">
        <v>0</v>
      </c>
      <c r="I372" s="431"/>
    </row>
    <row r="373" spans="1:9" s="689" customFormat="1" ht="52.8" outlineLevel="1">
      <c r="A373" s="686">
        <f>+A371+1</f>
        <v>16</v>
      </c>
      <c r="B373" s="687" t="s">
        <v>357</v>
      </c>
      <c r="C373" s="687"/>
      <c r="D373" s="688" t="s">
        <v>102</v>
      </c>
      <c r="E373" s="444">
        <v>0</v>
      </c>
      <c r="F373" s="445">
        <v>1</v>
      </c>
      <c r="G373" s="388">
        <f t="shared" ref="G373" si="26">SUM(E373:F373)</f>
        <v>1</v>
      </c>
      <c r="H373" s="390">
        <v>36856.637499999997</v>
      </c>
      <c r="I373" s="473">
        <f>+G373*H373</f>
        <v>36856.637499999997</v>
      </c>
    </row>
    <row r="374" spans="1:9" s="6" customFormat="1" outlineLevel="1">
      <c r="A374" s="2"/>
      <c r="B374" s="3"/>
      <c r="C374" s="3"/>
      <c r="D374" s="2"/>
      <c r="E374" s="428"/>
      <c r="F374" s="429"/>
      <c r="G374" s="425"/>
      <c r="H374" s="400">
        <v>0</v>
      </c>
      <c r="I374" s="431"/>
    </row>
    <row r="375" spans="1:9" s="6" customFormat="1" ht="66" outlineLevel="1">
      <c r="A375" s="2">
        <f>+A373+1</f>
        <v>17</v>
      </c>
      <c r="B375" s="3" t="s">
        <v>358</v>
      </c>
      <c r="C375" s="3"/>
      <c r="D375" s="24" t="s">
        <v>102</v>
      </c>
      <c r="E375" s="444">
        <v>0</v>
      </c>
      <c r="F375" s="445">
        <v>1</v>
      </c>
      <c r="G375" s="388">
        <f t="shared" ref="G375" si="27">SUM(E375:F375)</f>
        <v>1</v>
      </c>
      <c r="H375" s="390">
        <v>2922109.1749999998</v>
      </c>
      <c r="I375" s="473">
        <f>+G375*H375</f>
        <v>2922109.1749999998</v>
      </c>
    </row>
    <row r="376" spans="1:9" s="6" customFormat="1" outlineLevel="1">
      <c r="A376" s="2"/>
      <c r="B376" s="3"/>
      <c r="C376" s="3"/>
      <c r="D376" s="2"/>
      <c r="E376" s="428"/>
      <c r="F376" s="429"/>
      <c r="G376" s="425"/>
      <c r="H376" s="400">
        <v>0</v>
      </c>
      <c r="I376" s="431"/>
    </row>
    <row r="377" spans="1:9" s="352" customFormat="1" ht="79.2" outlineLevel="1">
      <c r="A377" s="2">
        <f>+A375+1</f>
        <v>18</v>
      </c>
      <c r="B377" s="3" t="s">
        <v>359</v>
      </c>
      <c r="C377" s="3"/>
      <c r="D377" s="24" t="s">
        <v>360</v>
      </c>
      <c r="E377" s="444">
        <v>0</v>
      </c>
      <c r="F377" s="445">
        <v>1</v>
      </c>
      <c r="G377" s="388">
        <f t="shared" ref="G377:G398" si="28">SUM(E377:F377)</f>
        <v>1</v>
      </c>
      <c r="H377" s="390">
        <v>718462.5</v>
      </c>
      <c r="I377" s="473">
        <f>+G377*H377</f>
        <v>718462.5</v>
      </c>
    </row>
    <row r="378" spans="1:9" s="6" customFormat="1" outlineLevel="1">
      <c r="A378" s="2"/>
      <c r="B378" s="3"/>
      <c r="C378" s="3"/>
      <c r="D378" s="2"/>
      <c r="E378" s="428"/>
      <c r="F378" s="429"/>
      <c r="G378" s="425">
        <f t="shared" si="28"/>
        <v>0</v>
      </c>
      <c r="H378" s="400">
        <v>0</v>
      </c>
      <c r="I378" s="431">
        <f t="shared" ref="I378:I388" si="29">+G378*H378</f>
        <v>0</v>
      </c>
    </row>
    <row r="379" spans="1:9" s="352" customFormat="1" ht="52.8" outlineLevel="1">
      <c r="A379" s="2">
        <f>+A377+1</f>
        <v>19</v>
      </c>
      <c r="B379" s="3" t="s">
        <v>361</v>
      </c>
      <c r="C379" s="3"/>
      <c r="D379" s="2"/>
      <c r="E379" s="428"/>
      <c r="F379" s="429"/>
      <c r="G379" s="425">
        <f t="shared" si="28"/>
        <v>0</v>
      </c>
      <c r="H379" s="400">
        <v>0</v>
      </c>
      <c r="I379" s="431">
        <f t="shared" si="29"/>
        <v>0</v>
      </c>
    </row>
    <row r="380" spans="1:9" s="6" customFormat="1" outlineLevel="1">
      <c r="A380" s="2" t="s">
        <v>100</v>
      </c>
      <c r="B380" s="3" t="s">
        <v>362</v>
      </c>
      <c r="C380" s="3"/>
      <c r="D380" s="2" t="s">
        <v>213</v>
      </c>
      <c r="E380" s="428">
        <v>0</v>
      </c>
      <c r="F380" s="429">
        <v>10</v>
      </c>
      <c r="G380" s="425">
        <f t="shared" si="28"/>
        <v>10</v>
      </c>
      <c r="H380" s="400">
        <v>30849.9</v>
      </c>
      <c r="I380" s="431">
        <f>+G380*H380</f>
        <v>308499</v>
      </c>
    </row>
    <row r="381" spans="1:9" s="433" customFormat="1" outlineLevel="1">
      <c r="A381" s="464" t="s">
        <v>103</v>
      </c>
      <c r="B381" s="465" t="s">
        <v>363</v>
      </c>
      <c r="C381" s="465"/>
      <c r="D381" s="464" t="s">
        <v>213</v>
      </c>
      <c r="E381" s="466">
        <v>0</v>
      </c>
      <c r="F381" s="467">
        <v>7</v>
      </c>
      <c r="G381" s="468">
        <f t="shared" si="28"/>
        <v>7</v>
      </c>
      <c r="H381" s="469">
        <v>26822.6</v>
      </c>
      <c r="I381" s="475">
        <f>+G381*H381</f>
        <v>187758.19999999998</v>
      </c>
    </row>
    <row r="382" spans="1:9" s="6" customFormat="1" outlineLevel="1">
      <c r="A382" s="2"/>
      <c r="B382" s="3"/>
      <c r="C382" s="3"/>
      <c r="D382" s="2"/>
      <c r="E382" s="428"/>
      <c r="F382" s="429"/>
      <c r="G382" s="425">
        <f t="shared" si="28"/>
        <v>0</v>
      </c>
      <c r="H382" s="400">
        <v>0</v>
      </c>
      <c r="I382" s="431">
        <f t="shared" si="29"/>
        <v>0</v>
      </c>
    </row>
    <row r="383" spans="1:9" s="352" customFormat="1" ht="66" outlineLevel="1">
      <c r="A383" s="2">
        <f>+A379+1</f>
        <v>20</v>
      </c>
      <c r="B383" s="3" t="s">
        <v>364</v>
      </c>
      <c r="C383" s="3"/>
      <c r="D383" s="2"/>
      <c r="E383" s="428"/>
      <c r="F383" s="429"/>
      <c r="G383" s="425">
        <f t="shared" si="28"/>
        <v>0</v>
      </c>
      <c r="H383" s="400">
        <v>0</v>
      </c>
      <c r="I383" s="431">
        <f t="shared" si="29"/>
        <v>0</v>
      </c>
    </row>
    <row r="384" spans="1:9" s="689" customFormat="1" outlineLevel="1">
      <c r="A384" s="686" t="s">
        <v>100</v>
      </c>
      <c r="B384" s="687" t="s">
        <v>365</v>
      </c>
      <c r="C384" s="687"/>
      <c r="D384" s="686" t="s">
        <v>213</v>
      </c>
      <c r="E384" s="428">
        <v>0</v>
      </c>
      <c r="F384" s="429">
        <v>1</v>
      </c>
      <c r="G384" s="425">
        <f t="shared" si="28"/>
        <v>1</v>
      </c>
      <c r="H384" s="400">
        <v>6842.5</v>
      </c>
      <c r="I384" s="431">
        <f>+G384*H384</f>
        <v>6842.5</v>
      </c>
    </row>
    <row r="385" spans="1:10" s="689" customFormat="1" outlineLevel="1">
      <c r="A385" s="686" t="s">
        <v>103</v>
      </c>
      <c r="B385" s="687" t="s">
        <v>366</v>
      </c>
      <c r="C385" s="687"/>
      <c r="D385" s="686" t="s">
        <v>213</v>
      </c>
      <c r="E385" s="428">
        <v>0</v>
      </c>
      <c r="F385" s="429">
        <v>6</v>
      </c>
      <c r="G385" s="425">
        <f t="shared" si="28"/>
        <v>6</v>
      </c>
      <c r="H385" s="400">
        <v>5865</v>
      </c>
      <c r="I385" s="431">
        <f>+G385*H385</f>
        <v>35190</v>
      </c>
    </row>
    <row r="386" spans="1:10" s="689" customFormat="1" outlineLevel="1">
      <c r="A386" s="686" t="s">
        <v>105</v>
      </c>
      <c r="B386" s="687" t="s">
        <v>367</v>
      </c>
      <c r="C386" s="687"/>
      <c r="D386" s="686" t="s">
        <v>213</v>
      </c>
      <c r="E386" s="428">
        <v>0</v>
      </c>
      <c r="F386" s="429">
        <v>7</v>
      </c>
      <c r="G386" s="425">
        <f t="shared" si="28"/>
        <v>7</v>
      </c>
      <c r="H386" s="400">
        <v>4887.5</v>
      </c>
      <c r="I386" s="431">
        <f>+G386*H386</f>
        <v>34212.5</v>
      </c>
    </row>
    <row r="387" spans="1:10" s="689" customFormat="1" outlineLevel="1">
      <c r="A387" s="686"/>
      <c r="B387" s="687"/>
      <c r="C387" s="687"/>
      <c r="D387" s="686"/>
      <c r="E387" s="428"/>
      <c r="F387" s="429"/>
      <c r="G387" s="425">
        <f t="shared" si="28"/>
        <v>0</v>
      </c>
      <c r="H387" s="400">
        <v>0</v>
      </c>
      <c r="I387" s="431">
        <f t="shared" si="29"/>
        <v>0</v>
      </c>
    </row>
    <row r="388" spans="1:10" s="352" customFormat="1" ht="115.2" outlineLevel="1">
      <c r="A388" s="2">
        <f>+A383+1</f>
        <v>21</v>
      </c>
      <c r="B388" s="3" t="s">
        <v>368</v>
      </c>
      <c r="C388" s="3"/>
      <c r="D388" s="2"/>
      <c r="E388" s="428"/>
      <c r="F388" s="429"/>
      <c r="G388" s="425"/>
      <c r="H388" s="400">
        <v>0</v>
      </c>
      <c r="I388" s="431">
        <f t="shared" si="29"/>
        <v>0</v>
      </c>
    </row>
    <row r="389" spans="1:10" s="352" customFormat="1" outlineLevel="1">
      <c r="A389" s="2" t="s">
        <v>100</v>
      </c>
      <c r="B389" s="3" t="s">
        <v>369</v>
      </c>
      <c r="C389" s="3"/>
      <c r="D389" s="2" t="s">
        <v>108</v>
      </c>
      <c r="E389" s="428">
        <v>0</v>
      </c>
      <c r="F389" s="429">
        <v>11.087999999999999</v>
      </c>
      <c r="G389" s="425">
        <f t="shared" ref="G389:G391" si="30">SUM(E389:F389)</f>
        <v>11.087999999999999</v>
      </c>
      <c r="H389" s="400">
        <v>15327.2</v>
      </c>
      <c r="I389" s="431">
        <f>+G389*H389</f>
        <v>169947.99359999999</v>
      </c>
    </row>
    <row r="390" spans="1:10" s="6" customFormat="1" outlineLevel="1">
      <c r="A390" s="2" t="s">
        <v>103</v>
      </c>
      <c r="B390" s="3" t="s">
        <v>370</v>
      </c>
      <c r="C390" s="3"/>
      <c r="D390" s="2" t="s">
        <v>108</v>
      </c>
      <c r="E390" s="428">
        <v>0</v>
      </c>
      <c r="F390" s="429">
        <v>7.92</v>
      </c>
      <c r="G390" s="425">
        <f t="shared" si="30"/>
        <v>7.92</v>
      </c>
      <c r="H390" s="400">
        <v>6897.24</v>
      </c>
      <c r="I390" s="431">
        <f>+G390*H390</f>
        <v>54626.140800000001</v>
      </c>
    </row>
    <row r="391" spans="1:10" s="6" customFormat="1" outlineLevel="1">
      <c r="A391" s="2"/>
      <c r="B391" s="3"/>
      <c r="C391" s="3"/>
      <c r="D391" s="2"/>
      <c r="E391" s="428"/>
      <c r="F391" s="429"/>
      <c r="G391" s="425">
        <f t="shared" si="30"/>
        <v>0</v>
      </c>
      <c r="H391" s="400">
        <v>0</v>
      </c>
      <c r="I391" s="431">
        <f t="shared" ref="I391:I392" si="31">+G391*H391</f>
        <v>0</v>
      </c>
    </row>
    <row r="392" spans="1:10" s="352" customFormat="1" ht="52.8" outlineLevel="1">
      <c r="A392" s="2">
        <f>+A388+1</f>
        <v>22</v>
      </c>
      <c r="B392" s="21" t="s">
        <v>371</v>
      </c>
      <c r="C392" s="3"/>
      <c r="D392" s="2"/>
      <c r="E392" s="428"/>
      <c r="F392" s="429"/>
      <c r="G392" s="425"/>
      <c r="H392" s="400">
        <v>0</v>
      </c>
      <c r="I392" s="431">
        <f t="shared" si="31"/>
        <v>0</v>
      </c>
    </row>
    <row r="393" spans="1:10" s="352" customFormat="1" outlineLevel="1">
      <c r="A393" s="2" t="s">
        <v>100</v>
      </c>
      <c r="B393" s="3" t="s">
        <v>372</v>
      </c>
      <c r="C393" s="3"/>
      <c r="D393" s="2" t="s">
        <v>108</v>
      </c>
      <c r="E393" s="428">
        <v>0</v>
      </c>
      <c r="F393" s="429">
        <v>47.872</v>
      </c>
      <c r="G393" s="425">
        <f t="shared" ref="G393:G394" si="32">SUM(E393:F393)</f>
        <v>47.872</v>
      </c>
      <c r="H393" s="400">
        <v>17135.575000000001</v>
      </c>
      <c r="I393" s="431">
        <f>+G393*H393</f>
        <v>820314.24640000006</v>
      </c>
    </row>
    <row r="394" spans="1:10" s="689" customFormat="1" outlineLevel="1">
      <c r="A394" s="686" t="s">
        <v>103</v>
      </c>
      <c r="B394" s="687" t="s">
        <v>373</v>
      </c>
      <c r="C394" s="687"/>
      <c r="D394" s="686" t="s">
        <v>108</v>
      </c>
      <c r="E394" s="428">
        <v>0</v>
      </c>
      <c r="F394" s="429">
        <v>216.04</v>
      </c>
      <c r="G394" s="425">
        <f t="shared" si="32"/>
        <v>216.04</v>
      </c>
      <c r="H394" s="400">
        <v>35522.35</v>
      </c>
      <c r="I394" s="431">
        <f>+G394*H394</f>
        <v>7674248.493999999</v>
      </c>
    </row>
    <row r="395" spans="1:10" s="689" customFormat="1" outlineLevel="1">
      <c r="A395" s="686"/>
      <c r="B395" s="687"/>
      <c r="C395" s="687"/>
      <c r="D395" s="686"/>
      <c r="E395" s="428"/>
      <c r="F395" s="429"/>
      <c r="G395" s="425">
        <f t="shared" ref="G395:G396" si="33">SUM(E395:F395)</f>
        <v>0</v>
      </c>
      <c r="H395" s="400">
        <v>0</v>
      </c>
      <c r="I395" s="431">
        <f t="shared" ref="I395:I397" si="34">+G395*H395</f>
        <v>0</v>
      </c>
    </row>
    <row r="396" spans="1:10" s="689" customFormat="1" ht="105.6" outlineLevel="1">
      <c r="A396" s="686">
        <f>+A392+1</f>
        <v>23</v>
      </c>
      <c r="B396" s="687" t="s">
        <v>374</v>
      </c>
      <c r="C396" s="687" t="s">
        <v>375</v>
      </c>
      <c r="D396" s="688" t="s">
        <v>108</v>
      </c>
      <c r="E396" s="444">
        <v>0</v>
      </c>
      <c r="F396" s="445">
        <v>154</v>
      </c>
      <c r="G396" s="388">
        <f t="shared" si="33"/>
        <v>154</v>
      </c>
      <c r="H396" s="390">
        <v>874.86249999999995</v>
      </c>
      <c r="I396" s="473">
        <f>+G396*H396</f>
        <v>134728.82499999998</v>
      </c>
    </row>
    <row r="397" spans="1:10" s="6" customFormat="1" outlineLevel="1">
      <c r="A397" s="2"/>
      <c r="B397" s="3"/>
      <c r="C397" s="3"/>
      <c r="D397" s="2"/>
      <c r="E397" s="428"/>
      <c r="F397" s="429"/>
      <c r="G397" s="425">
        <f t="shared" si="28"/>
        <v>0</v>
      </c>
      <c r="H397" s="400">
        <v>0</v>
      </c>
      <c r="I397" s="430">
        <f t="shared" si="34"/>
        <v>0</v>
      </c>
    </row>
    <row r="398" spans="1:10" s="6" customFormat="1" ht="130.5" customHeight="1" outlineLevel="1">
      <c r="A398" s="2">
        <f>+A396+1</f>
        <v>24</v>
      </c>
      <c r="B398" s="21" t="s">
        <v>376</v>
      </c>
      <c r="C398" s="3" t="s">
        <v>377</v>
      </c>
      <c r="D398" s="24" t="s">
        <v>213</v>
      </c>
      <c r="E398" s="444">
        <v>0</v>
      </c>
      <c r="F398" s="445">
        <v>15</v>
      </c>
      <c r="G398" s="388">
        <f t="shared" si="28"/>
        <v>15</v>
      </c>
      <c r="H398" s="390">
        <v>6256</v>
      </c>
      <c r="I398" s="473">
        <f>+G398*H398</f>
        <v>93840</v>
      </c>
    </row>
    <row r="399" spans="1:10" s="6" customFormat="1" outlineLevel="1">
      <c r="A399" s="2"/>
      <c r="B399" s="3"/>
      <c r="C399" s="3"/>
      <c r="D399" s="2"/>
      <c r="E399" s="428"/>
      <c r="F399" s="429"/>
      <c r="G399" s="425"/>
      <c r="H399" s="400"/>
      <c r="I399" s="431"/>
    </row>
    <row r="400" spans="1:10">
      <c r="A400" s="476"/>
      <c r="B400" s="46" t="s">
        <v>378</v>
      </c>
      <c r="C400" s="46"/>
      <c r="D400" s="476"/>
      <c r="E400" s="461"/>
      <c r="F400" s="462"/>
      <c r="G400" s="48">
        <f t="shared" si="20"/>
        <v>0</v>
      </c>
      <c r="H400" s="477"/>
      <c r="I400" s="48">
        <f>SUM(I327:I399)</f>
        <v>17596416.878429998</v>
      </c>
      <c r="J400" s="532"/>
    </row>
    <row r="402" spans="1:9">
      <c r="A402" s="432"/>
      <c r="B402" s="529" t="s">
        <v>379</v>
      </c>
      <c r="C402" s="529"/>
      <c r="H402" s="439"/>
      <c r="I402" s="438">
        <f>I34+I69+I149+I203+I284+I309+I323+I400</f>
        <v>43554699.291662045</v>
      </c>
    </row>
    <row r="403" spans="1:9">
      <c r="B403" s="530"/>
      <c r="C403" s="530"/>
      <c r="H403" s="439"/>
    </row>
    <row r="404" spans="1:9">
      <c r="B404" s="348"/>
      <c r="C404" s="348"/>
      <c r="H404" s="439"/>
    </row>
    <row r="405" spans="1:9">
      <c r="B405" s="530"/>
      <c r="C405" s="530"/>
      <c r="H405" s="439"/>
    </row>
    <row r="406" spans="1:9">
      <c r="B406" s="530"/>
      <c r="C406" s="530"/>
      <c r="H406" s="439"/>
    </row>
    <row r="407" spans="1:9">
      <c r="B407" s="530"/>
      <c r="C407" s="530"/>
      <c r="H407" s="439"/>
      <c r="I407" s="533"/>
    </row>
    <row r="408" spans="1:9">
      <c r="B408" s="348"/>
      <c r="C408" s="348"/>
      <c r="H408" s="439"/>
    </row>
    <row r="409" spans="1:9">
      <c r="B409" s="530"/>
      <c r="C409" s="530"/>
      <c r="H409" s="439"/>
    </row>
    <row r="410" spans="1:9">
      <c r="B410" s="530"/>
      <c r="C410" s="530"/>
      <c r="H410" s="439"/>
    </row>
    <row r="411" spans="1:9">
      <c r="B411" s="348"/>
      <c r="C411" s="348"/>
      <c r="H411" s="439"/>
    </row>
    <row r="412" spans="1:9">
      <c r="B412" s="530"/>
      <c r="C412" s="530"/>
      <c r="H412" s="439"/>
    </row>
    <row r="413" spans="1:9">
      <c r="B413" s="530"/>
      <c r="C413" s="530"/>
      <c r="H413" s="439"/>
    </row>
    <row r="414" spans="1:9">
      <c r="B414" s="348"/>
      <c r="C414" s="348"/>
      <c r="H414" s="439"/>
    </row>
    <row r="415" spans="1:9">
      <c r="B415" s="530"/>
      <c r="C415" s="530"/>
      <c r="H415" s="439"/>
    </row>
    <row r="416" spans="1:9">
      <c r="B416" s="530"/>
      <c r="C416" s="530"/>
      <c r="H416" s="439"/>
    </row>
    <row r="417" spans="2:8">
      <c r="B417" s="530"/>
      <c r="C417" s="530"/>
      <c r="H417" s="439"/>
    </row>
    <row r="418" spans="2:8">
      <c r="B418" s="530"/>
      <c r="C418" s="530"/>
      <c r="H418" s="439"/>
    </row>
    <row r="419" spans="2:8">
      <c r="H419" s="439"/>
    </row>
    <row r="420" spans="2:8">
      <c r="H420" s="439"/>
    </row>
    <row r="421" spans="2:8">
      <c r="B421" s="348"/>
      <c r="C421" s="348"/>
      <c r="H421" s="439"/>
    </row>
    <row r="422" spans="2:8">
      <c r="H422" s="439"/>
    </row>
    <row r="423" spans="2:8">
      <c r="B423" s="348"/>
      <c r="C423" s="348"/>
      <c r="H423" s="439"/>
    </row>
    <row r="424" spans="2:8">
      <c r="H424" s="439"/>
    </row>
    <row r="425" spans="2:8">
      <c r="H425" s="439"/>
    </row>
    <row r="426" spans="2:8">
      <c r="H426" s="439"/>
    </row>
    <row r="427" spans="2:8">
      <c r="H427" s="439"/>
    </row>
    <row r="428" spans="2:8">
      <c r="H428" s="439"/>
    </row>
    <row r="429" spans="2:8">
      <c r="H429" s="439"/>
    </row>
    <row r="430" spans="2:8">
      <c r="H430" s="439"/>
    </row>
    <row r="431" spans="2:8">
      <c r="H431" s="439"/>
    </row>
    <row r="432" spans="2:8">
      <c r="H432" s="439"/>
    </row>
    <row r="433" spans="1:8">
      <c r="H433" s="439"/>
    </row>
    <row r="434" spans="1:8">
      <c r="H434" s="439"/>
    </row>
    <row r="435" spans="1:8">
      <c r="B435" s="348"/>
      <c r="C435" s="348"/>
      <c r="H435" s="439"/>
    </row>
    <row r="436" spans="1:8">
      <c r="H436" s="439"/>
    </row>
    <row r="437" spans="1:8">
      <c r="A437" s="531"/>
      <c r="B437" s="348"/>
      <c r="C437" s="348"/>
      <c r="H437" s="439"/>
    </row>
    <row r="438" spans="1:8">
      <c r="H438" s="439"/>
    </row>
    <row r="439" spans="1:8">
      <c r="B439" s="348"/>
      <c r="C439" s="348"/>
      <c r="H439" s="439"/>
    </row>
    <row r="440" spans="1:8">
      <c r="H440" s="439"/>
    </row>
    <row r="441" spans="1:8">
      <c r="H441" s="439"/>
    </row>
    <row r="442" spans="1:8">
      <c r="H442" s="439"/>
    </row>
    <row r="443" spans="1:8">
      <c r="B443" s="348"/>
      <c r="C443" s="348"/>
      <c r="H443" s="439"/>
    </row>
    <row r="444" spans="1:8">
      <c r="H444" s="439"/>
    </row>
    <row r="445" spans="1:8">
      <c r="B445" s="348"/>
      <c r="C445" s="348"/>
    </row>
    <row r="446" spans="1:8">
      <c r="H446" s="439"/>
    </row>
    <row r="447" spans="1:8">
      <c r="H447" s="439"/>
    </row>
    <row r="448" spans="1:8">
      <c r="H448" s="439"/>
    </row>
    <row r="449" spans="1:8">
      <c r="H449" s="439"/>
    </row>
    <row r="450" spans="1:8">
      <c r="H450" s="439"/>
    </row>
    <row r="451" spans="1:8">
      <c r="H451" s="439"/>
    </row>
    <row r="452" spans="1:8">
      <c r="H452" s="439"/>
    </row>
    <row r="453" spans="1:8">
      <c r="H453" s="439"/>
    </row>
    <row r="454" spans="1:8">
      <c r="H454" s="439"/>
    </row>
    <row r="455" spans="1:8">
      <c r="B455" s="348"/>
      <c r="C455" s="348"/>
      <c r="H455" s="439"/>
    </row>
    <row r="456" spans="1:8">
      <c r="H456" s="439"/>
    </row>
    <row r="457" spans="1:8">
      <c r="B457" s="348"/>
      <c r="C457" s="348"/>
    </row>
    <row r="458" spans="1:8">
      <c r="H458" s="439"/>
    </row>
    <row r="459" spans="1:8">
      <c r="A459" s="531"/>
      <c r="H459" s="439"/>
    </row>
    <row r="460" spans="1:8">
      <c r="H460" s="439"/>
    </row>
    <row r="461" spans="1:8">
      <c r="H461" s="439"/>
    </row>
    <row r="462" spans="1:8">
      <c r="H462" s="439"/>
    </row>
    <row r="463" spans="1:8">
      <c r="B463" s="348"/>
      <c r="C463" s="348"/>
      <c r="H463" s="439"/>
    </row>
    <row r="471" spans="2:9">
      <c r="B471" s="534"/>
      <c r="C471" s="534"/>
      <c r="I471" s="438"/>
    </row>
  </sheetData>
  <mergeCells count="1">
    <mergeCell ref="A1:I1"/>
  </mergeCells>
  <conditionalFormatting sqref="B28">
    <cfRule type="cellIs" dxfId="34" priority="156" stopIfTrue="1" operator="equal">
      <formula>0</formula>
    </cfRule>
  </conditionalFormatting>
  <conditionalFormatting sqref="B54:C58">
    <cfRule type="cellIs" dxfId="33" priority="154" stopIfTrue="1" operator="equal">
      <formula>0</formula>
    </cfRule>
  </conditionalFormatting>
  <conditionalFormatting sqref="B402:C402">
    <cfRule type="cellIs" dxfId="32" priority="158" stopIfTrue="1" operator="equal">
      <formula>0</formula>
    </cfRule>
  </conditionalFormatting>
  <conditionalFormatting sqref="E5:F399">
    <cfRule type="cellIs" dxfId="31" priority="148" operator="equal">
      <formula>0</formula>
    </cfRule>
  </conditionalFormatting>
  <dataValidations disablePrompts="1" count="1">
    <dataValidation type="list" allowBlank="1" showInputMessage="1" showErrorMessage="1" sqref="D25:D28 D38:D39" xr:uid="{00000000-0002-0000-0200-000000000000}">
      <formula1>$J$2:$J$2</formula1>
    </dataValidation>
  </dataValidations>
  <printOptions gridLines="1"/>
  <pageMargins left="0.59055118110236204" right="0.35433070866141703" top="0.39370078740157499" bottom="0.511811023622047" header="0" footer="0.196850393700787"/>
  <pageSetup paperSize="9" scale="61" pageOrder="overThenDown" orientation="landscape" r:id="rId1"/>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0066"/>
  </sheetPr>
  <dimension ref="A1:Q539"/>
  <sheetViews>
    <sheetView workbookViewId="0">
      <selection activeCell="Q17" sqref="Q17"/>
    </sheetView>
  </sheetViews>
  <sheetFormatPr defaultColWidth="9.109375" defaultRowHeight="14.25" customHeight="1"/>
  <cols>
    <col min="1" max="1" width="6.6640625" style="353" customWidth="1"/>
    <col min="2" max="2" width="46.33203125" style="354" customWidth="1"/>
    <col min="3" max="3" width="5.6640625" style="355" customWidth="1"/>
    <col min="4" max="4" width="6.44140625" style="356" customWidth="1"/>
    <col min="5" max="5" width="7.6640625" style="357" customWidth="1"/>
    <col min="6" max="6" width="5.5546875" style="356" customWidth="1"/>
    <col min="7" max="7" width="6" style="356" customWidth="1"/>
    <col min="8" max="8" width="10.109375" style="356" customWidth="1"/>
    <col min="9" max="9" width="9.33203125" style="358" customWidth="1"/>
    <col min="10" max="10" width="14" style="359" customWidth="1"/>
    <col min="11" max="11" width="24.44140625" style="360" customWidth="1"/>
    <col min="12" max="16" width="9.109375" style="360"/>
    <col min="17" max="17" width="9.44140625" style="360" customWidth="1"/>
    <col min="18" max="16384" width="9.109375" style="360"/>
  </cols>
  <sheetData>
    <row r="1" spans="1:10" ht="14.25" customHeight="1">
      <c r="A1" s="361" t="str">
        <f>' Summary'!A1</f>
        <v>PROJECT : AMD, CIP LOUNGE AT T1, AHEMDABAD AIRPORT</v>
      </c>
      <c r="J1" s="385" t="s">
        <v>380</v>
      </c>
    </row>
    <row r="2" spans="1:10" s="349" customFormat="1" ht="14.25" customHeight="1">
      <c r="A2" s="362" t="s">
        <v>71</v>
      </c>
      <c r="B2" s="363" t="s">
        <v>72</v>
      </c>
      <c r="C2" s="364" t="s">
        <v>381</v>
      </c>
      <c r="D2" s="364" t="s">
        <v>226</v>
      </c>
      <c r="E2" s="365" t="s">
        <v>382</v>
      </c>
      <c r="F2" s="364" t="s">
        <v>383</v>
      </c>
      <c r="G2" s="364" t="s">
        <v>384</v>
      </c>
      <c r="H2" s="364" t="s">
        <v>385</v>
      </c>
      <c r="I2" s="386" t="s">
        <v>386</v>
      </c>
      <c r="J2" s="387">
        <v>0.1</v>
      </c>
    </row>
    <row r="3" spans="1:10" s="350" customFormat="1" ht="14.25" customHeight="1">
      <c r="A3" s="366"/>
      <c r="B3" s="367" t="s">
        <v>387</v>
      </c>
      <c r="C3" s="368"/>
      <c r="D3" s="369"/>
      <c r="E3" s="370"/>
      <c r="F3" s="370"/>
      <c r="G3" s="370"/>
      <c r="H3" s="370"/>
      <c r="I3" s="388"/>
      <c r="J3" s="389"/>
    </row>
    <row r="4" spans="1:10" s="350" customFormat="1" ht="14.25" customHeight="1">
      <c r="A4" s="366"/>
      <c r="B4" s="367" t="s">
        <v>388</v>
      </c>
      <c r="C4" s="368"/>
      <c r="D4" s="369"/>
      <c r="E4" s="370"/>
      <c r="F4" s="370"/>
      <c r="G4" s="370"/>
      <c r="H4" s="370"/>
      <c r="I4" s="390">
        <v>190.3</v>
      </c>
      <c r="J4" s="389"/>
    </row>
    <row r="5" spans="1:10" s="350" customFormat="1" ht="14.25" customHeight="1">
      <c r="A5" s="366"/>
      <c r="B5" s="367" t="s">
        <v>389</v>
      </c>
      <c r="C5" s="368"/>
      <c r="D5" s="369"/>
      <c r="E5" s="370"/>
      <c r="F5" s="370"/>
      <c r="G5" s="370"/>
      <c r="H5" s="370"/>
      <c r="I5" s="388">
        <f>ROUNDUP(I4,0)</f>
        <v>191</v>
      </c>
      <c r="J5" s="389">
        <f>+I5+I5*$J$2</f>
        <v>210.1</v>
      </c>
    </row>
    <row r="6" spans="1:10" s="350" customFormat="1" ht="14.25" customHeight="1">
      <c r="A6" s="366"/>
      <c r="B6" s="367"/>
      <c r="C6" s="368"/>
      <c r="D6" s="369"/>
      <c r="E6" s="370"/>
      <c r="F6" s="370"/>
      <c r="G6" s="370"/>
      <c r="H6" s="370"/>
      <c r="I6" s="388"/>
      <c r="J6" s="391"/>
    </row>
    <row r="7" spans="1:10" s="350" customFormat="1" ht="14.25" customHeight="1">
      <c r="A7" s="372">
        <v>1</v>
      </c>
      <c r="B7" s="21" t="s">
        <v>81</v>
      </c>
      <c r="C7" s="17"/>
      <c r="D7" s="369"/>
      <c r="E7" s="370"/>
      <c r="F7" s="370"/>
      <c r="G7" s="370"/>
      <c r="H7" s="370"/>
      <c r="I7" s="388"/>
      <c r="J7" s="391"/>
    </row>
    <row r="8" spans="1:10" s="350" customFormat="1" ht="14.25" customHeight="1">
      <c r="A8" s="373">
        <f>+A7+0.01</f>
        <v>1.01</v>
      </c>
      <c r="B8" s="3" t="s">
        <v>390</v>
      </c>
      <c r="C8" s="17" t="s">
        <v>391</v>
      </c>
      <c r="D8" s="369"/>
      <c r="E8" s="370"/>
      <c r="F8" s="370"/>
      <c r="G8" s="370"/>
      <c r="H8" s="370"/>
      <c r="I8" s="392">
        <f>PRODUCT(D8:H8)</f>
        <v>0</v>
      </c>
      <c r="J8" s="389">
        <f>+I8+I8*$J$2</f>
        <v>0</v>
      </c>
    </row>
    <row r="9" spans="1:10" s="350" customFormat="1" ht="14.25" customHeight="1">
      <c r="A9" s="373"/>
      <c r="B9" s="3"/>
      <c r="C9" s="17"/>
      <c r="D9" s="369"/>
      <c r="E9" s="370"/>
      <c r="F9" s="370"/>
      <c r="G9" s="370"/>
      <c r="H9" s="370"/>
      <c r="I9" s="393"/>
      <c r="J9" s="391"/>
    </row>
    <row r="10" spans="1:10" s="350" customFormat="1" ht="14.25" customHeight="1">
      <c r="A10" s="373">
        <f>+A8+0.01</f>
        <v>1.02</v>
      </c>
      <c r="B10" s="3" t="s">
        <v>392</v>
      </c>
      <c r="C10" s="17" t="s">
        <v>108</v>
      </c>
      <c r="D10" s="369">
        <v>1</v>
      </c>
      <c r="E10" s="370">
        <v>15</v>
      </c>
      <c r="F10" s="370"/>
      <c r="G10" s="370">
        <v>5</v>
      </c>
      <c r="H10" s="370"/>
      <c r="I10" s="392">
        <f>PRODUCT(D10:H10)</f>
        <v>75</v>
      </c>
      <c r="J10" s="389">
        <f>+I10+I10*$J$2</f>
        <v>82.5</v>
      </c>
    </row>
    <row r="11" spans="1:10" s="350" customFormat="1" ht="14.25" customHeight="1">
      <c r="A11" s="366"/>
      <c r="B11" s="367"/>
      <c r="C11" s="368"/>
      <c r="D11" s="369"/>
      <c r="E11" s="370"/>
      <c r="F11" s="370"/>
      <c r="G11" s="370"/>
      <c r="H11" s="370"/>
      <c r="I11" s="388"/>
      <c r="J11" s="391"/>
    </row>
    <row r="12" spans="1:10" s="350" customFormat="1" ht="14.25" customHeight="1">
      <c r="A12" s="366"/>
      <c r="B12" s="367"/>
      <c r="C12" s="368"/>
      <c r="D12" s="369"/>
      <c r="E12" s="370"/>
      <c r="F12" s="370"/>
      <c r="G12" s="370"/>
      <c r="H12" s="370"/>
      <c r="I12" s="388"/>
      <c r="J12" s="391"/>
    </row>
    <row r="13" spans="1:10" s="350" customFormat="1" ht="14.25" customHeight="1">
      <c r="A13" s="374">
        <v>2</v>
      </c>
      <c r="B13" s="367" t="s">
        <v>19</v>
      </c>
      <c r="C13" s="368"/>
      <c r="D13" s="369"/>
      <c r="E13" s="370"/>
      <c r="F13" s="370"/>
      <c r="G13" s="370"/>
      <c r="H13" s="370"/>
      <c r="I13" s="390"/>
      <c r="J13" s="391"/>
    </row>
    <row r="14" spans="1:10" s="350" customFormat="1" ht="14.25" customHeight="1">
      <c r="A14" s="366">
        <f>+A13+0.01</f>
        <v>2.0099999999999998</v>
      </c>
      <c r="B14" s="367" t="s">
        <v>393</v>
      </c>
      <c r="C14" s="375"/>
      <c r="D14" s="376"/>
      <c r="E14" s="377"/>
      <c r="F14" s="378"/>
      <c r="G14" s="378"/>
      <c r="H14" s="378"/>
      <c r="I14" s="393"/>
      <c r="J14" s="391"/>
    </row>
    <row r="15" spans="1:10" s="350" customFormat="1" ht="14.25" customHeight="1">
      <c r="A15" s="366"/>
      <c r="B15" s="381" t="s">
        <v>394</v>
      </c>
      <c r="C15" s="375" t="s">
        <v>108</v>
      </c>
      <c r="D15" s="376">
        <v>1</v>
      </c>
      <c r="E15" s="380">
        <f>25.7+6.6+3.245</f>
        <v>35.544999999999995</v>
      </c>
      <c r="F15" s="378"/>
      <c r="G15" s="378">
        <v>4</v>
      </c>
      <c r="H15" s="378"/>
      <c r="I15" s="393">
        <f>PRODUCT(D15:H15)</f>
        <v>142.17999999999998</v>
      </c>
      <c r="J15" s="391"/>
    </row>
    <row r="16" spans="1:10" s="350" customFormat="1" ht="14.25" customHeight="1">
      <c r="A16" s="366"/>
      <c r="B16" s="381" t="s">
        <v>395</v>
      </c>
      <c r="C16" s="375" t="s">
        <v>108</v>
      </c>
      <c r="D16" s="376">
        <v>-3</v>
      </c>
      <c r="E16" s="380">
        <v>1</v>
      </c>
      <c r="F16" s="378"/>
      <c r="G16" s="378">
        <v>2.4</v>
      </c>
      <c r="H16" s="378"/>
      <c r="I16" s="393">
        <f t="shared" ref="I16:I28" si="0">PRODUCT(D16:H16)</f>
        <v>-7.1999999999999993</v>
      </c>
      <c r="J16" s="391"/>
    </row>
    <row r="17" spans="1:10" s="350" customFormat="1" ht="14.25" customHeight="1">
      <c r="A17" s="366"/>
      <c r="B17" s="381" t="s">
        <v>395</v>
      </c>
      <c r="C17" s="375" t="s">
        <v>108</v>
      </c>
      <c r="D17" s="376">
        <v>-1</v>
      </c>
      <c r="E17" s="380">
        <v>1.7</v>
      </c>
      <c r="F17" s="378"/>
      <c r="G17" s="378">
        <v>2.4</v>
      </c>
      <c r="H17" s="378"/>
      <c r="I17" s="393">
        <f t="shared" si="0"/>
        <v>-4.08</v>
      </c>
      <c r="J17" s="391"/>
    </row>
    <row r="18" spans="1:10" s="350" customFormat="1" ht="14.25" customHeight="1">
      <c r="A18" s="366"/>
      <c r="B18" s="381" t="s">
        <v>396</v>
      </c>
      <c r="C18" s="375" t="s">
        <v>108</v>
      </c>
      <c r="D18" s="376">
        <v>1</v>
      </c>
      <c r="E18" s="380">
        <f>4.9+7.33+2.63+1.33+4.8+2.835+2.7+0.78+2.27+1.45+2.06+2.7+7.329+4.5+2.279+4.6+0.8+0.8</f>
        <v>56.092999999999996</v>
      </c>
      <c r="F18" s="378"/>
      <c r="G18" s="378">
        <v>4</v>
      </c>
      <c r="H18" s="378"/>
      <c r="I18" s="393">
        <f t="shared" si="0"/>
        <v>224.37199999999999</v>
      </c>
      <c r="J18" s="391"/>
    </row>
    <row r="19" spans="1:10" s="350" customFormat="1" ht="14.25" customHeight="1">
      <c r="A19" s="366"/>
      <c r="B19" s="381" t="s">
        <v>395</v>
      </c>
      <c r="C19" s="375" t="s">
        <v>108</v>
      </c>
      <c r="D19" s="376">
        <v>-4</v>
      </c>
      <c r="E19" s="380">
        <v>1</v>
      </c>
      <c r="F19" s="378"/>
      <c r="G19" s="378">
        <v>2.4</v>
      </c>
      <c r="H19" s="378"/>
      <c r="I19" s="393">
        <f t="shared" si="0"/>
        <v>-9.6</v>
      </c>
      <c r="J19" s="391"/>
    </row>
    <row r="20" spans="1:10" s="350" customFormat="1" ht="14.25" customHeight="1">
      <c r="A20" s="366"/>
      <c r="B20" s="381" t="s">
        <v>395</v>
      </c>
      <c r="C20" s="375" t="s">
        <v>108</v>
      </c>
      <c r="D20" s="376">
        <v>-4</v>
      </c>
      <c r="E20" s="380">
        <v>0.75</v>
      </c>
      <c r="F20" s="378"/>
      <c r="G20" s="378">
        <v>2.4</v>
      </c>
      <c r="H20" s="378"/>
      <c r="I20" s="393">
        <f t="shared" ref="I20" si="1">PRODUCT(D20:H20)</f>
        <v>-7.1999999999999993</v>
      </c>
      <c r="J20" s="391"/>
    </row>
    <row r="21" spans="1:10" s="350" customFormat="1" ht="14.25" customHeight="1">
      <c r="A21" s="366"/>
      <c r="B21" s="381" t="s">
        <v>397</v>
      </c>
      <c r="C21" s="375" t="s">
        <v>108</v>
      </c>
      <c r="D21" s="376">
        <v>-1</v>
      </c>
      <c r="E21" s="380">
        <f>1.6+1.9</f>
        <v>3.5</v>
      </c>
      <c r="F21" s="378"/>
      <c r="G21" s="378">
        <v>2.4</v>
      </c>
      <c r="H21" s="378"/>
      <c r="I21" s="393">
        <f t="shared" si="0"/>
        <v>-8.4</v>
      </c>
      <c r="J21" s="391"/>
    </row>
    <row r="22" spans="1:10" s="350" customFormat="1" ht="14.25" customHeight="1">
      <c r="A22" s="366"/>
      <c r="B22" s="379" t="s">
        <v>398</v>
      </c>
      <c r="C22" s="375"/>
      <c r="D22" s="376"/>
      <c r="E22" s="380"/>
      <c r="F22" s="378"/>
      <c r="G22" s="378"/>
      <c r="H22" s="378"/>
      <c r="I22" s="393"/>
      <c r="J22" s="391"/>
    </row>
    <row r="23" spans="1:10" s="350" customFormat="1" ht="14.25" customHeight="1">
      <c r="A23" s="366"/>
      <c r="B23" s="381" t="s">
        <v>399</v>
      </c>
      <c r="C23" s="375" t="s">
        <v>108</v>
      </c>
      <c r="D23" s="376">
        <v>1</v>
      </c>
      <c r="E23" s="380">
        <f>4.2+4.2+3.5+3.5+0.8</f>
        <v>16.2</v>
      </c>
      <c r="F23" s="378"/>
      <c r="G23" s="378">
        <v>4</v>
      </c>
      <c r="H23" s="378"/>
      <c r="I23" s="393">
        <f t="shared" si="0"/>
        <v>64.8</v>
      </c>
      <c r="J23" s="391"/>
    </row>
    <row r="24" spans="1:10" s="350" customFormat="1" ht="14.25" customHeight="1">
      <c r="A24" s="366"/>
      <c r="B24" s="381" t="s">
        <v>400</v>
      </c>
      <c r="C24" s="375" t="s">
        <v>108</v>
      </c>
      <c r="D24" s="376">
        <v>1</v>
      </c>
      <c r="E24" s="380">
        <f>5.1+5.1+2.4+1.51+1.31+0.6+0.8</f>
        <v>16.82</v>
      </c>
      <c r="F24" s="378"/>
      <c r="G24" s="378">
        <v>4</v>
      </c>
      <c r="H24" s="378"/>
      <c r="I24" s="393">
        <f t="shared" si="0"/>
        <v>67.28</v>
      </c>
      <c r="J24" s="391"/>
    </row>
    <row r="25" spans="1:10" s="350" customFormat="1" ht="14.25" customHeight="1">
      <c r="A25" s="366"/>
      <c r="B25" s="381" t="s">
        <v>395</v>
      </c>
      <c r="C25" s="375" t="s">
        <v>108</v>
      </c>
      <c r="D25" s="376">
        <v>-3</v>
      </c>
      <c r="E25" s="380">
        <v>1</v>
      </c>
      <c r="F25" s="378"/>
      <c r="G25" s="378">
        <v>2.4</v>
      </c>
      <c r="H25" s="378"/>
      <c r="I25" s="393">
        <f t="shared" si="0"/>
        <v>-7.1999999999999993</v>
      </c>
      <c r="J25" s="391"/>
    </row>
    <row r="26" spans="1:10" s="350" customFormat="1" ht="14.25" customHeight="1">
      <c r="A26" s="366"/>
      <c r="B26" s="381" t="s">
        <v>401</v>
      </c>
      <c r="C26" s="375" t="s">
        <v>108</v>
      </c>
      <c r="D26" s="376">
        <v>-1</v>
      </c>
      <c r="E26" s="380">
        <v>2.1</v>
      </c>
      <c r="F26" s="378"/>
      <c r="G26" s="378">
        <v>0.9</v>
      </c>
      <c r="H26" s="378"/>
      <c r="I26" s="393">
        <f t="shared" si="0"/>
        <v>-1.8900000000000001</v>
      </c>
      <c r="J26" s="391"/>
    </row>
    <row r="27" spans="1:10" s="350" customFormat="1" ht="14.25" customHeight="1">
      <c r="A27" s="366"/>
      <c r="B27" s="379" t="s">
        <v>402</v>
      </c>
      <c r="C27" s="375" t="s">
        <v>108</v>
      </c>
      <c r="D27" s="376"/>
      <c r="E27" s="380"/>
      <c r="F27" s="378"/>
      <c r="G27" s="378"/>
      <c r="H27" s="378"/>
      <c r="I27" s="393">
        <f t="shared" si="0"/>
        <v>0</v>
      </c>
      <c r="J27" s="391"/>
    </row>
    <row r="28" spans="1:10" s="350" customFormat="1" ht="14.25" customHeight="1">
      <c r="A28" s="366"/>
      <c r="B28" s="381" t="s">
        <v>403</v>
      </c>
      <c r="C28" s="375" t="s">
        <v>108</v>
      </c>
      <c r="D28" s="376">
        <v>8</v>
      </c>
      <c r="E28" s="380">
        <v>1.5</v>
      </c>
      <c r="F28" s="378"/>
      <c r="G28" s="378">
        <v>1.5</v>
      </c>
      <c r="H28" s="378"/>
      <c r="I28" s="393">
        <f t="shared" si="0"/>
        <v>18</v>
      </c>
      <c r="J28" s="391"/>
    </row>
    <row r="29" spans="1:10" s="350" customFormat="1" ht="14.25" customHeight="1">
      <c r="A29" s="366"/>
      <c r="B29" s="371"/>
      <c r="C29" s="375"/>
      <c r="D29" s="376"/>
      <c r="E29" s="377"/>
      <c r="F29" s="378"/>
      <c r="H29" s="382" t="s">
        <v>386</v>
      </c>
      <c r="I29" s="392">
        <f>SUM(I15:I28)</f>
        <v>471.06199999999995</v>
      </c>
      <c r="J29" s="389">
        <f>+I29+I29*$J$2</f>
        <v>518.16819999999996</v>
      </c>
    </row>
    <row r="30" spans="1:10" s="350" customFormat="1" ht="14.25" customHeight="1">
      <c r="A30" s="366"/>
      <c r="B30" s="371"/>
      <c r="C30" s="375"/>
      <c r="D30" s="376"/>
      <c r="E30" s="377"/>
      <c r="F30" s="378"/>
      <c r="G30" s="378"/>
      <c r="H30" s="378"/>
      <c r="I30" s="392"/>
      <c r="J30" s="391"/>
    </row>
    <row r="31" spans="1:10" s="350" customFormat="1" ht="14.25" customHeight="1">
      <c r="A31" s="366"/>
      <c r="B31" s="371"/>
      <c r="C31" s="375"/>
      <c r="D31" s="376"/>
      <c r="E31" s="377"/>
      <c r="F31" s="378"/>
      <c r="G31" s="378"/>
      <c r="H31" s="378"/>
      <c r="I31" s="392"/>
      <c r="J31" s="391"/>
    </row>
    <row r="32" spans="1:10" s="350" customFormat="1" ht="14.25" customHeight="1">
      <c r="A32" s="366"/>
      <c r="B32" s="371"/>
      <c r="C32" s="375"/>
      <c r="D32" s="376"/>
      <c r="E32" s="377"/>
      <c r="F32" s="378"/>
      <c r="G32" s="378"/>
      <c r="H32" s="378"/>
      <c r="I32" s="392"/>
      <c r="J32" s="391"/>
    </row>
    <row r="33" spans="1:10" s="350" customFormat="1" ht="14.25" customHeight="1">
      <c r="A33" s="366"/>
      <c r="B33" s="371" t="s">
        <v>404</v>
      </c>
      <c r="C33" s="375" t="s">
        <v>391</v>
      </c>
      <c r="D33" s="376"/>
      <c r="E33" s="377"/>
      <c r="F33" s="378"/>
      <c r="G33" s="378"/>
      <c r="H33" s="378"/>
      <c r="I33" s="392"/>
      <c r="J33" s="391"/>
    </row>
    <row r="34" spans="1:10" s="350" customFormat="1" ht="14.25" customHeight="1">
      <c r="A34" s="366"/>
      <c r="B34" s="371"/>
      <c r="C34" s="375"/>
      <c r="D34" s="376"/>
      <c r="E34" s="377"/>
      <c r="F34" s="378"/>
      <c r="H34" s="382" t="s">
        <v>386</v>
      </c>
      <c r="I34" s="392">
        <f>SUM(I33)</f>
        <v>0</v>
      </c>
      <c r="J34" s="389">
        <f>+I34+I34*$J$2</f>
        <v>0</v>
      </c>
    </row>
    <row r="35" spans="1:10" s="350" customFormat="1" ht="14.25" customHeight="1">
      <c r="A35" s="366"/>
      <c r="B35" s="371"/>
      <c r="C35" s="375"/>
      <c r="D35" s="376"/>
      <c r="E35" s="377"/>
      <c r="F35" s="378"/>
      <c r="G35" s="378"/>
      <c r="H35" s="378"/>
      <c r="I35" s="392"/>
      <c r="J35" s="391"/>
    </row>
    <row r="36" spans="1:10" s="350" customFormat="1" ht="14.25" customHeight="1">
      <c r="A36" s="366"/>
      <c r="B36" s="371"/>
      <c r="C36" s="375"/>
      <c r="D36" s="376"/>
      <c r="E36" s="377"/>
      <c r="F36" s="378"/>
      <c r="G36" s="378"/>
      <c r="H36" s="378"/>
      <c r="I36" s="392"/>
      <c r="J36" s="391"/>
    </row>
    <row r="37" spans="1:10" s="350" customFormat="1" ht="14.25" customHeight="1">
      <c r="A37" s="366"/>
      <c r="B37" s="371"/>
      <c r="C37" s="375"/>
      <c r="D37" s="376"/>
      <c r="E37" s="377"/>
      <c r="F37" s="378"/>
      <c r="G37" s="378"/>
      <c r="H37" s="378"/>
      <c r="I37" s="392"/>
      <c r="J37" s="391"/>
    </row>
    <row r="38" spans="1:10" s="350" customFormat="1" ht="14.25" customHeight="1">
      <c r="A38" s="366"/>
      <c r="B38" s="371"/>
      <c r="C38" s="375"/>
      <c r="D38" s="376"/>
      <c r="E38" s="377"/>
      <c r="F38" s="378"/>
      <c r="G38" s="378"/>
      <c r="H38" s="378"/>
      <c r="I38" s="392"/>
      <c r="J38" s="391"/>
    </row>
    <row r="39" spans="1:10" s="350" customFormat="1" ht="14.25" customHeight="1">
      <c r="A39" s="366">
        <f>+A14+0.01</f>
        <v>2.0199999999999996</v>
      </c>
      <c r="B39" s="367" t="s">
        <v>405</v>
      </c>
      <c r="C39" s="375"/>
      <c r="D39" s="376"/>
      <c r="E39" s="377"/>
      <c r="F39" s="378"/>
      <c r="G39" s="378"/>
      <c r="H39" s="378"/>
      <c r="I39" s="393"/>
      <c r="J39" s="391"/>
    </row>
    <row r="40" spans="1:10" s="350" customFormat="1" ht="14.25" customHeight="1">
      <c r="A40" s="366"/>
      <c r="B40" s="371" t="s">
        <v>406</v>
      </c>
      <c r="C40" s="375"/>
      <c r="D40" s="376"/>
      <c r="E40" s="377"/>
      <c r="F40" s="378"/>
      <c r="G40" s="378"/>
      <c r="H40" s="378"/>
      <c r="I40" s="393"/>
      <c r="J40" s="391"/>
    </row>
    <row r="41" spans="1:10" s="350" customFormat="1" ht="14.25" customHeight="1">
      <c r="A41" s="366"/>
      <c r="B41" s="371" t="s">
        <v>407</v>
      </c>
      <c r="C41" s="375"/>
      <c r="D41" s="376"/>
      <c r="E41" s="377"/>
      <c r="F41" s="378"/>
      <c r="G41" s="378"/>
      <c r="H41" s="378"/>
      <c r="I41" s="393"/>
      <c r="J41" s="391"/>
    </row>
    <row r="42" spans="1:10" s="350" customFormat="1" ht="14.25" customHeight="1">
      <c r="A42" s="366"/>
      <c r="B42" s="371" t="s">
        <v>408</v>
      </c>
      <c r="C42" s="375" t="s">
        <v>116</v>
      </c>
      <c r="D42" s="376"/>
      <c r="E42" s="377"/>
      <c r="F42" s="378"/>
      <c r="G42" s="378"/>
      <c r="H42" s="378"/>
      <c r="I42" s="393">
        <f t="shared" ref="I42" si="2">PRODUCT(D42:H42)</f>
        <v>0</v>
      </c>
      <c r="J42" s="391"/>
    </row>
    <row r="43" spans="1:10" s="350" customFormat="1" ht="14.25" customHeight="1">
      <c r="A43" s="366"/>
      <c r="B43" s="371"/>
      <c r="C43" s="375"/>
      <c r="D43" s="376"/>
      <c r="E43" s="377"/>
      <c r="F43" s="378"/>
      <c r="H43" s="382" t="s">
        <v>386</v>
      </c>
      <c r="I43" s="392">
        <f>SUM(I42:I42)</f>
        <v>0</v>
      </c>
      <c r="J43" s="389">
        <f>+I43+I43*$J$2</f>
        <v>0</v>
      </c>
    </row>
    <row r="44" spans="1:10" s="350" customFormat="1" ht="14.25" customHeight="1">
      <c r="A44" s="366"/>
      <c r="B44" s="371"/>
      <c r="C44" s="375"/>
      <c r="D44" s="376"/>
      <c r="E44" s="377"/>
      <c r="F44" s="378"/>
      <c r="G44" s="378"/>
      <c r="H44" s="378"/>
      <c r="I44" s="393"/>
      <c r="J44" s="391"/>
    </row>
    <row r="45" spans="1:10" s="350" customFormat="1" ht="14.25" customHeight="1">
      <c r="A45" s="366">
        <f>+A39+0.01</f>
        <v>2.0299999999999994</v>
      </c>
      <c r="B45" s="367" t="s">
        <v>409</v>
      </c>
      <c r="C45" s="368"/>
      <c r="D45" s="376"/>
      <c r="E45" s="377"/>
      <c r="F45" s="378"/>
      <c r="G45" s="378"/>
      <c r="H45" s="378"/>
      <c r="I45" s="393"/>
      <c r="J45" s="391"/>
    </row>
    <row r="46" spans="1:10" s="350" customFormat="1" ht="14.25" customHeight="1">
      <c r="A46" s="366"/>
      <c r="B46" s="371" t="s">
        <v>410</v>
      </c>
      <c r="C46" s="375"/>
      <c r="D46" s="376"/>
      <c r="E46" s="377"/>
      <c r="F46" s="378"/>
      <c r="G46" s="378"/>
      <c r="H46" s="378"/>
      <c r="I46" s="393"/>
      <c r="J46" s="391"/>
    </row>
    <row r="47" spans="1:10" s="350" customFormat="1" ht="14.25" customHeight="1">
      <c r="A47" s="366"/>
      <c r="B47" s="381" t="s">
        <v>411</v>
      </c>
      <c r="C47" s="375" t="s">
        <v>108</v>
      </c>
      <c r="D47" s="383">
        <v>3</v>
      </c>
      <c r="E47" s="383">
        <f>E15+E18</f>
        <v>91.637999999999991</v>
      </c>
      <c r="F47" s="378"/>
      <c r="G47" s="378"/>
      <c r="H47" s="378"/>
      <c r="I47" s="393">
        <f t="shared" ref="I47:I51" si="3">PRODUCT(D47:H47)</f>
        <v>274.91399999999999</v>
      </c>
      <c r="J47" s="391"/>
    </row>
    <row r="48" spans="1:10" s="350" customFormat="1" ht="14.25" customHeight="1">
      <c r="A48" s="366"/>
      <c r="B48" s="381" t="s">
        <v>412</v>
      </c>
      <c r="C48" s="375" t="s">
        <v>108</v>
      </c>
      <c r="D48" s="384">
        <v>3</v>
      </c>
      <c r="E48" s="384">
        <f>E23+E24</f>
        <v>33.019999999999996</v>
      </c>
      <c r="F48" s="378"/>
      <c r="G48" s="378"/>
      <c r="H48" s="378"/>
      <c r="I48" s="393">
        <f t="shared" si="3"/>
        <v>99.059999999999988</v>
      </c>
      <c r="J48" s="391"/>
    </row>
    <row r="49" spans="1:10" s="350" customFormat="1" ht="14.25" customHeight="1">
      <c r="A49" s="366"/>
      <c r="B49" s="381"/>
      <c r="C49" s="375" t="s">
        <v>108</v>
      </c>
      <c r="D49" s="383"/>
      <c r="E49" s="383"/>
      <c r="F49" s="378"/>
      <c r="G49" s="378"/>
      <c r="H49" s="378"/>
      <c r="I49" s="393">
        <f t="shared" si="3"/>
        <v>0</v>
      </c>
      <c r="J49" s="391"/>
    </row>
    <row r="50" spans="1:10" s="350" customFormat="1" ht="14.25" customHeight="1">
      <c r="A50" s="366"/>
      <c r="B50" s="381"/>
      <c r="C50" s="375" t="s">
        <v>108</v>
      </c>
      <c r="D50" s="376"/>
      <c r="E50" s="380"/>
      <c r="F50" s="378"/>
      <c r="G50" s="378"/>
      <c r="H50" s="378"/>
      <c r="I50" s="393">
        <f t="shared" si="3"/>
        <v>0</v>
      </c>
      <c r="J50" s="391"/>
    </row>
    <row r="51" spans="1:10" s="350" customFormat="1" ht="14.25" customHeight="1">
      <c r="A51" s="366"/>
      <c r="B51" s="381"/>
      <c r="C51" s="375" t="s">
        <v>108</v>
      </c>
      <c r="D51" s="376"/>
      <c r="E51" s="380"/>
      <c r="F51" s="378"/>
      <c r="G51" s="378"/>
      <c r="H51" s="378"/>
      <c r="I51" s="393">
        <f t="shared" si="3"/>
        <v>0</v>
      </c>
      <c r="J51" s="391"/>
    </row>
    <row r="52" spans="1:10" s="350" customFormat="1" ht="14.25" customHeight="1">
      <c r="A52" s="366"/>
      <c r="B52" s="371"/>
      <c r="C52" s="375"/>
      <c r="D52" s="376"/>
      <c r="E52" s="377"/>
      <c r="F52" s="378"/>
      <c r="G52" s="378"/>
      <c r="H52" s="382" t="s">
        <v>386</v>
      </c>
      <c r="I52" s="392">
        <f>SUM(I47:I51)</f>
        <v>373.97399999999999</v>
      </c>
      <c r="J52" s="389">
        <f>+I52+I52*$J$2</f>
        <v>411.37139999999999</v>
      </c>
    </row>
    <row r="53" spans="1:10" s="350" customFormat="1" ht="14.25" customHeight="1">
      <c r="A53" s="366"/>
      <c r="B53" s="371"/>
      <c r="C53" s="375"/>
      <c r="D53" s="376"/>
      <c r="E53" s="377"/>
      <c r="F53" s="378"/>
      <c r="G53" s="378"/>
      <c r="H53" s="378"/>
      <c r="I53" s="393"/>
      <c r="J53" s="391"/>
    </row>
    <row r="54" spans="1:10" s="350" customFormat="1" ht="14.25" customHeight="1">
      <c r="A54" s="366">
        <f>+A45+0.01</f>
        <v>2.0399999999999991</v>
      </c>
      <c r="B54" s="367" t="s">
        <v>413</v>
      </c>
      <c r="C54" s="375"/>
      <c r="D54" s="376"/>
      <c r="E54" s="377"/>
      <c r="F54" s="378"/>
      <c r="G54" s="378"/>
      <c r="H54" s="378"/>
      <c r="I54" s="393"/>
      <c r="J54" s="391"/>
    </row>
    <row r="55" spans="1:10" s="350" customFormat="1" ht="14.25" customHeight="1">
      <c r="A55" s="366"/>
      <c r="B55" s="371"/>
      <c r="C55" s="375"/>
      <c r="D55" s="376"/>
      <c r="E55" s="377"/>
      <c r="F55" s="378"/>
      <c r="G55" s="378"/>
      <c r="H55" s="378"/>
      <c r="I55" s="393"/>
      <c r="J55" s="391"/>
    </row>
    <row r="56" spans="1:10" s="350" customFormat="1" ht="14.25" customHeight="1">
      <c r="A56" s="366"/>
      <c r="B56" s="371" t="s">
        <v>414</v>
      </c>
      <c r="C56" s="375" t="s">
        <v>108</v>
      </c>
      <c r="D56" s="376"/>
      <c r="E56" s="377"/>
      <c r="F56" s="378"/>
      <c r="G56" s="378"/>
      <c r="H56" s="378"/>
      <c r="I56" s="393">
        <f t="shared" ref="I56:I57" si="4">PRODUCT(D56:H56)</f>
        <v>0</v>
      </c>
      <c r="J56" s="391"/>
    </row>
    <row r="57" spans="1:10" s="350" customFormat="1" ht="14.25" customHeight="1">
      <c r="A57" s="366"/>
      <c r="B57" s="371" t="s">
        <v>415</v>
      </c>
      <c r="C57" s="375" t="s">
        <v>108</v>
      </c>
      <c r="D57" s="376"/>
      <c r="E57" s="377"/>
      <c r="F57" s="378"/>
      <c r="G57" s="378"/>
      <c r="H57" s="378"/>
      <c r="I57" s="393">
        <f t="shared" si="4"/>
        <v>0</v>
      </c>
      <c r="J57" s="391"/>
    </row>
    <row r="58" spans="1:10" s="350" customFormat="1" ht="14.25" customHeight="1">
      <c r="A58" s="366"/>
      <c r="B58" s="371"/>
      <c r="C58" s="375"/>
      <c r="D58" s="376"/>
      <c r="E58" s="377"/>
      <c r="F58" s="378"/>
      <c r="G58" s="378"/>
      <c r="H58" s="382" t="s">
        <v>386</v>
      </c>
      <c r="I58" s="392">
        <f>SUM(I56:I57)</f>
        <v>0</v>
      </c>
      <c r="J58" s="389">
        <f>+I58+I58*$J$2</f>
        <v>0</v>
      </c>
    </row>
    <row r="59" spans="1:10" s="350" customFormat="1" ht="14.25" customHeight="1">
      <c r="A59" s="366"/>
      <c r="B59" s="371"/>
      <c r="C59" s="375"/>
      <c r="D59" s="376"/>
      <c r="E59" s="377"/>
      <c r="F59" s="378"/>
      <c r="G59" s="378"/>
      <c r="H59" s="378"/>
      <c r="I59" s="393"/>
      <c r="J59" s="391"/>
    </row>
    <row r="60" spans="1:10" s="350" customFormat="1" ht="14.25" customHeight="1">
      <c r="A60" s="366">
        <f>+A51+0.01</f>
        <v>0.01</v>
      </c>
      <c r="B60" s="367" t="s">
        <v>416</v>
      </c>
      <c r="C60" s="375"/>
      <c r="D60" s="376"/>
      <c r="E60" s="377"/>
      <c r="F60" s="378"/>
      <c r="G60" s="378"/>
      <c r="H60" s="378"/>
      <c r="I60" s="393"/>
      <c r="J60" s="391"/>
    </row>
    <row r="61" spans="1:10" s="350" customFormat="1" ht="14.25" customHeight="1">
      <c r="A61" s="366"/>
      <c r="B61" s="371"/>
      <c r="C61" s="375"/>
      <c r="D61" s="376"/>
      <c r="E61" s="377"/>
      <c r="F61" s="378"/>
      <c r="G61" s="378"/>
      <c r="H61" s="378"/>
      <c r="I61" s="393"/>
      <c r="J61" s="391"/>
    </row>
    <row r="62" spans="1:10" s="350" customFormat="1" ht="14.25" customHeight="1">
      <c r="A62" s="366"/>
      <c r="B62" s="371" t="s">
        <v>417</v>
      </c>
      <c r="C62" s="375" t="s">
        <v>116</v>
      </c>
      <c r="D62" s="376">
        <f>1.85+2.6+2.6</f>
        <v>7.0500000000000007</v>
      </c>
      <c r="E62" s="377"/>
      <c r="F62" s="378"/>
      <c r="G62" s="378"/>
      <c r="H62" s="378"/>
      <c r="I62" s="393">
        <f t="shared" ref="I62:I63" si="5">PRODUCT(D62:H62)</f>
        <v>7.0500000000000007</v>
      </c>
      <c r="J62" s="391"/>
    </row>
    <row r="63" spans="1:10" s="350" customFormat="1" ht="14.25" customHeight="1">
      <c r="A63" s="366"/>
      <c r="B63" s="371" t="s">
        <v>418</v>
      </c>
      <c r="C63" s="375" t="s">
        <v>116</v>
      </c>
      <c r="D63" s="376">
        <f>1.84+1.2</f>
        <v>3.04</v>
      </c>
      <c r="E63" s="377"/>
      <c r="F63" s="378"/>
      <c r="G63" s="378"/>
      <c r="H63" s="378"/>
      <c r="I63" s="393">
        <f t="shared" si="5"/>
        <v>3.04</v>
      </c>
      <c r="J63" s="391"/>
    </row>
    <row r="64" spans="1:10" s="350" customFormat="1" ht="14.25" customHeight="1">
      <c r="A64" s="366"/>
      <c r="B64" s="371"/>
      <c r="C64" s="375"/>
      <c r="D64" s="376"/>
      <c r="E64" s="377"/>
      <c r="F64" s="378"/>
      <c r="G64" s="378"/>
      <c r="H64" s="382" t="s">
        <v>386</v>
      </c>
      <c r="I64" s="392">
        <f>SUM(I62:I63)</f>
        <v>10.09</v>
      </c>
      <c r="J64" s="389">
        <f>+I64+I64*$J$2</f>
        <v>11.099</v>
      </c>
    </row>
    <row r="65" spans="1:10" s="350" customFormat="1" ht="14.25" customHeight="1">
      <c r="A65" s="366"/>
      <c r="B65" s="371"/>
      <c r="C65" s="375"/>
      <c r="D65" s="376"/>
      <c r="E65" s="377"/>
      <c r="F65" s="378"/>
      <c r="G65" s="378"/>
      <c r="H65" s="378"/>
      <c r="I65" s="393"/>
      <c r="J65" s="391"/>
    </row>
    <row r="66" spans="1:10" s="350" customFormat="1" ht="14.25" customHeight="1">
      <c r="A66" s="366"/>
      <c r="B66" s="371"/>
      <c r="C66" s="375"/>
      <c r="D66" s="376"/>
      <c r="E66" s="377"/>
      <c r="F66" s="378"/>
      <c r="G66" s="378"/>
      <c r="H66" s="378"/>
      <c r="I66" s="393"/>
      <c r="J66" s="391"/>
    </row>
    <row r="67" spans="1:10" s="350" customFormat="1" ht="14.25" customHeight="1">
      <c r="A67" s="366"/>
      <c r="B67" s="367" t="s">
        <v>419</v>
      </c>
      <c r="C67" s="368"/>
      <c r="D67" s="376"/>
      <c r="E67" s="377"/>
      <c r="F67" s="378"/>
      <c r="G67" s="378"/>
      <c r="H67" s="378"/>
      <c r="I67" s="392"/>
      <c r="J67" s="391"/>
    </row>
    <row r="68" spans="1:10" s="350" customFormat="1" ht="14.25" customHeight="1">
      <c r="A68" s="366"/>
      <c r="B68" s="371" t="s">
        <v>394</v>
      </c>
      <c r="C68" s="375" t="s">
        <v>108</v>
      </c>
      <c r="D68" s="376">
        <v>1</v>
      </c>
      <c r="E68" s="377">
        <v>97.8</v>
      </c>
      <c r="F68" s="378"/>
      <c r="G68" s="378"/>
      <c r="H68" s="378"/>
      <c r="I68" s="393">
        <f t="shared" ref="I68:I81" si="6">PRODUCT(D68:H68)</f>
        <v>97.8</v>
      </c>
      <c r="J68" s="391"/>
    </row>
    <row r="69" spans="1:10" s="350" customFormat="1" ht="14.25" customHeight="1">
      <c r="A69" s="366"/>
      <c r="B69" s="371"/>
      <c r="C69" s="375" t="s">
        <v>108</v>
      </c>
      <c r="D69" s="376">
        <v>1</v>
      </c>
      <c r="E69" s="377">
        <v>94.9</v>
      </c>
      <c r="F69" s="378">
        <v>0.4</v>
      </c>
      <c r="G69" s="378"/>
      <c r="H69" s="378"/>
      <c r="I69" s="393">
        <f t="shared" si="6"/>
        <v>37.96</v>
      </c>
      <c r="J69" s="391"/>
    </row>
    <row r="70" spans="1:10" s="350" customFormat="1" ht="14.25" customHeight="1">
      <c r="A70" s="366"/>
      <c r="B70" s="371" t="s">
        <v>420</v>
      </c>
      <c r="C70" s="375" t="s">
        <v>108</v>
      </c>
      <c r="D70" s="376">
        <v>1</v>
      </c>
      <c r="E70" s="377">
        <v>57.4</v>
      </c>
      <c r="F70" s="378"/>
      <c r="G70" s="378"/>
      <c r="H70" s="378"/>
      <c r="I70" s="393">
        <f t="shared" si="6"/>
        <v>57.4</v>
      </c>
      <c r="J70" s="391"/>
    </row>
    <row r="71" spans="1:10" s="350" customFormat="1" ht="14.25" customHeight="1">
      <c r="A71" s="366"/>
      <c r="B71" s="371"/>
      <c r="C71" s="375" t="s">
        <v>108</v>
      </c>
      <c r="D71" s="376">
        <v>1</v>
      </c>
      <c r="E71" s="377">
        <v>77.5</v>
      </c>
      <c r="F71" s="378">
        <v>0.4</v>
      </c>
      <c r="G71" s="378"/>
      <c r="H71" s="378"/>
      <c r="I71" s="393">
        <f t="shared" si="6"/>
        <v>31</v>
      </c>
      <c r="J71" s="391"/>
    </row>
    <row r="72" spans="1:10" s="350" customFormat="1" ht="14.25" customHeight="1">
      <c r="A72" s="366"/>
      <c r="B72" s="371" t="s">
        <v>421</v>
      </c>
      <c r="C72" s="375" t="s">
        <v>108</v>
      </c>
      <c r="D72" s="376">
        <v>1</v>
      </c>
      <c r="E72" s="377">
        <v>9.6999999999999993</v>
      </c>
      <c r="F72" s="378"/>
      <c r="G72" s="378"/>
      <c r="H72" s="378"/>
      <c r="I72" s="393">
        <f t="shared" si="6"/>
        <v>9.6999999999999993</v>
      </c>
      <c r="J72" s="391"/>
    </row>
    <row r="73" spans="1:10" s="350" customFormat="1" ht="14.25" customHeight="1">
      <c r="A73" s="366"/>
      <c r="B73" s="371"/>
      <c r="C73" s="375" t="s">
        <v>108</v>
      </c>
      <c r="D73" s="376">
        <v>1</v>
      </c>
      <c r="E73" s="377">
        <v>18.2</v>
      </c>
      <c r="F73" s="378">
        <v>0.4</v>
      </c>
      <c r="G73" s="378"/>
      <c r="H73" s="378"/>
      <c r="I73" s="393">
        <f t="shared" si="6"/>
        <v>7.28</v>
      </c>
      <c r="J73" s="391"/>
    </row>
    <row r="74" spans="1:10" s="350" customFormat="1" ht="14.25" customHeight="1">
      <c r="A74" s="366"/>
      <c r="B74" s="371" t="s">
        <v>422</v>
      </c>
      <c r="C74" s="375" t="s">
        <v>108</v>
      </c>
      <c r="D74" s="376">
        <v>-1</v>
      </c>
      <c r="E74" s="377">
        <v>3.5</v>
      </c>
      <c r="F74" s="378">
        <v>0.4</v>
      </c>
      <c r="G74" s="378"/>
      <c r="H74" s="378"/>
      <c r="I74" s="393">
        <f t="shared" si="6"/>
        <v>-1.4000000000000001</v>
      </c>
      <c r="J74" s="391"/>
    </row>
    <row r="75" spans="1:10" s="350" customFormat="1" ht="14.25" customHeight="1">
      <c r="A75" s="366"/>
      <c r="B75" s="371" t="s">
        <v>423</v>
      </c>
      <c r="C75" s="375" t="s">
        <v>108</v>
      </c>
      <c r="D75" s="376">
        <v>1</v>
      </c>
      <c r="E75" s="377">
        <v>13.6</v>
      </c>
      <c r="F75" s="378"/>
      <c r="G75" s="378"/>
      <c r="H75" s="378"/>
      <c r="I75" s="393">
        <f t="shared" si="6"/>
        <v>13.6</v>
      </c>
      <c r="J75" s="391"/>
    </row>
    <row r="76" spans="1:10" s="350" customFormat="1" ht="14.25" customHeight="1">
      <c r="A76" s="366"/>
      <c r="B76" s="371"/>
      <c r="C76" s="375" t="s">
        <v>108</v>
      </c>
      <c r="D76" s="376">
        <v>1</v>
      </c>
      <c r="E76" s="377">
        <v>16.2</v>
      </c>
      <c r="F76" s="378">
        <v>0.4</v>
      </c>
      <c r="G76" s="378"/>
      <c r="H76" s="378"/>
      <c r="I76" s="393">
        <f t="shared" si="6"/>
        <v>6.48</v>
      </c>
      <c r="J76" s="391"/>
    </row>
    <row r="77" spans="1:10" s="350" customFormat="1" ht="14.25" customHeight="1">
      <c r="A77" s="366"/>
      <c r="B77" s="371" t="s">
        <v>424</v>
      </c>
      <c r="C77" s="375" t="s">
        <v>108</v>
      </c>
      <c r="D77" s="376">
        <v>1</v>
      </c>
      <c r="E77" s="377">
        <v>6.2</v>
      </c>
      <c r="F77" s="378"/>
      <c r="G77" s="378"/>
      <c r="H77" s="378"/>
      <c r="I77" s="393">
        <f t="shared" si="6"/>
        <v>6.2</v>
      </c>
      <c r="J77" s="391"/>
    </row>
    <row r="78" spans="1:10" s="350" customFormat="1" ht="14.25" customHeight="1">
      <c r="A78" s="366"/>
      <c r="B78" s="371"/>
      <c r="C78" s="375" t="s">
        <v>108</v>
      </c>
      <c r="D78" s="376">
        <v>1</v>
      </c>
      <c r="E78" s="377">
        <v>14.1</v>
      </c>
      <c r="F78" s="378">
        <v>0.4</v>
      </c>
      <c r="G78" s="378"/>
      <c r="H78" s="378"/>
      <c r="I78" s="393">
        <f t="shared" si="6"/>
        <v>5.6400000000000006</v>
      </c>
      <c r="J78" s="391"/>
    </row>
    <row r="79" spans="1:10" s="350" customFormat="1" ht="14.25" customHeight="1">
      <c r="A79" s="366"/>
      <c r="B79" s="371" t="s">
        <v>425</v>
      </c>
      <c r="C79" s="375" t="s">
        <v>108</v>
      </c>
      <c r="D79" s="376">
        <v>1</v>
      </c>
      <c r="E79" s="377">
        <v>5.6</v>
      </c>
      <c r="F79" s="378"/>
      <c r="G79" s="378"/>
      <c r="H79" s="378"/>
      <c r="I79" s="393">
        <f t="shared" si="6"/>
        <v>5.6</v>
      </c>
      <c r="J79" s="391"/>
    </row>
    <row r="80" spans="1:10" s="350" customFormat="1" ht="14.25" customHeight="1">
      <c r="A80" s="366"/>
      <c r="B80" s="371"/>
      <c r="C80" s="375" t="s">
        <v>108</v>
      </c>
      <c r="D80" s="376">
        <v>1</v>
      </c>
      <c r="E80" s="377">
        <v>10.9</v>
      </c>
      <c r="F80" s="378">
        <v>0.4</v>
      </c>
      <c r="G80" s="378"/>
      <c r="H80" s="378"/>
      <c r="I80" s="393">
        <f t="shared" si="6"/>
        <v>4.3600000000000003</v>
      </c>
      <c r="J80" s="391"/>
    </row>
    <row r="81" spans="1:10" s="350" customFormat="1" ht="14.25" customHeight="1">
      <c r="A81" s="366"/>
      <c r="B81" s="371"/>
      <c r="C81" s="375" t="s">
        <v>108</v>
      </c>
      <c r="D81" s="376"/>
      <c r="E81" s="377"/>
      <c r="F81" s="378"/>
      <c r="G81" s="378"/>
      <c r="H81" s="378"/>
      <c r="I81" s="393">
        <f t="shared" si="6"/>
        <v>0</v>
      </c>
      <c r="J81" s="391"/>
    </row>
    <row r="82" spans="1:10" s="350" customFormat="1" ht="14.25" customHeight="1">
      <c r="A82" s="366"/>
      <c r="B82" s="371"/>
      <c r="C82" s="375"/>
      <c r="D82" s="376"/>
      <c r="E82" s="377"/>
      <c r="F82" s="378"/>
      <c r="G82" s="378"/>
      <c r="H82" s="382" t="s">
        <v>386</v>
      </c>
      <c r="I82" s="392">
        <f>SUM(I68:I81)</f>
        <v>281.62</v>
      </c>
      <c r="J82" s="389">
        <f>+I82+I82*$J$2</f>
        <v>309.78199999999998</v>
      </c>
    </row>
    <row r="83" spans="1:10" s="350" customFormat="1" ht="14.25" customHeight="1">
      <c r="A83" s="366"/>
      <c r="B83" s="371"/>
      <c r="C83" s="375"/>
      <c r="D83" s="376"/>
      <c r="E83" s="377"/>
      <c r="F83" s="378"/>
      <c r="G83" s="378"/>
      <c r="H83" s="378"/>
      <c r="I83" s="392"/>
      <c r="J83" s="391"/>
    </row>
    <row r="84" spans="1:10" s="350" customFormat="1" ht="14.25" customHeight="1">
      <c r="A84" s="366">
        <v>5</v>
      </c>
      <c r="B84" s="367" t="s">
        <v>426</v>
      </c>
      <c r="C84" s="375"/>
      <c r="D84" s="376"/>
      <c r="E84" s="377"/>
      <c r="F84" s="378"/>
      <c r="G84" s="378"/>
      <c r="H84" s="378"/>
      <c r="I84" s="393">
        <f>F84*E84</f>
        <v>0</v>
      </c>
      <c r="J84" s="391"/>
    </row>
    <row r="85" spans="1:10" s="350" customFormat="1" ht="14.25" customHeight="1">
      <c r="A85" s="366"/>
      <c r="B85" s="371"/>
      <c r="C85" s="375"/>
      <c r="D85" s="376"/>
      <c r="E85" s="377"/>
      <c r="F85" s="378"/>
      <c r="G85" s="378"/>
      <c r="H85" s="378"/>
      <c r="I85" s="393"/>
      <c r="J85" s="391"/>
    </row>
    <row r="86" spans="1:10" s="350" customFormat="1" ht="14.25" customHeight="1">
      <c r="A86" s="366"/>
      <c r="B86" s="371" t="s">
        <v>427</v>
      </c>
      <c r="C86" s="375" t="s">
        <v>391</v>
      </c>
      <c r="D86" s="376">
        <v>1</v>
      </c>
      <c r="E86" s="377">
        <f>I5</f>
        <v>191</v>
      </c>
      <c r="F86" s="378"/>
      <c r="G86" s="378">
        <v>6.5000000000000002E-2</v>
      </c>
      <c r="H86" s="378"/>
      <c r="I86" s="393">
        <f t="shared" ref="I86" si="7">PRODUCT(D86:H86)</f>
        <v>12.415000000000001</v>
      </c>
      <c r="J86" s="391"/>
    </row>
    <row r="87" spans="1:10" s="350" customFormat="1" ht="14.25" customHeight="1">
      <c r="A87" s="366"/>
      <c r="B87" s="371"/>
      <c r="C87" s="375"/>
      <c r="D87" s="376"/>
      <c r="E87" s="377"/>
      <c r="F87" s="378"/>
      <c r="G87" s="378"/>
      <c r="H87" s="382" t="s">
        <v>386</v>
      </c>
      <c r="I87" s="392">
        <f>SUM(I86)</f>
        <v>12.415000000000001</v>
      </c>
      <c r="J87" s="389">
        <f>+I87+I87*$J$2</f>
        <v>13.656500000000001</v>
      </c>
    </row>
    <row r="88" spans="1:10" s="350" customFormat="1" ht="14.25" customHeight="1">
      <c r="A88" s="366"/>
      <c r="B88" s="371"/>
      <c r="C88" s="375"/>
      <c r="D88" s="376"/>
      <c r="E88" s="377"/>
      <c r="F88" s="378"/>
      <c r="G88" s="378"/>
      <c r="H88" s="378"/>
      <c r="I88" s="393"/>
      <c r="J88" s="391"/>
    </row>
    <row r="89" spans="1:10" s="350" customFormat="1" ht="14.25" customHeight="1">
      <c r="A89" s="366" t="s">
        <v>428</v>
      </c>
      <c r="B89" s="367" t="s">
        <v>429</v>
      </c>
      <c r="C89" s="368"/>
      <c r="D89" s="376"/>
      <c r="E89" s="377"/>
      <c r="F89" s="378"/>
      <c r="G89" s="378"/>
      <c r="H89" s="378"/>
      <c r="I89" s="393"/>
      <c r="J89" s="391"/>
    </row>
    <row r="90" spans="1:10" s="350" customFormat="1" ht="14.25" customHeight="1">
      <c r="A90" s="366"/>
      <c r="B90" s="367" t="s">
        <v>430</v>
      </c>
      <c r="C90" s="368"/>
      <c r="D90" s="376"/>
      <c r="E90" s="377"/>
      <c r="F90" s="378"/>
      <c r="G90" s="378"/>
      <c r="H90" s="378"/>
      <c r="I90" s="393"/>
      <c r="J90" s="391"/>
    </row>
    <row r="91" spans="1:10" s="350" customFormat="1" ht="14.25" customHeight="1">
      <c r="A91" s="366"/>
      <c r="B91" s="367" t="s">
        <v>431</v>
      </c>
      <c r="C91" s="368"/>
      <c r="D91" s="381"/>
      <c r="E91" s="381"/>
      <c r="F91" s="381"/>
      <c r="G91" s="381"/>
      <c r="H91" s="381"/>
      <c r="I91" s="402"/>
      <c r="J91" s="391"/>
    </row>
    <row r="92" spans="1:10" s="350" customFormat="1" ht="14.25" customHeight="1">
      <c r="A92" s="366"/>
      <c r="B92" s="371"/>
      <c r="C92" s="375" t="s">
        <v>108</v>
      </c>
      <c r="D92" s="376"/>
      <c r="E92" s="377"/>
      <c r="F92" s="378"/>
      <c r="G92" s="378"/>
      <c r="H92" s="378"/>
      <c r="I92" s="393">
        <f t="shared" ref="I92:I95" si="8">PRODUCT(D92:H92)</f>
        <v>0</v>
      </c>
      <c r="J92" s="391"/>
    </row>
    <row r="93" spans="1:10" s="350" customFormat="1" ht="14.25" customHeight="1">
      <c r="A93" s="366"/>
      <c r="B93" s="371"/>
      <c r="C93" s="375" t="s">
        <v>108</v>
      </c>
      <c r="D93" s="376"/>
      <c r="E93" s="377"/>
      <c r="F93" s="378"/>
      <c r="G93" s="378"/>
      <c r="H93" s="378"/>
      <c r="I93" s="393">
        <f t="shared" si="8"/>
        <v>0</v>
      </c>
      <c r="J93" s="391"/>
    </row>
    <row r="94" spans="1:10" s="350" customFormat="1" ht="14.25" customHeight="1">
      <c r="A94" s="366"/>
      <c r="B94" s="371"/>
      <c r="C94" s="375" t="s">
        <v>108</v>
      </c>
      <c r="D94" s="376"/>
      <c r="E94" s="377"/>
      <c r="F94" s="378"/>
      <c r="G94" s="378"/>
      <c r="H94" s="378"/>
      <c r="I94" s="393">
        <f t="shared" si="8"/>
        <v>0</v>
      </c>
      <c r="J94" s="391"/>
    </row>
    <row r="95" spans="1:10" s="350" customFormat="1" ht="14.25" customHeight="1">
      <c r="A95" s="366"/>
      <c r="B95" s="371" t="s">
        <v>432</v>
      </c>
      <c r="C95" s="375" t="s">
        <v>108</v>
      </c>
      <c r="D95" s="376"/>
      <c r="E95" s="377"/>
      <c r="F95" s="378"/>
      <c r="G95" s="378"/>
      <c r="H95" s="378"/>
      <c r="I95" s="393">
        <f t="shared" si="8"/>
        <v>0</v>
      </c>
      <c r="J95" s="391"/>
    </row>
    <row r="96" spans="1:10" s="350" customFormat="1" ht="14.25" customHeight="1">
      <c r="A96" s="366"/>
      <c r="B96" s="371"/>
      <c r="C96" s="375"/>
      <c r="D96" s="376"/>
      <c r="E96" s="377"/>
      <c r="F96" s="378"/>
      <c r="G96" s="378"/>
      <c r="H96" s="382" t="s">
        <v>386</v>
      </c>
      <c r="I96" s="392">
        <f>SUM(I92:I95)</f>
        <v>0</v>
      </c>
      <c r="J96" s="389">
        <f>+I96+I96*$J$2</f>
        <v>0</v>
      </c>
    </row>
    <row r="97" spans="1:10" s="350" customFormat="1" ht="14.25" customHeight="1">
      <c r="A97" s="366"/>
      <c r="B97" s="395"/>
      <c r="C97" s="366"/>
      <c r="D97" s="376"/>
      <c r="E97" s="377"/>
      <c r="F97" s="378"/>
      <c r="G97" s="378"/>
      <c r="H97" s="378"/>
      <c r="I97" s="393"/>
      <c r="J97" s="391"/>
    </row>
    <row r="98" spans="1:10" s="350" customFormat="1" ht="14.25" customHeight="1">
      <c r="A98" s="366">
        <v>6</v>
      </c>
      <c r="B98" s="367" t="s">
        <v>433</v>
      </c>
      <c r="C98" s="368"/>
      <c r="D98" s="376"/>
      <c r="E98" s="396"/>
      <c r="F98" s="397"/>
      <c r="G98" s="397"/>
      <c r="H98" s="397"/>
      <c r="I98" s="393"/>
      <c r="J98" s="391"/>
    </row>
    <row r="99" spans="1:10" s="350" customFormat="1" ht="14.25" customHeight="1">
      <c r="A99" s="366"/>
      <c r="B99" s="398" t="s">
        <v>434</v>
      </c>
      <c r="C99" s="368"/>
      <c r="D99" s="376"/>
      <c r="E99" s="396"/>
      <c r="F99" s="397"/>
      <c r="G99" s="397"/>
      <c r="H99" s="397"/>
      <c r="I99" s="393"/>
      <c r="J99" s="391"/>
    </row>
    <row r="100" spans="1:10" s="350" customFormat="1" ht="14.25" customHeight="1">
      <c r="A100" s="366"/>
      <c r="B100" s="381" t="s">
        <v>394</v>
      </c>
      <c r="C100" s="375" t="s">
        <v>108</v>
      </c>
      <c r="D100" s="376">
        <v>1</v>
      </c>
      <c r="E100" s="380">
        <f>25.7+6.6+3.245</f>
        <v>35.544999999999995</v>
      </c>
      <c r="F100" s="378"/>
      <c r="G100" s="378">
        <v>4</v>
      </c>
      <c r="H100" s="378">
        <v>2</v>
      </c>
      <c r="I100" s="393">
        <f>PRODUCT(D100:H100)</f>
        <v>284.35999999999996</v>
      </c>
      <c r="J100" s="391"/>
    </row>
    <row r="101" spans="1:10" s="350" customFormat="1" ht="14.25" customHeight="1">
      <c r="A101" s="366"/>
      <c r="B101" s="381" t="s">
        <v>395</v>
      </c>
      <c r="C101" s="375" t="s">
        <v>108</v>
      </c>
      <c r="D101" s="376">
        <v>-3</v>
      </c>
      <c r="E101" s="380">
        <v>1</v>
      </c>
      <c r="F101" s="378"/>
      <c r="G101" s="378">
        <v>2.4</v>
      </c>
      <c r="H101" s="378">
        <v>2</v>
      </c>
      <c r="I101" s="393">
        <f t="shared" ref="I101:I106" si="9">PRODUCT(D101:H101)</f>
        <v>-14.399999999999999</v>
      </c>
      <c r="J101" s="391"/>
    </row>
    <row r="102" spans="1:10" s="350" customFormat="1" ht="14.25" customHeight="1">
      <c r="A102" s="366"/>
      <c r="B102" s="381" t="s">
        <v>395</v>
      </c>
      <c r="C102" s="375" t="s">
        <v>108</v>
      </c>
      <c r="D102" s="376">
        <v>-1</v>
      </c>
      <c r="E102" s="380">
        <v>1.7</v>
      </c>
      <c r="F102" s="378"/>
      <c r="G102" s="378">
        <v>2.4</v>
      </c>
      <c r="H102" s="378">
        <v>2</v>
      </c>
      <c r="I102" s="393">
        <f t="shared" si="9"/>
        <v>-8.16</v>
      </c>
      <c r="J102" s="391"/>
    </row>
    <row r="103" spans="1:10" s="350" customFormat="1" ht="14.25" customHeight="1">
      <c r="A103" s="366"/>
      <c r="B103" s="381" t="s">
        <v>396</v>
      </c>
      <c r="C103" s="375" t="s">
        <v>108</v>
      </c>
      <c r="D103" s="376">
        <v>1</v>
      </c>
      <c r="E103" s="380">
        <f>4.9+7.33+2.63+1.33+4.8+2.835+2.7+0.78+2.27+1.45+2.06+2.7+7.329+4.5+2.279+4.6+0.8+0.8</f>
        <v>56.092999999999996</v>
      </c>
      <c r="F103" s="378"/>
      <c r="G103" s="378">
        <v>4</v>
      </c>
      <c r="H103" s="378">
        <v>2</v>
      </c>
      <c r="I103" s="393">
        <f t="shared" si="9"/>
        <v>448.74399999999997</v>
      </c>
      <c r="J103" s="391"/>
    </row>
    <row r="104" spans="1:10" s="350" customFormat="1" ht="14.25" customHeight="1">
      <c r="A104" s="366"/>
      <c r="B104" s="381" t="s">
        <v>395</v>
      </c>
      <c r="C104" s="375" t="s">
        <v>108</v>
      </c>
      <c r="D104" s="376">
        <v>-4</v>
      </c>
      <c r="E104" s="380">
        <v>1</v>
      </c>
      <c r="F104" s="378"/>
      <c r="G104" s="378">
        <v>2.4</v>
      </c>
      <c r="H104" s="378">
        <v>2</v>
      </c>
      <c r="I104" s="393">
        <f t="shared" si="9"/>
        <v>-19.2</v>
      </c>
      <c r="J104" s="391"/>
    </row>
    <row r="105" spans="1:10" s="350" customFormat="1" ht="14.25" customHeight="1">
      <c r="A105" s="366"/>
      <c r="B105" s="381" t="s">
        <v>395</v>
      </c>
      <c r="C105" s="375" t="s">
        <v>108</v>
      </c>
      <c r="D105" s="376">
        <v>-4</v>
      </c>
      <c r="E105" s="380">
        <v>0.75</v>
      </c>
      <c r="F105" s="378"/>
      <c r="G105" s="378">
        <v>2.4</v>
      </c>
      <c r="H105" s="378">
        <v>2</v>
      </c>
      <c r="I105" s="393">
        <f t="shared" si="9"/>
        <v>-14.399999999999999</v>
      </c>
      <c r="J105" s="391"/>
    </row>
    <row r="106" spans="1:10" s="350" customFormat="1" ht="14.25" customHeight="1">
      <c r="A106" s="366"/>
      <c r="B106" s="381" t="s">
        <v>397</v>
      </c>
      <c r="C106" s="375" t="s">
        <v>108</v>
      </c>
      <c r="D106" s="376">
        <v>-1</v>
      </c>
      <c r="E106" s="380">
        <f>1.6+1.9</f>
        <v>3.5</v>
      </c>
      <c r="F106" s="378"/>
      <c r="G106" s="378">
        <v>2.4</v>
      </c>
      <c r="H106" s="378">
        <v>2</v>
      </c>
      <c r="I106" s="393">
        <f t="shared" si="9"/>
        <v>-16.8</v>
      </c>
      <c r="J106" s="391"/>
    </row>
    <row r="107" spans="1:10" s="350" customFormat="1" ht="14.25" customHeight="1">
      <c r="A107" s="366"/>
      <c r="B107" s="379" t="s">
        <v>398</v>
      </c>
      <c r="C107" s="375"/>
      <c r="D107" s="376"/>
      <c r="E107" s="380"/>
      <c r="F107" s="378"/>
      <c r="G107" s="378"/>
      <c r="H107" s="378"/>
      <c r="I107" s="393"/>
      <c r="J107" s="391"/>
    </row>
    <row r="108" spans="1:10" s="350" customFormat="1" ht="14.25" customHeight="1">
      <c r="A108" s="366"/>
      <c r="B108" s="381" t="s">
        <v>399</v>
      </c>
      <c r="C108" s="375" t="s">
        <v>108</v>
      </c>
      <c r="D108" s="376">
        <v>1</v>
      </c>
      <c r="E108" s="380">
        <f>4.2+4.2+3.5+3.5+0.8</f>
        <v>16.2</v>
      </c>
      <c r="F108" s="378"/>
      <c r="G108" s="378">
        <v>4</v>
      </c>
      <c r="H108" s="378">
        <v>2</v>
      </c>
      <c r="I108" s="393">
        <f t="shared" ref="I108:I113" si="10">PRODUCT(D108:H108)</f>
        <v>129.6</v>
      </c>
      <c r="J108" s="391"/>
    </row>
    <row r="109" spans="1:10" s="350" customFormat="1" ht="14.25" customHeight="1">
      <c r="A109" s="366"/>
      <c r="B109" s="381" t="s">
        <v>400</v>
      </c>
      <c r="C109" s="375" t="s">
        <v>108</v>
      </c>
      <c r="D109" s="376">
        <v>1</v>
      </c>
      <c r="E109" s="380">
        <f>5.1+5.1+2.4+1.51+1.31+0.6+0.8</f>
        <v>16.82</v>
      </c>
      <c r="F109" s="378"/>
      <c r="G109" s="378">
        <v>4</v>
      </c>
      <c r="H109" s="378">
        <v>2</v>
      </c>
      <c r="I109" s="393">
        <f t="shared" si="10"/>
        <v>134.56</v>
      </c>
      <c r="J109" s="391"/>
    </row>
    <row r="110" spans="1:10" s="350" customFormat="1" ht="14.25" customHeight="1">
      <c r="A110" s="366"/>
      <c r="B110" s="381" t="s">
        <v>395</v>
      </c>
      <c r="C110" s="375" t="s">
        <v>108</v>
      </c>
      <c r="D110" s="376">
        <v>-3</v>
      </c>
      <c r="E110" s="380">
        <v>1</v>
      </c>
      <c r="F110" s="378"/>
      <c r="G110" s="378">
        <v>2.4</v>
      </c>
      <c r="H110" s="378">
        <v>2</v>
      </c>
      <c r="I110" s="393">
        <f t="shared" si="10"/>
        <v>-14.399999999999999</v>
      </c>
      <c r="J110" s="391"/>
    </row>
    <row r="111" spans="1:10" s="350" customFormat="1" ht="14.25" customHeight="1">
      <c r="A111" s="366"/>
      <c r="B111" s="381" t="s">
        <v>401</v>
      </c>
      <c r="C111" s="375" t="s">
        <v>108</v>
      </c>
      <c r="D111" s="376">
        <v>-1</v>
      </c>
      <c r="E111" s="380">
        <v>2.1</v>
      </c>
      <c r="F111" s="378"/>
      <c r="G111" s="378">
        <v>0.9</v>
      </c>
      <c r="H111" s="378">
        <v>2</v>
      </c>
      <c r="I111" s="393">
        <f t="shared" si="10"/>
        <v>-3.7800000000000002</v>
      </c>
      <c r="J111" s="391"/>
    </row>
    <row r="112" spans="1:10" s="350" customFormat="1" ht="14.25" customHeight="1">
      <c r="A112" s="366"/>
      <c r="B112" s="379" t="s">
        <v>402</v>
      </c>
      <c r="C112" s="375" t="s">
        <v>108</v>
      </c>
      <c r="D112" s="376"/>
      <c r="E112" s="380"/>
      <c r="F112" s="378"/>
      <c r="G112" s="378"/>
      <c r="H112" s="378"/>
      <c r="I112" s="393">
        <f t="shared" si="10"/>
        <v>0</v>
      </c>
      <c r="J112" s="391"/>
    </row>
    <row r="113" spans="1:10" s="350" customFormat="1" ht="14.25" customHeight="1">
      <c r="A113" s="366"/>
      <c r="B113" s="381" t="s">
        <v>403</v>
      </c>
      <c r="C113" s="375" t="s">
        <v>108</v>
      </c>
      <c r="D113" s="376">
        <v>8</v>
      </c>
      <c r="E113" s="380">
        <v>1.5</v>
      </c>
      <c r="F113" s="378"/>
      <c r="G113" s="378">
        <v>1.5</v>
      </c>
      <c r="H113" s="378">
        <v>1</v>
      </c>
      <c r="I113" s="393">
        <f t="shared" si="10"/>
        <v>18</v>
      </c>
      <c r="J113" s="391"/>
    </row>
    <row r="114" spans="1:10" s="350" customFormat="1" ht="14.25" customHeight="1">
      <c r="A114" s="366"/>
      <c r="B114" s="398" t="s">
        <v>435</v>
      </c>
      <c r="C114" s="375"/>
      <c r="D114" s="376"/>
      <c r="E114" s="377"/>
      <c r="F114" s="378"/>
      <c r="G114" s="378"/>
      <c r="H114" s="378"/>
      <c r="I114" s="393">
        <f t="shared" ref="I114:I116" si="11">PRODUCT(D114:H114)</f>
        <v>0</v>
      </c>
      <c r="J114" s="391"/>
    </row>
    <row r="115" spans="1:10" s="350" customFormat="1" ht="14.25" customHeight="1">
      <c r="A115" s="366"/>
      <c r="B115" s="371" t="s">
        <v>436</v>
      </c>
      <c r="C115" s="375" t="s">
        <v>108</v>
      </c>
      <c r="D115" s="376">
        <v>1</v>
      </c>
      <c r="E115" s="377">
        <v>69.239999999999995</v>
      </c>
      <c r="F115" s="378"/>
      <c r="G115" s="378">
        <v>4</v>
      </c>
      <c r="H115" s="378">
        <v>1</v>
      </c>
      <c r="I115" s="393">
        <f t="shared" si="11"/>
        <v>276.95999999999998</v>
      </c>
      <c r="J115" s="391"/>
    </row>
    <row r="116" spans="1:10" s="350" customFormat="1" ht="14.25" customHeight="1">
      <c r="A116" s="366"/>
      <c r="B116" s="371"/>
      <c r="C116" s="375" t="s">
        <v>108</v>
      </c>
      <c r="D116" s="376"/>
      <c r="E116" s="377"/>
      <c r="F116" s="378"/>
      <c r="G116" s="378"/>
      <c r="H116" s="378"/>
      <c r="I116" s="393">
        <f t="shared" si="11"/>
        <v>0</v>
      </c>
      <c r="J116" s="391"/>
    </row>
    <row r="117" spans="1:10" s="350" customFormat="1" ht="14.25" customHeight="1">
      <c r="A117" s="366"/>
      <c r="B117" s="371"/>
      <c r="C117" s="375"/>
      <c r="D117" s="376"/>
      <c r="E117" s="396"/>
      <c r="F117" s="397"/>
      <c r="G117" s="397"/>
      <c r="H117" s="382" t="s">
        <v>386</v>
      </c>
      <c r="I117" s="392">
        <f>SUM(I100:I116)</f>
        <v>1201.0839999999998</v>
      </c>
      <c r="J117" s="389">
        <f>+I117+I117*$J$2</f>
        <v>1321.1923999999999</v>
      </c>
    </row>
    <row r="118" spans="1:10" s="350" customFormat="1" ht="14.25" customHeight="1">
      <c r="A118" s="366"/>
      <c r="B118" s="371"/>
      <c r="C118" s="375"/>
      <c r="D118" s="376"/>
      <c r="E118" s="396"/>
      <c r="F118" s="397"/>
      <c r="G118" s="397"/>
      <c r="H118" s="397"/>
      <c r="I118" s="392"/>
      <c r="J118" s="391"/>
    </row>
    <row r="119" spans="1:10" s="350" customFormat="1" ht="14.25" customHeight="1">
      <c r="A119" s="2">
        <v>8</v>
      </c>
      <c r="B119" s="367" t="s">
        <v>437</v>
      </c>
      <c r="C119" s="2" t="s">
        <v>108</v>
      </c>
      <c r="D119" s="400"/>
      <c r="E119" s="4"/>
      <c r="F119" s="400"/>
      <c r="G119" s="397"/>
      <c r="H119" s="397"/>
      <c r="I119" s="392"/>
      <c r="J119" s="391"/>
    </row>
    <row r="120" spans="1:10" s="350" customFormat="1" ht="14.25" customHeight="1">
      <c r="A120" s="2"/>
      <c r="B120" s="401" t="s">
        <v>438</v>
      </c>
      <c r="C120" s="2"/>
      <c r="D120" s="400"/>
      <c r="E120" s="4"/>
      <c r="F120" s="400"/>
      <c r="G120" s="397"/>
      <c r="H120" s="397"/>
      <c r="I120" s="392"/>
      <c r="J120" s="391"/>
    </row>
    <row r="121" spans="1:10" s="350" customFormat="1" ht="14.25" customHeight="1">
      <c r="A121" s="2"/>
      <c r="B121" s="371" t="s">
        <v>394</v>
      </c>
      <c r="C121" s="2" t="s">
        <v>108</v>
      </c>
      <c r="D121" s="376">
        <v>1</v>
      </c>
      <c r="E121" s="377">
        <v>94.9</v>
      </c>
      <c r="F121" s="378"/>
      <c r="G121" s="378">
        <f>2.7-2.4</f>
        <v>0.30000000000000027</v>
      </c>
      <c r="H121" s="378"/>
      <c r="I121" s="393">
        <f t="shared" ref="I121" si="12">PRODUCT(D121:H121)</f>
        <v>28.470000000000027</v>
      </c>
      <c r="J121" s="391"/>
    </row>
    <row r="122" spans="1:10" s="350" customFormat="1" ht="14.25" customHeight="1">
      <c r="A122" s="2"/>
      <c r="B122" s="3"/>
      <c r="C122" s="2" t="s">
        <v>108</v>
      </c>
      <c r="D122" s="400">
        <v>1</v>
      </c>
      <c r="E122" s="4">
        <f>7+4+18+5+20</f>
        <v>54</v>
      </c>
      <c r="F122" s="400"/>
      <c r="G122" s="397">
        <v>2.7</v>
      </c>
      <c r="H122" s="397"/>
      <c r="I122" s="393">
        <f t="shared" ref="I122:I126" si="13">PRODUCT(D122:H122)</f>
        <v>145.80000000000001</v>
      </c>
      <c r="J122" s="391"/>
    </row>
    <row r="123" spans="1:10" s="350" customFormat="1" ht="14.25" customHeight="1">
      <c r="A123" s="2"/>
      <c r="B123" s="3" t="s">
        <v>439</v>
      </c>
      <c r="C123" s="2" t="s">
        <v>108</v>
      </c>
      <c r="D123" s="400">
        <v>-5</v>
      </c>
      <c r="E123" s="4">
        <v>1</v>
      </c>
      <c r="F123" s="400"/>
      <c r="G123" s="397">
        <v>2.4</v>
      </c>
      <c r="H123" s="397"/>
      <c r="I123" s="393">
        <f t="shared" si="13"/>
        <v>-12</v>
      </c>
      <c r="J123" s="391"/>
    </row>
    <row r="124" spans="1:10" s="350" customFormat="1" ht="14.25" customHeight="1">
      <c r="A124" s="2"/>
      <c r="B124" s="3"/>
      <c r="C124" s="2" t="s">
        <v>108</v>
      </c>
      <c r="D124" s="400"/>
      <c r="E124" s="4"/>
      <c r="F124" s="400"/>
      <c r="G124" s="397"/>
      <c r="H124" s="397"/>
      <c r="I124" s="393">
        <f t="shared" si="13"/>
        <v>0</v>
      </c>
      <c r="J124" s="391"/>
    </row>
    <row r="125" spans="1:10" s="350" customFormat="1" ht="14.25" customHeight="1">
      <c r="A125" s="366"/>
      <c r="B125" s="371"/>
      <c r="C125" s="375" t="s">
        <v>108</v>
      </c>
      <c r="D125" s="376"/>
      <c r="E125" s="4"/>
      <c r="F125" s="397"/>
      <c r="G125" s="397"/>
      <c r="H125" s="397"/>
      <c r="I125" s="393">
        <f t="shared" si="13"/>
        <v>0</v>
      </c>
      <c r="J125" s="391"/>
    </row>
    <row r="126" spans="1:10" s="350" customFormat="1" ht="14.25" customHeight="1">
      <c r="A126" s="366"/>
      <c r="B126" s="371"/>
      <c r="C126" s="375" t="s">
        <v>108</v>
      </c>
      <c r="D126" s="376"/>
      <c r="E126" s="4"/>
      <c r="F126" s="397"/>
      <c r="G126" s="397"/>
      <c r="H126" s="397"/>
      <c r="I126" s="393">
        <f t="shared" si="13"/>
        <v>0</v>
      </c>
      <c r="J126" s="391"/>
    </row>
    <row r="127" spans="1:10" s="350" customFormat="1" ht="14.25" customHeight="1">
      <c r="A127" s="366"/>
      <c r="B127" s="371"/>
      <c r="C127" s="375"/>
      <c r="D127" s="376"/>
      <c r="E127" s="396"/>
      <c r="F127" s="397"/>
      <c r="G127" s="397"/>
      <c r="H127" s="382" t="s">
        <v>386</v>
      </c>
      <c r="I127" s="392">
        <f>SUM(I121:I126)</f>
        <v>162.27000000000004</v>
      </c>
      <c r="J127" s="389">
        <f>+I127+I127*$J$2</f>
        <v>178.49700000000004</v>
      </c>
    </row>
    <row r="128" spans="1:10" s="350" customFormat="1" ht="14.25" customHeight="1">
      <c r="A128" s="366"/>
      <c r="B128" s="371"/>
      <c r="C128" s="375"/>
      <c r="D128" s="376"/>
      <c r="E128" s="377"/>
      <c r="F128" s="378"/>
      <c r="G128" s="378"/>
      <c r="H128" s="378"/>
      <c r="I128" s="393"/>
      <c r="J128" s="391"/>
    </row>
    <row r="129" spans="1:10" s="350" customFormat="1" ht="14.25" customHeight="1">
      <c r="A129" s="366"/>
      <c r="B129" s="367" t="s">
        <v>440</v>
      </c>
      <c r="C129" s="368"/>
      <c r="D129" s="376"/>
      <c r="E129" s="377"/>
      <c r="F129" s="378"/>
      <c r="G129" s="378"/>
      <c r="H129" s="378"/>
      <c r="I129" s="392"/>
      <c r="J129" s="391"/>
    </row>
    <row r="130" spans="1:10" s="350" customFormat="1" ht="14.25" customHeight="1">
      <c r="A130" s="366"/>
      <c r="B130" s="371" t="s">
        <v>394</v>
      </c>
      <c r="C130" s="375" t="s">
        <v>391</v>
      </c>
      <c r="D130" s="376">
        <v>1</v>
      </c>
      <c r="E130" s="377">
        <v>97.8</v>
      </c>
      <c r="F130" s="378"/>
      <c r="G130" s="378">
        <v>0.4</v>
      </c>
      <c r="H130" s="378"/>
      <c r="I130" s="393">
        <f t="shared" ref="I130:I135" si="14">PRODUCT(D130:H130)</f>
        <v>39.120000000000005</v>
      </c>
      <c r="J130" s="391"/>
    </row>
    <row r="131" spans="1:10" s="350" customFormat="1" ht="14.25" customHeight="1">
      <c r="A131" s="366"/>
      <c r="B131" s="371" t="s">
        <v>420</v>
      </c>
      <c r="C131" s="375" t="s">
        <v>391</v>
      </c>
      <c r="D131" s="376">
        <v>1</v>
      </c>
      <c r="E131" s="377">
        <v>57.4</v>
      </c>
      <c r="F131" s="378"/>
      <c r="G131" s="378">
        <v>0.4</v>
      </c>
      <c r="H131" s="378"/>
      <c r="I131" s="393">
        <f t="shared" si="14"/>
        <v>22.96</v>
      </c>
      <c r="J131" s="391"/>
    </row>
    <row r="132" spans="1:10" s="350" customFormat="1" ht="14.25" customHeight="1">
      <c r="A132" s="366"/>
      <c r="B132" s="371" t="s">
        <v>421</v>
      </c>
      <c r="C132" s="375" t="s">
        <v>391</v>
      </c>
      <c r="D132" s="376">
        <v>1</v>
      </c>
      <c r="E132" s="377">
        <v>9.6999999999999993</v>
      </c>
      <c r="F132" s="378"/>
      <c r="G132" s="378">
        <v>0.4</v>
      </c>
      <c r="H132" s="378"/>
      <c r="I132" s="393">
        <f t="shared" si="14"/>
        <v>3.88</v>
      </c>
      <c r="J132" s="391"/>
    </row>
    <row r="133" spans="1:10" s="350" customFormat="1" ht="14.25" customHeight="1">
      <c r="A133" s="366"/>
      <c r="B133" s="371"/>
      <c r="C133" s="375" t="s">
        <v>391</v>
      </c>
      <c r="D133" s="376"/>
      <c r="E133" s="377"/>
      <c r="F133" s="378"/>
      <c r="G133" s="378"/>
      <c r="H133" s="378"/>
      <c r="I133" s="393">
        <f t="shared" si="14"/>
        <v>0</v>
      </c>
      <c r="J133" s="391"/>
    </row>
    <row r="134" spans="1:10" s="350" customFormat="1" ht="14.25" customHeight="1">
      <c r="A134" s="366"/>
      <c r="B134" s="371"/>
      <c r="C134" s="375" t="s">
        <v>391</v>
      </c>
      <c r="D134" s="376"/>
      <c r="E134" s="377"/>
      <c r="F134" s="378"/>
      <c r="G134" s="378"/>
      <c r="H134" s="378"/>
      <c r="I134" s="393">
        <f t="shared" si="14"/>
        <v>0</v>
      </c>
      <c r="J134" s="391"/>
    </row>
    <row r="135" spans="1:10" s="350" customFormat="1" ht="14.25" customHeight="1">
      <c r="A135" s="366"/>
      <c r="B135" s="371"/>
      <c r="C135" s="375" t="s">
        <v>391</v>
      </c>
      <c r="D135" s="376"/>
      <c r="E135" s="377"/>
      <c r="F135" s="378"/>
      <c r="G135" s="378"/>
      <c r="H135" s="378"/>
      <c r="I135" s="393">
        <f t="shared" si="14"/>
        <v>0</v>
      </c>
      <c r="J135" s="391"/>
    </row>
    <row r="136" spans="1:10" s="350" customFormat="1" ht="14.25" customHeight="1">
      <c r="A136" s="366"/>
      <c r="B136" s="371"/>
      <c r="C136" s="375"/>
      <c r="D136" s="376"/>
      <c r="E136" s="377"/>
      <c r="F136" s="378"/>
      <c r="G136" s="378"/>
      <c r="H136" s="382" t="s">
        <v>386</v>
      </c>
      <c r="I136" s="392">
        <f>SUM(I130:I135)</f>
        <v>65.960000000000008</v>
      </c>
      <c r="J136" s="389">
        <f>+I136+I136*$J$2</f>
        <v>72.556000000000012</v>
      </c>
    </row>
    <row r="137" spans="1:10" s="350" customFormat="1" ht="14.25" customHeight="1">
      <c r="A137" s="366"/>
      <c r="B137" s="371"/>
      <c r="C137" s="375"/>
      <c r="D137" s="376"/>
      <c r="E137" s="377"/>
      <c r="F137" s="378"/>
      <c r="G137" s="378"/>
      <c r="H137" s="378"/>
      <c r="I137" s="392"/>
      <c r="J137" s="391"/>
    </row>
    <row r="138" spans="1:10" s="350" customFormat="1" ht="14.25" customHeight="1">
      <c r="A138" s="366"/>
      <c r="B138" s="367" t="s">
        <v>441</v>
      </c>
      <c r="C138" s="368"/>
      <c r="D138" s="376"/>
      <c r="E138" s="377"/>
      <c r="F138" s="378"/>
      <c r="G138" s="378"/>
      <c r="H138" s="378"/>
      <c r="I138" s="392"/>
      <c r="J138" s="391"/>
    </row>
    <row r="139" spans="1:10" s="350" customFormat="1" ht="14.25" customHeight="1">
      <c r="A139" s="366"/>
      <c r="B139" s="367"/>
      <c r="C139" s="368"/>
      <c r="D139" s="376"/>
      <c r="E139" s="377"/>
      <c r="F139" s="378"/>
      <c r="G139" s="378"/>
      <c r="H139" s="378"/>
      <c r="I139" s="392"/>
      <c r="J139" s="391"/>
    </row>
    <row r="140" spans="1:10" s="350" customFormat="1" ht="14.25" customHeight="1">
      <c r="A140" s="366" t="s">
        <v>442</v>
      </c>
      <c r="B140" s="367" t="s">
        <v>443</v>
      </c>
      <c r="C140" s="368"/>
      <c r="D140" s="376"/>
      <c r="E140" s="377"/>
      <c r="F140" s="378"/>
      <c r="G140" s="378"/>
      <c r="H140" s="378"/>
      <c r="I140" s="392"/>
      <c r="J140" s="391"/>
    </row>
    <row r="141" spans="1:10" s="350" customFormat="1" ht="14.25" customHeight="1">
      <c r="A141" s="366"/>
      <c r="B141" s="367"/>
      <c r="C141" s="368"/>
      <c r="D141" s="376"/>
      <c r="E141" s="377"/>
      <c r="F141" s="378"/>
      <c r="G141" s="378"/>
      <c r="H141" s="378"/>
      <c r="I141" s="392"/>
      <c r="J141" s="391"/>
    </row>
    <row r="142" spans="1:10" s="350" customFormat="1" ht="14.25" customHeight="1">
      <c r="A142" s="374" t="s">
        <v>444</v>
      </c>
      <c r="B142" s="367" t="s">
        <v>445</v>
      </c>
      <c r="C142" s="368"/>
      <c r="D142" s="376"/>
      <c r="E142" s="377"/>
      <c r="F142" s="378"/>
      <c r="G142" s="378"/>
      <c r="H142" s="378"/>
      <c r="I142" s="393"/>
      <c r="J142" s="391"/>
    </row>
    <row r="143" spans="1:10" s="350" customFormat="1" ht="14.25" customHeight="1">
      <c r="A143" s="374"/>
      <c r="B143" s="367"/>
      <c r="C143" s="368"/>
      <c r="D143" s="376"/>
      <c r="E143" s="377"/>
      <c r="F143" s="378"/>
      <c r="G143" s="378"/>
      <c r="H143" s="378"/>
      <c r="I143" s="393"/>
      <c r="J143" s="391"/>
    </row>
    <row r="144" spans="1:10" s="350" customFormat="1" ht="14.25" customHeight="1">
      <c r="A144" s="374" t="s">
        <v>16</v>
      </c>
      <c r="B144" s="367" t="s">
        <v>132</v>
      </c>
      <c r="C144" s="368"/>
      <c r="D144" s="376"/>
      <c r="E144" s="377"/>
      <c r="F144" s="378"/>
      <c r="G144" s="378"/>
      <c r="H144" s="378"/>
      <c r="I144" s="393"/>
      <c r="J144" s="391"/>
    </row>
    <row r="145" spans="1:10" s="350" customFormat="1" ht="14.25" customHeight="1">
      <c r="A145" s="374"/>
      <c r="B145" s="367"/>
      <c r="C145" s="368"/>
      <c r="D145" s="376"/>
      <c r="E145" s="377"/>
      <c r="F145" s="378"/>
      <c r="G145" s="378"/>
      <c r="H145" s="378"/>
      <c r="I145" s="393"/>
      <c r="J145" s="391"/>
    </row>
    <row r="146" spans="1:10" s="350" customFormat="1" ht="14.25" customHeight="1">
      <c r="A146" s="366">
        <v>1</v>
      </c>
      <c r="B146" s="371" t="s">
        <v>446</v>
      </c>
      <c r="C146" s="375"/>
      <c r="D146" s="403"/>
      <c r="E146" s="396"/>
      <c r="F146" s="378"/>
      <c r="G146" s="378"/>
      <c r="H146" s="378"/>
      <c r="I146" s="393"/>
      <c r="J146" s="391"/>
    </row>
    <row r="147" spans="1:10" s="350" customFormat="1" ht="14.25" customHeight="1">
      <c r="A147" s="366"/>
      <c r="B147" s="367" t="s">
        <v>447</v>
      </c>
      <c r="C147" s="375"/>
      <c r="D147" s="403"/>
      <c r="E147" s="396"/>
      <c r="F147" s="378"/>
      <c r="G147" s="378"/>
      <c r="H147" s="378"/>
      <c r="I147" s="393"/>
      <c r="J147" s="391"/>
    </row>
    <row r="148" spans="1:10" s="350" customFormat="1" ht="14.25" customHeight="1">
      <c r="A148" s="366"/>
      <c r="B148" s="371" t="s">
        <v>420</v>
      </c>
      <c r="C148" s="375" t="s">
        <v>108</v>
      </c>
      <c r="D148" s="376">
        <v>1</v>
      </c>
      <c r="E148" s="377">
        <v>57.4</v>
      </c>
      <c r="F148" s="378"/>
      <c r="G148" s="378"/>
      <c r="H148" s="378"/>
      <c r="I148" s="393">
        <f t="shared" ref="I148:I150" si="15">PRODUCT(D148:H148)</f>
        <v>57.4</v>
      </c>
      <c r="J148" s="391"/>
    </row>
    <row r="149" spans="1:10" s="350" customFormat="1" ht="14.25" customHeight="1">
      <c r="A149" s="366"/>
      <c r="B149" s="371" t="s">
        <v>421</v>
      </c>
      <c r="C149" s="375" t="s">
        <v>108</v>
      </c>
      <c r="D149" s="376">
        <v>1</v>
      </c>
      <c r="E149" s="377">
        <v>9.6999999999999993</v>
      </c>
      <c r="F149" s="378"/>
      <c r="G149" s="378"/>
      <c r="H149" s="378"/>
      <c r="I149" s="393">
        <f t="shared" si="15"/>
        <v>9.6999999999999993</v>
      </c>
      <c r="J149" s="391"/>
    </row>
    <row r="150" spans="1:10" s="350" customFormat="1" ht="14.25" customHeight="1">
      <c r="A150" s="366"/>
      <c r="B150" s="371" t="s">
        <v>423</v>
      </c>
      <c r="C150" s="375" t="s">
        <v>108</v>
      </c>
      <c r="D150" s="376">
        <v>1</v>
      </c>
      <c r="E150" s="377">
        <v>13.6</v>
      </c>
      <c r="F150" s="378"/>
      <c r="G150" s="378"/>
      <c r="H150" s="378"/>
      <c r="I150" s="393">
        <f t="shared" si="15"/>
        <v>13.6</v>
      </c>
      <c r="J150" s="391"/>
    </row>
    <row r="151" spans="1:10" s="350" customFormat="1" ht="14.25" customHeight="1">
      <c r="A151" s="366"/>
      <c r="B151" s="371"/>
      <c r="C151" s="375" t="s">
        <v>108</v>
      </c>
      <c r="D151" s="376"/>
      <c r="E151" s="377"/>
      <c r="F151" s="378"/>
      <c r="G151" s="378"/>
      <c r="H151" s="378"/>
      <c r="I151" s="393">
        <f t="shared" ref="I151:I155" si="16">PRODUCT(D151:H151)</f>
        <v>0</v>
      </c>
      <c r="J151" s="391"/>
    </row>
    <row r="152" spans="1:10" s="350" customFormat="1" ht="14.25" customHeight="1">
      <c r="A152" s="366"/>
      <c r="B152" s="371"/>
      <c r="C152" s="375" t="s">
        <v>108</v>
      </c>
      <c r="D152" s="376"/>
      <c r="E152" s="377"/>
      <c r="F152" s="378"/>
      <c r="G152" s="378"/>
      <c r="H152" s="378"/>
      <c r="I152" s="393">
        <f t="shared" si="16"/>
        <v>0</v>
      </c>
      <c r="J152" s="391"/>
    </row>
    <row r="153" spans="1:10" s="350" customFormat="1" ht="14.25" customHeight="1">
      <c r="A153" s="366"/>
      <c r="B153" s="371"/>
      <c r="C153" s="375" t="s">
        <v>108</v>
      </c>
      <c r="D153" s="376"/>
      <c r="E153" s="377"/>
      <c r="F153" s="378"/>
      <c r="G153" s="378"/>
      <c r="H153" s="378"/>
      <c r="I153" s="393">
        <f t="shared" si="16"/>
        <v>0</v>
      </c>
      <c r="J153" s="391"/>
    </row>
    <row r="154" spans="1:10" s="350" customFormat="1" ht="14.25" customHeight="1">
      <c r="A154" s="366"/>
      <c r="B154" s="371"/>
      <c r="C154" s="375" t="s">
        <v>108</v>
      </c>
      <c r="D154" s="376"/>
      <c r="E154" s="377"/>
      <c r="F154" s="378"/>
      <c r="G154" s="378"/>
      <c r="H154" s="378"/>
      <c r="I154" s="393">
        <f t="shared" si="16"/>
        <v>0</v>
      </c>
      <c r="J154" s="391"/>
    </row>
    <row r="155" spans="1:10" s="350" customFormat="1" ht="14.25" customHeight="1">
      <c r="A155" s="366"/>
      <c r="B155" s="371"/>
      <c r="C155" s="375" t="s">
        <v>108</v>
      </c>
      <c r="D155" s="376"/>
      <c r="E155" s="377"/>
      <c r="F155" s="378"/>
      <c r="G155" s="378"/>
      <c r="H155" s="378"/>
      <c r="I155" s="393">
        <f t="shared" si="16"/>
        <v>0</v>
      </c>
      <c r="J155" s="391"/>
    </row>
    <row r="156" spans="1:10" s="350" customFormat="1" ht="14.25" customHeight="1">
      <c r="A156" s="366"/>
      <c r="B156" s="371"/>
      <c r="C156" s="375"/>
      <c r="D156" s="376"/>
      <c r="E156" s="377"/>
      <c r="F156" s="378"/>
      <c r="G156" s="378"/>
      <c r="H156" s="382" t="s">
        <v>386</v>
      </c>
      <c r="I156" s="392">
        <f>SUM(I148:I155)</f>
        <v>80.699999999999989</v>
      </c>
      <c r="J156" s="389">
        <f>+I156+I156*$J$2</f>
        <v>88.769999999999982</v>
      </c>
    </row>
    <row r="157" spans="1:10" s="350" customFormat="1" ht="14.25" customHeight="1">
      <c r="A157" s="366"/>
      <c r="B157" s="381"/>
      <c r="C157" s="376"/>
      <c r="D157" s="376"/>
      <c r="E157" s="377"/>
      <c r="F157" s="378"/>
      <c r="G157" s="378"/>
      <c r="H157" s="378"/>
      <c r="I157" s="393"/>
      <c r="J157" s="391"/>
    </row>
    <row r="158" spans="1:10" s="350" customFormat="1" ht="14.25" customHeight="1">
      <c r="A158" s="366"/>
      <c r="B158" s="367" t="s">
        <v>448</v>
      </c>
      <c r="C158" s="375"/>
      <c r="D158" s="403"/>
      <c r="E158" s="396"/>
      <c r="F158" s="378"/>
      <c r="G158" s="378"/>
      <c r="H158" s="378"/>
      <c r="I158" s="392"/>
      <c r="J158" s="391"/>
    </row>
    <row r="159" spans="1:10" s="350" customFormat="1" ht="14.25" customHeight="1">
      <c r="A159" s="366"/>
      <c r="B159" s="381"/>
      <c r="C159" s="376" t="s">
        <v>108</v>
      </c>
      <c r="D159" s="376"/>
      <c r="E159" s="384"/>
      <c r="F159" s="376"/>
      <c r="G159" s="376"/>
      <c r="H159" s="376"/>
      <c r="I159" s="393">
        <f t="shared" ref="I159" si="17">PRODUCT(D159:H159)</f>
        <v>0</v>
      </c>
      <c r="J159" s="391"/>
    </row>
    <row r="160" spans="1:10" s="350" customFormat="1" ht="14.25" customHeight="1">
      <c r="A160" s="366"/>
      <c r="B160" s="371"/>
      <c r="C160" s="375"/>
      <c r="D160" s="403"/>
      <c r="E160" s="396"/>
      <c r="F160" s="378"/>
      <c r="G160" s="404"/>
      <c r="H160" s="404"/>
      <c r="I160" s="392">
        <f>SUM(I159:I159)</f>
        <v>0</v>
      </c>
      <c r="J160" s="389">
        <f>+I160+I160*$J$2</f>
        <v>0</v>
      </c>
    </row>
    <row r="161" spans="1:10" s="350" customFormat="1" ht="14.25" customHeight="1">
      <c r="A161" s="366"/>
      <c r="B161" s="371"/>
      <c r="C161" s="375"/>
      <c r="D161" s="403"/>
      <c r="E161" s="396"/>
      <c r="F161" s="378"/>
      <c r="G161" s="377"/>
      <c r="H161" s="377"/>
      <c r="I161" s="393"/>
      <c r="J161" s="391"/>
    </row>
    <row r="162" spans="1:10" s="350" customFormat="1" ht="14.25" customHeight="1">
      <c r="A162" s="366"/>
      <c r="B162" s="371"/>
      <c r="C162" s="375"/>
      <c r="D162" s="403"/>
      <c r="E162" s="396"/>
      <c r="F162" s="378"/>
      <c r="G162" s="378"/>
      <c r="H162" s="378"/>
      <c r="I162" s="393"/>
      <c r="J162" s="391"/>
    </row>
    <row r="163" spans="1:10" s="350" customFormat="1" ht="14.25" customHeight="1">
      <c r="A163" s="366" t="s">
        <v>29</v>
      </c>
      <c r="B163" s="367" t="s">
        <v>449</v>
      </c>
      <c r="C163" s="368"/>
      <c r="D163" s="403"/>
      <c r="E163" s="396"/>
      <c r="F163" s="378"/>
      <c r="G163" s="378"/>
      <c r="H163" s="378"/>
      <c r="I163" s="393"/>
      <c r="J163" s="391"/>
    </row>
    <row r="164" spans="1:10" s="350" customFormat="1" ht="14.25" customHeight="1">
      <c r="A164" s="366"/>
      <c r="B164" s="371"/>
      <c r="C164" s="375"/>
      <c r="D164" s="403"/>
      <c r="E164" s="377"/>
      <c r="F164" s="378"/>
      <c r="G164" s="378"/>
      <c r="H164" s="378"/>
      <c r="I164" s="393"/>
      <c r="J164" s="391"/>
    </row>
    <row r="165" spans="1:10" s="350" customFormat="1" ht="14.25" customHeight="1">
      <c r="A165" s="366"/>
      <c r="B165" s="371"/>
      <c r="C165" s="375"/>
      <c r="D165" s="403"/>
      <c r="E165" s="377"/>
      <c r="F165" s="378"/>
      <c r="G165" s="378"/>
      <c r="H165" s="378"/>
      <c r="I165" s="393"/>
      <c r="J165" s="391"/>
    </row>
    <row r="166" spans="1:10" s="350" customFormat="1" ht="14.25" customHeight="1">
      <c r="A166" s="366"/>
      <c r="B166" s="367" t="s">
        <v>450</v>
      </c>
      <c r="C166" s="368"/>
      <c r="D166" s="403"/>
      <c r="E166" s="377"/>
      <c r="F166" s="378"/>
      <c r="G166" s="378"/>
      <c r="H166" s="378"/>
      <c r="I166" s="393"/>
      <c r="J166" s="391"/>
    </row>
    <row r="167" spans="1:10" s="350" customFormat="1" ht="14.25" customHeight="1">
      <c r="A167" s="366"/>
      <c r="B167" s="367" t="s">
        <v>451</v>
      </c>
      <c r="C167" s="368"/>
      <c r="D167" s="403"/>
      <c r="E167" s="377"/>
      <c r="F167" s="378"/>
      <c r="G167" s="378"/>
      <c r="H167" s="378"/>
      <c r="I167" s="393"/>
      <c r="J167" s="391"/>
    </row>
    <row r="168" spans="1:10" s="350" customFormat="1" ht="14.25" customHeight="1">
      <c r="A168" s="366"/>
      <c r="B168" s="371" t="s">
        <v>420</v>
      </c>
      <c r="C168" s="375" t="s">
        <v>108</v>
      </c>
      <c r="D168" s="376">
        <v>1</v>
      </c>
      <c r="E168" s="377">
        <v>77.5</v>
      </c>
      <c r="F168" s="378"/>
      <c r="G168" s="378">
        <v>2.7</v>
      </c>
      <c r="H168" s="378"/>
      <c r="I168" s="393">
        <f t="shared" ref="I168:I186" si="18">PRODUCT(D168:H168)</f>
        <v>209.25</v>
      </c>
      <c r="J168" s="391"/>
    </row>
    <row r="169" spans="1:10" s="350" customFormat="1" ht="14.25" customHeight="1">
      <c r="A169" s="366"/>
      <c r="B169" s="371" t="s">
        <v>452</v>
      </c>
      <c r="C169" s="375" t="s">
        <v>108</v>
      </c>
      <c r="D169" s="376">
        <v>-1</v>
      </c>
      <c r="E169" s="377">
        <f>2.35+2.67+3.25+2.6+2.6+4.5</f>
        <v>17.97</v>
      </c>
      <c r="F169" s="378"/>
      <c r="G169" s="378">
        <v>2.7</v>
      </c>
      <c r="H169" s="378"/>
      <c r="I169" s="393">
        <f t="shared" si="18"/>
        <v>-48.518999999999998</v>
      </c>
      <c r="J169" s="391"/>
    </row>
    <row r="170" spans="1:10" s="350" customFormat="1" ht="14.25" customHeight="1">
      <c r="A170" s="366"/>
      <c r="B170" s="371"/>
      <c r="C170" s="375"/>
      <c r="D170" s="376"/>
      <c r="E170" s="377"/>
      <c r="F170" s="378"/>
      <c r="G170" s="378"/>
      <c r="H170" s="382" t="s">
        <v>386</v>
      </c>
      <c r="I170" s="392">
        <f>SUM(I168:I169)</f>
        <v>160.73099999999999</v>
      </c>
      <c r="J170" s="389">
        <f>+I170+I170*$J$2</f>
        <v>176.80410000000001</v>
      </c>
    </row>
    <row r="171" spans="1:10" s="350" customFormat="1" ht="14.25" customHeight="1">
      <c r="A171" s="366"/>
      <c r="B171" s="371"/>
      <c r="C171" s="375"/>
      <c r="D171" s="376"/>
      <c r="E171" s="377"/>
      <c r="F171" s="378"/>
      <c r="G171" s="378"/>
      <c r="H171" s="382"/>
      <c r="I171" s="392"/>
      <c r="J171" s="389"/>
    </row>
    <row r="172" spans="1:10" s="350" customFormat="1" ht="14.25" customHeight="1">
      <c r="A172" s="366"/>
      <c r="B172" s="367" t="s">
        <v>453</v>
      </c>
      <c r="C172" s="368"/>
      <c r="D172" s="403"/>
      <c r="E172" s="377"/>
      <c r="F172" s="378"/>
      <c r="G172" s="378"/>
      <c r="H172" s="378"/>
      <c r="I172" s="393"/>
      <c r="J172" s="391"/>
    </row>
    <row r="173" spans="1:10" s="350" customFormat="1" ht="14.25" customHeight="1">
      <c r="A173" s="366"/>
      <c r="B173" s="371" t="s">
        <v>394</v>
      </c>
      <c r="C173" s="375" t="s">
        <v>108</v>
      </c>
      <c r="D173" s="376">
        <v>1</v>
      </c>
      <c r="E173" s="377">
        <v>94.9</v>
      </c>
      <c r="F173" s="378"/>
      <c r="G173" s="378">
        <v>2.7</v>
      </c>
      <c r="H173" s="378"/>
      <c r="I173" s="393">
        <f>PRODUCT(D173:H173)</f>
        <v>256.23</v>
      </c>
      <c r="J173" s="391"/>
    </row>
    <row r="174" spans="1:10" s="350" customFormat="1" ht="14.25" customHeight="1">
      <c r="A174" s="366"/>
      <c r="B174" s="371" t="s">
        <v>421</v>
      </c>
      <c r="C174" s="375" t="s">
        <v>108</v>
      </c>
      <c r="D174" s="376"/>
      <c r="E174" s="377"/>
      <c r="F174" s="378"/>
      <c r="G174" s="378"/>
      <c r="H174" s="378"/>
      <c r="I174" s="393">
        <f t="shared" ref="I174:I177" si="19">PRODUCT(D174:H174)</f>
        <v>0</v>
      </c>
      <c r="J174" s="391"/>
    </row>
    <row r="175" spans="1:10" s="350" customFormat="1" ht="14.25" customHeight="1">
      <c r="A175" s="366"/>
      <c r="B175" s="371" t="s">
        <v>454</v>
      </c>
      <c r="C175" s="375" t="s">
        <v>108</v>
      </c>
      <c r="D175" s="376"/>
      <c r="E175" s="377"/>
      <c r="F175" s="378"/>
      <c r="G175" s="378"/>
      <c r="H175" s="378"/>
      <c r="I175" s="393">
        <f t="shared" si="19"/>
        <v>0</v>
      </c>
      <c r="J175" s="391"/>
    </row>
    <row r="176" spans="1:10" s="350" customFormat="1" ht="14.25" customHeight="1">
      <c r="A176" s="366"/>
      <c r="B176" s="371" t="s">
        <v>455</v>
      </c>
      <c r="C176" s="375" t="s">
        <v>108</v>
      </c>
      <c r="D176" s="376"/>
      <c r="E176" s="377"/>
      <c r="F176" s="378"/>
      <c r="G176" s="378"/>
      <c r="H176" s="378"/>
      <c r="I176" s="393">
        <f t="shared" si="19"/>
        <v>0</v>
      </c>
      <c r="J176" s="391"/>
    </row>
    <row r="177" spans="1:10" s="350" customFormat="1" ht="14.25" customHeight="1">
      <c r="A177" s="366"/>
      <c r="B177" s="371" t="s">
        <v>456</v>
      </c>
      <c r="C177" s="375" t="s">
        <v>108</v>
      </c>
      <c r="D177" s="376"/>
      <c r="E177" s="377"/>
      <c r="F177" s="378"/>
      <c r="G177" s="378"/>
      <c r="H177" s="378"/>
      <c r="I177" s="393">
        <f t="shared" si="19"/>
        <v>0</v>
      </c>
      <c r="J177" s="391"/>
    </row>
    <row r="178" spans="1:10" s="350" customFormat="1" ht="14.25" customHeight="1">
      <c r="A178" s="366"/>
      <c r="B178" s="371"/>
      <c r="C178" s="375"/>
      <c r="D178" s="376"/>
      <c r="E178" s="377"/>
      <c r="F178" s="378"/>
      <c r="G178" s="378"/>
      <c r="H178" s="382" t="s">
        <v>386</v>
      </c>
      <c r="I178" s="392">
        <f>SUM(I173:I177)</f>
        <v>256.23</v>
      </c>
      <c r="J178" s="389">
        <f>+I178+I178*$J$2</f>
        <v>281.85300000000001</v>
      </c>
    </row>
    <row r="179" spans="1:10" s="350" customFormat="1" ht="14.25" customHeight="1">
      <c r="A179" s="366"/>
      <c r="B179" s="371"/>
      <c r="C179" s="375"/>
      <c r="D179" s="376"/>
      <c r="E179" s="377"/>
      <c r="F179" s="378"/>
      <c r="G179" s="378"/>
      <c r="H179" s="378"/>
      <c r="I179" s="393"/>
      <c r="J179" s="391"/>
    </row>
    <row r="180" spans="1:10" s="350" customFormat="1" ht="14.25" customHeight="1">
      <c r="A180" s="366"/>
      <c r="B180" s="367" t="s">
        <v>457</v>
      </c>
      <c r="C180" s="375"/>
      <c r="D180" s="376"/>
      <c r="E180" s="377"/>
      <c r="F180" s="378"/>
      <c r="G180" s="378"/>
      <c r="H180" s="378"/>
      <c r="I180" s="393"/>
      <c r="J180" s="391"/>
    </row>
    <row r="181" spans="1:10" s="350" customFormat="1" ht="14.25" customHeight="1">
      <c r="A181" s="366"/>
      <c r="B181" s="371"/>
      <c r="C181" s="375" t="s">
        <v>108</v>
      </c>
      <c r="D181" s="376"/>
      <c r="E181" s="377"/>
      <c r="F181" s="378"/>
      <c r="G181" s="378"/>
      <c r="H181" s="378"/>
      <c r="I181" s="393">
        <f t="shared" si="18"/>
        <v>0</v>
      </c>
      <c r="J181" s="391"/>
    </row>
    <row r="182" spans="1:10" s="350" customFormat="1" ht="14.25" customHeight="1">
      <c r="A182" s="366"/>
      <c r="B182" s="371"/>
      <c r="C182" s="375" t="s">
        <v>108</v>
      </c>
      <c r="D182" s="376"/>
      <c r="E182" s="377"/>
      <c r="F182" s="378"/>
      <c r="G182" s="378"/>
      <c r="H182" s="378"/>
      <c r="I182" s="393">
        <f t="shared" si="18"/>
        <v>0</v>
      </c>
      <c r="J182" s="391"/>
    </row>
    <row r="183" spans="1:10" s="350" customFormat="1" ht="14.25" customHeight="1">
      <c r="A183" s="366"/>
      <c r="B183" s="371"/>
      <c r="C183" s="375" t="s">
        <v>108</v>
      </c>
      <c r="D183" s="376"/>
      <c r="E183" s="377"/>
      <c r="F183" s="378"/>
      <c r="G183" s="378"/>
      <c r="H183" s="378"/>
      <c r="I183" s="393">
        <f t="shared" si="18"/>
        <v>0</v>
      </c>
      <c r="J183" s="391"/>
    </row>
    <row r="184" spans="1:10" s="350" customFormat="1" ht="14.25" customHeight="1">
      <c r="A184" s="366"/>
      <c r="B184" s="371"/>
      <c r="C184" s="375" t="s">
        <v>108</v>
      </c>
      <c r="D184" s="376"/>
      <c r="E184" s="377"/>
      <c r="F184" s="378"/>
      <c r="G184" s="378"/>
      <c r="H184" s="378"/>
      <c r="I184" s="393">
        <f t="shared" si="18"/>
        <v>0</v>
      </c>
      <c r="J184" s="391"/>
    </row>
    <row r="185" spans="1:10" s="350" customFormat="1" ht="14.25" customHeight="1">
      <c r="A185" s="366"/>
      <c r="B185" s="371"/>
      <c r="C185" s="375" t="s">
        <v>108</v>
      </c>
      <c r="D185" s="376"/>
      <c r="E185" s="377"/>
      <c r="F185" s="378"/>
      <c r="G185" s="378"/>
      <c r="H185" s="378"/>
      <c r="I185" s="393">
        <f t="shared" si="18"/>
        <v>0</v>
      </c>
      <c r="J185" s="391"/>
    </row>
    <row r="186" spans="1:10" s="350" customFormat="1" ht="14.25" customHeight="1">
      <c r="A186" s="366"/>
      <c r="B186" s="371"/>
      <c r="C186" s="375" t="s">
        <v>108</v>
      </c>
      <c r="D186" s="376"/>
      <c r="E186" s="377"/>
      <c r="F186" s="378"/>
      <c r="G186" s="378"/>
      <c r="H186" s="378"/>
      <c r="I186" s="393">
        <f t="shared" si="18"/>
        <v>0</v>
      </c>
      <c r="J186" s="391"/>
    </row>
    <row r="187" spans="1:10" s="350" customFormat="1" ht="14.25" customHeight="1">
      <c r="A187" s="366"/>
      <c r="B187" s="371"/>
      <c r="C187" s="375"/>
      <c r="D187" s="376"/>
      <c r="E187" s="377"/>
      <c r="F187" s="378"/>
      <c r="G187" s="378"/>
      <c r="H187" s="382" t="s">
        <v>386</v>
      </c>
      <c r="I187" s="392">
        <f>SUM(I181:I186)</f>
        <v>0</v>
      </c>
      <c r="J187" s="389">
        <f>+I187+I187*$J$2</f>
        <v>0</v>
      </c>
    </row>
    <row r="188" spans="1:10" s="350" customFormat="1" ht="14.25" customHeight="1">
      <c r="A188" s="366"/>
      <c r="B188" s="367" t="s">
        <v>458</v>
      </c>
      <c r="C188" s="375"/>
      <c r="D188" s="376"/>
      <c r="E188" s="377"/>
      <c r="F188" s="378"/>
      <c r="G188" s="378"/>
      <c r="H188" s="378"/>
      <c r="I188" s="393"/>
      <c r="J188" s="391"/>
    </row>
    <row r="189" spans="1:10" s="350" customFormat="1" ht="14.25" customHeight="1">
      <c r="A189" s="366"/>
      <c r="B189" s="371" t="s">
        <v>421</v>
      </c>
      <c r="C189" s="375" t="s">
        <v>108</v>
      </c>
      <c r="D189" s="376">
        <v>1</v>
      </c>
      <c r="E189" s="377">
        <v>18.2</v>
      </c>
      <c r="F189" s="378"/>
      <c r="G189" s="378">
        <v>2.7</v>
      </c>
      <c r="H189" s="378"/>
      <c r="I189" s="393">
        <f t="shared" ref="I189:I194" si="20">PRODUCT(D189:H189)</f>
        <v>49.14</v>
      </c>
      <c r="J189" s="391"/>
    </row>
    <row r="190" spans="1:10" s="350" customFormat="1" ht="14.25" customHeight="1">
      <c r="A190" s="366"/>
      <c r="B190" s="371" t="s">
        <v>454</v>
      </c>
      <c r="C190" s="375" t="s">
        <v>108</v>
      </c>
      <c r="D190" s="376">
        <v>1</v>
      </c>
      <c r="E190" s="377">
        <v>16.2</v>
      </c>
      <c r="F190" s="378"/>
      <c r="G190" s="378">
        <v>2.7</v>
      </c>
      <c r="H190" s="378"/>
      <c r="I190" s="393">
        <f t="shared" si="20"/>
        <v>43.74</v>
      </c>
      <c r="J190" s="391"/>
    </row>
    <row r="191" spans="1:10" s="350" customFormat="1" ht="14.25" customHeight="1">
      <c r="A191" s="366"/>
      <c r="B191" s="371" t="s">
        <v>455</v>
      </c>
      <c r="C191" s="375" t="s">
        <v>108</v>
      </c>
      <c r="D191" s="376">
        <v>-1</v>
      </c>
      <c r="E191" s="377">
        <v>3.5</v>
      </c>
      <c r="F191" s="378"/>
      <c r="G191" s="378">
        <v>2.4</v>
      </c>
      <c r="H191" s="378"/>
      <c r="I191" s="393">
        <f t="shared" si="20"/>
        <v>-8.4</v>
      </c>
      <c r="J191" s="391"/>
    </row>
    <row r="192" spans="1:10" s="350" customFormat="1" ht="14.25" customHeight="1">
      <c r="A192" s="366"/>
      <c r="B192" s="371" t="s">
        <v>456</v>
      </c>
      <c r="C192" s="375" t="s">
        <v>108</v>
      </c>
      <c r="D192" s="376">
        <v>-1</v>
      </c>
      <c r="E192" s="377">
        <v>2</v>
      </c>
      <c r="F192" s="378"/>
      <c r="G192" s="378">
        <v>0.9</v>
      </c>
      <c r="H192" s="378"/>
      <c r="I192" s="393">
        <f t="shared" si="20"/>
        <v>-1.8</v>
      </c>
      <c r="J192" s="391"/>
    </row>
    <row r="193" spans="1:10" s="350" customFormat="1" ht="14.25" customHeight="1">
      <c r="A193" s="366"/>
      <c r="B193" s="371"/>
      <c r="C193" s="375" t="s">
        <v>108</v>
      </c>
      <c r="D193" s="376"/>
      <c r="E193" s="377"/>
      <c r="F193" s="378"/>
      <c r="G193" s="378"/>
      <c r="H193" s="378"/>
      <c r="I193" s="393">
        <f t="shared" si="20"/>
        <v>0</v>
      </c>
      <c r="J193" s="391"/>
    </row>
    <row r="194" spans="1:10" s="350" customFormat="1" ht="14.25" customHeight="1">
      <c r="A194" s="366"/>
      <c r="B194" s="371"/>
      <c r="C194" s="375" t="s">
        <v>108</v>
      </c>
      <c r="D194" s="376"/>
      <c r="E194" s="377"/>
      <c r="F194" s="378"/>
      <c r="G194" s="378"/>
      <c r="H194" s="378"/>
      <c r="I194" s="393">
        <f t="shared" si="20"/>
        <v>0</v>
      </c>
      <c r="J194" s="391"/>
    </row>
    <row r="195" spans="1:10" s="350" customFormat="1" ht="14.25" customHeight="1">
      <c r="A195" s="366"/>
      <c r="B195" s="371"/>
      <c r="C195" s="375"/>
      <c r="D195" s="376"/>
      <c r="E195" s="377"/>
      <c r="F195" s="378"/>
      <c r="G195" s="378"/>
      <c r="H195" s="382" t="s">
        <v>386</v>
      </c>
      <c r="I195" s="392">
        <f>SUM(I189:I194)</f>
        <v>82.679999999999993</v>
      </c>
      <c r="J195" s="389">
        <f>+I195+I195*$J$2</f>
        <v>90.947999999999993</v>
      </c>
    </row>
    <row r="196" spans="1:10" s="350" customFormat="1" ht="14.25" customHeight="1">
      <c r="A196" s="366"/>
      <c r="B196" s="371"/>
      <c r="C196" s="375"/>
      <c r="D196" s="403"/>
      <c r="E196" s="377"/>
      <c r="F196" s="378"/>
      <c r="G196" s="378"/>
      <c r="H196" s="378"/>
      <c r="I196" s="393"/>
      <c r="J196" s="391"/>
    </row>
    <row r="197" spans="1:10" s="350" customFormat="1" ht="14.25" customHeight="1">
      <c r="A197" s="366"/>
      <c r="B197" s="371"/>
      <c r="C197" s="375"/>
      <c r="D197" s="403"/>
      <c r="E197" s="377"/>
      <c r="F197" s="378"/>
      <c r="G197" s="378"/>
      <c r="H197" s="378"/>
      <c r="I197" s="392"/>
      <c r="J197" s="391"/>
    </row>
    <row r="198" spans="1:10" s="350" customFormat="1" ht="14.25" customHeight="1">
      <c r="A198" s="366"/>
      <c r="B198" s="371"/>
      <c r="C198" s="375"/>
      <c r="D198" s="403"/>
      <c r="E198" s="377"/>
      <c r="F198" s="378"/>
      <c r="G198" s="378"/>
      <c r="H198" s="378"/>
      <c r="I198" s="393"/>
      <c r="J198" s="391"/>
    </row>
    <row r="199" spans="1:10" s="350" customFormat="1" ht="14.25" customHeight="1">
      <c r="A199" s="366" t="s">
        <v>39</v>
      </c>
      <c r="B199" s="367" t="s">
        <v>459</v>
      </c>
      <c r="C199" s="368"/>
      <c r="D199" s="403"/>
      <c r="E199" s="377"/>
      <c r="F199" s="378"/>
      <c r="G199" s="378"/>
      <c r="H199" s="378"/>
      <c r="I199" s="393"/>
      <c r="J199" s="391"/>
    </row>
    <row r="200" spans="1:10" s="350" customFormat="1" ht="14.25" customHeight="1">
      <c r="A200" s="366"/>
      <c r="B200" s="371"/>
      <c r="C200" s="375"/>
      <c r="D200" s="403"/>
      <c r="E200" s="377"/>
      <c r="F200" s="378"/>
      <c r="G200" s="378"/>
      <c r="H200" s="378"/>
      <c r="I200" s="393"/>
      <c r="J200" s="391"/>
    </row>
    <row r="201" spans="1:10" s="350" customFormat="1" ht="14.25" customHeight="1">
      <c r="A201" s="366">
        <v>1</v>
      </c>
      <c r="B201" s="371" t="s">
        <v>460</v>
      </c>
      <c r="C201" s="375"/>
      <c r="D201" s="403" t="s">
        <v>461</v>
      </c>
      <c r="E201" s="377"/>
      <c r="F201" s="378"/>
      <c r="G201" s="378"/>
      <c r="H201" s="378"/>
      <c r="I201" s="393"/>
      <c r="J201" s="391"/>
    </row>
    <row r="202" spans="1:10" s="350" customFormat="1" ht="14.25" customHeight="1">
      <c r="A202" s="366"/>
      <c r="B202" s="371"/>
      <c r="C202" s="375"/>
      <c r="D202" s="403"/>
      <c r="E202" s="377"/>
      <c r="F202" s="378"/>
      <c r="G202" s="378"/>
      <c r="H202" s="378"/>
      <c r="I202" s="393"/>
      <c r="J202" s="391"/>
    </row>
    <row r="203" spans="1:10" s="350" customFormat="1" ht="14.25" customHeight="1">
      <c r="A203" s="366"/>
      <c r="B203" s="371"/>
      <c r="C203" s="375"/>
      <c r="D203" s="403"/>
      <c r="E203" s="377"/>
      <c r="F203" s="378"/>
      <c r="G203" s="378"/>
      <c r="H203" s="378"/>
      <c r="I203" s="393"/>
      <c r="J203" s="391"/>
    </row>
    <row r="204" spans="1:10" s="350" customFormat="1" ht="14.25" customHeight="1">
      <c r="A204" s="366"/>
      <c r="B204" s="367" t="s">
        <v>462</v>
      </c>
      <c r="C204" s="368"/>
      <c r="D204" s="403"/>
      <c r="E204" s="377"/>
      <c r="F204" s="378"/>
      <c r="G204" s="378"/>
      <c r="H204" s="378"/>
      <c r="I204" s="393"/>
      <c r="J204" s="391"/>
    </row>
    <row r="205" spans="1:10" s="350" customFormat="1" ht="14.25" customHeight="1">
      <c r="A205" s="366"/>
      <c r="B205" s="371" t="s">
        <v>463</v>
      </c>
      <c r="C205" s="375" t="s">
        <v>108</v>
      </c>
      <c r="D205" s="376">
        <v>1</v>
      </c>
      <c r="E205" s="377">
        <v>7.05</v>
      </c>
      <c r="F205" s="378"/>
      <c r="G205" s="378">
        <v>1.1000000000000001</v>
      </c>
      <c r="H205" s="378"/>
      <c r="I205" s="393">
        <f t="shared" ref="I205" si="21">PRODUCT(D205:H205)</f>
        <v>7.7550000000000008</v>
      </c>
      <c r="J205" s="391"/>
    </row>
    <row r="206" spans="1:10" s="350" customFormat="1" ht="14.25" customHeight="1">
      <c r="A206" s="366"/>
      <c r="B206" s="371"/>
      <c r="C206" s="375" t="s">
        <v>108</v>
      </c>
      <c r="D206" s="376"/>
      <c r="E206" s="377"/>
      <c r="F206" s="378"/>
      <c r="G206" s="378"/>
      <c r="H206" s="378"/>
      <c r="I206" s="393">
        <f t="shared" ref="I206" si="22">PRODUCT(D206:H206)</f>
        <v>0</v>
      </c>
      <c r="J206" s="391"/>
    </row>
    <row r="207" spans="1:10" s="350" customFormat="1" ht="14.25" customHeight="1">
      <c r="A207" s="366"/>
      <c r="B207" s="371"/>
      <c r="C207" s="375"/>
      <c r="D207" s="376"/>
      <c r="E207" s="377"/>
      <c r="F207" s="378"/>
      <c r="G207" s="378"/>
      <c r="H207" s="382" t="s">
        <v>386</v>
      </c>
      <c r="I207" s="392">
        <f>SUM(I205:I206)</f>
        <v>7.7550000000000008</v>
      </c>
      <c r="J207" s="389">
        <f>+I207+I207*$J$2</f>
        <v>8.5305</v>
      </c>
    </row>
    <row r="208" spans="1:10" s="350" customFormat="1" ht="14.25" customHeight="1">
      <c r="A208" s="366"/>
      <c r="B208" s="371"/>
      <c r="C208" s="375"/>
      <c r="D208" s="376"/>
      <c r="E208" s="377"/>
      <c r="F208" s="378"/>
      <c r="G208" s="378"/>
      <c r="H208" s="378"/>
      <c r="I208" s="393"/>
      <c r="J208" s="391"/>
    </row>
    <row r="209" spans="1:10" s="350" customFormat="1" ht="14.25" customHeight="1">
      <c r="A209" s="366"/>
      <c r="B209" s="371"/>
      <c r="C209" s="375"/>
      <c r="D209" s="403"/>
      <c r="E209" s="377"/>
      <c r="F209" s="378"/>
      <c r="G209" s="378"/>
      <c r="H209" s="378"/>
      <c r="I209" s="393"/>
      <c r="J209" s="391"/>
    </row>
    <row r="210" spans="1:10" s="350" customFormat="1" ht="14.25" customHeight="1">
      <c r="A210" s="366"/>
      <c r="B210" s="367" t="s">
        <v>464</v>
      </c>
      <c r="C210" s="368"/>
      <c r="D210" s="403"/>
      <c r="E210" s="377"/>
      <c r="F210" s="378"/>
      <c r="G210" s="378"/>
      <c r="H210" s="378"/>
      <c r="I210" s="393"/>
      <c r="J210" s="391"/>
    </row>
    <row r="211" spans="1:10" s="350" customFormat="1" ht="14.25" customHeight="1">
      <c r="A211" s="366"/>
      <c r="B211" s="371"/>
      <c r="C211" s="375" t="s">
        <v>108</v>
      </c>
      <c r="D211" s="376"/>
      <c r="E211" s="377"/>
      <c r="F211" s="378"/>
      <c r="G211" s="378"/>
      <c r="H211" s="378"/>
      <c r="I211" s="393">
        <f t="shared" ref="I211:I212" si="23">PRODUCT(D211:H211)</f>
        <v>0</v>
      </c>
      <c r="J211" s="391"/>
    </row>
    <row r="212" spans="1:10" s="350" customFormat="1" ht="14.25" customHeight="1">
      <c r="A212" s="366"/>
      <c r="B212" s="371"/>
      <c r="C212" s="375" t="s">
        <v>108</v>
      </c>
      <c r="D212" s="376"/>
      <c r="E212" s="377"/>
      <c r="F212" s="378"/>
      <c r="G212" s="378"/>
      <c r="H212" s="378"/>
      <c r="I212" s="393">
        <f t="shared" si="23"/>
        <v>0</v>
      </c>
      <c r="J212" s="391"/>
    </row>
    <row r="213" spans="1:10" s="350" customFormat="1" ht="14.25" customHeight="1">
      <c r="A213" s="366"/>
      <c r="B213" s="371"/>
      <c r="C213" s="375"/>
      <c r="D213" s="376"/>
      <c r="E213" s="377"/>
      <c r="F213" s="378"/>
      <c r="G213" s="378"/>
      <c r="H213" s="382" t="s">
        <v>386</v>
      </c>
      <c r="I213" s="392">
        <f>SUM(I211:I212)</f>
        <v>0</v>
      </c>
      <c r="J213" s="389">
        <f>+I213+I213*$J$2</f>
        <v>0</v>
      </c>
    </row>
    <row r="214" spans="1:10" s="350" customFormat="1" ht="14.25" customHeight="1">
      <c r="A214" s="366"/>
      <c r="B214" s="371"/>
      <c r="C214" s="375"/>
      <c r="D214" s="376"/>
      <c r="E214" s="377"/>
      <c r="F214" s="378"/>
      <c r="G214" s="378"/>
      <c r="H214" s="378"/>
      <c r="I214" s="393"/>
      <c r="J214" s="391"/>
    </row>
    <row r="215" spans="1:10" s="350" customFormat="1" ht="14.25" customHeight="1">
      <c r="A215" s="366"/>
      <c r="B215" s="379" t="s">
        <v>465</v>
      </c>
      <c r="C215" s="405"/>
      <c r="D215" s="376"/>
      <c r="E215" s="377"/>
      <c r="F215" s="378"/>
      <c r="G215" s="378"/>
      <c r="H215" s="378"/>
      <c r="I215" s="392"/>
      <c r="J215" s="391"/>
    </row>
    <row r="216" spans="1:10" s="350" customFormat="1" ht="14.25" customHeight="1">
      <c r="A216" s="366"/>
      <c r="B216" s="379" t="s">
        <v>466</v>
      </c>
      <c r="C216" s="405"/>
      <c r="D216" s="376"/>
      <c r="E216" s="377"/>
      <c r="F216" s="378"/>
      <c r="G216" s="378"/>
      <c r="H216" s="378"/>
      <c r="I216" s="392"/>
      <c r="J216" s="391"/>
    </row>
    <row r="217" spans="1:10" s="350" customFormat="1" ht="14.25" customHeight="1">
      <c r="A217" s="366"/>
      <c r="B217" s="371" t="s">
        <v>467</v>
      </c>
      <c r="C217" s="375" t="s">
        <v>108</v>
      </c>
      <c r="D217" s="376">
        <v>1</v>
      </c>
      <c r="E217" s="377">
        <f>6.2+5.6</f>
        <v>11.8</v>
      </c>
      <c r="F217" s="378"/>
      <c r="G217" s="378"/>
      <c r="H217" s="378"/>
      <c r="I217" s="393">
        <f t="shared" ref="I217:I218" si="24">PRODUCT(D217:H217)</f>
        <v>11.8</v>
      </c>
      <c r="J217" s="391"/>
    </row>
    <row r="218" spans="1:10" s="350" customFormat="1" ht="14.25" customHeight="1">
      <c r="A218" s="366"/>
      <c r="B218" s="371"/>
      <c r="C218" s="375" t="s">
        <v>108</v>
      </c>
      <c r="D218" s="376"/>
      <c r="E218" s="377"/>
      <c r="F218" s="378"/>
      <c r="G218" s="378"/>
      <c r="H218" s="378"/>
      <c r="I218" s="393">
        <f t="shared" si="24"/>
        <v>0</v>
      </c>
      <c r="J218" s="391"/>
    </row>
    <row r="219" spans="1:10" s="350" customFormat="1" ht="14.25" customHeight="1">
      <c r="A219" s="366"/>
      <c r="B219" s="371"/>
      <c r="C219" s="375"/>
      <c r="D219" s="403"/>
      <c r="E219" s="377"/>
      <c r="F219" s="378"/>
      <c r="G219" s="378"/>
      <c r="H219" s="382" t="s">
        <v>386</v>
      </c>
      <c r="I219" s="392">
        <f>SUM(I217:I218)</f>
        <v>11.8</v>
      </c>
      <c r="J219" s="389">
        <f>+I219+I219*$J$2</f>
        <v>12.98</v>
      </c>
    </row>
    <row r="220" spans="1:10" s="350" customFormat="1" ht="14.25" customHeight="1">
      <c r="A220" s="366"/>
      <c r="B220" s="371"/>
      <c r="C220" s="375"/>
      <c r="D220" s="403"/>
      <c r="E220" s="377"/>
      <c r="F220" s="378"/>
      <c r="G220" s="378"/>
      <c r="H220" s="378"/>
      <c r="I220" s="393"/>
      <c r="J220" s="391"/>
    </row>
    <row r="221" spans="1:10" s="350" customFormat="1" ht="14.25" customHeight="1">
      <c r="A221" s="366"/>
      <c r="B221" s="379" t="s">
        <v>468</v>
      </c>
      <c r="C221" s="405"/>
      <c r="D221" s="376"/>
      <c r="E221" s="377"/>
      <c r="F221" s="378"/>
      <c r="G221" s="378"/>
      <c r="H221" s="378"/>
      <c r="I221" s="392"/>
      <c r="J221" s="391"/>
    </row>
    <row r="222" spans="1:10" s="350" customFormat="1" ht="14.25" customHeight="1">
      <c r="A222" s="366"/>
      <c r="B222" s="371"/>
      <c r="C222" s="375" t="s">
        <v>108</v>
      </c>
      <c r="D222" s="376"/>
      <c r="E222" s="377"/>
      <c r="F222" s="378"/>
      <c r="G222" s="378"/>
      <c r="H222" s="378"/>
      <c r="I222" s="393">
        <f t="shared" ref="I222" si="25">PRODUCT(D222:H222)</f>
        <v>0</v>
      </c>
      <c r="J222" s="391"/>
    </row>
    <row r="223" spans="1:10" s="350" customFormat="1" ht="14.25" customHeight="1">
      <c r="A223" s="366"/>
      <c r="B223" s="371"/>
      <c r="C223" s="375" t="s">
        <v>108</v>
      </c>
      <c r="D223" s="376"/>
      <c r="E223" s="377"/>
      <c r="F223" s="378"/>
      <c r="G223" s="378"/>
      <c r="H223" s="378"/>
      <c r="I223" s="393">
        <f t="shared" ref="I223:I224" si="26">PRODUCT(D223:H223)</f>
        <v>0</v>
      </c>
      <c r="J223" s="391"/>
    </row>
    <row r="224" spans="1:10" s="350" customFormat="1" ht="14.25" customHeight="1">
      <c r="A224" s="366"/>
      <c r="B224" s="371"/>
      <c r="C224" s="375" t="s">
        <v>108</v>
      </c>
      <c r="D224" s="376"/>
      <c r="E224" s="377"/>
      <c r="F224" s="378"/>
      <c r="G224" s="378"/>
      <c r="H224" s="378"/>
      <c r="I224" s="393">
        <f t="shared" si="26"/>
        <v>0</v>
      </c>
      <c r="J224" s="391"/>
    </row>
    <row r="225" spans="1:10" s="350" customFormat="1" ht="14.25" customHeight="1">
      <c r="A225" s="366"/>
      <c r="B225" s="371"/>
      <c r="C225" s="375"/>
      <c r="D225" s="403"/>
      <c r="E225" s="377"/>
      <c r="F225" s="378"/>
      <c r="G225" s="378"/>
      <c r="H225" s="382" t="s">
        <v>386</v>
      </c>
      <c r="I225" s="392">
        <f>SUM(I222:I224)</f>
        <v>0</v>
      </c>
      <c r="J225" s="389">
        <f>+I225+I225*$J$2</f>
        <v>0</v>
      </c>
    </row>
    <row r="226" spans="1:10" s="350" customFormat="1" ht="14.25" customHeight="1">
      <c r="A226" s="366"/>
      <c r="B226" s="371"/>
      <c r="C226" s="375"/>
      <c r="D226" s="376"/>
      <c r="E226" s="377"/>
      <c r="F226" s="378"/>
      <c r="G226" s="378"/>
      <c r="H226" s="378"/>
      <c r="I226" s="392"/>
      <c r="J226" s="391"/>
    </row>
    <row r="227" spans="1:10" s="350" customFormat="1" ht="14.25" customHeight="1">
      <c r="A227" s="366"/>
      <c r="B227" s="379" t="s">
        <v>469</v>
      </c>
      <c r="C227" s="405"/>
      <c r="D227" s="376"/>
      <c r="E227" s="377"/>
      <c r="F227" s="378"/>
      <c r="G227" s="378"/>
      <c r="H227" s="378"/>
      <c r="I227" s="392"/>
      <c r="J227" s="391"/>
    </row>
    <row r="228" spans="1:10" s="350" customFormat="1" ht="14.25" customHeight="1">
      <c r="A228" s="366"/>
      <c r="B228" s="371"/>
      <c r="C228" s="375" t="s">
        <v>108</v>
      </c>
      <c r="D228" s="376"/>
      <c r="E228" s="377"/>
      <c r="F228" s="378"/>
      <c r="G228" s="378"/>
      <c r="H228" s="378"/>
      <c r="I228" s="393">
        <f t="shared" ref="I228:I230" si="27">PRODUCT(D228:H228)</f>
        <v>0</v>
      </c>
      <c r="J228" s="391"/>
    </row>
    <row r="229" spans="1:10" s="350" customFormat="1" ht="14.25" customHeight="1">
      <c r="A229" s="366"/>
      <c r="B229" s="371"/>
      <c r="C229" s="375" t="s">
        <v>108</v>
      </c>
      <c r="D229" s="376"/>
      <c r="E229" s="377"/>
      <c r="F229" s="378"/>
      <c r="G229" s="378"/>
      <c r="H229" s="378"/>
      <c r="I229" s="393">
        <f t="shared" si="27"/>
        <v>0</v>
      </c>
      <c r="J229" s="391"/>
    </row>
    <row r="230" spans="1:10" s="350" customFormat="1" ht="14.25" customHeight="1">
      <c r="A230" s="366"/>
      <c r="B230" s="371"/>
      <c r="C230" s="375" t="s">
        <v>108</v>
      </c>
      <c r="D230" s="376"/>
      <c r="E230" s="377"/>
      <c r="F230" s="378"/>
      <c r="G230" s="378"/>
      <c r="H230" s="378"/>
      <c r="I230" s="393">
        <f t="shared" si="27"/>
        <v>0</v>
      </c>
      <c r="J230" s="391"/>
    </row>
    <row r="231" spans="1:10" s="350" customFormat="1" ht="14.25" customHeight="1">
      <c r="A231" s="366"/>
      <c r="B231" s="371"/>
      <c r="C231" s="375"/>
      <c r="D231" s="403"/>
      <c r="E231" s="377"/>
      <c r="F231" s="378"/>
      <c r="G231" s="378"/>
      <c r="H231" s="382" t="s">
        <v>386</v>
      </c>
      <c r="I231" s="392">
        <f>SUM(I228:I230)</f>
        <v>0</v>
      </c>
      <c r="J231" s="389">
        <f>+I231+I231*$J$2</f>
        <v>0</v>
      </c>
    </row>
    <row r="232" spans="1:10" s="350" customFormat="1" ht="14.25" customHeight="1">
      <c r="A232" s="366"/>
      <c r="B232" s="371"/>
      <c r="C232" s="375"/>
      <c r="D232" s="376"/>
      <c r="E232" s="377"/>
      <c r="F232" s="378"/>
      <c r="G232" s="378"/>
      <c r="H232" s="378"/>
      <c r="I232" s="392"/>
      <c r="J232" s="391"/>
    </row>
    <row r="233" spans="1:10" s="350" customFormat="1" ht="14.25" customHeight="1">
      <c r="A233" s="366"/>
      <c r="B233" s="379" t="s">
        <v>470</v>
      </c>
      <c r="C233" s="405"/>
      <c r="D233" s="376"/>
      <c r="E233" s="377"/>
      <c r="F233" s="378"/>
      <c r="G233" s="378"/>
      <c r="H233" s="378"/>
      <c r="I233" s="392"/>
      <c r="J233" s="391"/>
    </row>
    <row r="234" spans="1:10" s="350" customFormat="1" ht="14.25" customHeight="1">
      <c r="A234" s="366"/>
      <c r="B234" s="371"/>
      <c r="C234" s="375" t="s">
        <v>108</v>
      </c>
      <c r="D234" s="376"/>
      <c r="E234" s="377"/>
      <c r="F234" s="378"/>
      <c r="G234" s="378"/>
      <c r="H234" s="378"/>
      <c r="I234" s="393">
        <f t="shared" ref="I234:I236" si="28">PRODUCT(D234:H234)</f>
        <v>0</v>
      </c>
      <c r="J234" s="391"/>
    </row>
    <row r="235" spans="1:10" s="350" customFormat="1" ht="14.25" customHeight="1">
      <c r="A235" s="366"/>
      <c r="B235" s="371"/>
      <c r="C235" s="375" t="s">
        <v>108</v>
      </c>
      <c r="D235" s="376"/>
      <c r="E235" s="377"/>
      <c r="F235" s="378"/>
      <c r="G235" s="378"/>
      <c r="H235" s="378"/>
      <c r="I235" s="393">
        <f t="shared" si="28"/>
        <v>0</v>
      </c>
      <c r="J235" s="391"/>
    </row>
    <row r="236" spans="1:10" s="350" customFormat="1" ht="14.25" customHeight="1">
      <c r="A236" s="366"/>
      <c r="B236" s="371"/>
      <c r="C236" s="375" t="s">
        <v>108</v>
      </c>
      <c r="D236" s="376"/>
      <c r="E236" s="377"/>
      <c r="F236" s="378"/>
      <c r="G236" s="378"/>
      <c r="H236" s="378"/>
      <c r="I236" s="393">
        <f t="shared" si="28"/>
        <v>0</v>
      </c>
      <c r="J236" s="391"/>
    </row>
    <row r="237" spans="1:10" s="350" customFormat="1" ht="14.25" customHeight="1">
      <c r="A237" s="366"/>
      <c r="B237" s="371"/>
      <c r="C237" s="375"/>
      <c r="D237" s="403"/>
      <c r="E237" s="377"/>
      <c r="F237" s="378"/>
      <c r="G237" s="378"/>
      <c r="H237" s="382" t="s">
        <v>386</v>
      </c>
      <c r="I237" s="392">
        <f>SUM(I234:I236)</f>
        <v>0</v>
      </c>
      <c r="J237" s="389">
        <f>+I237+I237*$J$2</f>
        <v>0</v>
      </c>
    </row>
    <row r="238" spans="1:10" s="350" customFormat="1" ht="14.25" customHeight="1">
      <c r="A238" s="366"/>
      <c r="B238" s="371"/>
      <c r="C238" s="375"/>
      <c r="D238" s="376"/>
      <c r="E238" s="377"/>
      <c r="F238" s="378"/>
      <c r="G238" s="378"/>
      <c r="H238" s="378"/>
      <c r="I238" s="392"/>
      <c r="J238" s="391"/>
    </row>
    <row r="239" spans="1:10" s="350" customFormat="1" ht="14.25" customHeight="1">
      <c r="A239" s="366"/>
      <c r="B239" s="379" t="s">
        <v>471</v>
      </c>
      <c r="C239" s="405"/>
      <c r="D239" s="376"/>
      <c r="E239" s="377"/>
      <c r="F239" s="378"/>
      <c r="G239" s="378"/>
      <c r="H239" s="378"/>
      <c r="I239" s="392"/>
      <c r="J239" s="391"/>
    </row>
    <row r="240" spans="1:10" s="350" customFormat="1" ht="14.25" customHeight="1">
      <c r="A240" s="366"/>
      <c r="B240" s="371"/>
      <c r="C240" s="375" t="s">
        <v>108</v>
      </c>
      <c r="D240" s="376"/>
      <c r="E240" s="377"/>
      <c r="F240" s="378"/>
      <c r="G240" s="378"/>
      <c r="H240" s="378"/>
      <c r="I240" s="393">
        <f t="shared" ref="I240:I242" si="29">PRODUCT(D240:H240)</f>
        <v>0</v>
      </c>
      <c r="J240" s="391"/>
    </row>
    <row r="241" spans="1:10" s="350" customFormat="1" ht="14.25" customHeight="1">
      <c r="A241" s="366"/>
      <c r="B241" s="371"/>
      <c r="C241" s="375" t="s">
        <v>108</v>
      </c>
      <c r="D241" s="376"/>
      <c r="E241" s="377"/>
      <c r="F241" s="378"/>
      <c r="G241" s="378"/>
      <c r="H241" s="378"/>
      <c r="I241" s="393">
        <f t="shared" si="29"/>
        <v>0</v>
      </c>
      <c r="J241" s="391"/>
    </row>
    <row r="242" spans="1:10" s="350" customFormat="1" ht="14.25" customHeight="1">
      <c r="A242" s="366"/>
      <c r="B242" s="371"/>
      <c r="C242" s="375" t="s">
        <v>108</v>
      </c>
      <c r="D242" s="376"/>
      <c r="E242" s="377"/>
      <c r="F242" s="378"/>
      <c r="G242" s="378"/>
      <c r="H242" s="378"/>
      <c r="I242" s="393">
        <f t="shared" si="29"/>
        <v>0</v>
      </c>
      <c r="J242" s="391"/>
    </row>
    <row r="243" spans="1:10" s="350" customFormat="1" ht="14.25" customHeight="1">
      <c r="A243" s="366"/>
      <c r="B243" s="371"/>
      <c r="C243" s="375"/>
      <c r="D243" s="403"/>
      <c r="E243" s="377"/>
      <c r="F243" s="378"/>
      <c r="G243" s="378"/>
      <c r="H243" s="382" t="s">
        <v>386</v>
      </c>
      <c r="I243" s="392">
        <f>SUM(I240:I242)</f>
        <v>0</v>
      </c>
      <c r="J243" s="389">
        <f>+I243+I243*$J$2</f>
        <v>0</v>
      </c>
    </row>
    <row r="244" spans="1:10" s="350" customFormat="1" ht="14.25" customHeight="1">
      <c r="A244" s="366"/>
      <c r="B244" s="371"/>
      <c r="C244" s="375"/>
      <c r="D244" s="376"/>
      <c r="E244" s="377"/>
      <c r="F244" s="378"/>
      <c r="G244" s="378"/>
      <c r="H244" s="378"/>
      <c r="I244" s="392"/>
      <c r="J244" s="391"/>
    </row>
    <row r="245" spans="1:10" s="350" customFormat="1" ht="14.25" customHeight="1">
      <c r="A245" s="366"/>
      <c r="B245" s="379" t="s">
        <v>472</v>
      </c>
      <c r="C245" s="405"/>
      <c r="D245" s="376"/>
      <c r="E245" s="377"/>
      <c r="F245" s="378"/>
      <c r="G245" s="378"/>
      <c r="H245" s="378"/>
      <c r="I245" s="392"/>
      <c r="J245" s="391"/>
    </row>
    <row r="246" spans="1:10" s="350" customFormat="1" ht="14.25" customHeight="1">
      <c r="A246" s="366"/>
      <c r="B246" s="371"/>
      <c r="C246" s="375" t="s">
        <v>108</v>
      </c>
      <c r="D246" s="376"/>
      <c r="E246" s="377"/>
      <c r="F246" s="378"/>
      <c r="G246" s="378"/>
      <c r="H246" s="378"/>
      <c r="I246" s="393">
        <f t="shared" ref="I246:I248" si="30">PRODUCT(D246:H246)</f>
        <v>0</v>
      </c>
      <c r="J246" s="391"/>
    </row>
    <row r="247" spans="1:10" s="350" customFormat="1" ht="14.25" customHeight="1">
      <c r="A247" s="366"/>
      <c r="B247" s="371"/>
      <c r="C247" s="375" t="s">
        <v>108</v>
      </c>
      <c r="D247" s="376"/>
      <c r="E247" s="377"/>
      <c r="F247" s="378"/>
      <c r="G247" s="378"/>
      <c r="H247" s="378"/>
      <c r="I247" s="393">
        <f t="shared" si="30"/>
        <v>0</v>
      </c>
      <c r="J247" s="391"/>
    </row>
    <row r="248" spans="1:10" s="350" customFormat="1" ht="14.25" customHeight="1">
      <c r="A248" s="366"/>
      <c r="B248" s="371"/>
      <c r="C248" s="375" t="s">
        <v>108</v>
      </c>
      <c r="D248" s="376"/>
      <c r="E248" s="377"/>
      <c r="F248" s="378"/>
      <c r="G248" s="378"/>
      <c r="H248" s="378"/>
      <c r="I248" s="393">
        <f t="shared" si="30"/>
        <v>0</v>
      </c>
      <c r="J248" s="391"/>
    </row>
    <row r="249" spans="1:10" s="350" customFormat="1" ht="14.25" customHeight="1">
      <c r="A249" s="366"/>
      <c r="B249" s="371"/>
      <c r="C249" s="375"/>
      <c r="D249" s="403"/>
      <c r="E249" s="377"/>
      <c r="F249" s="378"/>
      <c r="G249" s="378"/>
      <c r="H249" s="382" t="s">
        <v>386</v>
      </c>
      <c r="I249" s="392">
        <f>SUM(I246:I248)</f>
        <v>0</v>
      </c>
      <c r="J249" s="389">
        <f>+I249+I249*$J$2</f>
        <v>0</v>
      </c>
    </row>
    <row r="250" spans="1:10" s="350" customFormat="1" ht="14.25" customHeight="1">
      <c r="A250" s="366"/>
      <c r="B250" s="371"/>
      <c r="C250" s="375"/>
      <c r="D250" s="376"/>
      <c r="E250" s="377"/>
      <c r="F250" s="378"/>
      <c r="G250" s="378"/>
      <c r="H250" s="378"/>
      <c r="I250" s="392"/>
      <c r="J250" s="391"/>
    </row>
    <row r="251" spans="1:10" s="350" customFormat="1" ht="14.25" customHeight="1">
      <c r="A251" s="366"/>
      <c r="B251" s="379" t="s">
        <v>473</v>
      </c>
      <c r="C251" s="405"/>
      <c r="D251" s="376"/>
      <c r="E251" s="377"/>
      <c r="F251" s="378"/>
      <c r="G251" s="378"/>
      <c r="H251" s="378"/>
      <c r="I251" s="392"/>
      <c r="J251" s="391"/>
    </row>
    <row r="252" spans="1:10" s="350" customFormat="1" ht="14.25" customHeight="1">
      <c r="A252" s="366"/>
      <c r="B252" s="371"/>
      <c r="C252" s="375" t="s">
        <v>108</v>
      </c>
      <c r="D252" s="376"/>
      <c r="E252" s="377"/>
      <c r="F252" s="378"/>
      <c r="G252" s="378"/>
      <c r="H252" s="378"/>
      <c r="I252" s="393">
        <f t="shared" ref="I252:I254" si="31">PRODUCT(D252:H252)</f>
        <v>0</v>
      </c>
      <c r="J252" s="391"/>
    </row>
    <row r="253" spans="1:10" s="350" customFormat="1" ht="14.25" customHeight="1">
      <c r="A253" s="366"/>
      <c r="B253" s="371"/>
      <c r="C253" s="375" t="s">
        <v>108</v>
      </c>
      <c r="D253" s="376"/>
      <c r="E253" s="377"/>
      <c r="F253" s="378"/>
      <c r="G253" s="378"/>
      <c r="H253" s="378"/>
      <c r="I253" s="393">
        <f t="shared" si="31"/>
        <v>0</v>
      </c>
      <c r="J253" s="391"/>
    </row>
    <row r="254" spans="1:10" s="350" customFormat="1" ht="14.25" customHeight="1">
      <c r="A254" s="366"/>
      <c r="B254" s="371"/>
      <c r="C254" s="375" t="s">
        <v>108</v>
      </c>
      <c r="D254" s="376"/>
      <c r="E254" s="377"/>
      <c r="F254" s="378"/>
      <c r="G254" s="378"/>
      <c r="H254" s="378"/>
      <c r="I254" s="393">
        <f t="shared" si="31"/>
        <v>0</v>
      </c>
      <c r="J254" s="391"/>
    </row>
    <row r="255" spans="1:10" s="350" customFormat="1" ht="14.25" customHeight="1">
      <c r="A255" s="366"/>
      <c r="B255" s="371"/>
      <c r="C255" s="375"/>
      <c r="D255" s="403"/>
      <c r="E255" s="377"/>
      <c r="F255" s="378"/>
      <c r="G255" s="378"/>
      <c r="H255" s="382" t="s">
        <v>386</v>
      </c>
      <c r="I255" s="392">
        <f>SUM(I252:I254)</f>
        <v>0</v>
      </c>
      <c r="J255" s="389">
        <f>+I255+I255*$J$2</f>
        <v>0</v>
      </c>
    </row>
    <row r="256" spans="1:10" s="350" customFormat="1" ht="14.25" customHeight="1">
      <c r="A256" s="366"/>
      <c r="B256" s="371"/>
      <c r="C256" s="375"/>
      <c r="D256" s="376"/>
      <c r="E256" s="377"/>
      <c r="F256" s="378"/>
      <c r="G256" s="378"/>
      <c r="H256" s="378"/>
      <c r="I256" s="392"/>
      <c r="J256" s="391"/>
    </row>
    <row r="257" spans="1:10" s="350" customFormat="1" ht="14.25" customHeight="1">
      <c r="A257" s="366"/>
      <c r="B257" s="371"/>
      <c r="C257" s="375"/>
      <c r="D257" s="376"/>
      <c r="E257" s="377"/>
      <c r="F257" s="378"/>
      <c r="G257" s="378"/>
      <c r="H257" s="378"/>
      <c r="I257" s="392"/>
      <c r="J257" s="391"/>
    </row>
    <row r="258" spans="1:10" s="350" customFormat="1" ht="14.25" customHeight="1">
      <c r="A258" s="366"/>
      <c r="B258" s="379" t="s">
        <v>474</v>
      </c>
      <c r="C258" s="405"/>
      <c r="D258" s="376"/>
      <c r="E258" s="377"/>
      <c r="F258" s="378"/>
      <c r="G258" s="378"/>
      <c r="H258" s="378"/>
      <c r="I258" s="392"/>
      <c r="J258" s="391"/>
    </row>
    <row r="259" spans="1:10" s="350" customFormat="1" ht="14.25" customHeight="1">
      <c r="A259" s="366"/>
      <c r="B259" s="371"/>
      <c r="C259" s="375" t="s">
        <v>108</v>
      </c>
      <c r="D259" s="376"/>
      <c r="E259" s="377"/>
      <c r="F259" s="378"/>
      <c r="G259" s="378"/>
      <c r="H259" s="378"/>
      <c r="I259" s="393">
        <f t="shared" ref="I259:I261" si="32">PRODUCT(D259:H259)</f>
        <v>0</v>
      </c>
      <c r="J259" s="391"/>
    </row>
    <row r="260" spans="1:10" s="350" customFormat="1" ht="14.25" customHeight="1">
      <c r="A260" s="366"/>
      <c r="B260" s="371"/>
      <c r="C260" s="375" t="s">
        <v>108</v>
      </c>
      <c r="D260" s="376"/>
      <c r="E260" s="377"/>
      <c r="F260" s="378"/>
      <c r="G260" s="378"/>
      <c r="H260" s="378"/>
      <c r="I260" s="393">
        <f t="shared" si="32"/>
        <v>0</v>
      </c>
      <c r="J260" s="391"/>
    </row>
    <row r="261" spans="1:10" s="350" customFormat="1" ht="14.25" customHeight="1">
      <c r="A261" s="366"/>
      <c r="B261" s="371" t="s">
        <v>475</v>
      </c>
      <c r="C261" s="375" t="s">
        <v>108</v>
      </c>
      <c r="D261" s="376">
        <v>1</v>
      </c>
      <c r="E261" s="377">
        <v>3.04</v>
      </c>
      <c r="F261" s="378"/>
      <c r="G261" s="378">
        <v>1.1000000000000001</v>
      </c>
      <c r="H261" s="378"/>
      <c r="I261" s="393">
        <f t="shared" si="32"/>
        <v>3.3440000000000003</v>
      </c>
      <c r="J261" s="391"/>
    </row>
    <row r="262" spans="1:10" s="350" customFormat="1" ht="14.25" customHeight="1">
      <c r="A262" s="366"/>
      <c r="B262" s="371"/>
      <c r="C262" s="375"/>
      <c r="D262" s="403"/>
      <c r="E262" s="377"/>
      <c r="F262" s="378"/>
      <c r="G262" s="378"/>
      <c r="H262" s="382" t="s">
        <v>386</v>
      </c>
      <c r="I262" s="392">
        <f>SUM(I259:I261)</f>
        <v>3.3440000000000003</v>
      </c>
      <c r="J262" s="389">
        <f>+I262+I262*$J$2</f>
        <v>3.6784000000000003</v>
      </c>
    </row>
    <row r="263" spans="1:10" s="350" customFormat="1" ht="14.25" customHeight="1">
      <c r="A263" s="366"/>
      <c r="B263" s="371"/>
      <c r="C263" s="375"/>
      <c r="D263" s="403"/>
      <c r="E263" s="377"/>
      <c r="F263" s="378"/>
      <c r="G263" s="378"/>
      <c r="H263" s="378"/>
      <c r="I263" s="393"/>
      <c r="J263" s="391"/>
    </row>
    <row r="264" spans="1:10" s="350" customFormat="1" ht="14.25" customHeight="1">
      <c r="A264" s="366"/>
      <c r="B264" s="379" t="s">
        <v>476</v>
      </c>
      <c r="C264" s="405"/>
      <c r="D264" s="376"/>
      <c r="E264" s="377"/>
      <c r="F264" s="378"/>
      <c r="G264" s="378"/>
      <c r="H264" s="378"/>
      <c r="I264" s="392"/>
      <c r="J264" s="391"/>
    </row>
    <row r="265" spans="1:10" s="350" customFormat="1" ht="14.25" customHeight="1">
      <c r="A265" s="366"/>
      <c r="B265" s="371"/>
      <c r="C265" s="375" t="s">
        <v>108</v>
      </c>
      <c r="D265" s="376"/>
      <c r="E265" s="377"/>
      <c r="F265" s="378"/>
      <c r="G265" s="378"/>
      <c r="H265" s="378"/>
      <c r="I265" s="393">
        <f t="shared" ref="I265" si="33">PRODUCT(D265:H265)</f>
        <v>0</v>
      </c>
      <c r="J265" s="391"/>
    </row>
    <row r="266" spans="1:10" s="350" customFormat="1" ht="14.25" customHeight="1">
      <c r="A266" s="366"/>
      <c r="B266" s="371"/>
      <c r="C266" s="375"/>
      <c r="D266" s="403"/>
      <c r="E266" s="377"/>
      <c r="F266" s="378"/>
      <c r="G266" s="378"/>
      <c r="H266" s="382" t="s">
        <v>386</v>
      </c>
      <c r="I266" s="392">
        <f>SUM(I265)</f>
        <v>0</v>
      </c>
      <c r="J266" s="389">
        <f>+I266+I266*$J$2</f>
        <v>0</v>
      </c>
    </row>
    <row r="267" spans="1:10" s="350" customFormat="1" ht="14.25" customHeight="1">
      <c r="A267" s="366"/>
      <c r="B267" s="371"/>
      <c r="C267" s="375"/>
      <c r="D267" s="376"/>
      <c r="E267" s="377"/>
      <c r="F267" s="378"/>
      <c r="G267" s="378"/>
      <c r="H267" s="378"/>
      <c r="I267" s="392"/>
      <c r="J267" s="391"/>
    </row>
    <row r="268" spans="1:10" s="350" customFormat="1" ht="14.25" customHeight="1">
      <c r="A268" s="366"/>
      <c r="B268" s="371"/>
      <c r="C268" s="375"/>
      <c r="D268" s="376"/>
      <c r="E268" s="377"/>
      <c r="F268" s="378"/>
      <c r="G268" s="378"/>
      <c r="H268" s="378"/>
      <c r="I268" s="392"/>
      <c r="J268" s="391"/>
    </row>
    <row r="269" spans="1:10" s="350" customFormat="1" ht="14.25" customHeight="1">
      <c r="A269" s="366"/>
      <c r="B269" s="379" t="s">
        <v>477</v>
      </c>
      <c r="C269" s="405"/>
      <c r="D269" s="376"/>
      <c r="E269" s="377"/>
      <c r="F269" s="378"/>
      <c r="G269" s="378"/>
      <c r="H269" s="378"/>
      <c r="I269" s="392"/>
      <c r="J269" s="391"/>
    </row>
    <row r="270" spans="1:10" s="350" customFormat="1" ht="14.25" customHeight="1">
      <c r="A270" s="366"/>
      <c r="B270" s="371" t="s">
        <v>478</v>
      </c>
      <c r="C270" s="375" t="s">
        <v>108</v>
      </c>
      <c r="D270" s="376">
        <v>1</v>
      </c>
      <c r="E270" s="377">
        <f>14.1+10.9</f>
        <v>25</v>
      </c>
      <c r="F270" s="378"/>
      <c r="G270" s="378"/>
      <c r="H270" s="378"/>
      <c r="I270" s="393">
        <f t="shared" ref="I270" si="34">PRODUCT(D270:H270)</f>
        <v>25</v>
      </c>
      <c r="J270" s="391"/>
    </row>
    <row r="271" spans="1:10" s="350" customFormat="1" ht="14.25" customHeight="1">
      <c r="A271" s="366"/>
      <c r="B271" s="371"/>
      <c r="C271" s="375"/>
      <c r="D271" s="403"/>
      <c r="E271" s="377"/>
      <c r="F271" s="378"/>
      <c r="G271" s="378"/>
      <c r="H271" s="382" t="s">
        <v>386</v>
      </c>
      <c r="I271" s="392">
        <f>SUM(I270)</f>
        <v>25</v>
      </c>
      <c r="J271" s="389">
        <f>+I271+I271*$J$2</f>
        <v>27.5</v>
      </c>
    </row>
    <row r="272" spans="1:10" s="350" customFormat="1" ht="14.25" customHeight="1">
      <c r="A272" s="366"/>
      <c r="B272" s="379" t="s">
        <v>479</v>
      </c>
      <c r="C272" s="405"/>
      <c r="D272" s="376"/>
      <c r="E272" s="377"/>
      <c r="F272" s="378"/>
      <c r="G272" s="378"/>
      <c r="H272" s="378"/>
      <c r="I272" s="392"/>
      <c r="J272" s="391"/>
    </row>
    <row r="273" spans="1:10" s="350" customFormat="1" ht="14.25" customHeight="1">
      <c r="A273" s="366"/>
      <c r="B273" s="371" t="s">
        <v>478</v>
      </c>
      <c r="C273" s="375" t="s">
        <v>108</v>
      </c>
      <c r="D273" s="376"/>
      <c r="E273" s="377"/>
      <c r="F273" s="378"/>
      <c r="G273" s="378"/>
      <c r="H273" s="378"/>
      <c r="I273" s="393">
        <f t="shared" ref="I273" si="35">PRODUCT(D273:H273)</f>
        <v>0</v>
      </c>
      <c r="J273" s="391"/>
    </row>
    <row r="274" spans="1:10" s="350" customFormat="1" ht="14.25" customHeight="1">
      <c r="A274" s="366"/>
      <c r="B274" s="371"/>
      <c r="C274" s="375"/>
      <c r="D274" s="403"/>
      <c r="E274" s="377"/>
      <c r="F274" s="378"/>
      <c r="G274" s="378"/>
      <c r="H274" s="382" t="s">
        <v>386</v>
      </c>
      <c r="I274" s="392">
        <f>SUM(I273)</f>
        <v>0</v>
      </c>
      <c r="J274" s="389">
        <f>+I274+I274*$J$2</f>
        <v>0</v>
      </c>
    </row>
    <row r="275" spans="1:10" s="350" customFormat="1" ht="14.25" customHeight="1">
      <c r="A275" s="366"/>
      <c r="B275" s="371"/>
      <c r="C275" s="375"/>
      <c r="D275" s="403"/>
      <c r="E275" s="377"/>
      <c r="F275" s="378"/>
      <c r="G275" s="378"/>
      <c r="H275" s="382"/>
      <c r="I275" s="392"/>
      <c r="J275" s="389"/>
    </row>
    <row r="276" spans="1:10" s="350" customFormat="1" ht="14.25" customHeight="1">
      <c r="A276" s="366"/>
      <c r="B276" s="371"/>
      <c r="C276" s="375"/>
      <c r="D276" s="403"/>
      <c r="E276" s="377"/>
      <c r="F276" s="378"/>
      <c r="G276" s="378"/>
      <c r="H276" s="382"/>
      <c r="I276" s="392"/>
      <c r="J276" s="389"/>
    </row>
    <row r="277" spans="1:10" s="350" customFormat="1" ht="14.25" customHeight="1">
      <c r="A277" s="366"/>
      <c r="B277" s="379" t="s">
        <v>480</v>
      </c>
      <c r="C277" s="405"/>
      <c r="D277" s="376"/>
      <c r="E277" s="377"/>
      <c r="F277" s="378"/>
      <c r="G277" s="378"/>
      <c r="H277" s="378"/>
      <c r="I277" s="392"/>
      <c r="J277" s="391"/>
    </row>
    <row r="278" spans="1:10" s="350" customFormat="1" ht="14.25" customHeight="1">
      <c r="A278" s="366"/>
      <c r="B278" s="371" t="s">
        <v>481</v>
      </c>
      <c r="C278" s="375" t="s">
        <v>108</v>
      </c>
      <c r="D278" s="376">
        <v>1</v>
      </c>
      <c r="E278" s="377">
        <f>2.365+2.67+3.25+2.6+2.6+4.5</f>
        <v>17.984999999999999</v>
      </c>
      <c r="F278" s="378"/>
      <c r="G278" s="378">
        <v>2.7</v>
      </c>
      <c r="H278" s="378"/>
      <c r="I278" s="393">
        <f t="shared" ref="I278:I280" si="36">PRODUCT(D278:H278)</f>
        <v>48.5595</v>
      </c>
      <c r="J278" s="391"/>
    </row>
    <row r="279" spans="1:10" s="350" customFormat="1" ht="14.25" customHeight="1">
      <c r="A279" s="366"/>
      <c r="B279" s="371" t="s">
        <v>482</v>
      </c>
      <c r="C279" s="375" t="s">
        <v>108</v>
      </c>
      <c r="D279" s="376">
        <v>1</v>
      </c>
      <c r="E279" s="377">
        <f>14.1+10.9</f>
        <v>25</v>
      </c>
      <c r="F279" s="378"/>
      <c r="G279" s="378">
        <v>2.7</v>
      </c>
      <c r="H279" s="378"/>
      <c r="I279" s="393">
        <f t="shared" si="36"/>
        <v>67.5</v>
      </c>
      <c r="J279" s="391"/>
    </row>
    <row r="280" spans="1:10" s="350" customFormat="1" ht="14.25" customHeight="1">
      <c r="A280" s="366"/>
      <c r="B280" s="371" t="s">
        <v>439</v>
      </c>
      <c r="C280" s="375" t="s">
        <v>108</v>
      </c>
      <c r="D280" s="376">
        <v>-2</v>
      </c>
      <c r="E280" s="377">
        <v>1</v>
      </c>
      <c r="F280" s="378"/>
      <c r="G280" s="378">
        <v>2.4</v>
      </c>
      <c r="H280" s="378"/>
      <c r="I280" s="393">
        <f t="shared" si="36"/>
        <v>-4.8</v>
      </c>
      <c r="J280" s="391"/>
    </row>
    <row r="281" spans="1:10" s="350" customFormat="1" ht="14.25" customHeight="1">
      <c r="A281" s="366"/>
      <c r="B281" s="371"/>
      <c r="C281" s="375"/>
      <c r="D281" s="403"/>
      <c r="E281" s="377"/>
      <c r="F281" s="378"/>
      <c r="G281" s="378"/>
      <c r="H281" s="382" t="s">
        <v>386</v>
      </c>
      <c r="I281" s="392">
        <f>SUM(I278:I280)</f>
        <v>111.2595</v>
      </c>
      <c r="J281" s="389">
        <f>+I281+I281*$J$2</f>
        <v>122.38545000000001</v>
      </c>
    </row>
    <row r="282" spans="1:10" s="350" customFormat="1" ht="14.25" customHeight="1">
      <c r="A282" s="366"/>
      <c r="B282" s="371"/>
      <c r="C282" s="375"/>
      <c r="D282" s="403"/>
      <c r="E282" s="377"/>
      <c r="F282" s="378"/>
      <c r="G282" s="378"/>
      <c r="H282" s="378"/>
      <c r="I282" s="393"/>
      <c r="J282" s="391"/>
    </row>
    <row r="283" spans="1:10" s="350" customFormat="1" ht="14.25" customHeight="1">
      <c r="A283" s="366"/>
      <c r="B283" s="379" t="s">
        <v>483</v>
      </c>
      <c r="C283" s="405"/>
      <c r="D283" s="376"/>
      <c r="E283" s="377"/>
      <c r="F283" s="378"/>
      <c r="G283" s="378"/>
      <c r="H283" s="378"/>
      <c r="I283" s="392"/>
      <c r="J283" s="391"/>
    </row>
    <row r="284" spans="1:10" s="350" customFormat="1" ht="14.25" customHeight="1">
      <c r="A284" s="366"/>
      <c r="B284" s="371"/>
      <c r="C284" s="375" t="s">
        <v>108</v>
      </c>
      <c r="D284" s="376"/>
      <c r="E284" s="377"/>
      <c r="F284" s="378"/>
      <c r="G284" s="378"/>
      <c r="H284" s="378"/>
      <c r="I284" s="393">
        <f t="shared" ref="I284" si="37">PRODUCT(D284:H284)</f>
        <v>0</v>
      </c>
      <c r="J284" s="391"/>
    </row>
    <row r="285" spans="1:10" s="350" customFormat="1" ht="14.25" customHeight="1">
      <c r="A285" s="366"/>
      <c r="B285" s="371"/>
      <c r="C285" s="375"/>
      <c r="D285" s="403"/>
      <c r="E285" s="377"/>
      <c r="F285" s="378"/>
      <c r="G285" s="378"/>
      <c r="H285" s="382" t="s">
        <v>386</v>
      </c>
      <c r="I285" s="392">
        <f>SUM(I284)</f>
        <v>0</v>
      </c>
      <c r="J285" s="389">
        <f>+I285+I285*$J$2</f>
        <v>0</v>
      </c>
    </row>
    <row r="286" spans="1:10" s="350" customFormat="1" ht="14.25" customHeight="1">
      <c r="A286" s="366"/>
      <c r="B286" s="371"/>
      <c r="C286" s="375"/>
      <c r="D286" s="376"/>
      <c r="E286" s="377"/>
      <c r="F286" s="378"/>
      <c r="G286" s="378"/>
      <c r="H286" s="378"/>
      <c r="I286" s="392"/>
      <c r="J286" s="391"/>
    </row>
    <row r="287" spans="1:10" s="350" customFormat="1" ht="14.25" customHeight="1">
      <c r="A287" s="366"/>
      <c r="B287" s="367" t="s">
        <v>484</v>
      </c>
      <c r="C287" s="368"/>
      <c r="D287" s="376"/>
      <c r="E287" s="376"/>
      <c r="F287" s="376"/>
      <c r="G287" s="376"/>
      <c r="H287" s="376"/>
      <c r="I287" s="402"/>
      <c r="J287" s="391"/>
    </row>
    <row r="288" spans="1:10" s="350" customFormat="1" ht="14.25" customHeight="1">
      <c r="A288" s="366"/>
      <c r="B288" s="371" t="s">
        <v>485</v>
      </c>
      <c r="C288" s="375" t="s">
        <v>108</v>
      </c>
      <c r="D288" s="376">
        <v>1</v>
      </c>
      <c r="E288" s="406">
        <v>97.8</v>
      </c>
      <c r="F288" s="381"/>
      <c r="G288" s="381"/>
      <c r="H288" s="381"/>
      <c r="I288" s="393">
        <f t="shared" ref="I288:I290" si="38">PRODUCT(D288:H288)</f>
        <v>97.8</v>
      </c>
      <c r="J288" s="391"/>
    </row>
    <row r="289" spans="1:10" s="350" customFormat="1" ht="14.25" customHeight="1">
      <c r="A289" s="366"/>
      <c r="B289" s="371" t="s">
        <v>486</v>
      </c>
      <c r="C289" s="375" t="s">
        <v>108</v>
      </c>
      <c r="D289" s="376">
        <v>1</v>
      </c>
      <c r="E289" s="406">
        <v>94.9</v>
      </c>
      <c r="F289" s="378"/>
      <c r="G289" s="378">
        <v>0.1</v>
      </c>
      <c r="H289" s="378"/>
      <c r="I289" s="393">
        <f t="shared" si="38"/>
        <v>9.49</v>
      </c>
      <c r="J289" s="391"/>
    </row>
    <row r="290" spans="1:10" s="350" customFormat="1" ht="14.25" customHeight="1">
      <c r="A290" s="366"/>
      <c r="B290" s="371"/>
      <c r="C290" s="375"/>
      <c r="D290" s="376"/>
      <c r="E290" s="377"/>
      <c r="F290" s="378"/>
      <c r="G290" s="378"/>
      <c r="H290" s="378"/>
      <c r="I290" s="393">
        <f t="shared" si="38"/>
        <v>0</v>
      </c>
      <c r="J290" s="391"/>
    </row>
    <row r="291" spans="1:10" s="350" customFormat="1" ht="14.25" customHeight="1">
      <c r="A291" s="366"/>
      <c r="B291" s="371"/>
      <c r="C291" s="375"/>
      <c r="D291" s="376"/>
      <c r="E291" s="377"/>
      <c r="F291" s="378"/>
      <c r="G291" s="378"/>
      <c r="H291" s="382" t="s">
        <v>386</v>
      </c>
      <c r="I291" s="392">
        <f>SUM(I288:I290)</f>
        <v>107.28999999999999</v>
      </c>
      <c r="J291" s="389">
        <f>+I291+I291*$J$2</f>
        <v>118.01899999999999</v>
      </c>
    </row>
    <row r="292" spans="1:10" s="350" customFormat="1" ht="14.25" customHeight="1">
      <c r="A292" s="366"/>
      <c r="B292" s="371"/>
      <c r="C292" s="375"/>
      <c r="D292" s="376"/>
      <c r="E292" s="377"/>
      <c r="F292" s="378"/>
      <c r="G292" s="378"/>
      <c r="H292" s="378"/>
      <c r="I292" s="393"/>
      <c r="J292" s="391"/>
    </row>
    <row r="293" spans="1:10" s="350" customFormat="1" ht="14.25" customHeight="1">
      <c r="A293" s="366"/>
      <c r="B293" s="371"/>
      <c r="C293" s="375"/>
      <c r="D293" s="376"/>
      <c r="E293" s="377"/>
      <c r="F293" s="378"/>
      <c r="G293" s="378"/>
      <c r="H293" s="378"/>
      <c r="I293" s="392"/>
      <c r="J293" s="391"/>
    </row>
    <row r="294" spans="1:10" s="350" customFormat="1" ht="14.25" customHeight="1">
      <c r="A294" s="366"/>
      <c r="B294" s="367" t="s">
        <v>487</v>
      </c>
      <c r="C294" s="368"/>
      <c r="D294" s="376"/>
      <c r="E294" s="376"/>
      <c r="F294" s="376"/>
      <c r="G294" s="376"/>
      <c r="H294" s="376"/>
      <c r="I294" s="402"/>
      <c r="J294" s="391"/>
    </row>
    <row r="295" spans="1:10" s="350" customFormat="1" ht="14.25" customHeight="1">
      <c r="A295" s="366"/>
      <c r="B295" s="371"/>
      <c r="C295" s="375"/>
      <c r="D295" s="381"/>
      <c r="E295" s="381"/>
      <c r="F295" s="381"/>
      <c r="G295" s="381"/>
      <c r="H295" s="381"/>
      <c r="I295" s="402"/>
      <c r="J295" s="391"/>
    </row>
    <row r="296" spans="1:10" s="350" customFormat="1" ht="14.25" customHeight="1">
      <c r="A296" s="366"/>
      <c r="B296" s="371"/>
      <c r="C296" s="375"/>
      <c r="D296" s="376"/>
      <c r="E296" s="377"/>
      <c r="F296" s="378"/>
      <c r="G296" s="378"/>
      <c r="H296" s="378"/>
      <c r="I296" s="393"/>
      <c r="J296" s="391"/>
    </row>
    <row r="297" spans="1:10" s="350" customFormat="1" ht="14.25" customHeight="1">
      <c r="A297" s="366"/>
      <c r="B297" s="371"/>
      <c r="C297" s="375"/>
      <c r="D297" s="376"/>
      <c r="E297" s="377"/>
      <c r="F297" s="378"/>
      <c r="G297" s="378"/>
      <c r="H297" s="378"/>
      <c r="I297" s="393"/>
      <c r="J297" s="391"/>
    </row>
    <row r="298" spans="1:10" s="350" customFormat="1" ht="14.25" customHeight="1">
      <c r="A298" s="366"/>
      <c r="B298" s="371"/>
      <c r="C298" s="375"/>
      <c r="D298" s="376"/>
      <c r="E298" s="377"/>
      <c r="F298" s="378"/>
      <c r="G298" s="378"/>
      <c r="H298" s="382" t="s">
        <v>386</v>
      </c>
      <c r="I298" s="392">
        <f>SUM(I296:I297)</f>
        <v>0</v>
      </c>
      <c r="J298" s="389">
        <f>+I298+I298*$J$2</f>
        <v>0</v>
      </c>
    </row>
    <row r="299" spans="1:10" s="350" customFormat="1" ht="14.25" customHeight="1">
      <c r="A299" s="366"/>
      <c r="B299" s="371"/>
      <c r="C299" s="375"/>
      <c r="D299" s="376"/>
      <c r="E299" s="377"/>
      <c r="F299" s="378"/>
      <c r="G299" s="378"/>
      <c r="H299" s="378"/>
      <c r="I299" s="393"/>
      <c r="J299" s="391"/>
    </row>
    <row r="300" spans="1:10" s="350" customFormat="1" ht="14.25" customHeight="1">
      <c r="A300" s="366"/>
      <c r="B300" s="371"/>
      <c r="C300" s="375"/>
      <c r="D300" s="376"/>
      <c r="E300" s="377"/>
      <c r="F300" s="378"/>
      <c r="G300" s="378"/>
      <c r="H300" s="378"/>
      <c r="I300" s="392"/>
      <c r="J300" s="391"/>
    </row>
    <row r="301" spans="1:10" s="350" customFormat="1" ht="14.25" customHeight="1">
      <c r="A301" s="366"/>
      <c r="B301" s="371"/>
      <c r="C301" s="375"/>
      <c r="D301" s="376"/>
      <c r="E301" s="377"/>
      <c r="F301" s="378"/>
      <c r="G301" s="378"/>
      <c r="H301" s="378"/>
      <c r="I301" s="392"/>
      <c r="J301" s="391"/>
    </row>
    <row r="302" spans="1:10" s="350" customFormat="1" ht="14.25" customHeight="1">
      <c r="A302" s="366"/>
      <c r="B302" s="371"/>
      <c r="C302" s="375"/>
      <c r="D302" s="376"/>
      <c r="E302" s="377"/>
      <c r="F302" s="378"/>
      <c r="G302" s="378"/>
      <c r="H302" s="378"/>
      <c r="I302" s="393"/>
      <c r="J302" s="391"/>
    </row>
    <row r="303" spans="1:10" s="350" customFormat="1" ht="14.25" customHeight="1">
      <c r="A303" s="366"/>
      <c r="B303" s="367" t="s">
        <v>488</v>
      </c>
      <c r="C303" s="368"/>
      <c r="D303" s="376"/>
      <c r="E303" s="377"/>
      <c r="F303" s="378"/>
      <c r="G303" s="378"/>
      <c r="H303" s="378"/>
      <c r="I303" s="393"/>
      <c r="J303" s="391"/>
    </row>
    <row r="304" spans="1:10" s="350" customFormat="1" ht="14.25" customHeight="1">
      <c r="A304" s="366"/>
      <c r="B304" s="371"/>
      <c r="C304" s="375" t="s">
        <v>108</v>
      </c>
      <c r="D304" s="376"/>
      <c r="E304" s="377"/>
      <c r="F304" s="378"/>
      <c r="G304" s="378"/>
      <c r="H304" s="378"/>
      <c r="I304" s="393">
        <f t="shared" ref="I304" si="39">PRODUCT(D304:H304)</f>
        <v>0</v>
      </c>
      <c r="J304" s="391"/>
    </row>
    <row r="305" spans="1:10" s="350" customFormat="1" ht="14.25" customHeight="1">
      <c r="A305" s="366"/>
      <c r="B305" s="371"/>
      <c r="C305" s="375" t="s">
        <v>108</v>
      </c>
      <c r="D305" s="376"/>
      <c r="E305" s="377"/>
      <c r="F305" s="378"/>
      <c r="G305" s="378"/>
      <c r="H305" s="378"/>
      <c r="I305" s="393">
        <f t="shared" ref="I305" si="40">PRODUCT(D305:H305)</f>
        <v>0</v>
      </c>
      <c r="J305" s="391"/>
    </row>
    <row r="306" spans="1:10" s="350" customFormat="1" ht="14.25" customHeight="1">
      <c r="A306" s="366"/>
      <c r="B306" s="371"/>
      <c r="C306" s="375"/>
      <c r="D306" s="376"/>
      <c r="E306" s="377"/>
      <c r="F306" s="378"/>
      <c r="G306" s="378"/>
      <c r="H306" s="382" t="s">
        <v>386</v>
      </c>
      <c r="I306" s="392">
        <f>SUM(I304:I305)</f>
        <v>0</v>
      </c>
      <c r="J306" s="389">
        <f>+I306+I306*$J$2</f>
        <v>0</v>
      </c>
    </row>
    <row r="307" spans="1:10" s="350" customFormat="1" ht="14.25" customHeight="1">
      <c r="A307" s="366"/>
      <c r="B307" s="371"/>
      <c r="C307" s="375"/>
      <c r="D307" s="376"/>
      <c r="E307" s="377"/>
      <c r="F307" s="378"/>
      <c r="G307" s="378"/>
      <c r="H307" s="378"/>
      <c r="I307" s="393"/>
      <c r="J307" s="391"/>
    </row>
    <row r="308" spans="1:10" s="350" customFormat="1" ht="14.25" customHeight="1">
      <c r="A308" s="366"/>
      <c r="B308" s="371"/>
      <c r="C308" s="375"/>
      <c r="D308" s="376"/>
      <c r="E308" s="377"/>
      <c r="F308" s="378"/>
      <c r="G308" s="378"/>
      <c r="H308" s="378"/>
      <c r="I308" s="392"/>
      <c r="J308" s="391"/>
    </row>
    <row r="309" spans="1:10" s="350" customFormat="1" ht="14.25" customHeight="1">
      <c r="A309" s="374"/>
      <c r="B309" s="371"/>
      <c r="C309" s="375"/>
      <c r="D309" s="376"/>
      <c r="E309" s="377"/>
      <c r="F309" s="378"/>
      <c r="G309" s="378"/>
      <c r="H309" s="378"/>
      <c r="I309" s="393"/>
      <c r="J309" s="391"/>
    </row>
    <row r="310" spans="1:10" s="350" customFormat="1" ht="14.25" customHeight="1">
      <c r="A310" s="374"/>
      <c r="B310" s="371"/>
      <c r="C310" s="375"/>
      <c r="D310" s="376"/>
      <c r="E310" s="377"/>
      <c r="F310" s="378"/>
      <c r="G310" s="378"/>
      <c r="H310" s="378"/>
      <c r="I310" s="393"/>
      <c r="J310" s="391"/>
    </row>
    <row r="311" spans="1:10" s="350" customFormat="1" ht="14.25" customHeight="1">
      <c r="A311" s="374"/>
      <c r="B311" s="371"/>
      <c r="C311" s="375"/>
      <c r="D311" s="376"/>
      <c r="E311" s="377"/>
      <c r="F311" s="378"/>
      <c r="G311" s="378"/>
      <c r="H311" s="378"/>
      <c r="I311" s="393"/>
      <c r="J311" s="391"/>
    </row>
    <row r="312" spans="1:10" s="350" customFormat="1" ht="14.25" customHeight="1">
      <c r="A312" s="374"/>
      <c r="B312" s="407" t="s">
        <v>201</v>
      </c>
      <c r="C312" s="408"/>
      <c r="D312" s="376"/>
      <c r="E312" s="377"/>
      <c r="F312" s="378"/>
      <c r="G312" s="378"/>
      <c r="H312" s="378"/>
      <c r="I312" s="393"/>
      <c r="J312" s="391"/>
    </row>
    <row r="313" spans="1:10" s="350" customFormat="1" ht="14.25" customHeight="1">
      <c r="A313" s="374"/>
      <c r="B313" s="407"/>
      <c r="C313" s="408"/>
      <c r="D313" s="376"/>
      <c r="E313" s="377"/>
      <c r="F313" s="378"/>
      <c r="G313" s="378"/>
      <c r="H313" s="378"/>
      <c r="I313" s="393"/>
      <c r="J313" s="391"/>
    </row>
    <row r="314" spans="1:10" s="350" customFormat="1" ht="14.25" customHeight="1">
      <c r="A314" s="374"/>
      <c r="B314" s="407" t="s">
        <v>489</v>
      </c>
      <c r="C314" s="408"/>
      <c r="D314" s="376"/>
      <c r="E314" s="377"/>
      <c r="F314" s="378"/>
      <c r="G314" s="378"/>
      <c r="H314" s="378"/>
      <c r="I314" s="393"/>
      <c r="J314" s="391"/>
    </row>
    <row r="315" spans="1:10" s="350" customFormat="1" ht="14.25" customHeight="1">
      <c r="A315" s="366"/>
      <c r="B315" s="409" t="s">
        <v>490</v>
      </c>
      <c r="C315" s="410" t="s">
        <v>391</v>
      </c>
      <c r="D315" s="376">
        <v>4</v>
      </c>
      <c r="E315" s="377">
        <f>2.4+2.4+1</f>
        <v>5.8</v>
      </c>
      <c r="F315" s="378">
        <v>0.1</v>
      </c>
      <c r="G315" s="378">
        <v>0.05</v>
      </c>
      <c r="H315" s="378"/>
      <c r="I315" s="393">
        <f t="shared" ref="I315:I321" si="41">PRODUCT(D315:H315)</f>
        <v>0.11599999999999999</v>
      </c>
      <c r="J315" s="391"/>
    </row>
    <row r="316" spans="1:10" s="350" customFormat="1" ht="14.25" customHeight="1">
      <c r="A316" s="366"/>
      <c r="B316" s="409" t="s">
        <v>491</v>
      </c>
      <c r="C316" s="410" t="s">
        <v>391</v>
      </c>
      <c r="D316" s="376">
        <v>1</v>
      </c>
      <c r="E316" s="377">
        <f>2.4+2.4+0.75</f>
        <v>5.55</v>
      </c>
      <c r="F316" s="378">
        <v>0.1</v>
      </c>
      <c r="G316" s="378">
        <v>0.05</v>
      </c>
      <c r="H316" s="378"/>
      <c r="I316" s="393">
        <f t="shared" ref="I316:I317" si="42">PRODUCT(D316:H316)</f>
        <v>2.7750000000000004E-2</v>
      </c>
      <c r="J316" s="391"/>
    </row>
    <row r="317" spans="1:10" s="350" customFormat="1" ht="14.25" customHeight="1">
      <c r="A317" s="366"/>
      <c r="B317" s="412" t="s">
        <v>492</v>
      </c>
      <c r="C317" s="410" t="s">
        <v>391</v>
      </c>
      <c r="D317" s="376">
        <v>2</v>
      </c>
      <c r="E317" s="377">
        <f>1.8+1.8+0.8</f>
        <v>4.4000000000000004</v>
      </c>
      <c r="F317" s="378">
        <v>0.1</v>
      </c>
      <c r="G317" s="378">
        <v>0.05</v>
      </c>
      <c r="H317" s="378"/>
      <c r="I317" s="393">
        <f t="shared" si="42"/>
        <v>4.4000000000000011E-2</v>
      </c>
      <c r="J317" s="391"/>
    </row>
    <row r="318" spans="1:10" s="350" customFormat="1" ht="14.25" customHeight="1">
      <c r="A318" s="366"/>
      <c r="B318" s="412" t="s">
        <v>493</v>
      </c>
      <c r="C318" s="410" t="s">
        <v>391</v>
      </c>
      <c r="D318" s="376">
        <v>2</v>
      </c>
      <c r="E318" s="377">
        <f>2.4+2.4+1.2</f>
        <v>6</v>
      </c>
      <c r="F318" s="378">
        <v>0.1</v>
      </c>
      <c r="G318" s="378">
        <v>0.05</v>
      </c>
      <c r="H318" s="378"/>
      <c r="I318" s="393">
        <f t="shared" si="41"/>
        <v>6.0000000000000012E-2</v>
      </c>
      <c r="J318" s="391"/>
    </row>
    <row r="319" spans="1:10" s="350" customFormat="1" ht="14.25" customHeight="1">
      <c r="A319" s="366"/>
      <c r="B319" s="409"/>
      <c r="C319" s="410" t="s">
        <v>391</v>
      </c>
      <c r="D319" s="376"/>
      <c r="E319" s="377"/>
      <c r="F319" s="378"/>
      <c r="G319" s="378"/>
      <c r="H319" s="378"/>
      <c r="I319" s="393">
        <f t="shared" si="41"/>
        <v>0</v>
      </c>
      <c r="J319" s="391"/>
    </row>
    <row r="320" spans="1:10" s="350" customFormat="1" ht="14.25" customHeight="1">
      <c r="A320" s="366"/>
      <c r="B320" s="409"/>
      <c r="C320" s="410" t="s">
        <v>391</v>
      </c>
      <c r="D320" s="376"/>
      <c r="E320" s="377"/>
      <c r="F320" s="378"/>
      <c r="G320" s="378"/>
      <c r="H320" s="378"/>
      <c r="I320" s="393">
        <f t="shared" si="41"/>
        <v>0</v>
      </c>
      <c r="J320" s="391"/>
    </row>
    <row r="321" spans="1:10" s="350" customFormat="1" ht="14.25" customHeight="1">
      <c r="A321" s="366"/>
      <c r="B321" s="409"/>
      <c r="C321" s="410" t="s">
        <v>391</v>
      </c>
      <c r="D321" s="376"/>
      <c r="E321" s="377"/>
      <c r="F321" s="378"/>
      <c r="G321" s="378"/>
      <c r="H321" s="378"/>
      <c r="I321" s="393">
        <f t="shared" si="41"/>
        <v>0</v>
      </c>
      <c r="J321" s="391"/>
    </row>
    <row r="322" spans="1:10" s="350" customFormat="1" ht="14.25" customHeight="1">
      <c r="A322" s="366"/>
      <c r="B322" s="371"/>
      <c r="C322" s="375"/>
      <c r="D322" s="376"/>
      <c r="E322" s="377"/>
      <c r="F322" s="378"/>
      <c r="G322" s="378"/>
      <c r="H322" s="382" t="s">
        <v>386</v>
      </c>
      <c r="I322" s="392">
        <f>SUM(I315:I321)</f>
        <v>0.24775000000000003</v>
      </c>
      <c r="J322" s="389">
        <f>+I322+I322*$J$2</f>
        <v>0.27252500000000002</v>
      </c>
    </row>
    <row r="323" spans="1:10" s="350" customFormat="1" ht="14.25" customHeight="1">
      <c r="A323" s="374"/>
      <c r="B323" s="407"/>
      <c r="C323" s="408"/>
      <c r="D323" s="376"/>
      <c r="E323" s="377"/>
      <c r="F323" s="378"/>
      <c r="G323" s="378"/>
      <c r="H323" s="378"/>
      <c r="I323" s="393"/>
      <c r="J323" s="391"/>
    </row>
    <row r="324" spans="1:10" s="350" customFormat="1" ht="14.25" customHeight="1">
      <c r="A324" s="374"/>
      <c r="B324" s="407" t="s">
        <v>494</v>
      </c>
      <c r="C324" s="408"/>
      <c r="D324" s="376"/>
      <c r="E324" s="377"/>
      <c r="F324" s="378"/>
      <c r="G324" s="378"/>
      <c r="H324" s="378"/>
      <c r="I324" s="393"/>
      <c r="J324" s="391"/>
    </row>
    <row r="325" spans="1:10" s="350" customFormat="1" ht="14.25" customHeight="1">
      <c r="A325" s="366"/>
      <c r="B325" s="409"/>
      <c r="C325" s="410" t="s">
        <v>108</v>
      </c>
      <c r="D325" s="376">
        <v>1</v>
      </c>
      <c r="E325" s="377">
        <v>1</v>
      </c>
      <c r="F325" s="378">
        <v>2.4</v>
      </c>
      <c r="G325" s="378"/>
      <c r="H325" s="378"/>
      <c r="I325" s="393">
        <f t="shared" ref="I325:I326" si="43">PRODUCT(D325:H325)</f>
        <v>2.4</v>
      </c>
      <c r="J325" s="391"/>
    </row>
    <row r="326" spans="1:10" s="350" customFormat="1" ht="14.25" customHeight="1">
      <c r="A326" s="366"/>
      <c r="B326" s="409"/>
      <c r="C326" s="410" t="s">
        <v>108</v>
      </c>
      <c r="D326" s="376">
        <v>1</v>
      </c>
      <c r="E326" s="377">
        <v>1</v>
      </c>
      <c r="F326" s="378">
        <v>2.4</v>
      </c>
      <c r="G326" s="378"/>
      <c r="H326" s="378"/>
      <c r="I326" s="393">
        <f t="shared" si="43"/>
        <v>2.4</v>
      </c>
      <c r="J326" s="391"/>
    </row>
    <row r="327" spans="1:10" s="350" customFormat="1" ht="14.25" customHeight="1">
      <c r="A327" s="366"/>
      <c r="B327" s="371"/>
      <c r="C327" s="375"/>
      <c r="D327" s="376"/>
      <c r="E327" s="377"/>
      <c r="F327" s="378"/>
      <c r="G327" s="378"/>
      <c r="H327" s="382" t="s">
        <v>386</v>
      </c>
      <c r="I327" s="392">
        <f>SUM(I325:I326)</f>
        <v>4.8</v>
      </c>
      <c r="J327" s="389">
        <f>+I327+I327*$J$2</f>
        <v>5.2799999999999994</v>
      </c>
    </row>
    <row r="328" spans="1:10" s="350" customFormat="1" ht="14.25" customHeight="1">
      <c r="A328" s="374"/>
      <c r="B328" s="407"/>
      <c r="C328" s="408"/>
      <c r="D328" s="376"/>
      <c r="E328" s="377"/>
      <c r="F328" s="378"/>
      <c r="G328" s="378"/>
      <c r="H328" s="378"/>
      <c r="I328" s="393"/>
      <c r="J328" s="391"/>
    </row>
    <row r="329" spans="1:10" s="350" customFormat="1" ht="14.25" customHeight="1">
      <c r="A329" s="374"/>
      <c r="B329" s="407"/>
      <c r="C329" s="408"/>
      <c r="D329" s="376"/>
      <c r="E329" s="377"/>
      <c r="F329" s="378"/>
      <c r="G329" s="378"/>
      <c r="H329" s="378"/>
      <c r="I329" s="393"/>
      <c r="J329" s="391"/>
    </row>
    <row r="330" spans="1:10" s="350" customFormat="1" ht="14.25" customHeight="1">
      <c r="A330" s="374"/>
      <c r="B330" s="407" t="s">
        <v>495</v>
      </c>
      <c r="C330" s="408"/>
      <c r="D330" s="376"/>
      <c r="E330" s="377"/>
      <c r="F330" s="378"/>
      <c r="G330" s="378"/>
      <c r="H330" s="378"/>
      <c r="I330" s="393"/>
      <c r="J330" s="391"/>
    </row>
    <row r="331" spans="1:10" s="350" customFormat="1" ht="14.25" customHeight="1">
      <c r="A331" s="366"/>
      <c r="B331" s="409" t="s">
        <v>490</v>
      </c>
      <c r="C331" s="410" t="s">
        <v>108</v>
      </c>
      <c r="D331" s="376">
        <v>4</v>
      </c>
      <c r="E331" s="377">
        <v>1</v>
      </c>
      <c r="F331" s="378">
        <v>2.4</v>
      </c>
      <c r="G331" s="378"/>
      <c r="H331" s="378"/>
      <c r="I331" s="393">
        <f t="shared" ref="I331:I332" si="44">PRODUCT(D331:H331)</f>
        <v>9.6</v>
      </c>
      <c r="J331" s="391"/>
    </row>
    <row r="332" spans="1:10" s="350" customFormat="1" ht="14.25" customHeight="1">
      <c r="A332" s="366"/>
      <c r="B332" s="412" t="s">
        <v>493</v>
      </c>
      <c r="C332" s="410" t="s">
        <v>108</v>
      </c>
      <c r="D332" s="376">
        <v>2</v>
      </c>
      <c r="E332" s="377">
        <v>1.1000000000000001</v>
      </c>
      <c r="F332" s="378">
        <v>2.4</v>
      </c>
      <c r="G332" s="378"/>
      <c r="H332" s="378"/>
      <c r="I332" s="393">
        <f t="shared" si="44"/>
        <v>5.28</v>
      </c>
      <c r="J332" s="391"/>
    </row>
    <row r="333" spans="1:10" s="350" customFormat="1" ht="14.25" customHeight="1">
      <c r="A333" s="366"/>
      <c r="B333" s="371"/>
      <c r="C333" s="375"/>
      <c r="D333" s="376"/>
      <c r="E333" s="377"/>
      <c r="F333" s="378"/>
      <c r="G333" s="378"/>
      <c r="H333" s="382" t="s">
        <v>386</v>
      </c>
      <c r="I333" s="392">
        <f>SUM(I331:I332)</f>
        <v>14.879999999999999</v>
      </c>
      <c r="J333" s="389">
        <f>+I333+I333*$J$2</f>
        <v>16.367999999999999</v>
      </c>
    </row>
    <row r="334" spans="1:10" s="350" customFormat="1" ht="14.25" customHeight="1">
      <c r="A334" s="374"/>
      <c r="B334" s="407"/>
      <c r="C334" s="408"/>
      <c r="D334" s="376"/>
      <c r="E334" s="377"/>
      <c r="F334" s="378"/>
      <c r="G334" s="378"/>
      <c r="H334" s="378"/>
      <c r="I334" s="393"/>
      <c r="J334" s="391"/>
    </row>
    <row r="335" spans="1:10" s="350" customFormat="1" ht="14.25" customHeight="1">
      <c r="A335" s="374"/>
      <c r="B335" s="407" t="s">
        <v>496</v>
      </c>
      <c r="C335" s="408"/>
      <c r="D335" s="376"/>
      <c r="E335" s="377"/>
      <c r="F335" s="378"/>
      <c r="G335" s="378"/>
      <c r="H335" s="378"/>
      <c r="I335" s="393"/>
      <c r="J335" s="391"/>
    </row>
    <row r="336" spans="1:10" s="350" customFormat="1" ht="14.25" customHeight="1">
      <c r="A336" s="366"/>
      <c r="B336" s="409" t="s">
        <v>497</v>
      </c>
      <c r="C336" s="410" t="s">
        <v>108</v>
      </c>
      <c r="D336" s="376"/>
      <c r="E336" s="377"/>
      <c r="F336" s="378"/>
      <c r="G336" s="378"/>
      <c r="H336" s="378"/>
      <c r="I336" s="393">
        <f t="shared" ref="I336" si="45">PRODUCT(D336:H336)</f>
        <v>0</v>
      </c>
      <c r="J336" s="391"/>
    </row>
    <row r="337" spans="1:10" s="350" customFormat="1" ht="14.25" customHeight="1">
      <c r="A337" s="366"/>
      <c r="B337" s="371"/>
      <c r="C337" s="375"/>
      <c r="D337" s="376"/>
      <c r="E337" s="377"/>
      <c r="F337" s="378"/>
      <c r="G337" s="378"/>
      <c r="H337" s="382" t="s">
        <v>386</v>
      </c>
      <c r="I337" s="392">
        <f>SUM(I336:I336)</f>
        <v>0</v>
      </c>
      <c r="J337" s="389">
        <f>+I337+I337*$J$2</f>
        <v>0</v>
      </c>
    </row>
    <row r="338" spans="1:10" s="350" customFormat="1" ht="14.25" customHeight="1">
      <c r="A338" s="374"/>
      <c r="B338" s="409"/>
      <c r="C338" s="410"/>
      <c r="D338" s="376"/>
      <c r="E338" s="377"/>
      <c r="F338" s="378"/>
      <c r="G338" s="378"/>
      <c r="H338" s="378"/>
      <c r="I338" s="393"/>
      <c r="J338" s="391"/>
    </row>
    <row r="339" spans="1:10" s="350" customFormat="1" ht="14.25" customHeight="1">
      <c r="A339" s="374"/>
      <c r="B339" s="407"/>
      <c r="C339" s="408"/>
      <c r="D339" s="376"/>
      <c r="E339" s="377"/>
      <c r="F339" s="378"/>
      <c r="G339" s="378"/>
      <c r="H339" s="378"/>
      <c r="I339" s="393"/>
      <c r="J339" s="391"/>
    </row>
    <row r="340" spans="1:10" s="350" customFormat="1" ht="14.25" customHeight="1">
      <c r="A340" s="374"/>
      <c r="B340" s="407" t="s">
        <v>498</v>
      </c>
      <c r="C340" s="408"/>
      <c r="D340" s="376"/>
      <c r="E340" s="377"/>
      <c r="F340" s="378"/>
      <c r="G340" s="378"/>
      <c r="H340" s="378"/>
      <c r="I340" s="393"/>
      <c r="J340" s="391"/>
    </row>
    <row r="341" spans="1:10" s="350" customFormat="1" ht="14.25" customHeight="1">
      <c r="A341" s="366"/>
      <c r="B341" s="412" t="s">
        <v>491</v>
      </c>
      <c r="C341" s="410" t="s">
        <v>108</v>
      </c>
      <c r="D341" s="376">
        <v>2</v>
      </c>
      <c r="E341" s="377">
        <v>0.75</v>
      </c>
      <c r="F341" s="378">
        <v>2.4</v>
      </c>
      <c r="G341" s="378"/>
      <c r="H341" s="378"/>
      <c r="I341" s="393">
        <f t="shared" ref="I341:I342" si="46">PRODUCT(D341:H341)</f>
        <v>3.5999999999999996</v>
      </c>
      <c r="J341" s="391"/>
    </row>
    <row r="342" spans="1:10" s="350" customFormat="1" ht="14.25" customHeight="1">
      <c r="A342" s="366"/>
      <c r="B342" s="412" t="s">
        <v>492</v>
      </c>
      <c r="C342" s="410" t="s">
        <v>108</v>
      </c>
      <c r="D342" s="376">
        <v>2</v>
      </c>
      <c r="E342" s="377">
        <v>0.7</v>
      </c>
      <c r="F342" s="378">
        <v>1.8</v>
      </c>
      <c r="G342" s="378"/>
      <c r="H342" s="378"/>
      <c r="I342" s="393">
        <f t="shared" si="46"/>
        <v>2.52</v>
      </c>
      <c r="J342" s="391"/>
    </row>
    <row r="343" spans="1:10" s="350" customFormat="1" ht="14.25" customHeight="1">
      <c r="A343" s="366"/>
      <c r="B343" s="371"/>
      <c r="C343" s="375"/>
      <c r="D343" s="376"/>
      <c r="E343" s="377"/>
      <c r="F343" s="378"/>
      <c r="G343" s="378"/>
      <c r="H343" s="382" t="s">
        <v>386</v>
      </c>
      <c r="I343" s="392">
        <f>SUM(I341:I342)</f>
        <v>6.1199999999999992</v>
      </c>
      <c r="J343" s="389">
        <f>+I343+I343*$J$2</f>
        <v>6.7319999999999993</v>
      </c>
    </row>
    <row r="344" spans="1:10" s="350" customFormat="1" ht="14.25" customHeight="1">
      <c r="A344" s="374"/>
      <c r="B344" s="407"/>
      <c r="C344" s="408"/>
      <c r="D344" s="376"/>
      <c r="E344" s="377"/>
      <c r="F344" s="378"/>
      <c r="G344" s="378"/>
      <c r="H344" s="378"/>
      <c r="I344" s="393"/>
      <c r="J344" s="391"/>
    </row>
    <row r="345" spans="1:10" s="350" customFormat="1" ht="14.25" customHeight="1">
      <c r="A345" s="374"/>
      <c r="B345" s="407" t="s">
        <v>499</v>
      </c>
      <c r="C345" s="408"/>
      <c r="D345" s="376"/>
      <c r="E345" s="377"/>
      <c r="F345" s="378"/>
      <c r="G345" s="378"/>
      <c r="H345" s="378"/>
      <c r="I345" s="393"/>
      <c r="J345" s="391"/>
    </row>
    <row r="346" spans="1:10" s="350" customFormat="1" ht="14.25" customHeight="1">
      <c r="A346" s="366"/>
      <c r="B346" s="412" t="s">
        <v>500</v>
      </c>
      <c r="C346" s="410" t="s">
        <v>213</v>
      </c>
      <c r="D346" s="376">
        <v>5</v>
      </c>
      <c r="E346" s="377"/>
      <c r="F346" s="378"/>
      <c r="G346" s="378"/>
      <c r="H346" s="378"/>
      <c r="I346" s="393">
        <f t="shared" ref="I346:I347" si="47">PRODUCT(D346:H346)</f>
        <v>5</v>
      </c>
      <c r="J346" s="391"/>
    </row>
    <row r="347" spans="1:10" s="350" customFormat="1" ht="14.25" customHeight="1">
      <c r="A347" s="366"/>
      <c r="B347" s="412" t="s">
        <v>501</v>
      </c>
      <c r="C347" s="410" t="s">
        <v>213</v>
      </c>
      <c r="D347" s="376">
        <v>2</v>
      </c>
      <c r="E347" s="377"/>
      <c r="F347" s="378"/>
      <c r="G347" s="378"/>
      <c r="H347" s="378"/>
      <c r="I347" s="393">
        <f t="shared" si="47"/>
        <v>2</v>
      </c>
      <c r="J347" s="391"/>
    </row>
    <row r="348" spans="1:10" s="350" customFormat="1" ht="14.25" customHeight="1">
      <c r="A348" s="366"/>
      <c r="B348" s="371"/>
      <c r="C348" s="375"/>
      <c r="D348" s="376"/>
      <c r="E348" s="377"/>
      <c r="F348" s="378"/>
      <c r="G348" s="378"/>
      <c r="H348" s="382" t="s">
        <v>386</v>
      </c>
      <c r="I348" s="392">
        <f>SUM(I346:I347)</f>
        <v>7</v>
      </c>
      <c r="J348" s="389">
        <f>+I348+I348*$J$2</f>
        <v>7.7</v>
      </c>
    </row>
    <row r="349" spans="1:10" s="350" customFormat="1" ht="14.25" customHeight="1">
      <c r="A349" s="374"/>
      <c r="B349" s="407"/>
      <c r="C349" s="408"/>
      <c r="D349" s="376"/>
      <c r="E349" s="377"/>
      <c r="F349" s="378"/>
      <c r="G349" s="378"/>
      <c r="H349" s="378"/>
      <c r="I349" s="393"/>
      <c r="J349" s="391"/>
    </row>
    <row r="350" spans="1:10" s="350" customFormat="1" ht="14.25" customHeight="1">
      <c r="A350" s="374"/>
      <c r="B350" s="407"/>
      <c r="C350" s="408"/>
      <c r="D350" s="376"/>
      <c r="E350" s="377"/>
      <c r="F350" s="378"/>
      <c r="G350" s="378"/>
      <c r="H350" s="378"/>
      <c r="I350" s="393"/>
      <c r="J350" s="391"/>
    </row>
    <row r="351" spans="1:10" s="350" customFormat="1" ht="14.25" customHeight="1">
      <c r="A351" s="374"/>
      <c r="B351" s="407"/>
      <c r="C351" s="408"/>
      <c r="D351" s="376"/>
      <c r="E351" s="377"/>
      <c r="F351" s="378"/>
      <c r="G351" s="378"/>
      <c r="H351" s="378"/>
      <c r="I351" s="393"/>
      <c r="J351" s="391"/>
    </row>
    <row r="352" spans="1:10" s="350" customFormat="1" ht="14.25" customHeight="1">
      <c r="A352" s="374"/>
      <c r="B352" s="407"/>
      <c r="C352" s="408"/>
      <c r="D352" s="376"/>
      <c r="E352" s="377"/>
      <c r="F352" s="378"/>
      <c r="G352" s="378"/>
      <c r="H352" s="378"/>
      <c r="I352" s="393"/>
      <c r="J352" s="391"/>
    </row>
    <row r="353" spans="1:10" s="350" customFormat="1" ht="14.25" customHeight="1">
      <c r="A353" s="374"/>
      <c r="B353" s="407" t="s">
        <v>502</v>
      </c>
      <c r="C353" s="408"/>
      <c r="D353" s="376"/>
      <c r="E353" s="377"/>
      <c r="F353" s="378"/>
      <c r="G353" s="378"/>
      <c r="H353" s="378"/>
      <c r="I353" s="393"/>
      <c r="J353" s="391"/>
    </row>
    <row r="354" spans="1:10" s="350" customFormat="1" ht="14.25" customHeight="1">
      <c r="A354" s="366"/>
      <c r="B354" s="412"/>
      <c r="C354" s="410" t="s">
        <v>108</v>
      </c>
      <c r="D354" s="376"/>
      <c r="E354" s="377"/>
      <c r="F354" s="378"/>
      <c r="G354" s="378"/>
      <c r="H354" s="378"/>
      <c r="I354" s="393">
        <f t="shared" ref="I354:I358" si="48">PRODUCT(D354:H354)</f>
        <v>0</v>
      </c>
      <c r="J354" s="391"/>
    </row>
    <row r="355" spans="1:10" s="350" customFormat="1" ht="14.25" customHeight="1">
      <c r="A355" s="366"/>
      <c r="B355" s="371"/>
      <c r="C355" s="375"/>
      <c r="D355" s="376"/>
      <c r="E355" s="377"/>
      <c r="F355" s="378"/>
      <c r="G355" s="378"/>
      <c r="H355" s="382" t="s">
        <v>386</v>
      </c>
      <c r="I355" s="392">
        <f>SUM(I354:I354)</f>
        <v>0</v>
      </c>
      <c r="J355" s="389">
        <f>+I355+I355*$J$2</f>
        <v>0</v>
      </c>
    </row>
    <row r="356" spans="1:10" s="350" customFormat="1" ht="14.25" customHeight="1">
      <c r="A356" s="366"/>
      <c r="B356" s="412"/>
      <c r="C356" s="410"/>
      <c r="D356" s="376"/>
      <c r="E356" s="377"/>
      <c r="F356" s="378"/>
      <c r="G356" s="378"/>
      <c r="H356" s="378"/>
      <c r="I356" s="393"/>
      <c r="J356" s="391"/>
    </row>
    <row r="357" spans="1:10" s="350" customFormat="1" ht="14.25" customHeight="1">
      <c r="A357" s="366"/>
      <c r="B357" s="412"/>
      <c r="C357" s="410"/>
      <c r="D357" s="376"/>
      <c r="E357" s="377"/>
      <c r="F357" s="378"/>
      <c r="G357" s="378"/>
      <c r="H357" s="378"/>
      <c r="I357" s="393"/>
      <c r="J357" s="391"/>
    </row>
    <row r="358" spans="1:10" s="350" customFormat="1" ht="14.25" customHeight="1">
      <c r="A358" s="366"/>
      <c r="B358" s="413" t="s">
        <v>503</v>
      </c>
      <c r="C358" s="410" t="s">
        <v>108</v>
      </c>
      <c r="D358" s="376"/>
      <c r="E358" s="377"/>
      <c r="F358" s="378"/>
      <c r="G358" s="378"/>
      <c r="H358" s="378"/>
      <c r="I358" s="393">
        <f t="shared" si="48"/>
        <v>0</v>
      </c>
      <c r="J358" s="391"/>
    </row>
    <row r="359" spans="1:10" s="350" customFormat="1" ht="14.25" customHeight="1">
      <c r="A359" s="366"/>
      <c r="B359" s="412"/>
      <c r="C359" s="410" t="s">
        <v>108</v>
      </c>
      <c r="D359" s="376"/>
      <c r="E359" s="377"/>
      <c r="F359" s="378"/>
      <c r="G359" s="378"/>
      <c r="H359" s="378"/>
      <c r="I359" s="393">
        <f t="shared" ref="I359:I360" si="49">PRODUCT(D359:H359)</f>
        <v>0</v>
      </c>
      <c r="J359" s="391"/>
    </row>
    <row r="360" spans="1:10" s="350" customFormat="1" ht="14.25" customHeight="1">
      <c r="A360" s="366"/>
      <c r="B360" s="412"/>
      <c r="C360" s="410" t="s">
        <v>108</v>
      </c>
      <c r="D360" s="376"/>
      <c r="E360" s="377"/>
      <c r="F360" s="378"/>
      <c r="G360" s="378"/>
      <c r="H360" s="378"/>
      <c r="I360" s="393">
        <f t="shared" si="49"/>
        <v>0</v>
      </c>
      <c r="J360" s="391"/>
    </row>
    <row r="361" spans="1:10" s="350" customFormat="1" ht="14.25" customHeight="1">
      <c r="A361" s="366"/>
      <c r="B361" s="371"/>
      <c r="C361" s="375"/>
      <c r="D361" s="376"/>
      <c r="E361" s="377"/>
      <c r="F361" s="378"/>
      <c r="G361" s="378"/>
      <c r="H361" s="382" t="s">
        <v>386</v>
      </c>
      <c r="I361" s="392">
        <f>SUM(I358:I360)</f>
        <v>0</v>
      </c>
      <c r="J361" s="389">
        <f>+I361+I361*$J$2</f>
        <v>0</v>
      </c>
    </row>
    <row r="362" spans="1:10" s="350" customFormat="1" ht="14.25" customHeight="1">
      <c r="A362" s="374"/>
      <c r="B362" s="407" t="s">
        <v>504</v>
      </c>
      <c r="C362" s="408"/>
      <c r="D362" s="376"/>
      <c r="E362" s="377"/>
      <c r="F362" s="378"/>
      <c r="G362" s="378"/>
      <c r="H362" s="378"/>
      <c r="I362" s="393"/>
      <c r="J362" s="391"/>
    </row>
    <row r="363" spans="1:10" s="350" customFormat="1" ht="14.25" customHeight="1">
      <c r="A363" s="366"/>
      <c r="B363" s="412" t="s">
        <v>505</v>
      </c>
      <c r="C363" s="410" t="s">
        <v>108</v>
      </c>
      <c r="D363" s="376">
        <v>1</v>
      </c>
      <c r="E363" s="377">
        <v>2</v>
      </c>
      <c r="F363" s="378">
        <v>0.9</v>
      </c>
      <c r="G363" s="378"/>
      <c r="H363" s="378"/>
      <c r="I363" s="393">
        <f t="shared" ref="I363" si="50">PRODUCT(D363:H363)</f>
        <v>1.8</v>
      </c>
      <c r="J363" s="389"/>
    </row>
    <row r="364" spans="1:10" s="350" customFormat="1" ht="14.25" customHeight="1">
      <c r="A364" s="366"/>
      <c r="B364" s="412" t="s">
        <v>506</v>
      </c>
      <c r="C364" s="410" t="s">
        <v>108</v>
      </c>
      <c r="D364" s="376">
        <v>2</v>
      </c>
      <c r="E364" s="377">
        <v>0.7</v>
      </c>
      <c r="F364" s="378">
        <v>2.4</v>
      </c>
      <c r="G364" s="378"/>
      <c r="H364" s="378"/>
      <c r="I364" s="393">
        <f t="shared" ref="I364" si="51">PRODUCT(D364:H364)</f>
        <v>3.36</v>
      </c>
      <c r="J364" s="389"/>
    </row>
    <row r="365" spans="1:10" s="350" customFormat="1" ht="14.25" customHeight="1">
      <c r="A365" s="366"/>
      <c r="B365" s="412"/>
      <c r="C365" s="410"/>
      <c r="D365" s="376"/>
      <c r="E365" s="377"/>
      <c r="F365" s="378"/>
      <c r="G365" s="378"/>
      <c r="H365" s="382" t="s">
        <v>386</v>
      </c>
      <c r="I365" s="393">
        <f>SUM(I363:I364)</f>
        <v>5.16</v>
      </c>
      <c r="J365" s="389">
        <f t="shared" ref="J365" si="52">+I365+I365*$J$2</f>
        <v>5.6760000000000002</v>
      </c>
    </row>
    <row r="366" spans="1:10" s="350" customFormat="1" ht="14.25" customHeight="1">
      <c r="A366" s="366"/>
      <c r="B366" s="412"/>
      <c r="C366" s="410"/>
      <c r="D366" s="376"/>
      <c r="E366" s="377"/>
      <c r="F366" s="378"/>
      <c r="G366" s="378"/>
      <c r="H366" s="378"/>
      <c r="I366" s="393"/>
      <c r="J366" s="391"/>
    </row>
    <row r="367" spans="1:10" s="350" customFormat="1" ht="14.25" customHeight="1">
      <c r="A367" s="374"/>
      <c r="B367" s="407" t="s">
        <v>507</v>
      </c>
      <c r="C367" s="408" t="s">
        <v>508</v>
      </c>
      <c r="D367" s="376">
        <v>4</v>
      </c>
      <c r="E367" s="377"/>
      <c r="F367" s="378"/>
      <c r="G367" s="378"/>
      <c r="H367" s="378"/>
      <c r="I367" s="393">
        <f t="shared" ref="I367:I370" si="53">PRODUCT(D367:H367)</f>
        <v>4</v>
      </c>
      <c r="J367" s="391"/>
    </row>
    <row r="368" spans="1:10" s="350" customFormat="1" ht="14.25" customHeight="1">
      <c r="A368" s="374"/>
      <c r="B368" s="407" t="s">
        <v>509</v>
      </c>
      <c r="C368" s="408" t="s">
        <v>508</v>
      </c>
      <c r="D368" s="376">
        <v>4</v>
      </c>
      <c r="E368" s="377"/>
      <c r="F368" s="378"/>
      <c r="G368" s="378"/>
      <c r="H368" s="378"/>
      <c r="I368" s="393">
        <f t="shared" si="53"/>
        <v>4</v>
      </c>
      <c r="J368" s="391"/>
    </row>
    <row r="369" spans="1:11" s="350" customFormat="1" ht="14.25" customHeight="1">
      <c r="A369" s="374"/>
      <c r="B369" s="407" t="s">
        <v>510</v>
      </c>
      <c r="C369" s="408" t="s">
        <v>508</v>
      </c>
      <c r="D369" s="376">
        <v>0</v>
      </c>
      <c r="E369" s="377"/>
      <c r="F369" s="378"/>
      <c r="G369" s="378"/>
      <c r="H369" s="378"/>
      <c r="I369" s="393">
        <f t="shared" si="53"/>
        <v>0</v>
      </c>
      <c r="J369" s="391"/>
    </row>
    <row r="370" spans="1:11" s="350" customFormat="1" ht="14.25" customHeight="1">
      <c r="A370" s="374"/>
      <c r="B370" s="407" t="s">
        <v>511</v>
      </c>
      <c r="C370" s="408" t="s">
        <v>508</v>
      </c>
      <c r="D370" s="376">
        <v>2</v>
      </c>
      <c r="E370" s="377"/>
      <c r="F370" s="378"/>
      <c r="G370" s="378"/>
      <c r="H370" s="378"/>
      <c r="I370" s="393">
        <f t="shared" si="53"/>
        <v>2</v>
      </c>
      <c r="J370" s="391"/>
    </row>
    <row r="371" spans="1:11" s="350" customFormat="1" ht="14.25" customHeight="1">
      <c r="A371" s="414"/>
      <c r="B371" s="409"/>
      <c r="C371" s="410"/>
      <c r="D371" s="376"/>
      <c r="E371" s="377"/>
      <c r="F371" s="378"/>
      <c r="G371" s="378"/>
      <c r="H371" s="378"/>
      <c r="I371" s="393"/>
      <c r="J371" s="391"/>
    </row>
    <row r="372" spans="1:11" s="350" customFormat="1" ht="14.25" customHeight="1">
      <c r="A372" s="415"/>
      <c r="B372" s="407"/>
      <c r="C372" s="408"/>
      <c r="D372" s="376"/>
      <c r="E372" s="377"/>
      <c r="F372" s="378"/>
      <c r="G372" s="378"/>
      <c r="H372" s="378"/>
      <c r="I372" s="393"/>
      <c r="J372" s="391"/>
    </row>
    <row r="373" spans="1:11" s="350" customFormat="1" ht="14.25" customHeight="1">
      <c r="A373" s="374" t="s">
        <v>512</v>
      </c>
      <c r="B373" s="367" t="s">
        <v>513</v>
      </c>
      <c r="C373" s="368"/>
      <c r="D373" s="376"/>
      <c r="E373" s="377"/>
      <c r="F373" s="378"/>
      <c r="G373" s="378"/>
      <c r="H373" s="378"/>
      <c r="I373" s="393"/>
      <c r="J373" s="391"/>
    </row>
    <row r="374" spans="1:11" s="350" customFormat="1" ht="14.25" customHeight="1">
      <c r="A374" s="374"/>
      <c r="B374" s="379" t="s">
        <v>514</v>
      </c>
      <c r="C374" s="368"/>
      <c r="D374" s="376"/>
      <c r="E374" s="377"/>
      <c r="F374" s="378"/>
      <c r="G374" s="378"/>
      <c r="H374" s="378"/>
      <c r="I374" s="393"/>
      <c r="J374" s="391"/>
      <c r="K374" s="394"/>
    </row>
    <row r="375" spans="1:11" s="350" customFormat="1" ht="14.25" customHeight="1">
      <c r="A375" s="374"/>
      <c r="C375" s="410" t="s">
        <v>108</v>
      </c>
      <c r="D375" s="376"/>
      <c r="E375" s="376"/>
      <c r="F375" s="376"/>
      <c r="G375" s="376"/>
      <c r="H375" s="376"/>
      <c r="I375" s="393">
        <f t="shared" ref="I375:I387" si="54">PRODUCT(D375:H375)</f>
        <v>0</v>
      </c>
      <c r="J375" s="391"/>
      <c r="K375" s="394"/>
    </row>
    <row r="376" spans="1:11" s="350" customFormat="1" ht="14.25" customHeight="1">
      <c r="A376" s="374"/>
      <c r="B376" s="371"/>
      <c r="C376" s="410" t="s">
        <v>108</v>
      </c>
      <c r="D376" s="376"/>
      <c r="E376" s="377"/>
      <c r="F376" s="376"/>
      <c r="G376" s="378"/>
      <c r="H376" s="376"/>
      <c r="I376" s="393">
        <f t="shared" si="54"/>
        <v>0</v>
      </c>
      <c r="J376" s="391"/>
      <c r="K376" s="394"/>
    </row>
    <row r="377" spans="1:11" s="350" customFormat="1" ht="14.25" customHeight="1">
      <c r="A377" s="374"/>
      <c r="B377" s="395"/>
      <c r="C377" s="410" t="s">
        <v>108</v>
      </c>
      <c r="D377" s="376"/>
      <c r="E377" s="377"/>
      <c r="F377" s="378"/>
      <c r="G377" s="378"/>
      <c r="H377" s="376"/>
      <c r="I377" s="393">
        <f t="shared" si="54"/>
        <v>0</v>
      </c>
      <c r="J377" s="391"/>
      <c r="K377" s="394"/>
    </row>
    <row r="378" spans="1:11" s="350" customFormat="1" ht="14.25" customHeight="1">
      <c r="A378" s="374"/>
      <c r="B378" s="395"/>
      <c r="C378" s="410" t="s">
        <v>108</v>
      </c>
      <c r="D378" s="376"/>
      <c r="E378" s="377"/>
      <c r="F378" s="378"/>
      <c r="G378" s="378"/>
      <c r="H378" s="376"/>
      <c r="I378" s="393">
        <f t="shared" si="54"/>
        <v>0</v>
      </c>
      <c r="J378" s="391"/>
      <c r="K378" s="394"/>
    </row>
    <row r="379" spans="1:11" s="350" customFormat="1" ht="14.25" customHeight="1">
      <c r="A379" s="374"/>
      <c r="B379" s="395"/>
      <c r="C379" s="410" t="s">
        <v>108</v>
      </c>
      <c r="D379" s="376"/>
      <c r="E379" s="377"/>
      <c r="F379" s="378"/>
      <c r="G379" s="378"/>
      <c r="H379" s="376"/>
      <c r="I379" s="393">
        <f t="shared" si="54"/>
        <v>0</v>
      </c>
      <c r="J379" s="391"/>
      <c r="K379" s="394"/>
    </row>
    <row r="380" spans="1:11" s="350" customFormat="1" ht="14.25" customHeight="1">
      <c r="A380" s="374"/>
      <c r="B380" s="395"/>
      <c r="C380" s="410" t="s">
        <v>108</v>
      </c>
      <c r="D380" s="376"/>
      <c r="E380" s="377"/>
      <c r="F380" s="378"/>
      <c r="G380" s="378"/>
      <c r="H380" s="376"/>
      <c r="I380" s="393">
        <f t="shared" si="54"/>
        <v>0</v>
      </c>
      <c r="J380" s="391"/>
      <c r="K380" s="394"/>
    </row>
    <row r="381" spans="1:11" s="350" customFormat="1" ht="14.25" customHeight="1">
      <c r="A381" s="374"/>
      <c r="B381" s="395"/>
      <c r="C381" s="410" t="s">
        <v>108</v>
      </c>
      <c r="D381" s="376"/>
      <c r="E381" s="377"/>
      <c r="F381" s="378"/>
      <c r="G381" s="378"/>
      <c r="H381" s="376"/>
      <c r="I381" s="393">
        <f t="shared" si="54"/>
        <v>0</v>
      </c>
      <c r="J381" s="391"/>
      <c r="K381" s="394"/>
    </row>
    <row r="382" spans="1:11" s="350" customFormat="1" ht="14.25" customHeight="1">
      <c r="A382" s="374"/>
      <c r="B382" s="395"/>
      <c r="C382" s="410" t="s">
        <v>108</v>
      </c>
      <c r="D382" s="376"/>
      <c r="E382" s="377"/>
      <c r="F382" s="378"/>
      <c r="G382" s="378"/>
      <c r="H382" s="376"/>
      <c r="I382" s="393">
        <f t="shared" si="54"/>
        <v>0</v>
      </c>
      <c r="J382" s="391"/>
      <c r="K382" s="394"/>
    </row>
    <row r="383" spans="1:11" s="350" customFormat="1" ht="14.25" customHeight="1">
      <c r="A383" s="374"/>
      <c r="B383" s="395"/>
      <c r="C383" s="410" t="s">
        <v>108</v>
      </c>
      <c r="D383" s="376"/>
      <c r="E383" s="377"/>
      <c r="F383" s="378"/>
      <c r="G383" s="378"/>
      <c r="H383" s="376"/>
      <c r="I383" s="393">
        <f t="shared" si="54"/>
        <v>0</v>
      </c>
      <c r="J383" s="391"/>
      <c r="K383" s="394"/>
    </row>
    <row r="384" spans="1:11" s="350" customFormat="1" ht="14.25" customHeight="1">
      <c r="A384" s="374"/>
      <c r="B384" s="395"/>
      <c r="C384" s="410" t="s">
        <v>108</v>
      </c>
      <c r="D384" s="376"/>
      <c r="E384" s="377"/>
      <c r="F384" s="378"/>
      <c r="G384" s="378"/>
      <c r="H384" s="376"/>
      <c r="I384" s="393">
        <f t="shared" si="54"/>
        <v>0</v>
      </c>
      <c r="J384" s="391"/>
      <c r="K384" s="394"/>
    </row>
    <row r="385" spans="1:11" s="350" customFormat="1" ht="14.25" customHeight="1">
      <c r="A385" s="374"/>
      <c r="B385" s="381"/>
      <c r="C385" s="410" t="s">
        <v>108</v>
      </c>
      <c r="D385" s="376"/>
      <c r="E385" s="376"/>
      <c r="F385" s="376"/>
      <c r="G385" s="376"/>
      <c r="H385" s="376"/>
      <c r="I385" s="393">
        <f t="shared" si="54"/>
        <v>0</v>
      </c>
      <c r="J385" s="391"/>
      <c r="K385" s="394"/>
    </row>
    <row r="386" spans="1:11" s="350" customFormat="1" ht="14.25" customHeight="1">
      <c r="A386" s="374"/>
      <c r="B386" s="381"/>
      <c r="C386" s="410" t="s">
        <v>108</v>
      </c>
      <c r="D386" s="376"/>
      <c r="E386" s="376"/>
      <c r="F386" s="378"/>
      <c r="G386" s="378"/>
      <c r="H386" s="376"/>
      <c r="I386" s="393">
        <f t="shared" si="54"/>
        <v>0</v>
      </c>
      <c r="J386" s="391"/>
      <c r="K386" s="394"/>
    </row>
    <row r="387" spans="1:11" s="350" customFormat="1" ht="14.25" customHeight="1">
      <c r="A387" s="374"/>
      <c r="B387" s="381"/>
      <c r="C387" s="410" t="s">
        <v>108</v>
      </c>
      <c r="D387" s="376"/>
      <c r="E387" s="376"/>
      <c r="F387" s="378"/>
      <c r="G387" s="378"/>
      <c r="H387" s="376"/>
      <c r="I387" s="393">
        <f t="shared" si="54"/>
        <v>0</v>
      </c>
      <c r="J387" s="391"/>
      <c r="K387" s="394"/>
    </row>
    <row r="388" spans="1:11" s="350" customFormat="1" ht="14.25" customHeight="1">
      <c r="A388" s="366"/>
      <c r="B388" s="371"/>
      <c r="C388" s="375"/>
      <c r="D388" s="376"/>
      <c r="E388" s="377"/>
      <c r="F388" s="378"/>
      <c r="G388" s="378"/>
      <c r="H388" s="382" t="s">
        <v>386</v>
      </c>
      <c r="I388" s="392">
        <f>SUM(I375:I387)</f>
        <v>0</v>
      </c>
      <c r="J388" s="389">
        <f>+I388+I388*$J$2</f>
        <v>0</v>
      </c>
    </row>
    <row r="389" spans="1:11" s="350" customFormat="1" ht="14.25" customHeight="1">
      <c r="A389" s="374"/>
      <c r="B389" s="367"/>
      <c r="C389" s="368"/>
      <c r="D389" s="376"/>
      <c r="E389" s="377"/>
      <c r="F389" s="378"/>
      <c r="G389" s="378"/>
      <c r="H389" s="378"/>
      <c r="I389" s="393"/>
      <c r="J389" s="391"/>
      <c r="K389" s="394"/>
    </row>
    <row r="390" spans="1:11" s="350" customFormat="1" ht="14.25" customHeight="1">
      <c r="A390" s="374"/>
      <c r="B390" s="367" t="s">
        <v>515</v>
      </c>
      <c r="C390" s="368"/>
      <c r="D390" s="376"/>
      <c r="E390" s="377"/>
      <c r="F390" s="378"/>
      <c r="G390" s="378"/>
      <c r="H390" s="378"/>
      <c r="I390" s="393"/>
      <c r="J390" s="391"/>
    </row>
    <row r="391" spans="1:11" s="350" customFormat="1" ht="14.25" customHeight="1">
      <c r="A391" s="374"/>
      <c r="B391" s="395"/>
      <c r="C391" s="410" t="s">
        <v>108</v>
      </c>
      <c r="D391" s="376"/>
      <c r="E391" s="377"/>
      <c r="F391" s="378"/>
      <c r="G391" s="378"/>
      <c r="H391" s="376"/>
      <c r="I391" s="393">
        <f t="shared" ref="I391:I392" si="55">PRODUCT(D391:H391)</f>
        <v>0</v>
      </c>
      <c r="J391" s="391"/>
    </row>
    <row r="392" spans="1:11" s="350" customFormat="1" ht="14.25" customHeight="1">
      <c r="A392" s="374"/>
      <c r="B392" s="395"/>
      <c r="C392" s="410" t="s">
        <v>108</v>
      </c>
      <c r="D392" s="376"/>
      <c r="E392" s="377"/>
      <c r="F392" s="378"/>
      <c r="G392" s="378"/>
      <c r="H392" s="376"/>
      <c r="I392" s="393">
        <f t="shared" si="55"/>
        <v>0</v>
      </c>
      <c r="J392" s="391"/>
    </row>
    <row r="393" spans="1:11" s="350" customFormat="1" ht="14.25" customHeight="1">
      <c r="A393" s="374"/>
      <c r="B393" s="395"/>
      <c r="C393" s="410" t="s">
        <v>108</v>
      </c>
      <c r="D393" s="376"/>
      <c r="E393" s="377"/>
      <c r="F393" s="378"/>
      <c r="G393" s="378"/>
      <c r="H393" s="376"/>
      <c r="I393" s="393">
        <f t="shared" ref="I393" si="56">PRODUCT(D393:H393)</f>
        <v>0</v>
      </c>
      <c r="J393" s="391"/>
    </row>
    <row r="394" spans="1:11" s="350" customFormat="1" ht="14.25" customHeight="1">
      <c r="A394" s="366"/>
      <c r="B394" s="371"/>
      <c r="C394" s="375"/>
      <c r="D394" s="376"/>
      <c r="E394" s="377"/>
      <c r="F394" s="378"/>
      <c r="G394" s="378"/>
      <c r="H394" s="382" t="s">
        <v>386</v>
      </c>
      <c r="I394" s="392">
        <f>SUM(I391:I393)</f>
        <v>0</v>
      </c>
      <c r="J394" s="389">
        <f>+I394+I394*$J$2</f>
        <v>0</v>
      </c>
    </row>
    <row r="395" spans="1:11" s="350" customFormat="1" ht="14.25" customHeight="1">
      <c r="A395" s="374"/>
      <c r="B395" s="367"/>
      <c r="C395" s="368"/>
      <c r="D395" s="376"/>
      <c r="E395" s="377"/>
      <c r="F395" s="378"/>
      <c r="G395" s="378"/>
      <c r="H395" s="378"/>
      <c r="I395" s="393"/>
      <c r="J395" s="391"/>
    </row>
    <row r="396" spans="1:11" s="350" customFormat="1" ht="14.25" customHeight="1">
      <c r="A396" s="374"/>
      <c r="B396" s="367"/>
      <c r="C396" s="368"/>
      <c r="D396" s="376"/>
      <c r="E396" s="377"/>
      <c r="F396" s="378"/>
      <c r="G396" s="378"/>
      <c r="H396" s="378"/>
      <c r="I396" s="393"/>
      <c r="J396" s="391"/>
    </row>
    <row r="397" spans="1:11" s="350" customFormat="1" ht="14.25" customHeight="1">
      <c r="A397" s="374"/>
      <c r="B397" s="367" t="s">
        <v>516</v>
      </c>
      <c r="C397" s="368"/>
      <c r="D397" s="376"/>
      <c r="E397" s="377"/>
      <c r="F397" s="378"/>
      <c r="G397" s="378"/>
      <c r="H397" s="378"/>
      <c r="I397" s="393"/>
      <c r="J397" s="391"/>
    </row>
    <row r="398" spans="1:11" s="350" customFormat="1" ht="14.25" customHeight="1">
      <c r="A398" s="374"/>
      <c r="B398" s="381"/>
      <c r="C398" s="376" t="s">
        <v>108</v>
      </c>
      <c r="D398" s="376"/>
      <c r="E398" s="376"/>
      <c r="F398" s="376"/>
      <c r="G398" s="376"/>
      <c r="H398" s="376"/>
      <c r="I398" s="393">
        <f t="shared" ref="I398" si="57">PRODUCT(D398:H398)</f>
        <v>0</v>
      </c>
      <c r="J398" s="391"/>
    </row>
    <row r="399" spans="1:11" s="350" customFormat="1" ht="14.25" customHeight="1">
      <c r="A399" s="374"/>
      <c r="B399" s="381"/>
      <c r="C399" s="376"/>
      <c r="D399" s="376"/>
      <c r="E399" s="376"/>
      <c r="F399" s="376"/>
      <c r="G399" s="376"/>
      <c r="H399" s="382" t="s">
        <v>386</v>
      </c>
      <c r="I399" s="392">
        <f>SUM(I398:I398)</f>
        <v>0</v>
      </c>
      <c r="J399" s="389">
        <f>+I399+I399*$J$2</f>
        <v>0</v>
      </c>
    </row>
    <row r="400" spans="1:11" s="350" customFormat="1" ht="14.25" customHeight="1">
      <c r="A400" s="374"/>
      <c r="B400" s="381"/>
      <c r="C400" s="376"/>
      <c r="D400" s="376"/>
      <c r="E400" s="376"/>
      <c r="F400" s="376"/>
      <c r="G400" s="376"/>
      <c r="H400" s="376"/>
      <c r="I400" s="402"/>
      <c r="J400" s="391"/>
    </row>
    <row r="401" spans="1:10" s="350" customFormat="1" ht="14.25" customHeight="1">
      <c r="A401" s="374"/>
      <c r="B401" s="367" t="s">
        <v>517</v>
      </c>
      <c r="C401" s="368"/>
      <c r="D401" s="376"/>
      <c r="E401" s="377"/>
      <c r="F401" s="378"/>
      <c r="G401" s="378"/>
      <c r="H401" s="378"/>
      <c r="I401" s="393"/>
      <c r="J401" s="391"/>
    </row>
    <row r="402" spans="1:10" s="350" customFormat="1" ht="14.25" customHeight="1">
      <c r="A402" s="366"/>
      <c r="B402" s="371"/>
      <c r="C402" s="375" t="s">
        <v>108</v>
      </c>
      <c r="D402" s="376"/>
      <c r="E402" s="377"/>
      <c r="F402" s="378"/>
      <c r="G402" s="378"/>
      <c r="H402" s="378"/>
      <c r="I402" s="393">
        <f>PRODUCT(D402:H402)</f>
        <v>0</v>
      </c>
      <c r="J402" s="391"/>
    </row>
    <row r="403" spans="1:10" s="350" customFormat="1" ht="14.25" customHeight="1">
      <c r="A403" s="366"/>
      <c r="B403" s="371"/>
      <c r="C403" s="375" t="s">
        <v>108</v>
      </c>
      <c r="D403" s="376"/>
      <c r="E403" s="377"/>
      <c r="F403" s="378"/>
      <c r="G403" s="378"/>
      <c r="H403" s="378"/>
      <c r="I403" s="393">
        <f>PRODUCT(D403:H403)</f>
        <v>0</v>
      </c>
      <c r="J403" s="391"/>
    </row>
    <row r="404" spans="1:10" s="350" customFormat="1" ht="14.25" customHeight="1">
      <c r="A404" s="366"/>
      <c r="B404" s="371"/>
      <c r="C404" s="375" t="s">
        <v>108</v>
      </c>
      <c r="D404" s="376"/>
      <c r="E404" s="377"/>
      <c r="F404" s="378"/>
      <c r="G404" s="378"/>
      <c r="H404" s="378"/>
      <c r="I404" s="393">
        <f>PRODUCT(D404:H404)</f>
        <v>0</v>
      </c>
      <c r="J404" s="391"/>
    </row>
    <row r="405" spans="1:10" s="350" customFormat="1" ht="14.25" customHeight="1">
      <c r="A405" s="374"/>
      <c r="B405" s="381"/>
      <c r="C405" s="376"/>
      <c r="D405" s="376"/>
      <c r="E405" s="376"/>
      <c r="F405" s="376"/>
      <c r="G405" s="376"/>
      <c r="H405" s="382" t="s">
        <v>386</v>
      </c>
      <c r="I405" s="392">
        <f>SUM(I402:I404)</f>
        <v>0</v>
      </c>
      <c r="J405" s="389">
        <f>+I405+I405*$J$2</f>
        <v>0</v>
      </c>
    </row>
    <row r="406" spans="1:10" s="350" customFormat="1" ht="14.25" customHeight="1">
      <c r="A406" s="374"/>
      <c r="B406" s="381"/>
      <c r="C406" s="376"/>
      <c r="D406" s="376"/>
      <c r="E406" s="376"/>
      <c r="F406" s="376"/>
      <c r="G406" s="376"/>
      <c r="H406" s="376"/>
      <c r="I406" s="402"/>
      <c r="J406" s="391"/>
    </row>
    <row r="407" spans="1:10" s="350" customFormat="1" ht="14.25" customHeight="1">
      <c r="A407" s="374"/>
      <c r="B407" s="367" t="s">
        <v>516</v>
      </c>
      <c r="C407" s="368"/>
      <c r="D407" s="376"/>
      <c r="E407" s="377"/>
      <c r="F407" s="378"/>
      <c r="G407" s="378"/>
      <c r="H407" s="378"/>
      <c r="I407" s="393"/>
      <c r="J407" s="391"/>
    </row>
    <row r="408" spans="1:10" s="350" customFormat="1" ht="14.25" customHeight="1">
      <c r="A408" s="374"/>
      <c r="B408" s="381"/>
      <c r="C408" s="376" t="s">
        <v>108</v>
      </c>
      <c r="D408" s="376"/>
      <c r="E408" s="376"/>
      <c r="F408" s="376"/>
      <c r="G408" s="376"/>
      <c r="H408" s="376"/>
      <c r="I408" s="393">
        <f t="shared" ref="I408:I410" si="58">PRODUCT(D408:H408)</f>
        <v>0</v>
      </c>
      <c r="J408" s="391"/>
    </row>
    <row r="409" spans="1:10" s="350" customFormat="1" ht="14.25" customHeight="1">
      <c r="A409" s="366"/>
      <c r="B409" s="371"/>
      <c r="C409" s="375" t="s">
        <v>108</v>
      </c>
      <c r="D409" s="376"/>
      <c r="E409" s="377"/>
      <c r="F409" s="378"/>
      <c r="G409" s="378"/>
      <c r="H409" s="378"/>
      <c r="I409" s="393">
        <f t="shared" si="58"/>
        <v>0</v>
      </c>
      <c r="J409" s="391"/>
    </row>
    <row r="410" spans="1:10" s="350" customFormat="1" ht="14.25" customHeight="1">
      <c r="A410" s="374"/>
      <c r="B410" s="381"/>
      <c r="C410" s="376" t="s">
        <v>108</v>
      </c>
      <c r="D410" s="376"/>
      <c r="E410" s="376"/>
      <c r="F410" s="376"/>
      <c r="G410" s="376"/>
      <c r="H410" s="376"/>
      <c r="I410" s="393">
        <f t="shared" si="58"/>
        <v>0</v>
      </c>
      <c r="J410" s="391"/>
    </row>
    <row r="411" spans="1:10" s="350" customFormat="1" ht="14.25" customHeight="1">
      <c r="A411" s="374"/>
      <c r="B411" s="381"/>
      <c r="C411" s="376"/>
      <c r="D411" s="376"/>
      <c r="E411" s="376"/>
      <c r="F411" s="376"/>
      <c r="G411" s="376"/>
      <c r="H411" s="382" t="s">
        <v>386</v>
      </c>
      <c r="I411" s="392">
        <f>SUM(I408:I410)</f>
        <v>0</v>
      </c>
      <c r="J411" s="389">
        <f>+I411+I411*$J$2</f>
        <v>0</v>
      </c>
    </row>
    <row r="412" spans="1:10" s="350" customFormat="1" ht="14.25" customHeight="1">
      <c r="A412" s="374"/>
      <c r="B412" s="381"/>
      <c r="C412" s="376"/>
      <c r="D412" s="376"/>
      <c r="E412" s="376"/>
      <c r="F412" s="376"/>
      <c r="G412" s="376"/>
      <c r="H412" s="376"/>
      <c r="I412" s="402"/>
      <c r="J412" s="391"/>
    </row>
    <row r="413" spans="1:10" s="350" customFormat="1" ht="14.25" customHeight="1">
      <c r="A413" s="374"/>
      <c r="B413" s="367"/>
      <c r="C413" s="368"/>
      <c r="D413" s="376"/>
      <c r="E413" s="377"/>
      <c r="F413" s="378"/>
      <c r="G413" s="378"/>
      <c r="H413" s="378"/>
      <c r="I413" s="393"/>
      <c r="J413" s="391"/>
    </row>
    <row r="414" spans="1:10" s="350" customFormat="1" ht="14.25" customHeight="1">
      <c r="A414" s="374"/>
      <c r="B414" s="367"/>
      <c r="C414" s="368"/>
      <c r="D414" s="376"/>
      <c r="E414" s="377"/>
      <c r="F414" s="378"/>
      <c r="G414" s="378"/>
      <c r="H414" s="378"/>
      <c r="I414" s="393"/>
      <c r="J414" s="391"/>
    </row>
    <row r="415" spans="1:10" s="350" customFormat="1" ht="14.25" customHeight="1">
      <c r="A415" s="374"/>
      <c r="B415" s="367" t="s">
        <v>518</v>
      </c>
      <c r="C415" s="410"/>
      <c r="D415" s="376"/>
      <c r="E415" s="376"/>
      <c r="F415" s="376"/>
      <c r="G415" s="376"/>
      <c r="H415" s="376"/>
      <c r="I415" s="393"/>
      <c r="J415" s="391"/>
    </row>
    <row r="416" spans="1:10" s="350" customFormat="1" ht="14.25" customHeight="1">
      <c r="A416" s="366"/>
      <c r="B416" s="371"/>
      <c r="C416" s="375" t="s">
        <v>108</v>
      </c>
      <c r="D416" s="376"/>
      <c r="E416" s="377"/>
      <c r="F416" s="378"/>
      <c r="G416" s="378"/>
      <c r="H416" s="378"/>
      <c r="I416" s="393">
        <f>PRODUCT(D416:H416)</f>
        <v>0</v>
      </c>
      <c r="J416" s="391"/>
    </row>
    <row r="417" spans="1:10" s="350" customFormat="1" ht="14.25" customHeight="1">
      <c r="A417" s="366"/>
      <c r="B417" s="371"/>
      <c r="C417" s="410" t="s">
        <v>108</v>
      </c>
      <c r="D417" s="376"/>
      <c r="E417" s="376"/>
      <c r="F417" s="376"/>
      <c r="G417" s="376"/>
      <c r="H417" s="376"/>
      <c r="I417" s="393">
        <f t="shared" ref="I417" si="59">PRODUCT(D417:H417)</f>
        <v>0</v>
      </c>
      <c r="J417" s="391"/>
    </row>
    <row r="418" spans="1:10" s="350" customFormat="1" ht="14.25" customHeight="1">
      <c r="A418" s="374"/>
      <c r="C418" s="368"/>
      <c r="D418" s="376"/>
      <c r="E418" s="377"/>
      <c r="F418" s="378"/>
      <c r="G418" s="378"/>
      <c r="H418" s="382" t="s">
        <v>386</v>
      </c>
      <c r="I418" s="392">
        <f>SUM(I416:I417)</f>
        <v>0</v>
      </c>
      <c r="J418" s="389">
        <f>+I418+I418*$J$2</f>
        <v>0</v>
      </c>
    </row>
    <row r="419" spans="1:10" s="350" customFormat="1" ht="14.25" customHeight="1">
      <c r="A419" s="374"/>
      <c r="B419" s="367"/>
      <c r="C419" s="368"/>
      <c r="D419" s="376"/>
      <c r="E419" s="377"/>
      <c r="F419" s="378"/>
      <c r="G419" s="378"/>
      <c r="H419" s="378"/>
      <c r="I419" s="393"/>
      <c r="J419" s="391"/>
    </row>
    <row r="420" spans="1:10" s="350" customFormat="1" ht="14.25" customHeight="1">
      <c r="A420" s="374"/>
      <c r="B420" s="367"/>
      <c r="C420" s="368"/>
      <c r="D420" s="376"/>
      <c r="E420" s="377"/>
      <c r="F420" s="378"/>
      <c r="G420" s="378"/>
      <c r="H420" s="378"/>
      <c r="I420" s="393"/>
      <c r="J420" s="391"/>
    </row>
    <row r="421" spans="1:10" s="350" customFormat="1" ht="14.25" customHeight="1">
      <c r="A421" s="374"/>
      <c r="B421" s="367"/>
      <c r="C421" s="368"/>
      <c r="D421" s="376"/>
      <c r="E421" s="377"/>
      <c r="F421" s="378"/>
      <c r="G421" s="378"/>
      <c r="H421" s="378"/>
      <c r="I421" s="393"/>
      <c r="J421" s="391"/>
    </row>
    <row r="422" spans="1:10" s="350" customFormat="1" ht="14.25" customHeight="1">
      <c r="A422" s="374"/>
      <c r="B422" s="367"/>
      <c r="C422" s="368"/>
      <c r="D422" s="376"/>
      <c r="E422" s="377"/>
      <c r="F422" s="378"/>
      <c r="G422" s="378"/>
      <c r="H422" s="378"/>
      <c r="I422" s="393"/>
      <c r="J422" s="391"/>
    </row>
    <row r="423" spans="1:10" s="350" customFormat="1" ht="14.25" customHeight="1">
      <c r="A423" s="374"/>
      <c r="B423" s="367" t="s">
        <v>519</v>
      </c>
      <c r="C423" s="368"/>
      <c r="D423" s="376"/>
      <c r="E423" s="377"/>
      <c r="F423" s="378"/>
      <c r="G423" s="378"/>
      <c r="H423" s="378"/>
      <c r="I423" s="393"/>
      <c r="J423" s="391"/>
    </row>
    <row r="424" spans="1:10" s="350" customFormat="1" ht="14.25" customHeight="1">
      <c r="A424" s="374"/>
      <c r="C424" s="410" t="s">
        <v>108</v>
      </c>
      <c r="D424" s="376"/>
      <c r="E424" s="376"/>
      <c r="F424" s="376"/>
      <c r="G424" s="376"/>
      <c r="H424" s="376"/>
      <c r="I424" s="393">
        <f t="shared" ref="I424" si="60">PRODUCT(D424:H424)</f>
        <v>0</v>
      </c>
      <c r="J424" s="391"/>
    </row>
    <row r="425" spans="1:10" s="350" customFormat="1" ht="14.25" customHeight="1">
      <c r="A425" s="374"/>
      <c r="B425" s="371"/>
      <c r="C425" s="375"/>
      <c r="D425" s="376"/>
      <c r="E425" s="377"/>
      <c r="F425" s="378"/>
      <c r="G425" s="378"/>
      <c r="H425" s="382" t="s">
        <v>386</v>
      </c>
      <c r="I425" s="392">
        <f>SUM(I424:I424)</f>
        <v>0</v>
      </c>
      <c r="J425" s="389">
        <f>+I425+I425*$J$2</f>
        <v>0</v>
      </c>
    </row>
    <row r="426" spans="1:10" s="350" customFormat="1" ht="14.25" customHeight="1">
      <c r="A426" s="374"/>
      <c r="B426" s="371"/>
      <c r="C426" s="375"/>
      <c r="D426" s="376"/>
      <c r="E426" s="377"/>
      <c r="F426" s="378"/>
      <c r="G426" s="378"/>
      <c r="H426" s="378"/>
      <c r="I426" s="393"/>
      <c r="J426" s="391"/>
    </row>
    <row r="427" spans="1:10" s="350" customFormat="1" ht="14.25" customHeight="1">
      <c r="A427" s="366"/>
      <c r="B427" s="371"/>
      <c r="C427" s="375"/>
      <c r="D427" s="376"/>
      <c r="E427" s="377"/>
      <c r="F427" s="378"/>
      <c r="G427" s="378"/>
      <c r="H427" s="378"/>
      <c r="I427" s="393"/>
      <c r="J427" s="391"/>
    </row>
    <row r="428" spans="1:10" s="350" customFormat="1" ht="14.25" customHeight="1">
      <c r="A428" s="366"/>
      <c r="B428" s="367" t="s">
        <v>520</v>
      </c>
      <c r="C428" s="368"/>
      <c r="D428" s="376"/>
      <c r="E428" s="377"/>
      <c r="F428" s="378"/>
      <c r="G428" s="378"/>
      <c r="H428" s="378"/>
      <c r="I428" s="393"/>
      <c r="J428" s="391"/>
    </row>
    <row r="429" spans="1:10" s="350" customFormat="1" ht="14.25" customHeight="1">
      <c r="A429" s="366"/>
      <c r="B429" s="367" t="s">
        <v>521</v>
      </c>
      <c r="C429" s="368"/>
      <c r="D429" s="376"/>
      <c r="E429" s="377"/>
      <c r="F429" s="378"/>
      <c r="G429" s="378"/>
      <c r="H429" s="378"/>
      <c r="I429" s="393"/>
      <c r="J429" s="391"/>
    </row>
    <row r="430" spans="1:10" s="350" customFormat="1" ht="14.25" customHeight="1">
      <c r="A430" s="366"/>
      <c r="C430" s="410" t="s">
        <v>108</v>
      </c>
      <c r="D430" s="376"/>
      <c r="E430" s="376"/>
      <c r="F430" s="376"/>
      <c r="G430" s="376"/>
      <c r="H430" s="376"/>
      <c r="I430" s="393">
        <f t="shared" ref="I430:I434" si="61">PRODUCT(D430:H430)</f>
        <v>0</v>
      </c>
      <c r="J430" s="391"/>
    </row>
    <row r="431" spans="1:10" s="350" customFormat="1" ht="14.25" customHeight="1">
      <c r="A431" s="366"/>
      <c r="B431" s="371"/>
      <c r="C431" s="410" t="s">
        <v>108</v>
      </c>
      <c r="D431" s="376"/>
      <c r="E431" s="377"/>
      <c r="F431" s="376"/>
      <c r="G431" s="378"/>
      <c r="H431" s="376"/>
      <c r="I431" s="393">
        <f t="shared" si="61"/>
        <v>0</v>
      </c>
      <c r="J431" s="391"/>
    </row>
    <row r="432" spans="1:10" s="350" customFormat="1" ht="14.25" customHeight="1">
      <c r="A432" s="366"/>
      <c r="B432" s="395"/>
      <c r="C432" s="410" t="s">
        <v>108</v>
      </c>
      <c r="D432" s="376"/>
      <c r="E432" s="377"/>
      <c r="F432" s="378"/>
      <c r="G432" s="378"/>
      <c r="H432" s="376"/>
      <c r="I432" s="393">
        <f t="shared" si="61"/>
        <v>0</v>
      </c>
      <c r="J432" s="391"/>
    </row>
    <row r="433" spans="1:10" s="350" customFormat="1" ht="14.25" customHeight="1">
      <c r="A433" s="366"/>
      <c r="B433" s="395"/>
      <c r="C433" s="410" t="s">
        <v>108</v>
      </c>
      <c r="D433" s="376"/>
      <c r="E433" s="377"/>
      <c r="F433" s="378"/>
      <c r="G433" s="378"/>
      <c r="H433" s="376"/>
      <c r="I433" s="393">
        <f t="shared" si="61"/>
        <v>0</v>
      </c>
      <c r="J433" s="391"/>
    </row>
    <row r="434" spans="1:10" s="350" customFormat="1" ht="14.25" customHeight="1">
      <c r="A434" s="366"/>
      <c r="B434" s="395"/>
      <c r="C434" s="410" t="s">
        <v>108</v>
      </c>
      <c r="D434" s="376"/>
      <c r="E434" s="377"/>
      <c r="F434" s="378"/>
      <c r="G434" s="378"/>
      <c r="H434" s="376"/>
      <c r="I434" s="393">
        <f t="shared" si="61"/>
        <v>0</v>
      </c>
      <c r="J434" s="391"/>
    </row>
    <row r="435" spans="1:10" s="350" customFormat="1" ht="14.25" customHeight="1">
      <c r="A435" s="366"/>
      <c r="B435" s="371"/>
      <c r="C435" s="375"/>
      <c r="D435" s="376"/>
      <c r="E435" s="377"/>
      <c r="F435" s="378"/>
      <c r="G435" s="378"/>
      <c r="H435" s="382" t="s">
        <v>386</v>
      </c>
      <c r="I435" s="392">
        <f>SUM(I430:I434)</f>
        <v>0</v>
      </c>
      <c r="J435" s="389">
        <f>+I435+I435*$J$2</f>
        <v>0</v>
      </c>
    </row>
    <row r="436" spans="1:10" s="350" customFormat="1" ht="14.25" customHeight="1">
      <c r="A436" s="366"/>
      <c r="B436" s="395"/>
      <c r="C436" s="366"/>
      <c r="D436" s="376"/>
      <c r="E436" s="377"/>
      <c r="F436" s="378"/>
      <c r="G436" s="378"/>
      <c r="H436" s="378"/>
      <c r="I436" s="393"/>
      <c r="J436" s="391"/>
    </row>
    <row r="437" spans="1:10" s="350" customFormat="1" ht="14.25" customHeight="1">
      <c r="A437" s="366"/>
      <c r="B437" s="371"/>
      <c r="C437" s="375"/>
      <c r="D437" s="376"/>
      <c r="E437" s="377"/>
      <c r="F437" s="397"/>
      <c r="G437" s="378"/>
      <c r="H437" s="378"/>
      <c r="I437" s="392"/>
      <c r="J437" s="391"/>
    </row>
    <row r="438" spans="1:10" s="350" customFormat="1" ht="14.25" customHeight="1">
      <c r="A438" s="415"/>
      <c r="B438" s="419" t="s">
        <v>522</v>
      </c>
      <c r="C438" s="420"/>
      <c r="D438" s="376"/>
      <c r="E438" s="376"/>
      <c r="F438" s="378"/>
      <c r="G438" s="378"/>
      <c r="H438" s="378"/>
      <c r="I438" s="392"/>
      <c r="J438" s="391"/>
    </row>
    <row r="439" spans="1:10" s="350" customFormat="1" ht="14.25" customHeight="1">
      <c r="A439" s="366"/>
      <c r="B439" s="395"/>
      <c r="C439" s="375"/>
      <c r="D439" s="376"/>
      <c r="E439" s="377"/>
      <c r="F439" s="378"/>
      <c r="G439" s="378"/>
      <c r="H439" s="378"/>
      <c r="I439" s="393">
        <f t="shared" ref="I439:I440" si="62">PRODUCT(D439:H439)</f>
        <v>0</v>
      </c>
      <c r="J439" s="391"/>
    </row>
    <row r="440" spans="1:10" s="350" customFormat="1" ht="14.25" customHeight="1">
      <c r="A440" s="366"/>
      <c r="B440" s="371"/>
      <c r="C440" s="375"/>
      <c r="D440" s="376"/>
      <c r="E440" s="377"/>
      <c r="F440" s="378"/>
      <c r="G440" s="378"/>
      <c r="H440" s="378"/>
      <c r="I440" s="393">
        <f t="shared" si="62"/>
        <v>0</v>
      </c>
      <c r="J440" s="391"/>
    </row>
    <row r="441" spans="1:10" s="350" customFormat="1" ht="14.25" customHeight="1">
      <c r="A441" s="366"/>
      <c r="B441" s="371"/>
      <c r="C441" s="375"/>
      <c r="D441" s="376"/>
      <c r="E441" s="377"/>
      <c r="F441" s="378"/>
      <c r="G441" s="378"/>
      <c r="H441" s="382" t="s">
        <v>386</v>
      </c>
      <c r="I441" s="392">
        <f>SUM(I439:I440)</f>
        <v>0</v>
      </c>
      <c r="J441" s="389">
        <f>+I441+I441*$J$2</f>
        <v>0</v>
      </c>
    </row>
    <row r="442" spans="1:10" s="350" customFormat="1" ht="14.25" customHeight="1">
      <c r="A442" s="366"/>
      <c r="B442" s="371"/>
      <c r="C442" s="375"/>
      <c r="D442" s="376"/>
      <c r="E442" s="377"/>
      <c r="F442" s="378"/>
      <c r="G442" s="378"/>
      <c r="H442" s="378"/>
      <c r="I442" s="393"/>
      <c r="J442" s="391"/>
    </row>
    <row r="443" spans="1:10" s="350" customFormat="1" ht="14.25" customHeight="1">
      <c r="A443" s="366"/>
      <c r="B443" s="381"/>
      <c r="C443" s="376"/>
      <c r="D443" s="376"/>
      <c r="E443" s="376"/>
      <c r="F443" s="376"/>
      <c r="G443" s="376"/>
      <c r="H443" s="376"/>
      <c r="I443" s="402"/>
      <c r="J443" s="391"/>
    </row>
    <row r="444" spans="1:10" s="350" customFormat="1" ht="14.25" customHeight="1">
      <c r="A444" s="366"/>
      <c r="B444" s="367" t="s">
        <v>523</v>
      </c>
      <c r="C444" s="368"/>
      <c r="D444" s="376"/>
      <c r="E444" s="377"/>
      <c r="F444" s="378"/>
      <c r="G444" s="378"/>
      <c r="H444" s="378"/>
      <c r="I444" s="392"/>
      <c r="J444" s="391"/>
    </row>
    <row r="445" spans="1:10" s="350" customFormat="1" ht="14.25" customHeight="1">
      <c r="A445" s="366"/>
      <c r="B445" s="381"/>
      <c r="C445" s="376"/>
      <c r="D445" s="376"/>
      <c r="E445" s="376"/>
      <c r="F445" s="376"/>
      <c r="G445" s="376"/>
      <c r="H445" s="376"/>
      <c r="I445" s="402"/>
      <c r="J445" s="391"/>
    </row>
    <row r="446" spans="1:10" s="350" customFormat="1" ht="14.25" customHeight="1">
      <c r="A446" s="366"/>
      <c r="B446" s="381"/>
      <c r="C446" s="376"/>
      <c r="D446" s="376"/>
      <c r="E446" s="376"/>
      <c r="F446" s="376"/>
      <c r="G446" s="376"/>
      <c r="H446" s="376"/>
      <c r="I446" s="393">
        <f t="shared" ref="I446" si="63">PRODUCT(D446:H446)</f>
        <v>0</v>
      </c>
      <c r="J446" s="391"/>
    </row>
    <row r="447" spans="1:10" s="350" customFormat="1" ht="14.25" customHeight="1">
      <c r="A447" s="366"/>
      <c r="B447" s="371"/>
      <c r="C447" s="375"/>
      <c r="D447" s="376"/>
      <c r="E447" s="377"/>
      <c r="F447" s="378"/>
      <c r="G447" s="378"/>
      <c r="H447" s="382" t="s">
        <v>386</v>
      </c>
      <c r="I447" s="392">
        <f>SUM(I446)</f>
        <v>0</v>
      </c>
      <c r="J447" s="389">
        <f>+I447+I447*$J$2</f>
        <v>0</v>
      </c>
    </row>
    <row r="448" spans="1:10" s="350" customFormat="1" ht="14.25" customHeight="1">
      <c r="A448" s="366"/>
      <c r="B448" s="381"/>
      <c r="C448" s="376"/>
      <c r="D448" s="376"/>
      <c r="E448" s="376"/>
      <c r="F448" s="376"/>
      <c r="G448" s="376"/>
      <c r="H448" s="376"/>
      <c r="I448" s="402"/>
      <c r="J448" s="391"/>
    </row>
    <row r="449" spans="1:17" s="350" customFormat="1" ht="14.25" customHeight="1">
      <c r="A449" s="366"/>
      <c r="B449" s="367" t="s">
        <v>524</v>
      </c>
      <c r="C449" s="368"/>
      <c r="D449" s="376"/>
      <c r="E449" s="377"/>
      <c r="F449" s="378"/>
      <c r="G449" s="378"/>
      <c r="H449" s="378"/>
      <c r="I449" s="392"/>
      <c r="J449" s="391"/>
    </row>
    <row r="450" spans="1:17" s="350" customFormat="1" ht="14.25" customHeight="1">
      <c r="A450" s="366"/>
      <c r="B450" s="381"/>
      <c r="C450" s="376"/>
      <c r="D450" s="376"/>
      <c r="E450" s="376"/>
      <c r="F450" s="376"/>
      <c r="G450" s="376"/>
      <c r="H450" s="376"/>
      <c r="I450" s="402"/>
      <c r="J450" s="391"/>
    </row>
    <row r="451" spans="1:17" s="350" customFormat="1" ht="14.25" customHeight="1">
      <c r="A451" s="366"/>
      <c r="B451" s="381"/>
      <c r="C451" s="376"/>
      <c r="D451" s="376"/>
      <c r="E451" s="376"/>
      <c r="F451" s="376"/>
      <c r="G451" s="376"/>
      <c r="H451" s="376"/>
      <c r="I451" s="393">
        <f t="shared" ref="I451:I452" si="64">PRODUCT(D451:H451)</f>
        <v>0</v>
      </c>
      <c r="J451" s="391"/>
    </row>
    <row r="452" spans="1:17" s="350" customFormat="1" ht="14.25" customHeight="1">
      <c r="A452" s="366"/>
      <c r="B452" s="381"/>
      <c r="C452" s="376"/>
      <c r="D452" s="376"/>
      <c r="E452" s="376"/>
      <c r="F452" s="376"/>
      <c r="G452" s="376"/>
      <c r="H452" s="376"/>
      <c r="I452" s="393">
        <f t="shared" si="64"/>
        <v>0</v>
      </c>
      <c r="J452" s="391"/>
    </row>
    <row r="453" spans="1:17" s="350" customFormat="1" ht="14.25" customHeight="1">
      <c r="A453" s="366"/>
      <c r="B453" s="371"/>
      <c r="C453" s="375"/>
      <c r="D453" s="376"/>
      <c r="E453" s="377"/>
      <c r="F453" s="378"/>
      <c r="G453" s="378"/>
      <c r="H453" s="382" t="s">
        <v>386</v>
      </c>
      <c r="I453" s="392">
        <f>SUM(I451:I452)</f>
        <v>0</v>
      </c>
      <c r="J453" s="389">
        <f>+I453+I453*$J$2</f>
        <v>0</v>
      </c>
      <c r="Q453" s="394"/>
    </row>
    <row r="454" spans="1:17" s="350" customFormat="1" ht="14.25" customHeight="1">
      <c r="A454" s="366"/>
      <c r="B454" s="381"/>
      <c r="C454" s="376"/>
      <c r="D454" s="376"/>
      <c r="E454" s="376"/>
      <c r="F454" s="376"/>
      <c r="G454" s="376"/>
      <c r="H454" s="376"/>
      <c r="I454" s="402"/>
      <c r="J454" s="391"/>
    </row>
    <row r="455" spans="1:17" s="350" customFormat="1" ht="14.25" customHeight="1">
      <c r="A455" s="366"/>
      <c r="B455" s="371"/>
      <c r="C455" s="375"/>
      <c r="D455" s="376"/>
      <c r="E455" s="377"/>
      <c r="F455" s="378"/>
      <c r="G455" s="378"/>
      <c r="H455" s="378"/>
      <c r="I455" s="393"/>
      <c r="J455" s="391"/>
    </row>
    <row r="456" spans="1:17" s="350" customFormat="1" ht="14.25" customHeight="1">
      <c r="A456" s="366"/>
      <c r="B456" s="367" t="s">
        <v>525</v>
      </c>
      <c r="C456" s="368"/>
      <c r="D456" s="376"/>
      <c r="E456" s="377"/>
      <c r="F456" s="378"/>
      <c r="G456" s="378"/>
      <c r="H456" s="378"/>
      <c r="I456" s="392"/>
      <c r="J456" s="391"/>
    </row>
    <row r="457" spans="1:17" s="350" customFormat="1" ht="14.25" customHeight="1">
      <c r="A457" s="366"/>
      <c r="B457" s="371"/>
      <c r="C457" s="375"/>
      <c r="D457" s="376"/>
      <c r="E457" s="377"/>
      <c r="F457" s="378"/>
      <c r="G457" s="378"/>
      <c r="H457" s="378"/>
      <c r="I457" s="393"/>
      <c r="J457" s="391"/>
    </row>
    <row r="458" spans="1:17" s="350" customFormat="1" ht="14.25" customHeight="1">
      <c r="A458" s="366"/>
      <c r="B458" s="367" t="s">
        <v>526</v>
      </c>
      <c r="C458" s="368"/>
      <c r="D458" s="376"/>
      <c r="E458" s="377"/>
      <c r="F458" s="378"/>
      <c r="G458" s="378"/>
      <c r="H458" s="378"/>
      <c r="I458" s="393"/>
      <c r="J458" s="391"/>
    </row>
    <row r="459" spans="1:17" s="350" customFormat="1" ht="14.25" customHeight="1">
      <c r="A459" s="366"/>
      <c r="B459" s="371" t="s">
        <v>527</v>
      </c>
      <c r="C459" s="375"/>
      <c r="D459" s="376"/>
      <c r="E459" s="377"/>
      <c r="F459" s="378"/>
      <c r="G459" s="378"/>
      <c r="H459" s="378"/>
      <c r="I459" s="393">
        <f t="shared" ref="I459:I462" si="65">PRODUCT(D459:H459)</f>
        <v>0</v>
      </c>
      <c r="J459" s="391"/>
    </row>
    <row r="460" spans="1:17" s="350" customFormat="1" ht="14.25" customHeight="1">
      <c r="A460" s="366"/>
      <c r="B460" s="371" t="s">
        <v>528</v>
      </c>
      <c r="C460" s="421"/>
      <c r="D460" s="376"/>
      <c r="E460" s="377"/>
      <c r="F460" s="378"/>
      <c r="G460" s="378"/>
      <c r="H460" s="378"/>
      <c r="I460" s="393">
        <f t="shared" si="65"/>
        <v>0</v>
      </c>
      <c r="J460" s="391"/>
    </row>
    <row r="461" spans="1:17" s="350" customFormat="1" ht="14.25" customHeight="1">
      <c r="A461" s="366"/>
      <c r="B461" s="371" t="s">
        <v>529</v>
      </c>
      <c r="C461" s="421"/>
      <c r="D461" s="376"/>
      <c r="E461" s="377"/>
      <c r="F461" s="378"/>
      <c r="G461" s="378"/>
      <c r="H461" s="378"/>
      <c r="I461" s="393">
        <f t="shared" si="65"/>
        <v>0</v>
      </c>
      <c r="J461" s="391"/>
    </row>
    <row r="462" spans="1:17" s="350" customFormat="1" ht="14.25" customHeight="1">
      <c r="A462" s="366"/>
      <c r="B462" s="371" t="s">
        <v>530</v>
      </c>
      <c r="C462" s="421"/>
      <c r="D462" s="376"/>
      <c r="E462" s="377"/>
      <c r="F462" s="378"/>
      <c r="G462" s="378"/>
      <c r="H462" s="378"/>
      <c r="I462" s="393">
        <f t="shared" si="65"/>
        <v>0</v>
      </c>
      <c r="J462" s="391"/>
    </row>
    <row r="463" spans="1:17" s="350" customFormat="1" ht="14.25" customHeight="1">
      <c r="A463" s="366"/>
      <c r="B463" s="371"/>
      <c r="C463" s="375"/>
      <c r="D463" s="376"/>
      <c r="E463" s="377"/>
      <c r="F463" s="378"/>
      <c r="G463" s="378"/>
      <c r="H463" s="382" t="s">
        <v>386</v>
      </c>
      <c r="I463" s="392">
        <f>SUM(I459:I462)</f>
        <v>0</v>
      </c>
      <c r="J463" s="389">
        <f>+I463+I463*$J$2</f>
        <v>0</v>
      </c>
    </row>
    <row r="464" spans="1:17" s="350" customFormat="1" ht="14.25" customHeight="1">
      <c r="A464" s="366"/>
      <c r="B464" s="371"/>
      <c r="C464" s="375"/>
      <c r="D464" s="376"/>
      <c r="E464" s="377"/>
      <c r="F464" s="378"/>
      <c r="G464" s="378"/>
      <c r="H464" s="378"/>
      <c r="I464" s="393"/>
      <c r="J464" s="391"/>
    </row>
    <row r="465" spans="1:10" s="350" customFormat="1" ht="14.25" customHeight="1">
      <c r="A465" s="366"/>
      <c r="B465" s="371"/>
      <c r="C465" s="375"/>
      <c r="D465" s="376"/>
      <c r="E465" s="377"/>
      <c r="F465" s="378"/>
      <c r="G465" s="378"/>
      <c r="H465" s="378"/>
      <c r="I465" s="392"/>
      <c r="J465" s="391"/>
    </row>
    <row r="466" spans="1:10" s="350" customFormat="1" ht="14.25" customHeight="1">
      <c r="A466" s="366"/>
      <c r="B466" s="371"/>
      <c r="C466" s="375"/>
      <c r="D466" s="376"/>
      <c r="E466" s="377"/>
      <c r="F466" s="378"/>
      <c r="G466" s="378"/>
      <c r="H466" s="378"/>
      <c r="I466" s="393"/>
      <c r="J466" s="391"/>
    </row>
    <row r="467" spans="1:10" s="350" customFormat="1" ht="14.25" customHeight="1">
      <c r="A467" s="366"/>
      <c r="B467" s="367" t="s">
        <v>531</v>
      </c>
      <c r="C467" s="368"/>
      <c r="D467" s="376"/>
      <c r="E467" s="377"/>
      <c r="F467" s="378"/>
      <c r="G467" s="378"/>
      <c r="H467" s="378"/>
      <c r="I467" s="393"/>
      <c r="J467" s="391"/>
    </row>
    <row r="468" spans="1:10" s="350" customFormat="1" ht="14.25" customHeight="1">
      <c r="A468" s="366"/>
      <c r="B468" s="367" t="s">
        <v>532</v>
      </c>
      <c r="C468" s="368"/>
      <c r="D468" s="376"/>
      <c r="E468" s="377"/>
      <c r="F468" s="378"/>
      <c r="G468" s="378"/>
      <c r="H468" s="378"/>
      <c r="I468" s="393"/>
      <c r="J468" s="391"/>
    </row>
    <row r="469" spans="1:10" s="350" customFormat="1" ht="14.25" customHeight="1">
      <c r="A469" s="366"/>
      <c r="B469" s="371" t="s">
        <v>533</v>
      </c>
      <c r="C469" s="375" t="s">
        <v>108</v>
      </c>
      <c r="D469" s="376">
        <v>1</v>
      </c>
      <c r="E469" s="377">
        <f>57.4+6.2+5.6</f>
        <v>69.2</v>
      </c>
      <c r="F469" s="378"/>
      <c r="G469" s="378"/>
      <c r="H469" s="378"/>
      <c r="I469" s="393">
        <f t="shared" ref="I469" si="66">PRODUCT(D469:H469)</f>
        <v>69.2</v>
      </c>
      <c r="J469" s="391"/>
    </row>
    <row r="470" spans="1:10" s="350" customFormat="1" ht="14.25" customHeight="1">
      <c r="A470" s="366"/>
      <c r="B470" s="371"/>
      <c r="C470" s="375"/>
      <c r="D470" s="376"/>
      <c r="E470" s="377"/>
      <c r="F470" s="378"/>
      <c r="G470" s="378"/>
      <c r="H470" s="382" t="s">
        <v>386</v>
      </c>
      <c r="I470" s="392">
        <f>SUM(I467:I469)</f>
        <v>69.2</v>
      </c>
      <c r="J470" s="389">
        <f>+I470+I470*$J$2</f>
        <v>76.12</v>
      </c>
    </row>
    <row r="471" spans="1:10" s="350" customFormat="1" ht="14.25" customHeight="1">
      <c r="A471" s="366"/>
      <c r="B471" s="371"/>
      <c r="C471" s="375"/>
      <c r="D471" s="403"/>
      <c r="E471" s="396"/>
      <c r="F471" s="393"/>
      <c r="G471" s="378"/>
      <c r="H471" s="378"/>
      <c r="I471" s="393"/>
      <c r="J471" s="391"/>
    </row>
    <row r="472" spans="1:10" s="350" customFormat="1" ht="14.25" customHeight="1">
      <c r="A472" s="366"/>
      <c r="B472" s="371"/>
      <c r="C472" s="375"/>
      <c r="D472" s="376"/>
      <c r="E472" s="377"/>
      <c r="F472" s="378"/>
      <c r="G472" s="378"/>
      <c r="H472" s="378"/>
      <c r="I472" s="393"/>
      <c r="J472" s="391"/>
    </row>
    <row r="473" spans="1:10" s="350" customFormat="1" ht="14.25" customHeight="1">
      <c r="A473" s="366"/>
      <c r="B473" s="371"/>
      <c r="C473" s="375"/>
      <c r="D473" s="376"/>
      <c r="E473" s="377"/>
      <c r="F473" s="378"/>
      <c r="G473" s="378"/>
      <c r="H473" s="378"/>
      <c r="I473" s="393"/>
      <c r="J473" s="391"/>
    </row>
    <row r="474" spans="1:10" s="350" customFormat="1" ht="14.25" customHeight="1">
      <c r="A474" s="366"/>
      <c r="B474" s="371"/>
      <c r="C474" s="375"/>
      <c r="D474" s="376"/>
      <c r="E474" s="377"/>
      <c r="F474" s="378"/>
      <c r="G474" s="378"/>
      <c r="H474" s="378"/>
      <c r="I474" s="393"/>
      <c r="J474" s="391"/>
    </row>
    <row r="475" spans="1:10" s="350" customFormat="1" ht="14.25" customHeight="1">
      <c r="A475" s="366"/>
      <c r="B475" s="371"/>
      <c r="C475" s="375"/>
      <c r="D475" s="376"/>
      <c r="E475" s="377"/>
      <c r="F475" s="378"/>
      <c r="G475" s="378"/>
      <c r="H475" s="378"/>
      <c r="I475" s="392"/>
      <c r="J475" s="391"/>
    </row>
    <row r="476" spans="1:10" s="350" customFormat="1" ht="14.25" customHeight="1">
      <c r="A476" s="366"/>
      <c r="B476" s="371"/>
      <c r="C476" s="375"/>
      <c r="D476" s="376"/>
      <c r="E476" s="377"/>
      <c r="F476" s="378"/>
      <c r="G476" s="378"/>
      <c r="H476" s="378"/>
      <c r="I476" s="393"/>
      <c r="J476" s="391"/>
    </row>
    <row r="477" spans="1:10" s="350" customFormat="1" ht="14.25" customHeight="1">
      <c r="A477" s="366"/>
      <c r="B477" s="367" t="s">
        <v>534</v>
      </c>
      <c r="C477" s="368"/>
      <c r="D477" s="376"/>
      <c r="E477" s="377"/>
      <c r="F477" s="378"/>
      <c r="G477" s="378"/>
      <c r="H477" s="378"/>
      <c r="I477" s="393"/>
      <c r="J477" s="391"/>
    </row>
    <row r="478" spans="1:10" s="350" customFormat="1" ht="14.25" customHeight="1">
      <c r="A478" s="366"/>
      <c r="B478" s="371" t="s">
        <v>535</v>
      </c>
      <c r="C478" s="375" t="s">
        <v>108</v>
      </c>
      <c r="D478" s="376">
        <v>1</v>
      </c>
      <c r="E478" s="377">
        <f>97.8+9.7+13.6</f>
        <v>121.1</v>
      </c>
      <c r="F478" s="378"/>
      <c r="G478" s="378"/>
      <c r="H478" s="378"/>
      <c r="I478" s="393">
        <f t="shared" ref="I478" si="67">PRODUCT(D478:H478)</f>
        <v>121.1</v>
      </c>
      <c r="J478" s="391"/>
    </row>
    <row r="479" spans="1:10" s="350" customFormat="1" ht="14.25" customHeight="1">
      <c r="A479" s="366"/>
      <c r="B479" s="371"/>
      <c r="C479" s="375"/>
      <c r="D479" s="376"/>
      <c r="E479" s="377"/>
      <c r="F479" s="378"/>
      <c r="G479" s="378"/>
      <c r="H479" s="382" t="s">
        <v>386</v>
      </c>
      <c r="I479" s="392">
        <f>SUM(I478)</f>
        <v>121.1</v>
      </c>
      <c r="J479" s="389">
        <f>+I479+I479*$J$2</f>
        <v>133.20999999999998</v>
      </c>
    </row>
    <row r="480" spans="1:10" s="350" customFormat="1" ht="14.25" customHeight="1">
      <c r="A480" s="366"/>
      <c r="B480" s="371"/>
      <c r="C480" s="375"/>
      <c r="D480" s="376"/>
      <c r="E480" s="377"/>
      <c r="F480" s="378"/>
      <c r="G480" s="378"/>
      <c r="H480" s="378"/>
      <c r="I480" s="393"/>
      <c r="J480" s="391"/>
    </row>
    <row r="481" spans="1:10" s="350" customFormat="1" ht="14.25" customHeight="1">
      <c r="A481" s="366"/>
      <c r="B481" s="367" t="s">
        <v>536</v>
      </c>
      <c r="C481" s="368"/>
      <c r="D481" s="376"/>
      <c r="E481" s="377"/>
      <c r="F481" s="378"/>
      <c r="G481" s="378"/>
      <c r="H481" s="378"/>
      <c r="I481" s="393"/>
      <c r="J481" s="391"/>
    </row>
    <row r="482" spans="1:10" s="350" customFormat="1" ht="14.25" customHeight="1">
      <c r="A482" s="366"/>
      <c r="B482" s="371" t="s">
        <v>537</v>
      </c>
      <c r="C482" s="375" t="s">
        <v>108</v>
      </c>
      <c r="D482" s="376"/>
      <c r="E482" s="377"/>
      <c r="F482" s="378"/>
      <c r="G482" s="378"/>
      <c r="H482" s="378"/>
      <c r="I482" s="393">
        <f t="shared" ref="I482" si="68">PRODUCT(D482:H482)</f>
        <v>0</v>
      </c>
      <c r="J482" s="391"/>
    </row>
    <row r="483" spans="1:10" s="350" customFormat="1" ht="14.25" customHeight="1">
      <c r="A483" s="366"/>
      <c r="B483" s="371"/>
      <c r="C483" s="375"/>
      <c r="D483" s="376"/>
      <c r="E483" s="377"/>
      <c r="F483" s="378"/>
      <c r="G483" s="378"/>
      <c r="H483" s="382" t="s">
        <v>386</v>
      </c>
      <c r="I483" s="392">
        <f>SUM(I482:I482)</f>
        <v>0</v>
      </c>
      <c r="J483" s="389">
        <f>+I483+I483*$J$2</f>
        <v>0</v>
      </c>
    </row>
    <row r="484" spans="1:10" s="350" customFormat="1" ht="14.25" customHeight="1">
      <c r="A484" s="366"/>
      <c r="B484" s="371"/>
      <c r="C484" s="375"/>
      <c r="D484" s="376"/>
      <c r="E484" s="377"/>
      <c r="F484" s="378"/>
      <c r="G484" s="378"/>
      <c r="H484" s="378"/>
      <c r="I484" s="393"/>
      <c r="J484" s="391"/>
    </row>
    <row r="485" spans="1:10" s="350" customFormat="1" ht="14.25" customHeight="1">
      <c r="A485" s="366"/>
      <c r="B485" s="367" t="s">
        <v>538</v>
      </c>
      <c r="C485" s="368"/>
      <c r="D485" s="376"/>
      <c r="E485" s="377"/>
      <c r="F485" s="378"/>
      <c r="G485" s="378"/>
      <c r="H485" s="378"/>
      <c r="I485" s="393"/>
      <c r="J485" s="391"/>
    </row>
    <row r="486" spans="1:10" s="350" customFormat="1" ht="14.25" customHeight="1">
      <c r="A486" s="366"/>
      <c r="B486" s="371" t="s">
        <v>539</v>
      </c>
      <c r="C486" s="375" t="s">
        <v>108</v>
      </c>
      <c r="D486" s="376"/>
      <c r="E486" s="377"/>
      <c r="F486" s="378"/>
      <c r="G486" s="378"/>
      <c r="H486" s="378"/>
      <c r="I486" s="393">
        <f t="shared" ref="I486" si="69">PRODUCT(D486:H486)</f>
        <v>0</v>
      </c>
      <c r="J486" s="391"/>
    </row>
    <row r="487" spans="1:10" s="350" customFormat="1" ht="14.25" customHeight="1">
      <c r="A487" s="366"/>
      <c r="B487" s="371"/>
      <c r="C487" s="375"/>
      <c r="D487" s="376"/>
      <c r="E487" s="377"/>
      <c r="F487" s="378"/>
      <c r="G487" s="378"/>
      <c r="H487" s="382" t="s">
        <v>386</v>
      </c>
      <c r="I487" s="392">
        <f>SUM(I486:I486)</f>
        <v>0</v>
      </c>
      <c r="J487" s="389">
        <f>+I487+I487*$J$2</f>
        <v>0</v>
      </c>
    </row>
    <row r="488" spans="1:10" s="350" customFormat="1" ht="14.25" customHeight="1">
      <c r="A488" s="366"/>
      <c r="B488" s="371"/>
      <c r="C488" s="375"/>
      <c r="D488" s="376"/>
      <c r="E488" s="377"/>
      <c r="F488" s="378"/>
      <c r="G488" s="378"/>
      <c r="H488" s="378"/>
      <c r="I488" s="392"/>
      <c r="J488" s="391"/>
    </row>
    <row r="489" spans="1:10" s="350" customFormat="1" ht="14.25" customHeight="1">
      <c r="A489" s="366"/>
      <c r="B489" s="367" t="s">
        <v>540</v>
      </c>
      <c r="C489" s="368"/>
      <c r="D489" s="376"/>
      <c r="E489" s="377"/>
      <c r="F489" s="378"/>
      <c r="G489" s="378"/>
      <c r="H489" s="378"/>
      <c r="I489" s="393"/>
      <c r="J489" s="391"/>
    </row>
    <row r="490" spans="1:10" s="350" customFormat="1" ht="14.25" customHeight="1">
      <c r="A490" s="366"/>
      <c r="B490" s="371"/>
      <c r="C490" s="375" t="s">
        <v>108</v>
      </c>
      <c r="D490" s="376"/>
      <c r="E490" s="377"/>
      <c r="F490" s="378"/>
      <c r="G490" s="378"/>
      <c r="H490" s="378"/>
      <c r="I490" s="393">
        <f t="shared" ref="I490:I497" si="70">PRODUCT(D490:H490)</f>
        <v>0</v>
      </c>
      <c r="J490" s="391"/>
    </row>
    <row r="491" spans="1:10" s="350" customFormat="1" ht="14.25" customHeight="1">
      <c r="A491" s="366"/>
      <c r="B491" s="371"/>
      <c r="C491" s="375" t="s">
        <v>108</v>
      </c>
      <c r="D491" s="376"/>
      <c r="E491" s="377"/>
      <c r="F491" s="378"/>
      <c r="G491" s="378"/>
      <c r="H491" s="378"/>
      <c r="I491" s="393">
        <f t="shared" si="70"/>
        <v>0</v>
      </c>
      <c r="J491" s="391"/>
    </row>
    <row r="492" spans="1:10" s="350" customFormat="1" ht="14.25" customHeight="1">
      <c r="A492" s="366"/>
      <c r="B492" s="371"/>
      <c r="C492" s="375" t="s">
        <v>108</v>
      </c>
      <c r="D492" s="376"/>
      <c r="E492" s="377"/>
      <c r="F492" s="378"/>
      <c r="G492" s="378"/>
      <c r="H492" s="378"/>
      <c r="I492" s="393">
        <f t="shared" si="70"/>
        <v>0</v>
      </c>
      <c r="J492" s="391"/>
    </row>
    <row r="493" spans="1:10" s="350" customFormat="1" ht="14.25" customHeight="1">
      <c r="A493" s="366"/>
      <c r="B493" s="371"/>
      <c r="C493" s="375" t="s">
        <v>108</v>
      </c>
      <c r="D493" s="376"/>
      <c r="E493" s="377"/>
      <c r="F493" s="378"/>
      <c r="G493" s="378"/>
      <c r="H493" s="378"/>
      <c r="I493" s="393">
        <f t="shared" si="70"/>
        <v>0</v>
      </c>
      <c r="J493" s="391"/>
    </row>
    <row r="494" spans="1:10" s="350" customFormat="1" ht="14.25" customHeight="1">
      <c r="A494" s="374"/>
      <c r="B494" s="381"/>
      <c r="C494" s="376" t="s">
        <v>108</v>
      </c>
      <c r="D494" s="376"/>
      <c r="E494" s="376"/>
      <c r="F494" s="376"/>
      <c r="G494" s="376"/>
      <c r="H494" s="376"/>
      <c r="I494" s="393">
        <f t="shared" si="70"/>
        <v>0</v>
      </c>
      <c r="J494" s="391"/>
    </row>
    <row r="495" spans="1:10" s="350" customFormat="1" ht="14.25" customHeight="1">
      <c r="A495" s="374"/>
      <c r="B495" s="381"/>
      <c r="C495" s="376" t="s">
        <v>108</v>
      </c>
      <c r="D495" s="376"/>
      <c r="E495" s="376"/>
      <c r="F495" s="376"/>
      <c r="G495" s="376"/>
      <c r="H495" s="376"/>
      <c r="I495" s="393">
        <f t="shared" si="70"/>
        <v>0</v>
      </c>
      <c r="J495" s="391"/>
    </row>
    <row r="496" spans="1:10" s="350" customFormat="1" ht="14.25" customHeight="1">
      <c r="A496" s="374"/>
      <c r="B496" s="381"/>
      <c r="C496" s="376" t="s">
        <v>108</v>
      </c>
      <c r="D496" s="376"/>
      <c r="E496" s="376"/>
      <c r="F496" s="376"/>
      <c r="G496" s="376"/>
      <c r="H496" s="376"/>
      <c r="I496" s="393">
        <f t="shared" si="70"/>
        <v>0</v>
      </c>
      <c r="J496" s="391"/>
    </row>
    <row r="497" spans="1:10" s="350" customFormat="1" ht="14.25" customHeight="1">
      <c r="A497" s="374"/>
      <c r="B497" s="381"/>
      <c r="C497" s="376" t="s">
        <v>108</v>
      </c>
      <c r="D497" s="376"/>
      <c r="E497" s="376"/>
      <c r="F497" s="376"/>
      <c r="G497" s="376"/>
      <c r="H497" s="376"/>
      <c r="I497" s="393">
        <f t="shared" si="70"/>
        <v>0</v>
      </c>
      <c r="J497" s="391"/>
    </row>
    <row r="498" spans="1:10" s="350" customFormat="1" ht="14.25" customHeight="1">
      <c r="A498" s="366"/>
      <c r="B498" s="371"/>
      <c r="C498" s="375"/>
      <c r="D498" s="376"/>
      <c r="E498" s="377"/>
      <c r="F498" s="378"/>
      <c r="G498" s="378"/>
      <c r="H498" s="382" t="s">
        <v>386</v>
      </c>
      <c r="I498" s="392">
        <f>SUM(I490:I497)</f>
        <v>0</v>
      </c>
      <c r="J498" s="389">
        <f>+I498+I498*$J$2</f>
        <v>0</v>
      </c>
    </row>
    <row r="499" spans="1:10" s="350" customFormat="1" ht="14.25" customHeight="1">
      <c r="A499" s="366"/>
      <c r="B499" s="367"/>
      <c r="C499" s="368"/>
      <c r="D499" s="376"/>
      <c r="E499" s="377"/>
      <c r="F499" s="378"/>
      <c r="G499" s="378"/>
      <c r="H499" s="378"/>
      <c r="I499" s="393"/>
      <c r="J499" s="391"/>
    </row>
    <row r="500" spans="1:10" s="350" customFormat="1" ht="14.25" customHeight="1">
      <c r="A500" s="366"/>
      <c r="B500" s="367" t="s">
        <v>541</v>
      </c>
      <c r="C500" s="368"/>
      <c r="D500" s="376"/>
      <c r="E500" s="377"/>
      <c r="F500" s="378"/>
      <c r="G500" s="378"/>
      <c r="H500" s="378"/>
      <c r="I500" s="393"/>
      <c r="J500" s="391"/>
    </row>
    <row r="501" spans="1:10" s="350" customFormat="1" ht="14.25" customHeight="1">
      <c r="A501" s="366"/>
      <c r="B501" s="371"/>
      <c r="C501" s="375"/>
      <c r="D501" s="376"/>
      <c r="E501" s="377"/>
      <c r="F501" s="378"/>
      <c r="G501" s="378"/>
      <c r="H501" s="378"/>
      <c r="I501" s="393">
        <f t="shared" ref="I501:I507" si="71">PRODUCT(D501:H501)</f>
        <v>0</v>
      </c>
      <c r="J501" s="391"/>
    </row>
    <row r="502" spans="1:10" s="350" customFormat="1" ht="14.25" customHeight="1">
      <c r="A502" s="366"/>
      <c r="B502" s="371"/>
      <c r="C502" s="375"/>
      <c r="D502" s="376"/>
      <c r="E502" s="377"/>
      <c r="F502" s="378"/>
      <c r="G502" s="378"/>
      <c r="H502" s="378"/>
      <c r="I502" s="393">
        <f t="shared" si="71"/>
        <v>0</v>
      </c>
      <c r="J502" s="391"/>
    </row>
    <row r="503" spans="1:10" s="350" customFormat="1" ht="14.25" customHeight="1">
      <c r="A503" s="366"/>
      <c r="B503" s="371"/>
      <c r="C503" s="375"/>
      <c r="D503" s="376"/>
      <c r="E503" s="377"/>
      <c r="F503" s="378"/>
      <c r="G503" s="378"/>
      <c r="H503" s="378"/>
      <c r="I503" s="393">
        <f t="shared" si="71"/>
        <v>0</v>
      </c>
      <c r="J503" s="391"/>
    </row>
    <row r="504" spans="1:10" s="350" customFormat="1" ht="14.25" customHeight="1">
      <c r="A504" s="366"/>
      <c r="B504" s="371"/>
      <c r="C504" s="375"/>
      <c r="D504" s="376"/>
      <c r="E504" s="377"/>
      <c r="F504" s="378"/>
      <c r="G504" s="378"/>
      <c r="H504" s="378"/>
      <c r="I504" s="393">
        <f t="shared" si="71"/>
        <v>0</v>
      </c>
      <c r="J504" s="391"/>
    </row>
    <row r="505" spans="1:10" s="350" customFormat="1" ht="14.25" customHeight="1">
      <c r="A505" s="366"/>
      <c r="B505" s="371"/>
      <c r="C505" s="375"/>
      <c r="D505" s="376"/>
      <c r="E505" s="377"/>
      <c r="F505" s="378"/>
      <c r="G505" s="378"/>
      <c r="H505" s="378"/>
      <c r="I505" s="393">
        <f t="shared" si="71"/>
        <v>0</v>
      </c>
      <c r="J505" s="391"/>
    </row>
    <row r="506" spans="1:10" s="350" customFormat="1" ht="14.25" customHeight="1">
      <c r="A506" s="366"/>
      <c r="B506" s="371"/>
      <c r="C506" s="375"/>
      <c r="D506" s="376"/>
      <c r="E506" s="377"/>
      <c r="F506" s="378"/>
      <c r="G506" s="378"/>
      <c r="H506" s="378"/>
      <c r="I506" s="393">
        <f t="shared" si="71"/>
        <v>0</v>
      </c>
      <c r="J506" s="391"/>
    </row>
    <row r="507" spans="1:10" s="350" customFormat="1" ht="14.25" customHeight="1">
      <c r="A507" s="366"/>
      <c r="B507" s="371"/>
      <c r="C507" s="375"/>
      <c r="D507" s="376"/>
      <c r="E507" s="377"/>
      <c r="F507" s="378"/>
      <c r="G507" s="378"/>
      <c r="H507" s="378"/>
      <c r="I507" s="393">
        <f t="shared" si="71"/>
        <v>0</v>
      </c>
      <c r="J507" s="391"/>
    </row>
    <row r="508" spans="1:10" s="350" customFormat="1" ht="14.25" customHeight="1">
      <c r="A508" s="366"/>
      <c r="B508" s="371"/>
      <c r="C508" s="375"/>
      <c r="D508" s="376"/>
      <c r="E508" s="377"/>
      <c r="F508" s="378"/>
      <c r="G508" s="378"/>
      <c r="H508" s="382" t="s">
        <v>386</v>
      </c>
      <c r="I508" s="392">
        <f>SUM(I501:I507)</f>
        <v>0</v>
      </c>
      <c r="J508" s="389">
        <f>+I508+I508*$J$2</f>
        <v>0</v>
      </c>
    </row>
    <row r="509" spans="1:10" s="350" customFormat="1" ht="14.25" customHeight="1">
      <c r="A509" s="366"/>
      <c r="B509" s="371"/>
      <c r="C509" s="375"/>
      <c r="D509" s="376"/>
      <c r="E509" s="377"/>
      <c r="F509" s="378"/>
      <c r="G509" s="378"/>
      <c r="H509" s="378"/>
      <c r="I509" s="393"/>
      <c r="J509" s="391"/>
    </row>
    <row r="510" spans="1:10" s="350" customFormat="1" ht="14.25" customHeight="1">
      <c r="A510" s="366"/>
      <c r="B510" s="371"/>
      <c r="C510" s="375"/>
      <c r="D510" s="376"/>
      <c r="E510" s="376"/>
      <c r="F510" s="376"/>
      <c r="G510" s="376"/>
      <c r="H510" s="376"/>
      <c r="I510" s="393"/>
      <c r="J510" s="391"/>
    </row>
    <row r="511" spans="1:10" s="350" customFormat="1" ht="14.25" customHeight="1">
      <c r="A511" s="366"/>
      <c r="B511" s="367"/>
      <c r="C511" s="368"/>
      <c r="D511" s="376"/>
      <c r="E511" s="376"/>
      <c r="F511" s="376"/>
      <c r="G511" s="376"/>
      <c r="H511" s="376"/>
      <c r="I511" s="393"/>
      <c r="J511" s="391"/>
    </row>
    <row r="512" spans="1:10" s="350" customFormat="1" ht="14.25" customHeight="1">
      <c r="A512" s="366"/>
      <c r="B512" s="379"/>
      <c r="C512" s="405"/>
      <c r="D512" s="376"/>
      <c r="E512" s="377"/>
      <c r="F512" s="378"/>
      <c r="G512" s="378"/>
      <c r="H512" s="378"/>
      <c r="I512" s="392"/>
      <c r="J512" s="391"/>
    </row>
    <row r="513" spans="1:10" s="350" customFormat="1" ht="14.25" customHeight="1">
      <c r="A513" s="366"/>
      <c r="B513" s="367"/>
      <c r="C513" s="368"/>
      <c r="D513" s="376"/>
      <c r="E513" s="377"/>
      <c r="F513" s="378"/>
      <c r="G513" s="378"/>
      <c r="H513" s="378"/>
      <c r="I513" s="393"/>
      <c r="J513" s="391"/>
    </row>
    <row r="514" spans="1:10" s="350" customFormat="1" ht="14.25" customHeight="1">
      <c r="A514" s="366"/>
      <c r="B514" s="367" t="s">
        <v>542</v>
      </c>
      <c r="C514" s="368"/>
      <c r="D514" s="376"/>
      <c r="E514" s="377"/>
      <c r="F514" s="378"/>
      <c r="G514" s="378"/>
      <c r="H514" s="378"/>
      <c r="I514" s="393"/>
      <c r="J514" s="391"/>
    </row>
    <row r="515" spans="1:10" s="350" customFormat="1" ht="14.25" customHeight="1">
      <c r="A515" s="366"/>
      <c r="B515" s="395"/>
      <c r="C515" s="366"/>
      <c r="D515" s="376"/>
      <c r="E515" s="377"/>
      <c r="F515" s="378"/>
      <c r="G515" s="378"/>
      <c r="H515" s="378"/>
      <c r="I515" s="393">
        <f t="shared" ref="I515" si="72">PRODUCT(D515:H515)</f>
        <v>0</v>
      </c>
      <c r="J515" s="391"/>
    </row>
    <row r="516" spans="1:10" s="350" customFormat="1" ht="14.25" customHeight="1">
      <c r="A516" s="366"/>
      <c r="B516" s="371"/>
      <c r="C516" s="375"/>
      <c r="D516" s="376"/>
      <c r="E516" s="377"/>
      <c r="F516" s="378"/>
      <c r="G516" s="378"/>
      <c r="H516" s="382" t="s">
        <v>386</v>
      </c>
      <c r="I516" s="392">
        <f>SUM(I515:I515)</f>
        <v>0</v>
      </c>
      <c r="J516" s="389">
        <f>+I516+I516*$J$2</f>
        <v>0</v>
      </c>
    </row>
    <row r="517" spans="1:10" s="350" customFormat="1" ht="14.25" customHeight="1">
      <c r="A517" s="366"/>
      <c r="B517" s="371"/>
      <c r="C517" s="375"/>
      <c r="D517" s="376"/>
      <c r="E517" s="377"/>
      <c r="F517" s="378"/>
      <c r="G517" s="378"/>
      <c r="H517" s="378"/>
      <c r="I517" s="393">
        <f>G517*E517*D517</f>
        <v>0</v>
      </c>
      <c r="J517" s="391"/>
    </row>
    <row r="518" spans="1:10" s="350" customFormat="1" ht="14.25" customHeight="1">
      <c r="A518" s="366"/>
      <c r="B518" s="371"/>
      <c r="C518" s="375"/>
      <c r="D518" s="376"/>
      <c r="E518" s="377"/>
      <c r="F518" s="378"/>
      <c r="G518" s="378"/>
      <c r="H518" s="378"/>
      <c r="I518" s="393"/>
      <c r="J518" s="391"/>
    </row>
    <row r="519" spans="1:10" s="350" customFormat="1" ht="14.25" customHeight="1">
      <c r="A519" s="366"/>
      <c r="B519" s="367" t="s">
        <v>543</v>
      </c>
      <c r="C519" s="368"/>
      <c r="D519" s="376"/>
      <c r="E519" s="377"/>
      <c r="F519" s="378"/>
      <c r="G519" s="378"/>
      <c r="H519" s="378"/>
      <c r="I519" s="393"/>
      <c r="J519" s="391"/>
    </row>
    <row r="520" spans="1:10" s="350" customFormat="1" ht="14.25" customHeight="1">
      <c r="A520" s="366"/>
      <c r="B520" s="371"/>
      <c r="C520" s="375"/>
      <c r="D520" s="376"/>
      <c r="E520" s="377"/>
      <c r="F520" s="378"/>
      <c r="G520" s="378"/>
      <c r="H520" s="378"/>
      <c r="I520" s="393">
        <f t="shared" ref="I520:I522" si="73">PRODUCT(D520:H520)</f>
        <v>0</v>
      </c>
      <c r="J520" s="391"/>
    </row>
    <row r="521" spans="1:10" s="350" customFormat="1" ht="14.25" customHeight="1">
      <c r="A521" s="366"/>
      <c r="B521" s="371"/>
      <c r="C521" s="375"/>
      <c r="D521" s="376"/>
      <c r="E521" s="377"/>
      <c r="F521" s="378"/>
      <c r="G521" s="378"/>
      <c r="H521" s="378"/>
      <c r="I521" s="393">
        <f t="shared" si="73"/>
        <v>0</v>
      </c>
      <c r="J521" s="391"/>
    </row>
    <row r="522" spans="1:10" s="350" customFormat="1" ht="14.25" customHeight="1">
      <c r="A522" s="366"/>
      <c r="B522" s="371"/>
      <c r="C522" s="375"/>
      <c r="D522" s="376"/>
      <c r="E522" s="377"/>
      <c r="F522" s="378"/>
      <c r="G522" s="378"/>
      <c r="H522" s="378"/>
      <c r="I522" s="393">
        <f t="shared" si="73"/>
        <v>0</v>
      </c>
      <c r="J522" s="391"/>
    </row>
    <row r="523" spans="1:10" s="350" customFormat="1" ht="14.25" customHeight="1">
      <c r="A523" s="366"/>
      <c r="B523" s="371"/>
      <c r="C523" s="375"/>
      <c r="D523" s="376"/>
      <c r="E523" s="377"/>
      <c r="F523" s="378"/>
      <c r="G523" s="378"/>
      <c r="H523" s="382" t="s">
        <v>386</v>
      </c>
      <c r="I523" s="392">
        <f>SUM(I520:I522)</f>
        <v>0</v>
      </c>
      <c r="J523" s="389">
        <f>+I523+I523*$J$2</f>
        <v>0</v>
      </c>
    </row>
    <row r="524" spans="1:10" s="350" customFormat="1" ht="14.25" customHeight="1">
      <c r="A524" s="366"/>
      <c r="B524" s="371"/>
      <c r="C524" s="375"/>
      <c r="D524" s="376"/>
      <c r="E524" s="377"/>
      <c r="F524" s="378"/>
      <c r="G524" s="378"/>
      <c r="H524" s="378"/>
      <c r="I524" s="392"/>
      <c r="J524" s="391"/>
    </row>
    <row r="525" spans="1:10" ht="14.25" customHeight="1">
      <c r="A525" s="366"/>
      <c r="B525" s="371"/>
      <c r="C525" s="375"/>
      <c r="D525" s="376"/>
      <c r="E525" s="377"/>
      <c r="F525" s="376"/>
      <c r="G525" s="376"/>
      <c r="H525" s="376"/>
      <c r="I525" s="393"/>
    </row>
    <row r="526" spans="1:10" s="350" customFormat="1" ht="14.25" customHeight="1">
      <c r="A526" s="374"/>
      <c r="B526" s="367" t="s">
        <v>544</v>
      </c>
      <c r="C526" s="368"/>
      <c r="D526" s="376"/>
      <c r="E526" s="377"/>
      <c r="F526" s="378"/>
      <c r="G526" s="378"/>
      <c r="H526" s="378"/>
      <c r="I526" s="393"/>
      <c r="J526" s="391"/>
    </row>
    <row r="527" spans="1:10" s="350" customFormat="1" ht="14.25" customHeight="1">
      <c r="A527" s="374"/>
      <c r="B527" s="371"/>
      <c r="C527" s="375"/>
      <c r="D527" s="376"/>
      <c r="E527" s="377"/>
      <c r="F527" s="378"/>
      <c r="G527" s="378"/>
      <c r="H527" s="378"/>
      <c r="I527" s="393">
        <f t="shared" ref="I527:I535" si="74">PRODUCT(D527:H527)</f>
        <v>0</v>
      </c>
      <c r="J527" s="391"/>
    </row>
    <row r="528" spans="1:10" s="350" customFormat="1" ht="14.25" customHeight="1">
      <c r="A528" s="374"/>
      <c r="B528" s="371"/>
      <c r="C528" s="375"/>
      <c r="D528" s="376"/>
      <c r="E528" s="377"/>
      <c r="F528" s="378"/>
      <c r="G528" s="378"/>
      <c r="H528" s="378"/>
      <c r="I528" s="393">
        <f t="shared" si="74"/>
        <v>0</v>
      </c>
      <c r="J528" s="391"/>
    </row>
    <row r="529" spans="1:10" s="350" customFormat="1" ht="14.25" customHeight="1">
      <c r="A529" s="374"/>
      <c r="B529" s="371"/>
      <c r="C529" s="375"/>
      <c r="D529" s="376"/>
      <c r="E529" s="377"/>
      <c r="F529" s="378"/>
      <c r="G529" s="378"/>
      <c r="H529" s="378"/>
      <c r="I529" s="393">
        <f t="shared" si="74"/>
        <v>0</v>
      </c>
      <c r="J529" s="391"/>
    </row>
    <row r="530" spans="1:10" s="350" customFormat="1" ht="14.25" customHeight="1">
      <c r="A530" s="374"/>
      <c r="B530" s="371"/>
      <c r="C530" s="375"/>
      <c r="D530" s="376"/>
      <c r="E530" s="377"/>
      <c r="F530" s="378"/>
      <c r="G530" s="378"/>
      <c r="H530" s="378"/>
      <c r="I530" s="393">
        <f t="shared" si="74"/>
        <v>0</v>
      </c>
      <c r="J530" s="391"/>
    </row>
    <row r="531" spans="1:10" s="350" customFormat="1" ht="14.25" customHeight="1">
      <c r="A531" s="374"/>
      <c r="B531" s="371"/>
      <c r="C531" s="375"/>
      <c r="D531" s="376"/>
      <c r="E531" s="377"/>
      <c r="F531" s="378"/>
      <c r="G531" s="378"/>
      <c r="H531" s="378"/>
      <c r="I531" s="393">
        <f t="shared" si="74"/>
        <v>0</v>
      </c>
      <c r="J531" s="391"/>
    </row>
    <row r="532" spans="1:10" s="350" customFormat="1" ht="14.25" customHeight="1">
      <c r="A532" s="374"/>
      <c r="B532" s="371"/>
      <c r="C532" s="375"/>
      <c r="D532" s="376"/>
      <c r="E532" s="377"/>
      <c r="F532" s="378"/>
      <c r="G532" s="378"/>
      <c r="H532" s="378"/>
      <c r="I532" s="393">
        <f t="shared" si="74"/>
        <v>0</v>
      </c>
      <c r="J532" s="391"/>
    </row>
    <row r="533" spans="1:10" s="350" customFormat="1" ht="14.25" customHeight="1">
      <c r="A533" s="374"/>
      <c r="B533" s="371"/>
      <c r="C533" s="375"/>
      <c r="D533" s="376"/>
      <c r="E533" s="377"/>
      <c r="F533" s="378"/>
      <c r="G533" s="378"/>
      <c r="H533" s="378"/>
      <c r="I533" s="393">
        <f t="shared" si="74"/>
        <v>0</v>
      </c>
      <c r="J533" s="391"/>
    </row>
    <row r="534" spans="1:10" s="350" customFormat="1" ht="14.25" customHeight="1">
      <c r="A534" s="374"/>
      <c r="B534" s="371"/>
      <c r="C534" s="375"/>
      <c r="D534" s="376"/>
      <c r="E534" s="377"/>
      <c r="F534" s="378"/>
      <c r="G534" s="378"/>
      <c r="H534" s="378"/>
      <c r="I534" s="393">
        <f t="shared" si="74"/>
        <v>0</v>
      </c>
      <c r="J534" s="391"/>
    </row>
    <row r="535" spans="1:10" s="350" customFormat="1" ht="14.25" customHeight="1">
      <c r="A535" s="374"/>
      <c r="B535" s="371"/>
      <c r="C535" s="375"/>
      <c r="D535" s="376"/>
      <c r="E535" s="377"/>
      <c r="F535" s="378"/>
      <c r="G535" s="378"/>
      <c r="H535" s="378"/>
      <c r="I535" s="393">
        <f t="shared" si="74"/>
        <v>0</v>
      </c>
      <c r="J535" s="391"/>
    </row>
    <row r="536" spans="1:10" s="350" customFormat="1" ht="14.25" customHeight="1">
      <c r="A536" s="366"/>
      <c r="B536" s="371"/>
      <c r="C536" s="375"/>
      <c r="D536" s="376"/>
      <c r="E536" s="377"/>
      <c r="F536" s="378"/>
      <c r="G536" s="378"/>
      <c r="H536" s="382" t="s">
        <v>386</v>
      </c>
      <c r="I536" s="392">
        <f>SUM(I527:I535)</f>
        <v>0</v>
      </c>
      <c r="J536" s="389">
        <f>+I536+I536*$J$2</f>
        <v>0</v>
      </c>
    </row>
    <row r="537" spans="1:10" ht="14.25" customHeight="1">
      <c r="A537" s="366"/>
      <c r="B537" s="371"/>
      <c r="C537" s="375"/>
      <c r="D537" s="376"/>
      <c r="E537" s="377"/>
      <c r="F537" s="376"/>
      <c r="G537" s="376"/>
      <c r="H537" s="376"/>
      <c r="I537" s="393"/>
    </row>
    <row r="538" spans="1:10" s="6" customFormat="1" ht="15.75" customHeight="1">
      <c r="A538" s="2">
        <v>21</v>
      </c>
      <c r="B538" s="3" t="s">
        <v>545</v>
      </c>
      <c r="C538" s="2" t="s">
        <v>83</v>
      </c>
      <c r="D538" s="376"/>
      <c r="E538" s="377"/>
      <c r="F538" s="378"/>
      <c r="G538" s="378"/>
      <c r="H538" s="378"/>
      <c r="I538" s="393">
        <f t="shared" ref="I538" si="75">PRODUCT(D538:H538)</f>
        <v>0</v>
      </c>
      <c r="J538" s="391"/>
    </row>
    <row r="539" spans="1:10" s="350" customFormat="1" ht="14.25" customHeight="1">
      <c r="A539" s="366"/>
      <c r="B539" s="371"/>
      <c r="C539" s="375"/>
      <c r="D539" s="376"/>
      <c r="E539" s="377"/>
      <c r="F539" s="378"/>
      <c r="G539" s="378"/>
      <c r="H539" s="382" t="s">
        <v>386</v>
      </c>
      <c r="I539" s="392">
        <f>SUM(I538)</f>
        <v>0</v>
      </c>
      <c r="J539" s="389">
        <f>+I539+I539*$J$2</f>
        <v>0</v>
      </c>
    </row>
  </sheetData>
  <conditionalFormatting sqref="B439">
    <cfRule type="cellIs" dxfId="30" priority="11" stopIfTrue="1" operator="equal">
      <formula>0</formula>
    </cfRule>
  </conditionalFormatting>
  <conditionalFormatting sqref="B84:C85 B86 B87:C90 C93:C94 B96:C97 B377:B384 B391:B393 B432:B434 B436:C436">
    <cfRule type="cellIs" dxfId="29" priority="25" stopIfTrue="1" operator="equal">
      <formula>0</formula>
    </cfRule>
  </conditionalFormatting>
  <conditionalFormatting sqref="B515:C515">
    <cfRule type="cellIs" dxfId="28" priority="15" stopIfTrue="1" operator="equal">
      <formula>0</formula>
    </cfRule>
  </conditionalFormatting>
  <conditionalFormatting sqref="D119:D120 D122:D124">
    <cfRule type="cellIs" dxfId="27" priority="6" operator="equal">
      <formula>0</formula>
    </cfRule>
  </conditionalFormatting>
  <pageMargins left="0" right="0" top="0" bottom="0" header="0" footer="0"/>
  <pageSetup paperSize="9" scale="87" orientation="portrait"/>
  <ignoredErrors>
    <ignoredError sqref="I127" formula="1"/>
    <ignoredError sqref="I440"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0066"/>
  </sheetPr>
  <dimension ref="A1:Q789"/>
  <sheetViews>
    <sheetView topLeftCell="A583" zoomScale="90" zoomScaleNormal="90" zoomScaleSheetLayoutView="115" workbookViewId="0">
      <selection activeCell="D598" sqref="D598"/>
    </sheetView>
  </sheetViews>
  <sheetFormatPr defaultColWidth="9.109375" defaultRowHeight="14.25" customHeight="1" outlineLevelRow="1"/>
  <cols>
    <col min="1" max="1" width="6.6640625" style="353" customWidth="1"/>
    <col min="2" max="2" width="46.33203125" style="354" customWidth="1"/>
    <col min="3" max="3" width="5.6640625" style="355" customWidth="1"/>
    <col min="4" max="4" width="6.44140625" style="356" customWidth="1"/>
    <col min="5" max="5" width="7.6640625" style="357" customWidth="1"/>
    <col min="6" max="6" width="6.6640625" style="356" customWidth="1"/>
    <col min="7" max="7" width="6" style="356" customWidth="1"/>
    <col min="8" max="8" width="10.109375" style="356" customWidth="1"/>
    <col min="9" max="9" width="9.33203125" style="358" customWidth="1"/>
    <col min="10" max="10" width="14" style="359" customWidth="1"/>
    <col min="11" max="11" width="9.109375" style="360"/>
    <col min="12" max="12" width="10.109375" style="360" customWidth="1"/>
    <col min="13" max="16" width="9.109375" style="360"/>
    <col min="17" max="17" width="9.44140625" style="360" customWidth="1"/>
    <col min="18" max="16384" width="9.109375" style="360"/>
  </cols>
  <sheetData>
    <row r="1" spans="1:10" ht="14.25" customHeight="1">
      <c r="A1" s="361" t="str">
        <f>' Summary'!A1</f>
        <v>PROJECT : AMD, CIP LOUNGE AT T1, AHEMDABAD AIRPORT</v>
      </c>
      <c r="J1" s="385" t="s">
        <v>380</v>
      </c>
    </row>
    <row r="2" spans="1:10" s="349" customFormat="1" ht="14.25" customHeight="1">
      <c r="A2" s="362" t="s">
        <v>71</v>
      </c>
      <c r="B2" s="363" t="s">
        <v>72</v>
      </c>
      <c r="C2" s="364" t="s">
        <v>381</v>
      </c>
      <c r="D2" s="364" t="s">
        <v>226</v>
      </c>
      <c r="E2" s="365" t="s">
        <v>382</v>
      </c>
      <c r="F2" s="364" t="s">
        <v>383</v>
      </c>
      <c r="G2" s="364" t="s">
        <v>384</v>
      </c>
      <c r="H2" s="364" t="s">
        <v>385</v>
      </c>
      <c r="I2" s="386" t="s">
        <v>386</v>
      </c>
      <c r="J2" s="387">
        <v>0.1</v>
      </c>
    </row>
    <row r="3" spans="1:10" s="350" customFormat="1" ht="14.25" customHeight="1">
      <c r="A3" s="366"/>
      <c r="B3" s="367" t="s">
        <v>546</v>
      </c>
      <c r="C3" s="368"/>
      <c r="D3" s="369"/>
      <c r="E3" s="370"/>
      <c r="F3" s="370"/>
      <c r="G3" s="370"/>
      <c r="H3" s="370"/>
      <c r="I3" s="388"/>
      <c r="J3" s="389"/>
    </row>
    <row r="4" spans="1:10" s="350" customFormat="1" ht="14.25" customHeight="1">
      <c r="A4" s="366"/>
      <c r="B4" s="367" t="s">
        <v>388</v>
      </c>
      <c r="C4" s="368"/>
      <c r="D4" s="369"/>
      <c r="E4" s="370"/>
      <c r="F4" s="370"/>
      <c r="G4" s="370"/>
      <c r="H4" s="370"/>
      <c r="I4" s="390">
        <v>713.21</v>
      </c>
      <c r="J4" s="389"/>
    </row>
    <row r="5" spans="1:10" s="350" customFormat="1" ht="14.25" customHeight="1">
      <c r="A5" s="366"/>
      <c r="B5" s="371" t="s">
        <v>547</v>
      </c>
      <c r="C5" s="368"/>
      <c r="D5" s="369"/>
      <c r="E5" s="370"/>
      <c r="F5" s="370"/>
      <c r="G5" s="370"/>
      <c r="H5" s="370"/>
      <c r="I5" s="390">
        <v>-29.11</v>
      </c>
      <c r="J5" s="389"/>
    </row>
    <row r="6" spans="1:10" s="350" customFormat="1" ht="14.25" customHeight="1">
      <c r="A6" s="366"/>
      <c r="B6" s="367" t="s">
        <v>389</v>
      </c>
      <c r="C6" s="368"/>
      <c r="D6" s="369"/>
      <c r="E6" s="370"/>
      <c r="F6" s="370"/>
      <c r="G6" s="370"/>
      <c r="H6" s="370"/>
      <c r="I6" s="388">
        <f>SUM(I4:I5)</f>
        <v>684.1</v>
      </c>
      <c r="J6" s="389">
        <f>+I6+I6*$J$2</f>
        <v>752.51</v>
      </c>
    </row>
    <row r="7" spans="1:10" s="350" customFormat="1" ht="14.25" customHeight="1">
      <c r="A7" s="366"/>
      <c r="B7" s="367"/>
      <c r="C7" s="368"/>
      <c r="D7" s="369"/>
      <c r="E7" s="370"/>
      <c r="F7" s="370"/>
      <c r="G7" s="370"/>
      <c r="H7" s="370"/>
      <c r="I7" s="388"/>
      <c r="J7" s="391"/>
    </row>
    <row r="8" spans="1:10" s="350" customFormat="1" ht="14.25" customHeight="1">
      <c r="A8" s="372">
        <v>1</v>
      </c>
      <c r="B8" s="21" t="s">
        <v>81</v>
      </c>
      <c r="C8" s="17"/>
      <c r="D8" s="369"/>
      <c r="E8" s="370"/>
      <c r="F8" s="370"/>
      <c r="G8" s="370"/>
      <c r="H8" s="370"/>
      <c r="I8" s="388"/>
      <c r="J8" s="391"/>
    </row>
    <row r="9" spans="1:10" s="350" customFormat="1" ht="14.25" customHeight="1">
      <c r="A9" s="373">
        <f>+A8+0.01</f>
        <v>1.01</v>
      </c>
      <c r="B9" s="3" t="s">
        <v>390</v>
      </c>
      <c r="C9" s="17" t="s">
        <v>391</v>
      </c>
      <c r="D9" s="369"/>
      <c r="E9" s="370"/>
      <c r="F9" s="370"/>
      <c r="G9" s="370"/>
      <c r="H9" s="370"/>
      <c r="I9" s="392">
        <f>PRODUCT(D9:H9)</f>
        <v>0</v>
      </c>
      <c r="J9" s="389">
        <f>+I9+I9*$J$2</f>
        <v>0</v>
      </c>
    </row>
    <row r="10" spans="1:10" s="350" customFormat="1" ht="14.25" customHeight="1">
      <c r="A10" s="373"/>
      <c r="B10" s="3"/>
      <c r="C10" s="17"/>
      <c r="D10" s="369"/>
      <c r="E10" s="370"/>
      <c r="F10" s="370"/>
      <c r="G10" s="370"/>
      <c r="H10" s="370"/>
      <c r="I10" s="393"/>
      <c r="J10" s="391"/>
    </row>
    <row r="11" spans="1:10" s="350" customFormat="1" ht="14.25" customHeight="1">
      <c r="A11" s="373">
        <f>+A9+0.01</f>
        <v>1.02</v>
      </c>
      <c r="B11" s="3" t="s">
        <v>392</v>
      </c>
      <c r="C11" s="17" t="s">
        <v>108</v>
      </c>
      <c r="D11" s="369">
        <v>1</v>
      </c>
      <c r="E11" s="370">
        <v>10</v>
      </c>
      <c r="F11" s="370"/>
      <c r="G11" s="370">
        <v>5</v>
      </c>
      <c r="H11" s="370"/>
      <c r="I11" s="392">
        <f>PRODUCT(D11:H11)</f>
        <v>50</v>
      </c>
      <c r="J11" s="389">
        <f>+I11+I11*$J$2</f>
        <v>55</v>
      </c>
    </row>
    <row r="12" spans="1:10" s="350" customFormat="1" ht="14.25" customHeight="1">
      <c r="A12" s="366"/>
      <c r="B12" s="367"/>
      <c r="C12" s="368"/>
      <c r="D12" s="369"/>
      <c r="E12" s="370"/>
      <c r="F12" s="370"/>
      <c r="G12" s="370"/>
      <c r="H12" s="370"/>
      <c r="I12" s="388"/>
      <c r="J12" s="391"/>
    </row>
    <row r="13" spans="1:10" s="350" customFormat="1" ht="14.25" customHeight="1">
      <c r="A13" s="366"/>
      <c r="B13" s="367"/>
      <c r="C13" s="368"/>
      <c r="D13" s="369"/>
      <c r="E13" s="370"/>
      <c r="F13" s="370"/>
      <c r="G13" s="370"/>
      <c r="H13" s="370"/>
      <c r="I13" s="388"/>
      <c r="J13" s="391"/>
    </row>
    <row r="14" spans="1:10" s="350" customFormat="1" ht="14.25" customHeight="1">
      <c r="A14" s="374">
        <v>2</v>
      </c>
      <c r="B14" s="367" t="s">
        <v>19</v>
      </c>
      <c r="C14" s="368"/>
      <c r="D14" s="369"/>
      <c r="E14" s="370"/>
      <c r="F14" s="370"/>
      <c r="G14" s="370"/>
      <c r="H14" s="370"/>
      <c r="I14" s="390"/>
      <c r="J14" s="391"/>
    </row>
    <row r="15" spans="1:10" s="350" customFormat="1" ht="14.25" customHeight="1">
      <c r="A15" s="366">
        <f>+A14+0.01</f>
        <v>2.0099999999999998</v>
      </c>
      <c r="B15" s="367" t="s">
        <v>393</v>
      </c>
      <c r="C15" s="375"/>
      <c r="D15" s="376"/>
      <c r="E15" s="377"/>
      <c r="F15" s="378"/>
      <c r="G15" s="378"/>
      <c r="H15" s="378"/>
      <c r="I15" s="393"/>
      <c r="J15" s="391"/>
    </row>
    <row r="16" spans="1:10" s="350" customFormat="1" ht="14.25" customHeight="1">
      <c r="A16" s="366"/>
      <c r="B16" s="379" t="s">
        <v>398</v>
      </c>
      <c r="C16" s="375"/>
      <c r="D16" s="376"/>
      <c r="E16" s="380"/>
      <c r="F16" s="378"/>
      <c r="G16" s="378"/>
      <c r="H16" s="378"/>
      <c r="I16" s="393"/>
      <c r="J16" s="391"/>
    </row>
    <row r="17" spans="1:12" s="350" customFormat="1" ht="14.25" customHeight="1">
      <c r="A17" s="366"/>
      <c r="B17" s="381" t="s">
        <v>548</v>
      </c>
      <c r="C17" s="375" t="s">
        <v>108</v>
      </c>
      <c r="D17" s="376">
        <v>1</v>
      </c>
      <c r="E17" s="380">
        <v>5.1989999999999998</v>
      </c>
      <c r="F17" s="378"/>
      <c r="G17" s="378">
        <v>4</v>
      </c>
      <c r="H17" s="378"/>
      <c r="I17" s="393">
        <f t="shared" ref="I17:I23" si="0">PRODUCT(D17:H17)</f>
        <v>20.795999999999999</v>
      </c>
      <c r="J17" s="391"/>
      <c r="L17" s="394">
        <f>+D17*E17</f>
        <v>5.1989999999999998</v>
      </c>
    </row>
    <row r="18" spans="1:12" s="350" customFormat="1" ht="14.25" customHeight="1">
      <c r="A18" s="366"/>
      <c r="B18" s="381"/>
      <c r="C18" s="375" t="s">
        <v>108</v>
      </c>
      <c r="D18" s="376">
        <v>2</v>
      </c>
      <c r="E18" s="380">
        <v>0.92400000000000004</v>
      </c>
      <c r="F18" s="378"/>
      <c r="G18" s="378">
        <v>4</v>
      </c>
      <c r="H18" s="378"/>
      <c r="I18" s="393">
        <f t="shared" si="0"/>
        <v>7.3920000000000003</v>
      </c>
      <c r="J18" s="391"/>
      <c r="L18" s="394">
        <f t="shared" ref="L18:L20" si="1">+D18*E18</f>
        <v>1.8480000000000001</v>
      </c>
    </row>
    <row r="19" spans="1:12" s="350" customFormat="1" ht="14.25" customHeight="1">
      <c r="A19" s="366"/>
      <c r="B19" s="381"/>
      <c r="C19" s="375" t="s">
        <v>108</v>
      </c>
      <c r="D19" s="376">
        <v>-1</v>
      </c>
      <c r="E19" s="380">
        <v>1.528</v>
      </c>
      <c r="F19" s="378"/>
      <c r="G19" s="378">
        <v>2.4</v>
      </c>
      <c r="H19" s="378"/>
      <c r="I19" s="393">
        <f t="shared" ref="I19" si="2">PRODUCT(D19:H19)</f>
        <v>-3.6671999999999998</v>
      </c>
      <c r="J19" s="391"/>
      <c r="L19" s="394"/>
    </row>
    <row r="20" spans="1:12" s="350" customFormat="1" ht="14.25" customHeight="1">
      <c r="A20" s="366"/>
      <c r="B20" s="381" t="s">
        <v>549</v>
      </c>
      <c r="C20" s="375" t="s">
        <v>108</v>
      </c>
      <c r="D20" s="376">
        <v>1</v>
      </c>
      <c r="E20" s="380">
        <v>2.4</v>
      </c>
      <c r="F20" s="378"/>
      <c r="G20" s="378">
        <v>4</v>
      </c>
      <c r="H20" s="378"/>
      <c r="I20" s="393">
        <f t="shared" si="0"/>
        <v>9.6</v>
      </c>
      <c r="J20" s="391"/>
      <c r="L20" s="394">
        <f t="shared" si="1"/>
        <v>2.4</v>
      </c>
    </row>
    <row r="21" spans="1:12" s="350" customFormat="1" ht="14.25" customHeight="1">
      <c r="A21" s="366"/>
      <c r="B21" s="381" t="s">
        <v>439</v>
      </c>
      <c r="C21" s="375" t="s">
        <v>108</v>
      </c>
      <c r="D21" s="376">
        <v>-1</v>
      </c>
      <c r="E21" s="380">
        <v>1.5</v>
      </c>
      <c r="F21" s="378"/>
      <c r="G21" s="378">
        <v>2.4</v>
      </c>
      <c r="H21" s="378"/>
      <c r="I21" s="393">
        <f t="shared" si="0"/>
        <v>-3.5999999999999996</v>
      </c>
      <c r="J21" s="391"/>
      <c r="L21" s="394"/>
    </row>
    <row r="22" spans="1:12" s="350" customFormat="1" ht="14.25" customHeight="1">
      <c r="A22" s="366"/>
      <c r="B22" s="379"/>
      <c r="C22" s="375" t="s">
        <v>108</v>
      </c>
      <c r="D22" s="376"/>
      <c r="E22" s="380"/>
      <c r="F22" s="378"/>
      <c r="G22" s="378"/>
      <c r="H22" s="378"/>
      <c r="I22" s="393">
        <f t="shared" si="0"/>
        <v>0</v>
      </c>
      <c r="J22" s="391"/>
      <c r="L22" s="394"/>
    </row>
    <row r="23" spans="1:12" s="350" customFormat="1" ht="14.25" customHeight="1">
      <c r="A23" s="366"/>
      <c r="B23" s="381"/>
      <c r="C23" s="375" t="s">
        <v>108</v>
      </c>
      <c r="D23" s="376"/>
      <c r="E23" s="380"/>
      <c r="F23" s="378"/>
      <c r="G23" s="378"/>
      <c r="H23" s="378"/>
      <c r="I23" s="393">
        <f t="shared" si="0"/>
        <v>0</v>
      </c>
      <c r="J23" s="391"/>
      <c r="L23" s="394"/>
    </row>
    <row r="24" spans="1:12" s="350" customFormat="1" ht="14.25" customHeight="1">
      <c r="A24" s="366"/>
      <c r="B24" s="371"/>
      <c r="C24" s="375"/>
      <c r="D24" s="376"/>
      <c r="E24" s="377"/>
      <c r="F24" s="378"/>
      <c r="H24" s="382" t="s">
        <v>386</v>
      </c>
      <c r="I24" s="392">
        <f>SUM(I16:I23)</f>
        <v>30.520799999999994</v>
      </c>
      <c r="J24" s="389">
        <f>+I24+I24*$J$2</f>
        <v>33.572879999999991</v>
      </c>
      <c r="L24" s="394">
        <f>SUM(L17:L23)</f>
        <v>9.4469999999999992</v>
      </c>
    </row>
    <row r="25" spans="1:12" s="350" customFormat="1" ht="14.25" customHeight="1">
      <c r="A25" s="366"/>
      <c r="B25" s="371"/>
      <c r="C25" s="375"/>
      <c r="D25" s="376"/>
      <c r="E25" s="377"/>
      <c r="F25" s="378"/>
      <c r="G25" s="378"/>
      <c r="H25" s="378"/>
      <c r="I25" s="392"/>
      <c r="J25" s="391"/>
    </row>
    <row r="26" spans="1:12" s="350" customFormat="1" ht="14.25" customHeight="1">
      <c r="A26" s="366"/>
      <c r="B26" s="371"/>
      <c r="C26" s="375"/>
      <c r="D26" s="376"/>
      <c r="E26" s="377"/>
      <c r="F26" s="378"/>
      <c r="G26" s="378"/>
      <c r="H26" s="378"/>
      <c r="I26" s="392"/>
      <c r="J26" s="391"/>
    </row>
    <row r="27" spans="1:12" s="350" customFormat="1" ht="14.25" customHeight="1">
      <c r="A27" s="366"/>
      <c r="B27" s="371"/>
      <c r="C27" s="375"/>
      <c r="D27" s="376"/>
      <c r="E27" s="377"/>
      <c r="F27" s="378"/>
      <c r="G27" s="378"/>
      <c r="H27" s="378"/>
      <c r="I27" s="392"/>
      <c r="J27" s="391"/>
    </row>
    <row r="28" spans="1:12" s="350" customFormat="1" ht="14.25" customHeight="1">
      <c r="A28" s="366"/>
      <c r="B28" s="371" t="s">
        <v>404</v>
      </c>
      <c r="C28" s="375" t="s">
        <v>391</v>
      </c>
      <c r="D28" s="376"/>
      <c r="E28" s="377"/>
      <c r="F28" s="378"/>
      <c r="G28" s="378"/>
      <c r="H28" s="378"/>
      <c r="I28" s="392"/>
      <c r="J28" s="391"/>
    </row>
    <row r="29" spans="1:12" s="350" customFormat="1" ht="14.25" customHeight="1">
      <c r="A29" s="366"/>
      <c r="B29" s="371"/>
      <c r="C29" s="375"/>
      <c r="D29" s="376"/>
      <c r="E29" s="377"/>
      <c r="F29" s="378"/>
      <c r="H29" s="382" t="s">
        <v>386</v>
      </c>
      <c r="I29" s="392">
        <f>SUM(I28)</f>
        <v>0</v>
      </c>
      <c r="J29" s="389">
        <f>+I29+I29*$J$2</f>
        <v>0</v>
      </c>
    </row>
    <row r="30" spans="1:12" s="350" customFormat="1" ht="14.25" customHeight="1">
      <c r="A30" s="366"/>
      <c r="B30" s="371"/>
      <c r="C30" s="375"/>
      <c r="D30" s="376"/>
      <c r="E30" s="377"/>
      <c r="F30" s="378"/>
      <c r="G30" s="378"/>
      <c r="H30" s="378"/>
      <c r="I30" s="392"/>
      <c r="J30" s="391"/>
    </row>
    <row r="31" spans="1:12" s="350" customFormat="1" ht="14.25" customHeight="1">
      <c r="A31" s="366"/>
      <c r="B31" s="371"/>
      <c r="C31" s="375"/>
      <c r="D31" s="376"/>
      <c r="E31" s="377"/>
      <c r="F31" s="378"/>
      <c r="G31" s="378"/>
      <c r="H31" s="378"/>
      <c r="I31" s="392"/>
      <c r="J31" s="391"/>
    </row>
    <row r="32" spans="1:12" s="350" customFormat="1" ht="14.25" customHeight="1">
      <c r="A32" s="366"/>
      <c r="B32" s="371"/>
      <c r="C32" s="375"/>
      <c r="D32" s="376"/>
      <c r="E32" s="377"/>
      <c r="F32" s="378"/>
      <c r="G32" s="378"/>
      <c r="H32" s="378"/>
      <c r="I32" s="392"/>
      <c r="J32" s="391"/>
    </row>
    <row r="33" spans="1:10" s="350" customFormat="1" ht="14.25" customHeight="1">
      <c r="A33" s="366"/>
      <c r="B33" s="371"/>
      <c r="C33" s="375"/>
      <c r="D33" s="376"/>
      <c r="E33" s="377"/>
      <c r="F33" s="378"/>
      <c r="G33" s="378"/>
      <c r="H33" s="378"/>
      <c r="I33" s="392"/>
      <c r="J33" s="391"/>
    </row>
    <row r="34" spans="1:10" s="350" customFormat="1" ht="14.25" customHeight="1">
      <c r="A34" s="366">
        <f>+A15+0.01</f>
        <v>2.0199999999999996</v>
      </c>
      <c r="B34" s="367" t="s">
        <v>405</v>
      </c>
      <c r="C34" s="375"/>
      <c r="D34" s="376"/>
      <c r="E34" s="377"/>
      <c r="F34" s="378"/>
      <c r="G34" s="378"/>
      <c r="H34" s="378"/>
      <c r="I34" s="393"/>
      <c r="J34" s="391"/>
    </row>
    <row r="35" spans="1:10" s="350" customFormat="1" ht="14.25" customHeight="1">
      <c r="A35" s="366"/>
      <c r="B35" s="371" t="s">
        <v>406</v>
      </c>
      <c r="C35" s="375"/>
      <c r="D35" s="376"/>
      <c r="E35" s="377"/>
      <c r="F35" s="378"/>
      <c r="G35" s="378"/>
      <c r="H35" s="378"/>
      <c r="I35" s="393"/>
      <c r="J35" s="391"/>
    </row>
    <row r="36" spans="1:10" s="350" customFormat="1" ht="14.25" customHeight="1">
      <c r="A36" s="366"/>
      <c r="B36" s="371" t="s">
        <v>407</v>
      </c>
      <c r="C36" s="375"/>
      <c r="D36" s="376"/>
      <c r="E36" s="377"/>
      <c r="F36" s="378"/>
      <c r="G36" s="378"/>
      <c r="H36" s="378"/>
      <c r="I36" s="393"/>
      <c r="J36" s="391"/>
    </row>
    <row r="37" spans="1:10" s="350" customFormat="1" ht="14.25" customHeight="1">
      <c r="A37" s="366"/>
      <c r="B37" s="371" t="s">
        <v>408</v>
      </c>
      <c r="C37" s="375" t="s">
        <v>116</v>
      </c>
      <c r="D37" s="376"/>
      <c r="E37" s="377"/>
      <c r="F37" s="378"/>
      <c r="G37" s="378"/>
      <c r="H37" s="378"/>
      <c r="I37" s="393">
        <f t="shared" ref="I37" si="3">PRODUCT(D37:H37)</f>
        <v>0</v>
      </c>
      <c r="J37" s="391"/>
    </row>
    <row r="38" spans="1:10" s="350" customFormat="1" ht="14.25" customHeight="1">
      <c r="A38" s="366"/>
      <c r="B38" s="371"/>
      <c r="C38" s="375"/>
      <c r="D38" s="376"/>
      <c r="E38" s="377"/>
      <c r="F38" s="378"/>
      <c r="H38" s="382" t="s">
        <v>386</v>
      </c>
      <c r="I38" s="392">
        <f>SUM(I37:I37)</f>
        <v>0</v>
      </c>
      <c r="J38" s="389">
        <f>+I38+I38*$J$2</f>
        <v>0</v>
      </c>
    </row>
    <row r="39" spans="1:10" s="350" customFormat="1" ht="14.25" customHeight="1">
      <c r="A39" s="366"/>
      <c r="B39" s="371"/>
      <c r="C39" s="375"/>
      <c r="D39" s="376"/>
      <c r="E39" s="377"/>
      <c r="F39" s="378"/>
      <c r="G39" s="378"/>
      <c r="H39" s="378"/>
      <c r="I39" s="393"/>
      <c r="J39" s="391"/>
    </row>
    <row r="40" spans="1:10" s="350" customFormat="1" ht="14.25" customHeight="1">
      <c r="A40" s="366">
        <f>+A34+0.01</f>
        <v>2.0299999999999994</v>
      </c>
      <c r="B40" s="367" t="s">
        <v>409</v>
      </c>
      <c r="C40" s="368"/>
      <c r="D40" s="376"/>
      <c r="E40" s="377"/>
      <c r="F40" s="378"/>
      <c r="G40" s="378"/>
      <c r="H40" s="378"/>
      <c r="I40" s="393"/>
      <c r="J40" s="391"/>
    </row>
    <row r="41" spans="1:10" s="350" customFormat="1" ht="14.25" customHeight="1">
      <c r="A41" s="366"/>
      <c r="B41" s="371" t="s">
        <v>410</v>
      </c>
      <c r="C41" s="375"/>
      <c r="D41" s="376"/>
      <c r="E41" s="377"/>
      <c r="F41" s="378"/>
      <c r="G41" s="378"/>
      <c r="H41" s="378"/>
      <c r="I41" s="393"/>
      <c r="J41" s="391"/>
    </row>
    <row r="42" spans="1:10" s="350" customFormat="1" ht="14.25" customHeight="1">
      <c r="A42" s="366"/>
      <c r="B42" s="381" t="s">
        <v>550</v>
      </c>
      <c r="C42" s="375" t="s">
        <v>108</v>
      </c>
      <c r="D42" s="383">
        <v>3</v>
      </c>
      <c r="E42" s="383">
        <v>9.4499999999999993</v>
      </c>
      <c r="F42" s="378"/>
      <c r="G42" s="378"/>
      <c r="H42" s="378"/>
      <c r="I42" s="393">
        <f t="shared" ref="I42:I46" si="4">PRODUCT(D42:H42)</f>
        <v>28.349999999999998</v>
      </c>
      <c r="J42" s="391"/>
    </row>
    <row r="43" spans="1:10" s="350" customFormat="1" ht="14.25" customHeight="1">
      <c r="A43" s="366"/>
      <c r="B43" s="381"/>
      <c r="C43" s="375" t="s">
        <v>108</v>
      </c>
      <c r="D43" s="384"/>
      <c r="E43" s="384"/>
      <c r="F43" s="378"/>
      <c r="G43" s="378"/>
      <c r="H43" s="378"/>
      <c r="I43" s="393">
        <f t="shared" si="4"/>
        <v>0</v>
      </c>
      <c r="J43" s="391"/>
    </row>
    <row r="44" spans="1:10" s="350" customFormat="1" ht="14.25" customHeight="1">
      <c r="A44" s="366"/>
      <c r="B44" s="381"/>
      <c r="C44" s="375" t="s">
        <v>108</v>
      </c>
      <c r="D44" s="383"/>
      <c r="E44" s="383"/>
      <c r="F44" s="378"/>
      <c r="G44" s="378"/>
      <c r="H44" s="378"/>
      <c r="I44" s="393">
        <f t="shared" si="4"/>
        <v>0</v>
      </c>
      <c r="J44" s="391"/>
    </row>
    <row r="45" spans="1:10" s="350" customFormat="1" ht="14.25" customHeight="1">
      <c r="A45" s="366"/>
      <c r="B45" s="381"/>
      <c r="C45" s="375" t="s">
        <v>108</v>
      </c>
      <c r="D45" s="376"/>
      <c r="E45" s="380"/>
      <c r="F45" s="378"/>
      <c r="G45" s="378"/>
      <c r="H45" s="378"/>
      <c r="I45" s="393">
        <f t="shared" si="4"/>
        <v>0</v>
      </c>
      <c r="J45" s="391"/>
    </row>
    <row r="46" spans="1:10" s="350" customFormat="1" ht="14.25" customHeight="1">
      <c r="A46" s="366"/>
      <c r="B46" s="381"/>
      <c r="C46" s="375" t="s">
        <v>108</v>
      </c>
      <c r="D46" s="376"/>
      <c r="E46" s="380"/>
      <c r="F46" s="378"/>
      <c r="G46" s="378"/>
      <c r="H46" s="378"/>
      <c r="I46" s="393">
        <f t="shared" si="4"/>
        <v>0</v>
      </c>
      <c r="J46" s="391"/>
    </row>
    <row r="47" spans="1:10" s="350" customFormat="1" ht="14.25" customHeight="1">
      <c r="A47" s="366"/>
      <c r="B47" s="371"/>
      <c r="C47" s="375"/>
      <c r="D47" s="376"/>
      <c r="E47" s="377"/>
      <c r="F47" s="378"/>
      <c r="G47" s="378"/>
      <c r="H47" s="382" t="s">
        <v>386</v>
      </c>
      <c r="I47" s="392">
        <f>SUM(I42:I46)</f>
        <v>28.349999999999998</v>
      </c>
      <c r="J47" s="389">
        <f>+I47+I47*$J$2</f>
        <v>31.184999999999999</v>
      </c>
    </row>
    <row r="48" spans="1:10" s="350" customFormat="1" ht="14.25" customHeight="1">
      <c r="A48" s="366"/>
      <c r="B48" s="371"/>
      <c r="C48" s="375"/>
      <c r="D48" s="376"/>
      <c r="E48" s="377"/>
      <c r="F48" s="378"/>
      <c r="G48" s="378"/>
      <c r="H48" s="378"/>
      <c r="I48" s="393"/>
      <c r="J48" s="391"/>
    </row>
    <row r="49" spans="1:10" s="350" customFormat="1" ht="14.25" customHeight="1">
      <c r="A49" s="366">
        <f>+A40+0.01</f>
        <v>2.0399999999999991</v>
      </c>
      <c r="B49" s="367" t="s">
        <v>413</v>
      </c>
      <c r="C49" s="375"/>
      <c r="D49" s="376"/>
      <c r="E49" s="377"/>
      <c r="F49" s="378"/>
      <c r="G49" s="378"/>
      <c r="H49" s="378"/>
      <c r="I49" s="393"/>
      <c r="J49" s="391"/>
    </row>
    <row r="50" spans="1:10" s="350" customFormat="1" ht="14.25" customHeight="1">
      <c r="A50" s="366"/>
      <c r="B50" s="371"/>
      <c r="C50" s="375"/>
      <c r="D50" s="376"/>
      <c r="E50" s="377"/>
      <c r="F50" s="378"/>
      <c r="G50" s="378"/>
      <c r="H50" s="378"/>
      <c r="I50" s="393"/>
      <c r="J50" s="391"/>
    </row>
    <row r="51" spans="1:10" s="350" customFormat="1" ht="14.25" customHeight="1">
      <c r="A51" s="366"/>
      <c r="B51" s="371" t="s">
        <v>414</v>
      </c>
      <c r="C51" s="375" t="s">
        <v>108</v>
      </c>
      <c r="D51" s="376"/>
      <c r="E51" s="377"/>
      <c r="F51" s="378"/>
      <c r="G51" s="378"/>
      <c r="H51" s="378"/>
      <c r="I51" s="393">
        <f t="shared" ref="I51:I52" si="5">PRODUCT(D51:H51)</f>
        <v>0</v>
      </c>
      <c r="J51" s="391"/>
    </row>
    <row r="52" spans="1:10" s="350" customFormat="1" ht="14.25" customHeight="1">
      <c r="A52" s="366"/>
      <c r="B52" s="371" t="s">
        <v>415</v>
      </c>
      <c r="C52" s="375" t="s">
        <v>108</v>
      </c>
      <c r="D52" s="376"/>
      <c r="E52" s="377"/>
      <c r="F52" s="378"/>
      <c r="G52" s="378"/>
      <c r="H52" s="378"/>
      <c r="I52" s="393">
        <f t="shared" si="5"/>
        <v>0</v>
      </c>
      <c r="J52" s="391"/>
    </row>
    <row r="53" spans="1:10" s="350" customFormat="1" ht="14.25" customHeight="1">
      <c r="A53" s="366"/>
      <c r="B53" s="371"/>
      <c r="C53" s="375"/>
      <c r="D53" s="376"/>
      <c r="E53" s="377"/>
      <c r="F53" s="378"/>
      <c r="G53" s="378"/>
      <c r="H53" s="382" t="s">
        <v>386</v>
      </c>
      <c r="I53" s="392">
        <f>SUM(I51:I52)</f>
        <v>0</v>
      </c>
      <c r="J53" s="389">
        <f>+I53+I53*$J$2</f>
        <v>0</v>
      </c>
    </row>
    <row r="54" spans="1:10" s="350" customFormat="1" ht="14.25" customHeight="1">
      <c r="A54" s="366"/>
      <c r="B54" s="371"/>
      <c r="C54" s="375"/>
      <c r="D54" s="376"/>
      <c r="E54" s="377"/>
      <c r="F54" s="378"/>
      <c r="G54" s="378"/>
      <c r="H54" s="378"/>
      <c r="I54" s="393"/>
      <c r="J54" s="391"/>
    </row>
    <row r="55" spans="1:10" s="350" customFormat="1" ht="14.25" customHeight="1">
      <c r="A55" s="366">
        <f>+A46+0.01</f>
        <v>0.01</v>
      </c>
      <c r="B55" s="367" t="s">
        <v>416</v>
      </c>
      <c r="C55" s="375"/>
      <c r="D55" s="376"/>
      <c r="E55" s="377"/>
      <c r="F55" s="378"/>
      <c r="G55" s="378"/>
      <c r="H55" s="378"/>
      <c r="I55" s="393"/>
      <c r="J55" s="391"/>
    </row>
    <row r="56" spans="1:10" s="350" customFormat="1" ht="14.25" customHeight="1">
      <c r="A56" s="366"/>
      <c r="B56" s="371"/>
      <c r="C56" s="375"/>
      <c r="D56" s="376"/>
      <c r="E56" s="377"/>
      <c r="F56" s="378"/>
      <c r="G56" s="378"/>
      <c r="H56" s="378"/>
      <c r="I56" s="393"/>
      <c r="J56" s="391"/>
    </row>
    <row r="57" spans="1:10" s="350" customFormat="1" ht="14.25" customHeight="1">
      <c r="A57" s="366"/>
      <c r="B57" s="371" t="s">
        <v>417</v>
      </c>
      <c r="C57" s="375" t="s">
        <v>116</v>
      </c>
      <c r="D57" s="376"/>
      <c r="E57" s="377"/>
      <c r="F57" s="378"/>
      <c r="G57" s="378"/>
      <c r="H57" s="378"/>
      <c r="I57" s="393">
        <f t="shared" ref="I57:I58" si="6">PRODUCT(D57:H57)</f>
        <v>0</v>
      </c>
      <c r="J57" s="391"/>
    </row>
    <row r="58" spans="1:10" s="350" customFormat="1" ht="14.25" customHeight="1">
      <c r="A58" s="366"/>
      <c r="B58" s="371" t="s">
        <v>418</v>
      </c>
      <c r="C58" s="375" t="s">
        <v>116</v>
      </c>
      <c r="D58" s="376"/>
      <c r="E58" s="377"/>
      <c r="F58" s="378"/>
      <c r="G58" s="378"/>
      <c r="H58" s="378"/>
      <c r="I58" s="393">
        <f t="shared" si="6"/>
        <v>0</v>
      </c>
      <c r="J58" s="391"/>
    </row>
    <row r="59" spans="1:10" s="350" customFormat="1" ht="14.25" customHeight="1">
      <c r="A59" s="366"/>
      <c r="B59" s="371"/>
      <c r="C59" s="375"/>
      <c r="D59" s="376"/>
      <c r="E59" s="377"/>
      <c r="F59" s="378"/>
      <c r="G59" s="378"/>
      <c r="H59" s="382" t="s">
        <v>386</v>
      </c>
      <c r="I59" s="392">
        <f>SUM(I57:I58)</f>
        <v>0</v>
      </c>
      <c r="J59" s="389">
        <f>+I59+I59*$J$2</f>
        <v>0</v>
      </c>
    </row>
    <row r="60" spans="1:10" s="350" customFormat="1" ht="14.25" customHeight="1">
      <c r="A60" s="366"/>
      <c r="B60" s="371"/>
      <c r="C60" s="375"/>
      <c r="D60" s="376"/>
      <c r="E60" s="377"/>
      <c r="F60" s="378"/>
      <c r="G60" s="378"/>
      <c r="H60" s="378"/>
      <c r="I60" s="393"/>
      <c r="J60" s="391"/>
    </row>
    <row r="61" spans="1:10" s="350" customFormat="1" ht="14.25" customHeight="1">
      <c r="A61" s="366"/>
      <c r="B61" s="371"/>
      <c r="C61" s="375"/>
      <c r="D61" s="376"/>
      <c r="E61" s="377"/>
      <c r="F61" s="378"/>
      <c r="G61" s="378"/>
      <c r="H61" s="378"/>
      <c r="I61" s="393"/>
      <c r="J61" s="391"/>
    </row>
    <row r="62" spans="1:10" s="350" customFormat="1" ht="14.25" customHeight="1">
      <c r="A62" s="366"/>
      <c r="B62" s="367" t="s">
        <v>419</v>
      </c>
      <c r="C62" s="368"/>
      <c r="D62" s="376"/>
      <c r="E62" s="377"/>
      <c r="F62" s="378"/>
      <c r="G62" s="378"/>
      <c r="H62" s="378"/>
      <c r="I62" s="392"/>
      <c r="J62" s="391"/>
    </row>
    <row r="63" spans="1:10" s="350" customFormat="1" ht="14.25" customHeight="1">
      <c r="A63" s="366"/>
      <c r="B63" s="371"/>
      <c r="C63" s="375" t="s">
        <v>108</v>
      </c>
      <c r="D63" s="376"/>
      <c r="E63" s="377"/>
      <c r="F63" s="378"/>
      <c r="G63" s="378"/>
      <c r="H63" s="378"/>
      <c r="I63" s="393">
        <f t="shared" ref="I63:I76" si="7">PRODUCT(D63:H63)</f>
        <v>0</v>
      </c>
      <c r="J63" s="391"/>
    </row>
    <row r="64" spans="1:10" s="350" customFormat="1" ht="14.25" customHeight="1">
      <c r="A64" s="366"/>
      <c r="B64" s="371"/>
      <c r="C64" s="375" t="s">
        <v>108</v>
      </c>
      <c r="D64" s="376"/>
      <c r="E64" s="377"/>
      <c r="F64" s="378"/>
      <c r="G64" s="378"/>
      <c r="H64" s="378"/>
      <c r="I64" s="393">
        <f t="shared" si="7"/>
        <v>0</v>
      </c>
      <c r="J64" s="391"/>
    </row>
    <row r="65" spans="1:10" s="350" customFormat="1" ht="14.25" customHeight="1">
      <c r="A65" s="366"/>
      <c r="B65" s="371"/>
      <c r="C65" s="375" t="s">
        <v>108</v>
      </c>
      <c r="D65" s="376"/>
      <c r="E65" s="377"/>
      <c r="F65" s="378"/>
      <c r="G65" s="378"/>
      <c r="H65" s="378"/>
      <c r="I65" s="393">
        <f t="shared" si="7"/>
        <v>0</v>
      </c>
      <c r="J65" s="391"/>
    </row>
    <row r="66" spans="1:10" s="350" customFormat="1" ht="14.25" customHeight="1">
      <c r="A66" s="366"/>
      <c r="B66" s="371"/>
      <c r="C66" s="375" t="s">
        <v>108</v>
      </c>
      <c r="D66" s="376"/>
      <c r="E66" s="377"/>
      <c r="F66" s="378"/>
      <c r="G66" s="378"/>
      <c r="H66" s="378"/>
      <c r="I66" s="393">
        <f t="shared" si="7"/>
        <v>0</v>
      </c>
      <c r="J66" s="391"/>
    </row>
    <row r="67" spans="1:10" s="350" customFormat="1" ht="14.25" customHeight="1">
      <c r="A67" s="366"/>
      <c r="B67" s="371"/>
      <c r="C67" s="375" t="s">
        <v>108</v>
      </c>
      <c r="D67" s="376"/>
      <c r="E67" s="377"/>
      <c r="F67" s="378"/>
      <c r="G67" s="378"/>
      <c r="H67" s="378"/>
      <c r="I67" s="393">
        <f t="shared" si="7"/>
        <v>0</v>
      </c>
      <c r="J67" s="391"/>
    </row>
    <row r="68" spans="1:10" s="350" customFormat="1" ht="14.25" customHeight="1">
      <c r="A68" s="366"/>
      <c r="B68" s="371"/>
      <c r="C68" s="375" t="s">
        <v>108</v>
      </c>
      <c r="D68" s="376"/>
      <c r="E68" s="377"/>
      <c r="F68" s="378"/>
      <c r="G68" s="378"/>
      <c r="H68" s="378"/>
      <c r="I68" s="393">
        <f t="shared" si="7"/>
        <v>0</v>
      </c>
      <c r="J68" s="391"/>
    </row>
    <row r="69" spans="1:10" s="350" customFormat="1" ht="14.25" customHeight="1">
      <c r="A69" s="366"/>
      <c r="B69" s="371"/>
      <c r="C69" s="375" t="s">
        <v>108</v>
      </c>
      <c r="D69" s="376"/>
      <c r="E69" s="377"/>
      <c r="F69" s="378"/>
      <c r="G69" s="378"/>
      <c r="H69" s="378"/>
      <c r="I69" s="393">
        <f t="shared" si="7"/>
        <v>0</v>
      </c>
      <c r="J69" s="391"/>
    </row>
    <row r="70" spans="1:10" s="350" customFormat="1" ht="14.25" customHeight="1">
      <c r="A70" s="366"/>
      <c r="B70" s="371"/>
      <c r="C70" s="375" t="s">
        <v>108</v>
      </c>
      <c r="D70" s="376"/>
      <c r="E70" s="377"/>
      <c r="F70" s="378"/>
      <c r="G70" s="378"/>
      <c r="H70" s="378"/>
      <c r="I70" s="393">
        <f t="shared" si="7"/>
        <v>0</v>
      </c>
      <c r="J70" s="391"/>
    </row>
    <row r="71" spans="1:10" s="350" customFormat="1" ht="14.25" customHeight="1">
      <c r="A71" s="366"/>
      <c r="B71" s="371"/>
      <c r="C71" s="375" t="s">
        <v>108</v>
      </c>
      <c r="D71" s="376"/>
      <c r="E71" s="377"/>
      <c r="F71" s="378"/>
      <c r="G71" s="378"/>
      <c r="H71" s="378"/>
      <c r="I71" s="393">
        <f t="shared" si="7"/>
        <v>0</v>
      </c>
      <c r="J71" s="391"/>
    </row>
    <row r="72" spans="1:10" s="350" customFormat="1" ht="14.25" customHeight="1">
      <c r="A72" s="366"/>
      <c r="B72" s="371"/>
      <c r="C72" s="375" t="s">
        <v>108</v>
      </c>
      <c r="D72" s="376"/>
      <c r="E72" s="377"/>
      <c r="F72" s="378"/>
      <c r="G72" s="378"/>
      <c r="H72" s="378"/>
      <c r="I72" s="393">
        <f t="shared" si="7"/>
        <v>0</v>
      </c>
      <c r="J72" s="391"/>
    </row>
    <row r="73" spans="1:10" s="350" customFormat="1" ht="14.25" customHeight="1">
      <c r="A73" s="366"/>
      <c r="B73" s="371"/>
      <c r="C73" s="375" t="s">
        <v>108</v>
      </c>
      <c r="D73" s="376"/>
      <c r="E73" s="377"/>
      <c r="F73" s="378"/>
      <c r="G73" s="378"/>
      <c r="H73" s="378"/>
      <c r="I73" s="393">
        <f t="shared" si="7"/>
        <v>0</v>
      </c>
      <c r="J73" s="391"/>
    </row>
    <row r="74" spans="1:10" s="350" customFormat="1" ht="14.25" customHeight="1">
      <c r="A74" s="366"/>
      <c r="B74" s="371"/>
      <c r="C74" s="375" t="s">
        <v>108</v>
      </c>
      <c r="D74" s="376"/>
      <c r="E74" s="377"/>
      <c r="F74" s="378"/>
      <c r="G74" s="378"/>
      <c r="H74" s="378"/>
      <c r="I74" s="393">
        <f t="shared" si="7"/>
        <v>0</v>
      </c>
      <c r="J74" s="391"/>
    </row>
    <row r="75" spans="1:10" s="350" customFormat="1" ht="14.25" customHeight="1">
      <c r="A75" s="366"/>
      <c r="B75" s="371"/>
      <c r="C75" s="375" t="s">
        <v>108</v>
      </c>
      <c r="D75" s="376"/>
      <c r="E75" s="377"/>
      <c r="F75" s="378"/>
      <c r="G75" s="378"/>
      <c r="H75" s="378"/>
      <c r="I75" s="393">
        <f t="shared" si="7"/>
        <v>0</v>
      </c>
      <c r="J75" s="391"/>
    </row>
    <row r="76" spans="1:10" s="350" customFormat="1" ht="14.25" customHeight="1">
      <c r="A76" s="366"/>
      <c r="B76" s="371"/>
      <c r="C76" s="375" t="s">
        <v>108</v>
      </c>
      <c r="D76" s="376"/>
      <c r="E76" s="377"/>
      <c r="F76" s="378"/>
      <c r="G76" s="378"/>
      <c r="H76" s="378"/>
      <c r="I76" s="393">
        <f t="shared" si="7"/>
        <v>0</v>
      </c>
      <c r="J76" s="391"/>
    </row>
    <row r="77" spans="1:10" s="350" customFormat="1" ht="14.25" customHeight="1">
      <c r="A77" s="366"/>
      <c r="B77" s="371"/>
      <c r="C77" s="375"/>
      <c r="D77" s="376"/>
      <c r="E77" s="377"/>
      <c r="F77" s="378"/>
      <c r="G77" s="378"/>
      <c r="H77" s="382" t="s">
        <v>386</v>
      </c>
      <c r="I77" s="392">
        <f>SUM(I63:I76)</f>
        <v>0</v>
      </c>
      <c r="J77" s="389">
        <f>+I77+I77*$J$2</f>
        <v>0</v>
      </c>
    </row>
    <row r="78" spans="1:10" s="350" customFormat="1" ht="14.25" customHeight="1">
      <c r="A78" s="366"/>
      <c r="B78" s="371"/>
      <c r="C78" s="375"/>
      <c r="D78" s="376"/>
      <c r="E78" s="377"/>
      <c r="F78" s="378"/>
      <c r="G78" s="378"/>
      <c r="H78" s="378"/>
      <c r="I78" s="392"/>
      <c r="J78" s="391"/>
    </row>
    <row r="79" spans="1:10" s="350" customFormat="1" ht="14.25" customHeight="1">
      <c r="A79" s="366">
        <v>5</v>
      </c>
      <c r="B79" s="367" t="s">
        <v>426</v>
      </c>
      <c r="C79" s="375"/>
      <c r="D79" s="376"/>
      <c r="E79" s="377"/>
      <c r="F79" s="378"/>
      <c r="G79" s="378"/>
      <c r="H79" s="378"/>
      <c r="I79" s="393">
        <f>F79*E79</f>
        <v>0</v>
      </c>
      <c r="J79" s="391"/>
    </row>
    <row r="80" spans="1:10" s="350" customFormat="1" ht="14.25" customHeight="1">
      <c r="A80" s="366"/>
      <c r="B80" s="371"/>
      <c r="C80" s="375"/>
      <c r="D80" s="376"/>
      <c r="E80" s="377"/>
      <c r="F80" s="378"/>
      <c r="G80" s="378"/>
      <c r="H80" s="378"/>
      <c r="I80" s="393"/>
      <c r="J80" s="391"/>
    </row>
    <row r="81" spans="1:10" s="350" customFormat="1" ht="14.25" customHeight="1">
      <c r="A81" s="366"/>
      <c r="B81" s="371" t="s">
        <v>427</v>
      </c>
      <c r="C81" s="375" t="s">
        <v>391</v>
      </c>
      <c r="D81" s="376">
        <v>1</v>
      </c>
      <c r="E81" s="377">
        <f>$I$6</f>
        <v>684.1</v>
      </c>
      <c r="F81" s="378"/>
      <c r="G81" s="378">
        <v>6.5000000000000002E-2</v>
      </c>
      <c r="H81" s="378"/>
      <c r="I81" s="393">
        <f t="shared" ref="I81" si="8">PRODUCT(D81:H81)</f>
        <v>44.466500000000003</v>
      </c>
      <c r="J81" s="391"/>
    </row>
    <row r="82" spans="1:10" s="350" customFormat="1" ht="14.25" customHeight="1">
      <c r="A82" s="366"/>
      <c r="B82" s="371"/>
      <c r="C82" s="375"/>
      <c r="D82" s="376"/>
      <c r="E82" s="377"/>
      <c r="F82" s="378"/>
      <c r="G82" s="378"/>
      <c r="H82" s="382" t="s">
        <v>386</v>
      </c>
      <c r="I82" s="392">
        <f>SUM(I81)</f>
        <v>44.466500000000003</v>
      </c>
      <c r="J82" s="389">
        <f>+I82+I82*$J$2</f>
        <v>48.913150000000002</v>
      </c>
    </row>
    <row r="83" spans="1:10" s="350" customFormat="1" ht="14.25" customHeight="1">
      <c r="A83" s="366"/>
      <c r="B83" s="371"/>
      <c r="C83" s="375"/>
      <c r="D83" s="376"/>
      <c r="E83" s="377"/>
      <c r="F83" s="378"/>
      <c r="G83" s="378"/>
      <c r="H83" s="378"/>
      <c r="I83" s="393"/>
      <c r="J83" s="391"/>
    </row>
    <row r="84" spans="1:10" s="350" customFormat="1" ht="14.25" customHeight="1">
      <c r="A84" s="366" t="s">
        <v>428</v>
      </c>
      <c r="B84" s="367" t="s">
        <v>429</v>
      </c>
      <c r="C84" s="368"/>
      <c r="D84" s="376"/>
      <c r="E84" s="377"/>
      <c r="F84" s="378"/>
      <c r="G84" s="378"/>
      <c r="H84" s="378"/>
      <c r="I84" s="393"/>
      <c r="J84" s="391"/>
    </row>
    <row r="85" spans="1:10" s="350" customFormat="1" ht="14.25" customHeight="1">
      <c r="A85" s="366"/>
      <c r="B85" s="367" t="s">
        <v>430</v>
      </c>
      <c r="C85" s="368"/>
      <c r="D85" s="376"/>
      <c r="E85" s="377"/>
      <c r="F85" s="378"/>
      <c r="G85" s="378"/>
      <c r="H85" s="378"/>
      <c r="I85" s="393"/>
      <c r="J85" s="391"/>
    </row>
    <row r="86" spans="1:10" s="350" customFormat="1" ht="14.25" customHeight="1">
      <c r="A86" s="366"/>
      <c r="B86" s="367" t="s">
        <v>431</v>
      </c>
      <c r="C86" s="368"/>
      <c r="D86" s="381"/>
      <c r="E86" s="381"/>
      <c r="F86" s="381"/>
      <c r="G86" s="381"/>
      <c r="H86" s="381"/>
      <c r="I86" s="402"/>
      <c r="J86" s="391"/>
    </row>
    <row r="87" spans="1:10" s="350" customFormat="1" ht="14.25" customHeight="1">
      <c r="A87" s="366"/>
      <c r="B87" s="371"/>
      <c r="C87" s="375" t="s">
        <v>108</v>
      </c>
      <c r="D87" s="376"/>
      <c r="E87" s="377"/>
      <c r="F87" s="378"/>
      <c r="G87" s="378"/>
      <c r="H87" s="378"/>
      <c r="I87" s="393">
        <f t="shared" ref="I87:I90" si="9">PRODUCT(D87:H87)</f>
        <v>0</v>
      </c>
      <c r="J87" s="391"/>
    </row>
    <row r="88" spans="1:10" s="350" customFormat="1" ht="14.25" customHeight="1">
      <c r="A88" s="366"/>
      <c r="B88" s="371"/>
      <c r="C88" s="375" t="s">
        <v>108</v>
      </c>
      <c r="D88" s="376"/>
      <c r="E88" s="377"/>
      <c r="F88" s="378"/>
      <c r="G88" s="378"/>
      <c r="H88" s="378"/>
      <c r="I88" s="393">
        <f t="shared" si="9"/>
        <v>0</v>
      </c>
      <c r="J88" s="391"/>
    </row>
    <row r="89" spans="1:10" s="350" customFormat="1" ht="14.25" customHeight="1">
      <c r="A89" s="366"/>
      <c r="B89" s="371"/>
      <c r="C89" s="375" t="s">
        <v>108</v>
      </c>
      <c r="D89" s="376"/>
      <c r="E89" s="377"/>
      <c r="F89" s="378"/>
      <c r="G89" s="378"/>
      <c r="H89" s="378"/>
      <c r="I89" s="393">
        <f t="shared" si="9"/>
        <v>0</v>
      </c>
      <c r="J89" s="391"/>
    </row>
    <row r="90" spans="1:10" s="350" customFormat="1" ht="14.25" customHeight="1">
      <c r="A90" s="366"/>
      <c r="B90" s="371" t="s">
        <v>432</v>
      </c>
      <c r="C90" s="375" t="s">
        <v>108</v>
      </c>
      <c r="D90" s="376"/>
      <c r="E90" s="377"/>
      <c r="F90" s="378"/>
      <c r="G90" s="378"/>
      <c r="H90" s="378"/>
      <c r="I90" s="393">
        <f t="shared" si="9"/>
        <v>0</v>
      </c>
      <c r="J90" s="391"/>
    </row>
    <row r="91" spans="1:10" s="350" customFormat="1" ht="14.25" customHeight="1">
      <c r="A91" s="366"/>
      <c r="B91" s="371"/>
      <c r="C91" s="375"/>
      <c r="D91" s="376"/>
      <c r="E91" s="377"/>
      <c r="F91" s="378"/>
      <c r="G91" s="378"/>
      <c r="H91" s="382" t="s">
        <v>386</v>
      </c>
      <c r="I91" s="392">
        <f>SUM(I87:I90)</f>
        <v>0</v>
      </c>
      <c r="J91" s="389">
        <f>+I91+I91*$J$2</f>
        <v>0</v>
      </c>
    </row>
    <row r="92" spans="1:10" s="350" customFormat="1" ht="14.25" customHeight="1">
      <c r="A92" s="366"/>
      <c r="B92" s="395"/>
      <c r="C92" s="366"/>
      <c r="D92" s="376"/>
      <c r="E92" s="377"/>
      <c r="F92" s="378"/>
      <c r="G92" s="378"/>
      <c r="H92" s="378"/>
      <c r="I92" s="393"/>
      <c r="J92" s="391"/>
    </row>
    <row r="93" spans="1:10" s="350" customFormat="1" ht="14.25" customHeight="1">
      <c r="A93" s="366">
        <v>6</v>
      </c>
      <c r="B93" s="367" t="s">
        <v>433</v>
      </c>
      <c r="C93" s="368"/>
      <c r="D93" s="376"/>
      <c r="E93" s="396"/>
      <c r="F93" s="397"/>
      <c r="G93" s="397"/>
      <c r="H93" s="397"/>
      <c r="I93" s="393"/>
      <c r="J93" s="391"/>
    </row>
    <row r="94" spans="1:10" s="350" customFormat="1" ht="14.25" customHeight="1">
      <c r="A94" s="366"/>
      <c r="B94" s="398" t="s">
        <v>434</v>
      </c>
      <c r="C94" s="368"/>
      <c r="D94" s="376"/>
      <c r="E94" s="396"/>
      <c r="F94" s="397"/>
      <c r="G94" s="397"/>
      <c r="H94" s="397"/>
      <c r="I94" s="393"/>
      <c r="J94" s="391"/>
    </row>
    <row r="95" spans="1:10" s="350" customFormat="1" ht="14.25" customHeight="1">
      <c r="A95" s="366"/>
      <c r="B95" s="381"/>
      <c r="C95" s="375" t="s">
        <v>108</v>
      </c>
      <c r="D95" s="376"/>
      <c r="E95" s="380"/>
      <c r="F95" s="378"/>
      <c r="G95" s="378"/>
      <c r="H95" s="378"/>
      <c r="I95" s="393">
        <f>PRODUCT(D95:H95)</f>
        <v>0</v>
      </c>
      <c r="J95" s="391"/>
    </row>
    <row r="96" spans="1:10" s="350" customFormat="1" ht="14.25" customHeight="1">
      <c r="A96" s="366"/>
      <c r="B96" s="381"/>
      <c r="C96" s="375" t="s">
        <v>108</v>
      </c>
      <c r="D96" s="376"/>
      <c r="E96" s="380"/>
      <c r="F96" s="378"/>
      <c r="G96" s="378"/>
      <c r="H96" s="378"/>
      <c r="I96" s="393">
        <f t="shared" ref="I96:I112" si="10">PRODUCT(D96:H96)</f>
        <v>0</v>
      </c>
      <c r="J96" s="391"/>
    </row>
    <row r="97" spans="1:10" s="350" customFormat="1" ht="14.25" customHeight="1">
      <c r="A97" s="366"/>
      <c r="B97" s="381"/>
      <c r="C97" s="375" t="s">
        <v>108</v>
      </c>
      <c r="D97" s="376"/>
      <c r="E97" s="380"/>
      <c r="F97" s="378"/>
      <c r="G97" s="378"/>
      <c r="H97" s="378"/>
      <c r="I97" s="393">
        <f t="shared" si="10"/>
        <v>0</v>
      </c>
      <c r="J97" s="391"/>
    </row>
    <row r="98" spans="1:10" s="350" customFormat="1" ht="14.25" customHeight="1">
      <c r="A98" s="366"/>
      <c r="B98" s="381"/>
      <c r="C98" s="375" t="s">
        <v>108</v>
      </c>
      <c r="D98" s="376"/>
      <c r="E98" s="380"/>
      <c r="F98" s="378"/>
      <c r="G98" s="378"/>
      <c r="H98" s="378"/>
      <c r="I98" s="393">
        <f t="shared" si="10"/>
        <v>0</v>
      </c>
      <c r="J98" s="391"/>
    </row>
    <row r="99" spans="1:10" s="350" customFormat="1" ht="14.25" customHeight="1">
      <c r="A99" s="366"/>
      <c r="B99" s="381"/>
      <c r="C99" s="375" t="s">
        <v>108</v>
      </c>
      <c r="D99" s="376"/>
      <c r="E99" s="380"/>
      <c r="F99" s="378"/>
      <c r="G99" s="378"/>
      <c r="H99" s="378"/>
      <c r="I99" s="393">
        <f t="shared" si="10"/>
        <v>0</v>
      </c>
      <c r="J99" s="391"/>
    </row>
    <row r="100" spans="1:10" s="350" customFormat="1" ht="14.25" customHeight="1">
      <c r="A100" s="366"/>
      <c r="B100" s="381"/>
      <c r="C100" s="375" t="s">
        <v>108</v>
      </c>
      <c r="D100" s="376"/>
      <c r="E100" s="380"/>
      <c r="F100" s="378"/>
      <c r="G100" s="378"/>
      <c r="H100" s="378"/>
      <c r="I100" s="393">
        <f t="shared" si="10"/>
        <v>0</v>
      </c>
      <c r="J100" s="391"/>
    </row>
    <row r="101" spans="1:10" s="350" customFormat="1" ht="14.25" customHeight="1">
      <c r="A101" s="366"/>
      <c r="B101" s="381"/>
      <c r="C101" s="375" t="s">
        <v>108</v>
      </c>
      <c r="D101" s="376"/>
      <c r="E101" s="380"/>
      <c r="F101" s="378"/>
      <c r="G101" s="378"/>
      <c r="H101" s="378"/>
      <c r="I101" s="393">
        <f t="shared" si="10"/>
        <v>0</v>
      </c>
      <c r="J101" s="391"/>
    </row>
    <row r="102" spans="1:10" s="350" customFormat="1" ht="14.25" customHeight="1">
      <c r="A102" s="366"/>
      <c r="B102" s="379" t="s">
        <v>398</v>
      </c>
      <c r="C102" s="375"/>
      <c r="D102" s="376"/>
      <c r="E102" s="380"/>
      <c r="F102" s="378"/>
      <c r="G102" s="378"/>
      <c r="H102" s="378"/>
      <c r="I102" s="393">
        <f t="shared" si="10"/>
        <v>0</v>
      </c>
      <c r="J102" s="391"/>
    </row>
    <row r="103" spans="1:10" s="350" customFormat="1" ht="14.25" customHeight="1">
      <c r="A103" s="366"/>
      <c r="B103" s="381" t="s">
        <v>548</v>
      </c>
      <c r="C103" s="375" t="s">
        <v>108</v>
      </c>
      <c r="D103" s="376">
        <v>1</v>
      </c>
      <c r="E103" s="380">
        <f>+I24</f>
        <v>30.520799999999994</v>
      </c>
      <c r="F103" s="378"/>
      <c r="G103" s="378"/>
      <c r="H103" s="378">
        <v>2</v>
      </c>
      <c r="I103" s="393">
        <f t="shared" si="10"/>
        <v>61.041599999999988</v>
      </c>
      <c r="J103" s="391"/>
    </row>
    <row r="104" spans="1:10" s="350" customFormat="1" ht="14.25" customHeight="1">
      <c r="A104" s="366"/>
      <c r="B104" s="381"/>
      <c r="C104" s="375" t="s">
        <v>108</v>
      </c>
      <c r="D104" s="376"/>
      <c r="E104" s="380"/>
      <c r="F104" s="378"/>
      <c r="G104" s="378"/>
      <c r="H104" s="378"/>
      <c r="I104" s="393">
        <f t="shared" si="10"/>
        <v>0</v>
      </c>
      <c r="J104" s="391"/>
    </row>
    <row r="105" spans="1:10" s="350" customFormat="1" ht="14.25" customHeight="1">
      <c r="A105" s="366"/>
      <c r="B105" s="381"/>
      <c r="C105" s="375" t="s">
        <v>108</v>
      </c>
      <c r="D105" s="376"/>
      <c r="E105" s="380"/>
      <c r="F105" s="378"/>
      <c r="G105" s="378"/>
      <c r="H105" s="378"/>
      <c r="I105" s="393">
        <f t="shared" si="10"/>
        <v>0</v>
      </c>
      <c r="J105" s="391"/>
    </row>
    <row r="106" spans="1:10" s="350" customFormat="1" ht="14.25" customHeight="1">
      <c r="A106" s="366"/>
      <c r="B106" s="381"/>
      <c r="C106" s="375" t="s">
        <v>108</v>
      </c>
      <c r="D106" s="376"/>
      <c r="E106" s="380"/>
      <c r="F106" s="378"/>
      <c r="G106" s="378"/>
      <c r="H106" s="378"/>
      <c r="I106" s="393">
        <f t="shared" si="10"/>
        <v>0</v>
      </c>
      <c r="J106" s="391"/>
    </row>
    <row r="107" spans="1:10" s="350" customFormat="1" ht="14.25" customHeight="1">
      <c r="A107" s="366"/>
      <c r="B107" s="379"/>
      <c r="C107" s="375" t="s">
        <v>108</v>
      </c>
      <c r="D107" s="376"/>
      <c r="E107" s="380"/>
      <c r="F107" s="378"/>
      <c r="G107" s="378"/>
      <c r="H107" s="378"/>
      <c r="I107" s="393">
        <f t="shared" si="10"/>
        <v>0</v>
      </c>
      <c r="J107" s="391"/>
    </row>
    <row r="108" spans="1:10" s="350" customFormat="1" ht="14.25" customHeight="1">
      <c r="A108" s="366"/>
      <c r="B108" s="381"/>
      <c r="C108" s="375" t="s">
        <v>108</v>
      </c>
      <c r="D108" s="376"/>
      <c r="E108" s="380"/>
      <c r="F108" s="378"/>
      <c r="G108" s="378"/>
      <c r="H108" s="378"/>
      <c r="I108" s="393">
        <f t="shared" si="10"/>
        <v>0</v>
      </c>
      <c r="J108" s="391"/>
    </row>
    <row r="109" spans="1:10" s="350" customFormat="1" ht="14.25" customHeight="1">
      <c r="A109" s="366"/>
      <c r="B109" s="398" t="s">
        <v>435</v>
      </c>
      <c r="C109" s="375"/>
      <c r="D109" s="376"/>
      <c r="E109" s="377"/>
      <c r="F109" s="378"/>
      <c r="G109" s="378"/>
      <c r="H109" s="378"/>
      <c r="I109" s="393">
        <f t="shared" si="10"/>
        <v>0</v>
      </c>
      <c r="J109" s="391"/>
    </row>
    <row r="110" spans="1:10" s="350" customFormat="1" ht="14.25" customHeight="1">
      <c r="A110" s="366"/>
      <c r="B110" s="371" t="s">
        <v>551</v>
      </c>
      <c r="C110" s="375" t="s">
        <v>108</v>
      </c>
      <c r="D110" s="376">
        <v>1</v>
      </c>
      <c r="E110" s="377">
        <f>13+18</f>
        <v>31</v>
      </c>
      <c r="F110" s="378"/>
      <c r="G110" s="378">
        <v>4</v>
      </c>
      <c r="H110" s="378">
        <v>1</v>
      </c>
      <c r="I110" s="393">
        <f t="shared" si="10"/>
        <v>124</v>
      </c>
      <c r="J110" s="391"/>
    </row>
    <row r="111" spans="1:10" s="350" customFormat="1" ht="14.25" customHeight="1">
      <c r="A111" s="366"/>
      <c r="B111" s="371" t="s">
        <v>552</v>
      </c>
      <c r="C111" s="375" t="s">
        <v>108</v>
      </c>
      <c r="D111" s="376">
        <v>1</v>
      </c>
      <c r="E111" s="377">
        <v>9.6999999999999993</v>
      </c>
      <c r="F111" s="378"/>
      <c r="G111" s="378">
        <v>4</v>
      </c>
      <c r="H111" s="378">
        <v>1</v>
      </c>
      <c r="I111" s="393">
        <f t="shared" si="10"/>
        <v>38.799999999999997</v>
      </c>
      <c r="J111" s="391"/>
    </row>
    <row r="112" spans="1:10" s="350" customFormat="1" ht="14.25" customHeight="1">
      <c r="A112" s="366"/>
      <c r="B112" s="371" t="s">
        <v>553</v>
      </c>
      <c r="C112" s="375" t="s">
        <v>108</v>
      </c>
      <c r="D112" s="376">
        <v>-2</v>
      </c>
      <c r="E112" s="377">
        <v>1.8</v>
      </c>
      <c r="F112" s="378"/>
      <c r="G112" s="378">
        <v>2.4</v>
      </c>
      <c r="H112" s="378">
        <v>1</v>
      </c>
      <c r="I112" s="393">
        <f t="shared" si="10"/>
        <v>-8.64</v>
      </c>
      <c r="J112" s="391"/>
    </row>
    <row r="113" spans="1:10" s="350" customFormat="1" ht="14.25" customHeight="1">
      <c r="A113" s="366"/>
      <c r="B113" s="371"/>
      <c r="C113" s="375"/>
      <c r="D113" s="376"/>
      <c r="E113" s="396"/>
      <c r="F113" s="397"/>
      <c r="G113" s="397"/>
      <c r="H113" s="382" t="s">
        <v>386</v>
      </c>
      <c r="I113" s="392">
        <f>SUM(I95:I112)</f>
        <v>215.20159999999998</v>
      </c>
      <c r="J113" s="389">
        <f>+I113+I113*$J$2</f>
        <v>236.72175999999999</v>
      </c>
    </row>
    <row r="114" spans="1:10" s="350" customFormat="1" ht="14.25" customHeight="1">
      <c r="A114" s="366"/>
      <c r="B114" s="371"/>
      <c r="C114" s="375"/>
      <c r="D114" s="376"/>
      <c r="E114" s="396"/>
      <c r="F114" s="397"/>
      <c r="G114" s="397"/>
      <c r="H114" s="382"/>
      <c r="I114" s="392"/>
      <c r="J114" s="389"/>
    </row>
    <row r="115" spans="1:10" s="350" customFormat="1" ht="14.25" customHeight="1">
      <c r="A115" s="366">
        <v>7</v>
      </c>
      <c r="B115" s="367" t="s">
        <v>554</v>
      </c>
      <c r="C115" s="368"/>
      <c r="D115" s="376"/>
      <c r="E115" s="377"/>
      <c r="F115" s="378"/>
      <c r="G115" s="378"/>
      <c r="H115" s="378"/>
      <c r="I115" s="393"/>
      <c r="J115" s="391"/>
    </row>
    <row r="116" spans="1:10" s="350" customFormat="1" ht="14.25" customHeight="1">
      <c r="A116" s="366"/>
      <c r="B116" s="367" t="s">
        <v>555</v>
      </c>
      <c r="C116" s="368"/>
      <c r="D116" s="376"/>
      <c r="E116" s="377"/>
      <c r="F116" s="378"/>
      <c r="G116" s="378"/>
      <c r="H116" s="378"/>
      <c r="I116" s="393"/>
      <c r="J116" s="391"/>
    </row>
    <row r="117" spans="1:10" s="350" customFormat="1" ht="14.25" customHeight="1">
      <c r="A117" s="366"/>
      <c r="B117" s="367" t="s">
        <v>556</v>
      </c>
      <c r="C117" s="368"/>
      <c r="D117" s="381"/>
      <c r="E117" s="381"/>
      <c r="F117" s="381"/>
      <c r="G117" s="381"/>
      <c r="H117" s="381"/>
      <c r="I117" s="402"/>
      <c r="J117" s="391"/>
    </row>
    <row r="118" spans="1:10" s="350" customFormat="1" ht="14.25" customHeight="1">
      <c r="A118" s="366"/>
      <c r="B118" s="371" t="s">
        <v>557</v>
      </c>
      <c r="C118" s="375" t="s">
        <v>108</v>
      </c>
      <c r="D118" s="376">
        <v>1</v>
      </c>
      <c r="E118" s="399">
        <f>+I327</f>
        <v>0</v>
      </c>
      <c r="F118" s="378"/>
      <c r="G118" s="378"/>
      <c r="H118" s="378"/>
      <c r="I118" s="393">
        <f t="shared" ref="I118:I121" si="11">PRODUCT(D118:H118)</f>
        <v>0</v>
      </c>
      <c r="J118" s="391"/>
    </row>
    <row r="119" spans="1:10" s="350" customFormat="1" ht="14.25" customHeight="1">
      <c r="A119" s="366"/>
      <c r="B119" s="371"/>
      <c r="C119" s="375" t="s">
        <v>108</v>
      </c>
      <c r="D119" s="376"/>
      <c r="E119" s="377"/>
      <c r="F119" s="378"/>
      <c r="G119" s="378"/>
      <c r="H119" s="378"/>
      <c r="I119" s="393">
        <f t="shared" si="11"/>
        <v>0</v>
      </c>
      <c r="J119" s="391"/>
    </row>
    <row r="120" spans="1:10" s="350" customFormat="1" ht="14.25" customHeight="1">
      <c r="A120" s="366"/>
      <c r="B120" s="371"/>
      <c r="C120" s="375" t="s">
        <v>108</v>
      </c>
      <c r="D120" s="376"/>
      <c r="E120" s="377"/>
      <c r="F120" s="378"/>
      <c r="G120" s="378"/>
      <c r="H120" s="378"/>
      <c r="I120" s="393">
        <f t="shared" si="11"/>
        <v>0</v>
      </c>
      <c r="J120" s="391"/>
    </row>
    <row r="121" spans="1:10" s="350" customFormat="1" ht="14.25" customHeight="1">
      <c r="A121" s="366"/>
      <c r="B121" s="371" t="s">
        <v>432</v>
      </c>
      <c r="C121" s="375" t="s">
        <v>108</v>
      </c>
      <c r="D121" s="376"/>
      <c r="E121" s="377"/>
      <c r="F121" s="378"/>
      <c r="G121" s="378"/>
      <c r="H121" s="378"/>
      <c r="I121" s="393">
        <f t="shared" si="11"/>
        <v>0</v>
      </c>
      <c r="J121" s="391"/>
    </row>
    <row r="122" spans="1:10" s="350" customFormat="1" ht="14.25" customHeight="1">
      <c r="A122" s="366"/>
      <c r="B122" s="371"/>
      <c r="C122" s="375"/>
      <c r="D122" s="376"/>
      <c r="E122" s="377"/>
      <c r="F122" s="378"/>
      <c r="G122" s="378"/>
      <c r="H122" s="382" t="s">
        <v>386</v>
      </c>
      <c r="I122" s="392">
        <f>SUM(I118:I121)</f>
        <v>0</v>
      </c>
      <c r="J122" s="389">
        <f>+I122+I122*$J$2</f>
        <v>0</v>
      </c>
    </row>
    <row r="123" spans="1:10" s="350" customFormat="1" ht="14.25" customHeight="1">
      <c r="A123" s="366"/>
      <c r="B123" s="395"/>
      <c r="C123" s="366"/>
      <c r="D123" s="376"/>
      <c r="E123" s="377"/>
      <c r="F123" s="378"/>
      <c r="G123" s="378"/>
      <c r="H123" s="378"/>
      <c r="I123" s="393"/>
      <c r="J123" s="391"/>
    </row>
    <row r="124" spans="1:10" s="350" customFormat="1" ht="14.25" customHeight="1">
      <c r="A124" s="366"/>
      <c r="B124" s="371"/>
      <c r="C124" s="375"/>
      <c r="D124" s="376"/>
      <c r="E124" s="396"/>
      <c r="F124" s="397"/>
      <c r="G124" s="397"/>
      <c r="H124" s="397"/>
      <c r="I124" s="392"/>
      <c r="J124" s="391"/>
    </row>
    <row r="125" spans="1:10" s="350" customFormat="1" ht="14.25" customHeight="1">
      <c r="A125" s="2">
        <v>8</v>
      </c>
      <c r="B125" s="367" t="s">
        <v>437</v>
      </c>
      <c r="C125" s="2" t="s">
        <v>108</v>
      </c>
      <c r="D125" s="400"/>
      <c r="E125" s="4"/>
      <c r="F125" s="400"/>
      <c r="G125" s="397"/>
      <c r="H125" s="397"/>
      <c r="I125" s="392"/>
      <c r="J125" s="391"/>
    </row>
    <row r="126" spans="1:10" s="350" customFormat="1" ht="14.25" customHeight="1">
      <c r="A126" s="2"/>
      <c r="B126" s="401" t="s">
        <v>438</v>
      </c>
      <c r="C126" s="2"/>
      <c r="D126" s="400"/>
      <c r="E126" s="4"/>
      <c r="F126" s="400"/>
      <c r="G126" s="397"/>
      <c r="H126" s="397"/>
      <c r="I126" s="392"/>
      <c r="J126" s="391"/>
    </row>
    <row r="127" spans="1:10" s="350" customFormat="1" ht="14.25" customHeight="1">
      <c r="A127" s="2"/>
      <c r="B127" s="371" t="s">
        <v>558</v>
      </c>
      <c r="C127" s="375" t="s">
        <v>108</v>
      </c>
      <c r="D127" s="376">
        <v>1</v>
      </c>
      <c r="E127" s="377">
        <v>22</v>
      </c>
      <c r="F127" s="378"/>
      <c r="G127" s="378">
        <v>4</v>
      </c>
      <c r="H127" s="378"/>
      <c r="I127" s="393">
        <f t="shared" ref="I127:I129" si="12">PRODUCT(D127:H127)</f>
        <v>88</v>
      </c>
      <c r="J127" s="391"/>
    </row>
    <row r="128" spans="1:10" s="350" customFormat="1" ht="14.25" customHeight="1">
      <c r="A128" s="2"/>
      <c r="B128" s="371" t="s">
        <v>559</v>
      </c>
      <c r="C128" s="375" t="s">
        <v>108</v>
      </c>
      <c r="D128" s="376">
        <v>1</v>
      </c>
      <c r="E128" s="377">
        <f>12.4+1.93+3.62</f>
        <v>17.95</v>
      </c>
      <c r="F128" s="378"/>
      <c r="G128" s="378">
        <v>4</v>
      </c>
      <c r="H128" s="378"/>
      <c r="I128" s="393">
        <f t="shared" si="12"/>
        <v>71.8</v>
      </c>
      <c r="J128" s="391"/>
    </row>
    <row r="129" spans="1:10" s="350" customFormat="1" ht="14.25" customHeight="1">
      <c r="A129" s="2"/>
      <c r="B129" s="371" t="s">
        <v>560</v>
      </c>
      <c r="C129" s="375" t="s">
        <v>108</v>
      </c>
      <c r="D129" s="376">
        <v>-1</v>
      </c>
      <c r="E129" s="377">
        <v>1.35</v>
      </c>
      <c r="F129" s="378"/>
      <c r="G129" s="378">
        <v>2.4</v>
      </c>
      <c r="H129" s="378"/>
      <c r="I129" s="393">
        <f t="shared" si="12"/>
        <v>-3.24</v>
      </c>
      <c r="J129" s="391"/>
    </row>
    <row r="130" spans="1:10" s="350" customFormat="1" ht="14.25" customHeight="1">
      <c r="A130" s="2"/>
      <c r="B130" s="3" t="s">
        <v>561</v>
      </c>
      <c r="C130" s="2" t="s">
        <v>108</v>
      </c>
      <c r="D130" s="376">
        <v>1</v>
      </c>
      <c r="E130" s="4">
        <f>4.5+3.6</f>
        <v>8.1</v>
      </c>
      <c r="F130" s="400"/>
      <c r="G130" s="397">
        <v>4</v>
      </c>
      <c r="H130" s="397"/>
      <c r="I130" s="393">
        <f t="shared" ref="I130:I137" si="13">PRODUCT(D130:H130)</f>
        <v>32.4</v>
      </c>
      <c r="J130" s="391"/>
    </row>
    <row r="131" spans="1:10" s="350" customFormat="1" ht="14.25" customHeight="1">
      <c r="A131" s="366"/>
      <c r="B131" s="371" t="s">
        <v>562</v>
      </c>
      <c r="C131" s="375" t="s">
        <v>108</v>
      </c>
      <c r="D131" s="376">
        <v>1</v>
      </c>
      <c r="E131" s="4">
        <v>9.2899999999999991</v>
      </c>
      <c r="F131" s="397"/>
      <c r="G131" s="397">
        <v>4</v>
      </c>
      <c r="H131" s="397"/>
      <c r="I131" s="393">
        <f t="shared" si="13"/>
        <v>37.159999999999997</v>
      </c>
      <c r="J131" s="391"/>
    </row>
    <row r="132" spans="1:10" s="350" customFormat="1" ht="14.25" customHeight="1">
      <c r="A132" s="366"/>
      <c r="B132" s="371" t="s">
        <v>563</v>
      </c>
      <c r="C132" s="375" t="s">
        <v>108</v>
      </c>
      <c r="D132" s="376">
        <v>2</v>
      </c>
      <c r="E132" s="4">
        <v>5</v>
      </c>
      <c r="F132" s="397"/>
      <c r="G132" s="397">
        <v>4</v>
      </c>
      <c r="H132" s="397"/>
      <c r="I132" s="393">
        <f t="shared" si="13"/>
        <v>40</v>
      </c>
      <c r="J132" s="391"/>
    </row>
    <row r="133" spans="1:10" s="350" customFormat="1" ht="14.25" customHeight="1">
      <c r="A133" s="366"/>
      <c r="B133" s="371"/>
      <c r="C133" s="375" t="s">
        <v>108</v>
      </c>
      <c r="D133" s="376">
        <v>2</v>
      </c>
      <c r="E133" s="4">
        <v>0.92800000000000005</v>
      </c>
      <c r="F133" s="397"/>
      <c r="G133" s="397">
        <v>4</v>
      </c>
      <c r="H133" s="397"/>
      <c r="I133" s="393">
        <f t="shared" ref="I133:I135" si="14">PRODUCT(D133:H133)</f>
        <v>7.4240000000000004</v>
      </c>
      <c r="J133" s="391"/>
    </row>
    <row r="134" spans="1:10" s="350" customFormat="1" ht="14.25" customHeight="1">
      <c r="A134" s="366"/>
      <c r="B134" s="371" t="s">
        <v>564</v>
      </c>
      <c r="C134" s="375" t="s">
        <v>108</v>
      </c>
      <c r="D134" s="376">
        <v>-1</v>
      </c>
      <c r="E134" s="4">
        <v>2.1</v>
      </c>
      <c r="F134" s="397"/>
      <c r="G134" s="397">
        <v>1.55</v>
      </c>
      <c r="H134" s="397"/>
      <c r="I134" s="393">
        <f t="shared" si="14"/>
        <v>-3.2550000000000003</v>
      </c>
      <c r="J134" s="391"/>
    </row>
    <row r="135" spans="1:10" s="350" customFormat="1" ht="14.25" customHeight="1">
      <c r="A135" s="366"/>
      <c r="B135" s="371" t="s">
        <v>560</v>
      </c>
      <c r="C135" s="375" t="s">
        <v>108</v>
      </c>
      <c r="D135" s="376">
        <v>-3</v>
      </c>
      <c r="E135" s="4">
        <v>1</v>
      </c>
      <c r="F135" s="397"/>
      <c r="G135" s="397">
        <v>2.4</v>
      </c>
      <c r="H135" s="397"/>
      <c r="I135" s="393">
        <f t="shared" si="14"/>
        <v>-7.1999999999999993</v>
      </c>
      <c r="J135" s="391"/>
    </row>
    <row r="136" spans="1:10" s="350" customFormat="1" ht="14.25" customHeight="1">
      <c r="A136" s="366"/>
      <c r="B136" s="371" t="s">
        <v>565</v>
      </c>
      <c r="C136" s="375" t="s">
        <v>108</v>
      </c>
      <c r="D136" s="376">
        <v>-2</v>
      </c>
      <c r="E136" s="4">
        <v>1.5</v>
      </c>
      <c r="F136" s="397"/>
      <c r="G136" s="397">
        <v>2.4</v>
      </c>
      <c r="H136" s="397"/>
      <c r="I136" s="393">
        <f t="shared" ref="I136" si="15">PRODUCT(D136:H136)</f>
        <v>-7.1999999999999993</v>
      </c>
      <c r="J136" s="391"/>
    </row>
    <row r="137" spans="1:10" s="350" customFormat="1" ht="14.25" customHeight="1">
      <c r="A137" s="366"/>
      <c r="B137" s="371"/>
      <c r="C137" s="375" t="s">
        <v>108</v>
      </c>
      <c r="D137" s="376"/>
      <c r="E137" s="4"/>
      <c r="F137" s="397"/>
      <c r="G137" s="397"/>
      <c r="H137" s="397"/>
      <c r="I137" s="393">
        <f t="shared" si="13"/>
        <v>0</v>
      </c>
      <c r="J137" s="391"/>
    </row>
    <row r="138" spans="1:10" s="350" customFormat="1" ht="14.25" customHeight="1">
      <c r="A138" s="366"/>
      <c r="B138" s="371"/>
      <c r="C138" s="375"/>
      <c r="D138" s="376"/>
      <c r="E138" s="396"/>
      <c r="F138" s="397"/>
      <c r="G138" s="397"/>
      <c r="H138" s="382" t="s">
        <v>386</v>
      </c>
      <c r="I138" s="392">
        <f>SUM(I127:I137)</f>
        <v>255.88900000000001</v>
      </c>
      <c r="J138" s="389">
        <f>+I138+I138*$J$2</f>
        <v>281.47790000000003</v>
      </c>
    </row>
    <row r="139" spans="1:10" s="350" customFormat="1" ht="14.25" customHeight="1">
      <c r="A139" s="366"/>
      <c r="B139" s="371"/>
      <c r="C139" s="375"/>
      <c r="D139" s="376"/>
      <c r="E139" s="377"/>
      <c r="F139" s="378"/>
      <c r="G139" s="378"/>
      <c r="H139" s="378"/>
      <c r="I139" s="393"/>
      <c r="J139" s="391"/>
    </row>
    <row r="140" spans="1:10" s="350" customFormat="1" ht="14.25" customHeight="1">
      <c r="A140" s="366"/>
      <c r="B140" s="367" t="s">
        <v>440</v>
      </c>
      <c r="C140" s="368"/>
      <c r="D140" s="376"/>
      <c r="E140" s="377"/>
      <c r="F140" s="378"/>
      <c r="G140" s="378"/>
      <c r="H140" s="378"/>
      <c r="I140" s="392"/>
      <c r="J140" s="391"/>
    </row>
    <row r="141" spans="1:10" s="350" customFormat="1" ht="14.25" customHeight="1">
      <c r="A141" s="366"/>
      <c r="B141" s="371" t="s">
        <v>566</v>
      </c>
      <c r="C141" s="375" t="s">
        <v>391</v>
      </c>
      <c r="D141" s="376">
        <v>1</v>
      </c>
      <c r="E141" s="377">
        <v>4</v>
      </c>
      <c r="F141" s="378">
        <v>2.6</v>
      </c>
      <c r="G141" s="378">
        <v>0.25</v>
      </c>
      <c r="H141" s="378"/>
      <c r="I141" s="393">
        <f t="shared" ref="I141:I146" si="16">PRODUCT(D141:H141)</f>
        <v>2.6</v>
      </c>
      <c r="J141" s="391"/>
    </row>
    <row r="142" spans="1:10" s="350" customFormat="1" ht="14.25" customHeight="1">
      <c r="A142" s="366"/>
      <c r="B142" s="371" t="s">
        <v>567</v>
      </c>
      <c r="C142" s="375" t="s">
        <v>391</v>
      </c>
      <c r="D142" s="376">
        <v>1</v>
      </c>
      <c r="E142" s="377">
        <v>2.488</v>
      </c>
      <c r="F142" s="378">
        <v>1.36</v>
      </c>
      <c r="G142" s="378">
        <v>0.25</v>
      </c>
      <c r="H142" s="378"/>
      <c r="I142" s="393">
        <f t="shared" si="16"/>
        <v>0.84592000000000001</v>
      </c>
      <c r="J142" s="391"/>
    </row>
    <row r="143" spans="1:10" s="350" customFormat="1" ht="14.25" customHeight="1">
      <c r="A143" s="366"/>
      <c r="B143" s="371"/>
      <c r="C143" s="375" t="s">
        <v>391</v>
      </c>
      <c r="D143" s="376"/>
      <c r="E143" s="377"/>
      <c r="F143" s="378"/>
      <c r="G143" s="378"/>
      <c r="H143" s="378"/>
      <c r="I143" s="393">
        <f t="shared" si="16"/>
        <v>0</v>
      </c>
      <c r="J143" s="391"/>
    </row>
    <row r="144" spans="1:10" s="350" customFormat="1" ht="14.25" customHeight="1">
      <c r="A144" s="366"/>
      <c r="B144" s="371"/>
      <c r="C144" s="375" t="s">
        <v>391</v>
      </c>
      <c r="D144" s="376"/>
      <c r="E144" s="377"/>
      <c r="F144" s="378"/>
      <c r="G144" s="378"/>
      <c r="H144" s="378"/>
      <c r="I144" s="393">
        <f t="shared" si="16"/>
        <v>0</v>
      </c>
      <c r="J144" s="391"/>
    </row>
    <row r="145" spans="1:10" s="350" customFormat="1" ht="14.25" customHeight="1">
      <c r="A145" s="366"/>
      <c r="B145" s="371"/>
      <c r="C145" s="375" t="s">
        <v>391</v>
      </c>
      <c r="D145" s="376"/>
      <c r="E145" s="377"/>
      <c r="F145" s="378"/>
      <c r="G145" s="378"/>
      <c r="H145" s="378"/>
      <c r="I145" s="393">
        <f t="shared" si="16"/>
        <v>0</v>
      </c>
      <c r="J145" s="391"/>
    </row>
    <row r="146" spans="1:10" s="350" customFormat="1" ht="14.25" customHeight="1">
      <c r="A146" s="366"/>
      <c r="B146" s="371"/>
      <c r="C146" s="375" t="s">
        <v>391</v>
      </c>
      <c r="D146" s="376"/>
      <c r="E146" s="377"/>
      <c r="F146" s="378"/>
      <c r="G146" s="378"/>
      <c r="H146" s="378"/>
      <c r="I146" s="393">
        <f t="shared" si="16"/>
        <v>0</v>
      </c>
      <c r="J146" s="391"/>
    </row>
    <row r="147" spans="1:10" s="350" customFormat="1" ht="14.25" customHeight="1">
      <c r="A147" s="366"/>
      <c r="B147" s="371"/>
      <c r="C147" s="375"/>
      <c r="D147" s="376"/>
      <c r="E147" s="377"/>
      <c r="F147" s="378"/>
      <c r="G147" s="378"/>
      <c r="H147" s="382" t="s">
        <v>386</v>
      </c>
      <c r="I147" s="392">
        <f>SUM(I141:I146)</f>
        <v>3.4459200000000001</v>
      </c>
      <c r="J147" s="389">
        <f>+I147+I147*$J$2</f>
        <v>3.7905120000000001</v>
      </c>
    </row>
    <row r="148" spans="1:10" s="350" customFormat="1" ht="14.25" customHeight="1">
      <c r="A148" s="366"/>
      <c r="B148" s="371"/>
      <c r="C148" s="375"/>
      <c r="D148" s="376"/>
      <c r="E148" s="377"/>
      <c r="F148" s="378"/>
      <c r="G148" s="378"/>
      <c r="H148" s="378"/>
      <c r="I148" s="392"/>
      <c r="J148" s="391"/>
    </row>
    <row r="149" spans="1:10" s="350" customFormat="1" ht="14.25" customHeight="1">
      <c r="A149" s="366"/>
      <c r="B149" s="367" t="s">
        <v>441</v>
      </c>
      <c r="C149" s="368"/>
      <c r="D149" s="376"/>
      <c r="E149" s="377"/>
      <c r="F149" s="378"/>
      <c r="G149" s="378"/>
      <c r="H149" s="378"/>
      <c r="I149" s="392"/>
      <c r="J149" s="391"/>
    </row>
    <row r="150" spans="1:10" s="350" customFormat="1" ht="14.25" customHeight="1">
      <c r="A150" s="366"/>
      <c r="B150" s="367"/>
      <c r="C150" s="368"/>
      <c r="D150" s="376"/>
      <c r="E150" s="377"/>
      <c r="F150" s="378"/>
      <c r="G150" s="378"/>
      <c r="H150" s="378"/>
      <c r="I150" s="392"/>
      <c r="J150" s="391"/>
    </row>
    <row r="151" spans="1:10" s="350" customFormat="1" ht="14.25" customHeight="1">
      <c r="A151" s="366" t="s">
        <v>442</v>
      </c>
      <c r="B151" s="367" t="s">
        <v>443</v>
      </c>
      <c r="C151" s="368"/>
      <c r="D151" s="376"/>
      <c r="E151" s="377"/>
      <c r="F151" s="378"/>
      <c r="G151" s="378"/>
      <c r="H151" s="378"/>
      <c r="I151" s="392"/>
      <c r="J151" s="391"/>
    </row>
    <row r="152" spans="1:10" s="350" customFormat="1" ht="14.25" customHeight="1">
      <c r="A152" s="366"/>
      <c r="B152" s="367"/>
      <c r="C152" s="368"/>
      <c r="D152" s="376"/>
      <c r="E152" s="377"/>
      <c r="F152" s="378"/>
      <c r="G152" s="378"/>
      <c r="H152" s="378"/>
      <c r="I152" s="392"/>
      <c r="J152" s="391"/>
    </row>
    <row r="153" spans="1:10" s="350" customFormat="1" ht="14.25" customHeight="1">
      <c r="A153" s="374" t="s">
        <v>444</v>
      </c>
      <c r="B153" s="367" t="s">
        <v>445</v>
      </c>
      <c r="C153" s="368"/>
      <c r="D153" s="376"/>
      <c r="E153" s="377"/>
      <c r="F153" s="378"/>
      <c r="G153" s="378"/>
      <c r="H153" s="378"/>
      <c r="I153" s="393"/>
      <c r="J153" s="391"/>
    </row>
    <row r="154" spans="1:10" s="350" customFormat="1" ht="14.25" customHeight="1">
      <c r="A154" s="374"/>
      <c r="B154" s="367"/>
      <c r="C154" s="368"/>
      <c r="D154" s="376"/>
      <c r="E154" s="377"/>
      <c r="F154" s="378"/>
      <c r="G154" s="378"/>
      <c r="H154" s="378"/>
      <c r="I154" s="393"/>
      <c r="J154" s="391"/>
    </row>
    <row r="155" spans="1:10" s="350" customFormat="1" ht="14.25" customHeight="1">
      <c r="A155" s="374" t="s">
        <v>16</v>
      </c>
      <c r="B155" s="367" t="s">
        <v>132</v>
      </c>
      <c r="C155" s="368"/>
      <c r="D155" s="376"/>
      <c r="E155" s="377"/>
      <c r="F155" s="378"/>
      <c r="G155" s="378"/>
      <c r="H155" s="378"/>
      <c r="I155" s="393"/>
      <c r="J155" s="391"/>
    </row>
    <row r="156" spans="1:10" s="350" customFormat="1" ht="14.25" customHeight="1">
      <c r="A156" s="374"/>
      <c r="B156" s="367"/>
      <c r="C156" s="368"/>
      <c r="D156" s="376"/>
      <c r="E156" s="377"/>
      <c r="F156" s="378"/>
      <c r="G156" s="378"/>
      <c r="H156" s="378"/>
      <c r="I156" s="393"/>
      <c r="J156" s="391"/>
    </row>
    <row r="157" spans="1:10" s="350" customFormat="1" ht="14.25" customHeight="1">
      <c r="A157" s="366">
        <v>1</v>
      </c>
      <c r="B157" s="371" t="s">
        <v>446</v>
      </c>
      <c r="C157" s="375"/>
      <c r="D157" s="403"/>
      <c r="E157" s="396"/>
      <c r="F157" s="378"/>
      <c r="G157" s="378"/>
      <c r="H157" s="378"/>
      <c r="I157" s="393"/>
      <c r="J157" s="391"/>
    </row>
    <row r="158" spans="1:10" s="350" customFormat="1" ht="14.25" customHeight="1">
      <c r="A158" s="366"/>
      <c r="B158" s="367" t="s">
        <v>447</v>
      </c>
      <c r="C158" s="375"/>
      <c r="D158" s="403"/>
      <c r="E158" s="396"/>
      <c r="F158" s="378"/>
      <c r="G158" s="378"/>
      <c r="H158" s="378"/>
      <c r="I158" s="393"/>
      <c r="J158" s="391"/>
    </row>
    <row r="159" spans="1:10" s="350" customFormat="1" ht="14.25" customHeight="1">
      <c r="A159" s="366"/>
      <c r="B159" s="371"/>
      <c r="C159" s="375" t="s">
        <v>108</v>
      </c>
      <c r="D159" s="376"/>
      <c r="E159" s="377"/>
      <c r="F159" s="378"/>
      <c r="G159" s="378"/>
      <c r="H159" s="378"/>
      <c r="I159" s="393">
        <f t="shared" ref="I159:I166" si="17">PRODUCT(D159:H159)</f>
        <v>0</v>
      </c>
      <c r="J159" s="391"/>
    </row>
    <row r="160" spans="1:10" s="350" customFormat="1" ht="14.25" customHeight="1">
      <c r="A160" s="366"/>
      <c r="B160" s="371"/>
      <c r="C160" s="375" t="s">
        <v>108</v>
      </c>
      <c r="D160" s="376"/>
      <c r="E160" s="377"/>
      <c r="F160" s="378"/>
      <c r="G160" s="378"/>
      <c r="H160" s="378"/>
      <c r="I160" s="393">
        <f t="shared" si="17"/>
        <v>0</v>
      </c>
      <c r="J160" s="391"/>
    </row>
    <row r="161" spans="1:10" s="350" customFormat="1" ht="14.25" customHeight="1">
      <c r="A161" s="366"/>
      <c r="B161" s="371"/>
      <c r="C161" s="375" t="s">
        <v>108</v>
      </c>
      <c r="D161" s="376"/>
      <c r="E161" s="377"/>
      <c r="F161" s="378"/>
      <c r="G161" s="378"/>
      <c r="H161" s="378"/>
      <c r="I161" s="393">
        <f t="shared" si="17"/>
        <v>0</v>
      </c>
      <c r="J161" s="391"/>
    </row>
    <row r="162" spans="1:10" s="350" customFormat="1" ht="14.25" customHeight="1">
      <c r="A162" s="366"/>
      <c r="B162" s="371"/>
      <c r="C162" s="375" t="s">
        <v>108</v>
      </c>
      <c r="D162" s="376"/>
      <c r="E162" s="377"/>
      <c r="F162" s="378"/>
      <c r="G162" s="378"/>
      <c r="H162" s="378"/>
      <c r="I162" s="393">
        <f t="shared" si="17"/>
        <v>0</v>
      </c>
      <c r="J162" s="391"/>
    </row>
    <row r="163" spans="1:10" s="350" customFormat="1" ht="14.25" customHeight="1">
      <c r="A163" s="366"/>
      <c r="B163" s="371"/>
      <c r="C163" s="375" t="s">
        <v>108</v>
      </c>
      <c r="D163" s="376"/>
      <c r="E163" s="377"/>
      <c r="F163" s="378"/>
      <c r="G163" s="378"/>
      <c r="H163" s="378"/>
      <c r="I163" s="393">
        <f t="shared" si="17"/>
        <v>0</v>
      </c>
      <c r="J163" s="391"/>
    </row>
    <row r="164" spans="1:10" s="350" customFormat="1" ht="14.25" customHeight="1">
      <c r="A164" s="366"/>
      <c r="B164" s="371"/>
      <c r="C164" s="375" t="s">
        <v>108</v>
      </c>
      <c r="D164" s="376"/>
      <c r="E164" s="377"/>
      <c r="F164" s="378"/>
      <c r="G164" s="378"/>
      <c r="H164" s="378"/>
      <c r="I164" s="393">
        <f t="shared" si="17"/>
        <v>0</v>
      </c>
      <c r="J164" s="391"/>
    </row>
    <row r="165" spans="1:10" s="350" customFormat="1" ht="14.25" customHeight="1">
      <c r="A165" s="366"/>
      <c r="B165" s="371"/>
      <c r="C165" s="375" t="s">
        <v>108</v>
      </c>
      <c r="D165" s="376"/>
      <c r="E165" s="377"/>
      <c r="F165" s="378"/>
      <c r="G165" s="378"/>
      <c r="H165" s="378"/>
      <c r="I165" s="393">
        <f t="shared" si="17"/>
        <v>0</v>
      </c>
      <c r="J165" s="391"/>
    </row>
    <row r="166" spans="1:10" s="350" customFormat="1" ht="14.25" customHeight="1">
      <c r="A166" s="366"/>
      <c r="B166" s="371"/>
      <c r="C166" s="375" t="s">
        <v>108</v>
      </c>
      <c r="D166" s="376"/>
      <c r="E166" s="377"/>
      <c r="F166" s="378"/>
      <c r="G166" s="378"/>
      <c r="H166" s="378"/>
      <c r="I166" s="393">
        <f t="shared" si="17"/>
        <v>0</v>
      </c>
      <c r="J166" s="391"/>
    </row>
    <row r="167" spans="1:10" s="350" customFormat="1" ht="14.25" customHeight="1">
      <c r="A167" s="366"/>
      <c r="B167" s="371"/>
      <c r="C167" s="375"/>
      <c r="D167" s="376"/>
      <c r="E167" s="377"/>
      <c r="F167" s="378"/>
      <c r="G167" s="378"/>
      <c r="H167" s="382" t="s">
        <v>386</v>
      </c>
      <c r="I167" s="392">
        <f>SUM(I159:I166)</f>
        <v>0</v>
      </c>
      <c r="J167" s="389">
        <f>+I167+I167*$J$2</f>
        <v>0</v>
      </c>
    </row>
    <row r="168" spans="1:10" s="350" customFormat="1" ht="14.25" customHeight="1">
      <c r="A168" s="366"/>
      <c r="B168" s="381"/>
      <c r="C168" s="376"/>
      <c r="D168" s="376"/>
      <c r="E168" s="377"/>
      <c r="F168" s="378"/>
      <c r="G168" s="378"/>
      <c r="H168" s="378"/>
      <c r="I168" s="393"/>
      <c r="J168" s="391"/>
    </row>
    <row r="169" spans="1:10" s="350" customFormat="1" ht="14.25" customHeight="1">
      <c r="A169" s="366"/>
      <c r="B169" s="367" t="s">
        <v>448</v>
      </c>
      <c r="C169" s="375"/>
      <c r="D169" s="403"/>
      <c r="E169" s="396"/>
      <c r="F169" s="378"/>
      <c r="G169" s="378"/>
      <c r="H169" s="378"/>
      <c r="I169" s="392"/>
      <c r="J169" s="391"/>
    </row>
    <row r="170" spans="1:10" s="350" customFormat="1" ht="14.25" customHeight="1">
      <c r="A170" s="366"/>
      <c r="B170" s="381"/>
      <c r="C170" s="376" t="s">
        <v>108</v>
      </c>
      <c r="D170" s="376"/>
      <c r="E170" s="384"/>
      <c r="F170" s="376"/>
      <c r="G170" s="376"/>
      <c r="H170" s="376"/>
      <c r="I170" s="393">
        <f t="shared" ref="I170" si="18">PRODUCT(D170:H170)</f>
        <v>0</v>
      </c>
      <c r="J170" s="391"/>
    </row>
    <row r="171" spans="1:10" s="350" customFormat="1" ht="14.25" customHeight="1">
      <c r="A171" s="366"/>
      <c r="B171" s="371"/>
      <c r="C171" s="375"/>
      <c r="D171" s="403"/>
      <c r="E171" s="396"/>
      <c r="F171" s="378"/>
      <c r="G171" s="404"/>
      <c r="H171" s="404"/>
      <c r="I171" s="392">
        <f>SUM(I170:I170)</f>
        <v>0</v>
      </c>
      <c r="J171" s="389">
        <f>+I171+I171*$J$2</f>
        <v>0</v>
      </c>
    </row>
    <row r="172" spans="1:10" s="350" customFormat="1" ht="14.25" customHeight="1">
      <c r="A172" s="366"/>
      <c r="B172" s="371"/>
      <c r="C172" s="375"/>
      <c r="D172" s="403"/>
      <c r="E172" s="396"/>
      <c r="F172" s="378"/>
      <c r="G172" s="377"/>
      <c r="H172" s="377"/>
      <c r="I172" s="393"/>
      <c r="J172" s="391"/>
    </row>
    <row r="173" spans="1:10" s="350" customFormat="1" ht="14.25" customHeight="1">
      <c r="A173" s="366"/>
      <c r="B173" s="371"/>
      <c r="C173" s="375"/>
      <c r="D173" s="403"/>
      <c r="E173" s="396"/>
      <c r="F173" s="378"/>
      <c r="G173" s="378"/>
      <c r="H173" s="378"/>
      <c r="I173" s="393"/>
      <c r="J173" s="391"/>
    </row>
    <row r="174" spans="1:10" s="350" customFormat="1" ht="14.25" customHeight="1">
      <c r="A174" s="366" t="s">
        <v>29</v>
      </c>
      <c r="B174" s="367" t="s">
        <v>449</v>
      </c>
      <c r="C174" s="368"/>
      <c r="D174" s="403"/>
      <c r="E174" s="396"/>
      <c r="F174" s="378"/>
      <c r="G174" s="378"/>
      <c r="H174" s="378"/>
      <c r="I174" s="393"/>
      <c r="J174" s="391"/>
    </row>
    <row r="175" spans="1:10" s="350" customFormat="1" ht="14.25" customHeight="1">
      <c r="A175" s="366"/>
      <c r="B175" s="371"/>
      <c r="C175" s="375"/>
      <c r="D175" s="403"/>
      <c r="E175" s="377"/>
      <c r="F175" s="378"/>
      <c r="G175" s="378"/>
      <c r="H175" s="378"/>
      <c r="I175" s="393"/>
      <c r="J175" s="391"/>
    </row>
    <row r="176" spans="1:10" s="350" customFormat="1" ht="14.25" customHeight="1">
      <c r="A176" s="366"/>
      <c r="B176" s="371"/>
      <c r="C176" s="375"/>
      <c r="D176" s="403"/>
      <c r="E176" s="377"/>
      <c r="F176" s="378"/>
      <c r="G176" s="378"/>
      <c r="H176" s="378"/>
      <c r="I176" s="393"/>
      <c r="J176" s="391"/>
    </row>
    <row r="177" spans="1:10" s="350" customFormat="1" ht="14.25" customHeight="1">
      <c r="A177" s="366"/>
      <c r="B177" s="367" t="s">
        <v>450</v>
      </c>
      <c r="C177" s="368"/>
      <c r="D177" s="403"/>
      <c r="E177" s="377"/>
      <c r="F177" s="378"/>
      <c r="G177" s="378"/>
      <c r="H177" s="378"/>
      <c r="I177" s="393"/>
      <c r="J177" s="391"/>
    </row>
    <row r="178" spans="1:10" s="350" customFormat="1" ht="14.25" customHeight="1">
      <c r="A178" s="366"/>
      <c r="B178" s="367" t="s">
        <v>451</v>
      </c>
      <c r="C178" s="368"/>
      <c r="D178" s="403"/>
      <c r="E178" s="377"/>
      <c r="F178" s="378"/>
      <c r="G178" s="378"/>
      <c r="H178" s="378"/>
      <c r="I178" s="393"/>
      <c r="J178" s="391"/>
    </row>
    <row r="179" spans="1:10" s="350" customFormat="1" ht="14.25" customHeight="1">
      <c r="A179" s="366"/>
      <c r="B179" s="371"/>
      <c r="C179" s="375" t="s">
        <v>108</v>
      </c>
      <c r="D179" s="376"/>
      <c r="E179" s="377"/>
      <c r="F179" s="378"/>
      <c r="G179" s="378"/>
      <c r="H179" s="378"/>
      <c r="I179" s="393">
        <f t="shared" ref="I179:I197" si="19">PRODUCT(D179:H179)</f>
        <v>0</v>
      </c>
      <c r="J179" s="391"/>
    </row>
    <row r="180" spans="1:10" s="350" customFormat="1" ht="14.25" customHeight="1">
      <c r="A180" s="366"/>
      <c r="B180" s="371"/>
      <c r="C180" s="375" t="s">
        <v>108</v>
      </c>
      <c r="D180" s="376"/>
      <c r="E180" s="377"/>
      <c r="F180" s="378"/>
      <c r="G180" s="378"/>
      <c r="H180" s="378"/>
      <c r="I180" s="393">
        <f t="shared" si="19"/>
        <v>0</v>
      </c>
      <c r="J180" s="391"/>
    </row>
    <row r="181" spans="1:10" s="350" customFormat="1" ht="14.25" customHeight="1">
      <c r="A181" s="366"/>
      <c r="B181" s="371"/>
      <c r="C181" s="375"/>
      <c r="D181" s="376"/>
      <c r="E181" s="377"/>
      <c r="F181" s="378"/>
      <c r="G181" s="378"/>
      <c r="H181" s="382" t="s">
        <v>386</v>
      </c>
      <c r="I181" s="392">
        <f>SUM(I179:I180)</f>
        <v>0</v>
      </c>
      <c r="J181" s="389">
        <f>+I181+I181*$J$2</f>
        <v>0</v>
      </c>
    </row>
    <row r="182" spans="1:10" s="350" customFormat="1" ht="14.25" customHeight="1">
      <c r="A182" s="366"/>
      <c r="B182" s="371"/>
      <c r="C182" s="375"/>
      <c r="D182" s="376"/>
      <c r="E182" s="377"/>
      <c r="F182" s="378"/>
      <c r="G182" s="378"/>
      <c r="H182" s="382"/>
      <c r="I182" s="392"/>
      <c r="J182" s="389"/>
    </row>
    <row r="183" spans="1:10" s="350" customFormat="1" ht="14.25" customHeight="1">
      <c r="A183" s="366"/>
      <c r="B183" s="367" t="s">
        <v>453</v>
      </c>
      <c r="C183" s="368"/>
      <c r="D183" s="403"/>
      <c r="E183" s="377"/>
      <c r="F183" s="378"/>
      <c r="G183" s="378"/>
      <c r="H183" s="378"/>
      <c r="I183" s="393"/>
      <c r="J183" s="391"/>
    </row>
    <row r="184" spans="1:10" s="350" customFormat="1" ht="14.25" customHeight="1">
      <c r="A184" s="366"/>
      <c r="B184" s="371"/>
      <c r="C184" s="375" t="s">
        <v>108</v>
      </c>
      <c r="D184" s="376"/>
      <c r="E184" s="377"/>
      <c r="F184" s="378"/>
      <c r="G184" s="378"/>
      <c r="H184" s="378"/>
      <c r="I184" s="393">
        <f>PRODUCT(D184:H184)</f>
        <v>0</v>
      </c>
      <c r="J184" s="391"/>
    </row>
    <row r="185" spans="1:10" s="350" customFormat="1" ht="14.25" customHeight="1">
      <c r="A185" s="366"/>
      <c r="B185" s="371"/>
      <c r="C185" s="375" t="s">
        <v>108</v>
      </c>
      <c r="D185" s="376"/>
      <c r="E185" s="377"/>
      <c r="F185" s="378"/>
      <c r="G185" s="378"/>
      <c r="H185" s="378"/>
      <c r="I185" s="393">
        <f t="shared" ref="I185:I188" si="20">PRODUCT(D185:H185)</f>
        <v>0</v>
      </c>
      <c r="J185" s="391"/>
    </row>
    <row r="186" spans="1:10" s="350" customFormat="1" ht="14.25" customHeight="1">
      <c r="A186" s="366"/>
      <c r="B186" s="371"/>
      <c r="C186" s="375" t="s">
        <v>108</v>
      </c>
      <c r="D186" s="376"/>
      <c r="E186" s="377"/>
      <c r="F186" s="378"/>
      <c r="G186" s="378"/>
      <c r="H186" s="378"/>
      <c r="I186" s="393">
        <f t="shared" si="20"/>
        <v>0</v>
      </c>
      <c r="J186" s="391"/>
    </row>
    <row r="187" spans="1:10" s="350" customFormat="1" ht="14.25" customHeight="1">
      <c r="A187" s="366"/>
      <c r="B187" s="371"/>
      <c r="C187" s="375" t="s">
        <v>108</v>
      </c>
      <c r="D187" s="376"/>
      <c r="E187" s="377"/>
      <c r="F187" s="378"/>
      <c r="G187" s="378"/>
      <c r="H187" s="378"/>
      <c r="I187" s="393">
        <f t="shared" si="20"/>
        <v>0</v>
      </c>
      <c r="J187" s="391"/>
    </row>
    <row r="188" spans="1:10" s="350" customFormat="1" ht="14.25" customHeight="1">
      <c r="A188" s="366"/>
      <c r="B188" s="371"/>
      <c r="C188" s="375" t="s">
        <v>108</v>
      </c>
      <c r="D188" s="376"/>
      <c r="E188" s="377"/>
      <c r="F188" s="378"/>
      <c r="G188" s="378"/>
      <c r="H188" s="378"/>
      <c r="I188" s="393">
        <f t="shared" si="20"/>
        <v>0</v>
      </c>
      <c r="J188" s="391"/>
    </row>
    <row r="189" spans="1:10" s="350" customFormat="1" ht="14.25" customHeight="1">
      <c r="A189" s="366"/>
      <c r="B189" s="371"/>
      <c r="C189" s="375"/>
      <c r="D189" s="376"/>
      <c r="E189" s="377"/>
      <c r="F189" s="378"/>
      <c r="G189" s="378"/>
      <c r="H189" s="382" t="s">
        <v>386</v>
      </c>
      <c r="I189" s="392">
        <f>SUM(I184:I188)</f>
        <v>0</v>
      </c>
      <c r="J189" s="389">
        <f>+I189+I189*$J$2</f>
        <v>0</v>
      </c>
    </row>
    <row r="190" spans="1:10" s="350" customFormat="1" ht="14.25" customHeight="1">
      <c r="A190" s="366"/>
      <c r="B190" s="371"/>
      <c r="C190" s="375"/>
      <c r="D190" s="376"/>
      <c r="E190" s="377"/>
      <c r="F190" s="378"/>
      <c r="G190" s="378"/>
      <c r="H190" s="378"/>
      <c r="I190" s="393"/>
      <c r="J190" s="391"/>
    </row>
    <row r="191" spans="1:10" s="350" customFormat="1" ht="14.25" customHeight="1">
      <c r="A191" s="366"/>
      <c r="B191" s="367" t="s">
        <v>457</v>
      </c>
      <c r="C191" s="375"/>
      <c r="D191" s="376"/>
      <c r="E191" s="377"/>
      <c r="F191" s="378"/>
      <c r="G191" s="378"/>
      <c r="H191" s="378"/>
      <c r="I191" s="393"/>
      <c r="J191" s="391"/>
    </row>
    <row r="192" spans="1:10" s="350" customFormat="1" ht="14.25" customHeight="1">
      <c r="A192" s="366"/>
      <c r="B192" s="371"/>
      <c r="C192" s="375" t="s">
        <v>108</v>
      </c>
      <c r="D192" s="376"/>
      <c r="E192" s="377"/>
      <c r="F192" s="378"/>
      <c r="G192" s="378"/>
      <c r="H192" s="378"/>
      <c r="I192" s="393">
        <f t="shared" si="19"/>
        <v>0</v>
      </c>
      <c r="J192" s="391"/>
    </row>
    <row r="193" spans="1:10" s="350" customFormat="1" ht="14.25" customHeight="1">
      <c r="A193" s="366"/>
      <c r="B193" s="371"/>
      <c r="C193" s="375" t="s">
        <v>108</v>
      </c>
      <c r="D193" s="376"/>
      <c r="E193" s="377"/>
      <c r="F193" s="378"/>
      <c r="G193" s="378"/>
      <c r="H193" s="378"/>
      <c r="I193" s="393">
        <f t="shared" si="19"/>
        <v>0</v>
      </c>
      <c r="J193" s="391"/>
    </row>
    <row r="194" spans="1:10" s="350" customFormat="1" ht="14.25" customHeight="1">
      <c r="A194" s="366"/>
      <c r="B194" s="371"/>
      <c r="C194" s="375" t="s">
        <v>108</v>
      </c>
      <c r="D194" s="376"/>
      <c r="E194" s="377"/>
      <c r="F194" s="378"/>
      <c r="G194" s="378"/>
      <c r="H194" s="378"/>
      <c r="I194" s="393">
        <f t="shared" si="19"/>
        <v>0</v>
      </c>
      <c r="J194" s="391"/>
    </row>
    <row r="195" spans="1:10" s="350" customFormat="1" ht="14.25" customHeight="1">
      <c r="A195" s="366"/>
      <c r="B195" s="371"/>
      <c r="C195" s="375" t="s">
        <v>108</v>
      </c>
      <c r="D195" s="376"/>
      <c r="E195" s="377"/>
      <c r="F195" s="378"/>
      <c r="G195" s="378"/>
      <c r="H195" s="378"/>
      <c r="I195" s="393">
        <f t="shared" si="19"/>
        <v>0</v>
      </c>
      <c r="J195" s="391"/>
    </row>
    <row r="196" spans="1:10" s="350" customFormat="1" ht="14.25" customHeight="1">
      <c r="A196" s="366"/>
      <c r="B196" s="371"/>
      <c r="C196" s="375" t="s">
        <v>108</v>
      </c>
      <c r="D196" s="376"/>
      <c r="E196" s="377"/>
      <c r="F196" s="378"/>
      <c r="G196" s="378"/>
      <c r="H196" s="378"/>
      <c r="I196" s="393">
        <f t="shared" si="19"/>
        <v>0</v>
      </c>
      <c r="J196" s="391"/>
    </row>
    <row r="197" spans="1:10" s="350" customFormat="1" ht="14.25" customHeight="1">
      <c r="A197" s="366"/>
      <c r="B197" s="371"/>
      <c r="C197" s="375" t="s">
        <v>108</v>
      </c>
      <c r="D197" s="376"/>
      <c r="E197" s="377"/>
      <c r="F197" s="378"/>
      <c r="G197" s="378"/>
      <c r="H197" s="378"/>
      <c r="I197" s="393">
        <f t="shared" si="19"/>
        <v>0</v>
      </c>
      <c r="J197" s="391"/>
    </row>
    <row r="198" spans="1:10" s="350" customFormat="1" ht="14.25" customHeight="1">
      <c r="A198" s="366"/>
      <c r="B198" s="371"/>
      <c r="C198" s="375"/>
      <c r="D198" s="376"/>
      <c r="E198" s="377"/>
      <c r="F198" s="378"/>
      <c r="G198" s="378"/>
      <c r="H198" s="382" t="s">
        <v>386</v>
      </c>
      <c r="I198" s="392">
        <f>SUM(I192:I197)</f>
        <v>0</v>
      </c>
      <c r="J198" s="389">
        <f>+I198+I198*$J$2</f>
        <v>0</v>
      </c>
    </row>
    <row r="199" spans="1:10" s="350" customFormat="1" ht="14.25" customHeight="1">
      <c r="A199" s="366"/>
      <c r="B199" s="367" t="s">
        <v>458</v>
      </c>
      <c r="C199" s="375"/>
      <c r="D199" s="376"/>
      <c r="E199" s="377"/>
      <c r="F199" s="378"/>
      <c r="G199" s="378"/>
      <c r="H199" s="378"/>
      <c r="I199" s="393"/>
      <c r="J199" s="391"/>
    </row>
    <row r="200" spans="1:10" s="350" customFormat="1" ht="14.25" customHeight="1">
      <c r="A200" s="366"/>
      <c r="B200" s="371" t="s">
        <v>568</v>
      </c>
      <c r="C200" s="375" t="s">
        <v>108</v>
      </c>
      <c r="D200" s="376">
        <v>1</v>
      </c>
      <c r="E200" s="377">
        <f>2.9+0.8+0.8</f>
        <v>4.5</v>
      </c>
      <c r="F200" s="378"/>
      <c r="G200" s="378">
        <v>1.5</v>
      </c>
      <c r="H200" s="378"/>
      <c r="I200" s="393">
        <f>PRODUCT(D200:H200)</f>
        <v>6.75</v>
      </c>
      <c r="J200" s="391"/>
    </row>
    <row r="201" spans="1:10" s="350" customFormat="1" ht="14.25" customHeight="1">
      <c r="A201" s="366"/>
      <c r="B201" s="371" t="s">
        <v>569</v>
      </c>
      <c r="C201" s="375" t="s">
        <v>108</v>
      </c>
      <c r="D201" s="376">
        <v>1</v>
      </c>
      <c r="E201" s="377">
        <v>2.29</v>
      </c>
      <c r="F201" s="378"/>
      <c r="G201" s="378">
        <v>1.5</v>
      </c>
      <c r="H201" s="378"/>
      <c r="I201" s="393">
        <f>PRODUCT(D201:H201)</f>
        <v>3.4350000000000001</v>
      </c>
      <c r="J201" s="391"/>
    </row>
    <row r="202" spans="1:10" s="350" customFormat="1" ht="14.25" customHeight="1">
      <c r="A202" s="366"/>
      <c r="B202" s="371"/>
      <c r="C202" s="375"/>
      <c r="D202" s="376"/>
      <c r="E202" s="377"/>
      <c r="F202" s="378"/>
      <c r="G202" s="378"/>
      <c r="H202" s="382" t="s">
        <v>386</v>
      </c>
      <c r="I202" s="392">
        <f>SUM(I200:I201)</f>
        <v>10.185</v>
      </c>
      <c r="J202" s="389">
        <f>+I202+I202*$J$2</f>
        <v>11.2035</v>
      </c>
    </row>
    <row r="203" spans="1:10" s="350" customFormat="1" ht="14.25" customHeight="1">
      <c r="A203" s="366"/>
      <c r="B203" s="371"/>
      <c r="C203" s="375"/>
      <c r="D203" s="403"/>
      <c r="E203" s="377"/>
      <c r="F203" s="378"/>
      <c r="G203" s="378"/>
      <c r="H203" s="378"/>
      <c r="I203" s="393"/>
      <c r="J203" s="391"/>
    </row>
    <row r="204" spans="1:10" s="350" customFormat="1" ht="14.25" customHeight="1">
      <c r="A204" s="366"/>
      <c r="B204" s="371"/>
      <c r="C204" s="375"/>
      <c r="D204" s="403"/>
      <c r="E204" s="377"/>
      <c r="F204" s="378"/>
      <c r="G204" s="378"/>
      <c r="H204" s="378"/>
      <c r="I204" s="392"/>
      <c r="J204" s="391"/>
    </row>
    <row r="205" spans="1:10" s="350" customFormat="1" ht="14.25" customHeight="1">
      <c r="A205" s="366"/>
      <c r="B205" s="371"/>
      <c r="C205" s="375"/>
      <c r="D205" s="403"/>
      <c r="E205" s="377"/>
      <c r="F205" s="378"/>
      <c r="G205" s="378"/>
      <c r="H205" s="378"/>
      <c r="I205" s="393"/>
      <c r="J205" s="391"/>
    </row>
    <row r="206" spans="1:10" s="350" customFormat="1" ht="14.25" customHeight="1">
      <c r="A206" s="366" t="s">
        <v>39</v>
      </c>
      <c r="B206" s="367" t="s">
        <v>459</v>
      </c>
      <c r="C206" s="368"/>
      <c r="D206" s="403"/>
      <c r="E206" s="377"/>
      <c r="F206" s="378"/>
      <c r="G206" s="378"/>
      <c r="H206" s="378"/>
      <c r="I206" s="393"/>
      <c r="J206" s="391"/>
    </row>
    <row r="207" spans="1:10" s="350" customFormat="1" ht="14.25" customHeight="1">
      <c r="A207" s="366"/>
      <c r="B207" s="371"/>
      <c r="C207" s="375"/>
      <c r="D207" s="403"/>
      <c r="E207" s="377"/>
      <c r="F207" s="378"/>
      <c r="G207" s="378"/>
      <c r="H207" s="378"/>
      <c r="I207" s="393"/>
      <c r="J207" s="391"/>
    </row>
    <row r="208" spans="1:10" s="350" customFormat="1" ht="14.25" customHeight="1">
      <c r="A208" s="366">
        <v>1</v>
      </c>
      <c r="B208" s="371" t="s">
        <v>460</v>
      </c>
      <c r="C208" s="375"/>
      <c r="D208" s="403" t="s">
        <v>461</v>
      </c>
      <c r="E208" s="377"/>
      <c r="F208" s="378"/>
      <c r="G208" s="378"/>
      <c r="H208" s="378"/>
      <c r="I208" s="393"/>
      <c r="J208" s="391"/>
    </row>
    <row r="209" spans="1:10" s="350" customFormat="1" ht="14.25" customHeight="1">
      <c r="A209" s="366"/>
      <c r="B209" s="371"/>
      <c r="C209" s="375"/>
      <c r="D209" s="403"/>
      <c r="E209" s="377"/>
      <c r="F209" s="378"/>
      <c r="G209" s="378"/>
      <c r="H209" s="378"/>
      <c r="I209" s="393"/>
      <c r="J209" s="391"/>
    </row>
    <row r="210" spans="1:10" s="350" customFormat="1" ht="14.25" customHeight="1">
      <c r="A210" s="366"/>
      <c r="B210" s="371"/>
      <c r="C210" s="375"/>
      <c r="D210" s="403"/>
      <c r="E210" s="377"/>
      <c r="F210" s="378"/>
      <c r="G210" s="378"/>
      <c r="H210" s="378"/>
      <c r="I210" s="393"/>
      <c r="J210" s="391"/>
    </row>
    <row r="211" spans="1:10" s="350" customFormat="1" ht="14.25" customHeight="1">
      <c r="A211" s="366"/>
      <c r="B211" s="367" t="s">
        <v>462</v>
      </c>
      <c r="C211" s="368"/>
      <c r="D211" s="403"/>
      <c r="E211" s="377"/>
      <c r="F211" s="378"/>
      <c r="G211" s="378"/>
      <c r="H211" s="378"/>
      <c r="I211" s="393"/>
      <c r="J211" s="391"/>
    </row>
    <row r="212" spans="1:10" s="350" customFormat="1" ht="14.25" customHeight="1">
      <c r="A212" s="366"/>
      <c r="B212" s="371" t="s">
        <v>463</v>
      </c>
      <c r="C212" s="375" t="s">
        <v>108</v>
      </c>
      <c r="D212" s="376"/>
      <c r="E212" s="377"/>
      <c r="F212" s="378"/>
      <c r="G212" s="378"/>
      <c r="H212" s="378"/>
      <c r="I212" s="393">
        <f t="shared" ref="I212:I213" si="21">PRODUCT(D212:H212)</f>
        <v>0</v>
      </c>
      <c r="J212" s="391"/>
    </row>
    <row r="213" spans="1:10" s="350" customFormat="1" ht="14.25" customHeight="1">
      <c r="A213" s="366"/>
      <c r="B213" s="371"/>
      <c r="C213" s="375" t="s">
        <v>108</v>
      </c>
      <c r="D213" s="376"/>
      <c r="E213" s="377"/>
      <c r="F213" s="378"/>
      <c r="G213" s="378"/>
      <c r="H213" s="378"/>
      <c r="I213" s="393">
        <f t="shared" si="21"/>
        <v>0</v>
      </c>
      <c r="J213" s="391"/>
    </row>
    <row r="214" spans="1:10" s="350" customFormat="1" ht="14.25" customHeight="1">
      <c r="A214" s="366"/>
      <c r="B214" s="371"/>
      <c r="C214" s="375"/>
      <c r="D214" s="376"/>
      <c r="E214" s="377"/>
      <c r="F214" s="378"/>
      <c r="G214" s="378"/>
      <c r="H214" s="382" t="s">
        <v>386</v>
      </c>
      <c r="I214" s="392">
        <f>SUM(I212:I213)</f>
        <v>0</v>
      </c>
      <c r="J214" s="389">
        <f>+I214+I214*$J$2</f>
        <v>0</v>
      </c>
    </row>
    <row r="215" spans="1:10" s="350" customFormat="1" ht="14.25" customHeight="1">
      <c r="A215" s="366"/>
      <c r="B215" s="371"/>
      <c r="C215" s="375"/>
      <c r="D215" s="376"/>
      <c r="E215" s="377"/>
      <c r="F215" s="378"/>
      <c r="G215" s="378"/>
      <c r="H215" s="378"/>
      <c r="I215" s="393"/>
      <c r="J215" s="391"/>
    </row>
    <row r="216" spans="1:10" s="350" customFormat="1" ht="14.25" customHeight="1">
      <c r="A216" s="366"/>
      <c r="B216" s="371"/>
      <c r="C216" s="375"/>
      <c r="D216" s="403"/>
      <c r="E216" s="377"/>
      <c r="F216" s="378"/>
      <c r="G216" s="378"/>
      <c r="H216" s="378"/>
      <c r="I216" s="393"/>
      <c r="J216" s="391"/>
    </row>
    <row r="217" spans="1:10" s="350" customFormat="1" ht="14.25" customHeight="1">
      <c r="A217" s="366"/>
      <c r="B217" s="367" t="s">
        <v>464</v>
      </c>
      <c r="C217" s="368"/>
      <c r="D217" s="403"/>
      <c r="E217" s="377"/>
      <c r="F217" s="378"/>
      <c r="G217" s="378"/>
      <c r="H217" s="378"/>
      <c r="I217" s="393"/>
      <c r="J217" s="391"/>
    </row>
    <row r="218" spans="1:10" s="350" customFormat="1" ht="14.25" customHeight="1">
      <c r="A218" s="366"/>
      <c r="B218" s="371"/>
      <c r="C218" s="375" t="s">
        <v>108</v>
      </c>
      <c r="D218" s="376"/>
      <c r="E218" s="377"/>
      <c r="F218" s="378"/>
      <c r="G218" s="378"/>
      <c r="H218" s="378"/>
      <c r="I218" s="393">
        <f t="shared" ref="I218:I219" si="22">PRODUCT(D218:H218)</f>
        <v>0</v>
      </c>
      <c r="J218" s="391"/>
    </row>
    <row r="219" spans="1:10" s="350" customFormat="1" ht="14.25" customHeight="1">
      <c r="A219" s="366"/>
      <c r="B219" s="371"/>
      <c r="C219" s="375" t="s">
        <v>108</v>
      </c>
      <c r="D219" s="376"/>
      <c r="E219" s="377"/>
      <c r="F219" s="378"/>
      <c r="G219" s="378"/>
      <c r="H219" s="378"/>
      <c r="I219" s="393">
        <f t="shared" si="22"/>
        <v>0</v>
      </c>
      <c r="J219" s="391"/>
    </row>
    <row r="220" spans="1:10" s="350" customFormat="1" ht="14.25" customHeight="1">
      <c r="A220" s="366"/>
      <c r="B220" s="371"/>
      <c r="C220" s="375"/>
      <c r="D220" s="376"/>
      <c r="E220" s="377"/>
      <c r="F220" s="378"/>
      <c r="G220" s="378"/>
      <c r="H220" s="382" t="s">
        <v>386</v>
      </c>
      <c r="I220" s="392">
        <f>SUM(I218:I219)</f>
        <v>0</v>
      </c>
      <c r="J220" s="389">
        <f>+I220+I220*$J$2</f>
        <v>0</v>
      </c>
    </row>
    <row r="221" spans="1:10" s="350" customFormat="1" ht="14.25" customHeight="1">
      <c r="A221" s="366"/>
      <c r="B221" s="371"/>
      <c r="C221" s="375"/>
      <c r="D221" s="376"/>
      <c r="E221" s="377"/>
      <c r="F221" s="378"/>
      <c r="G221" s="378"/>
      <c r="H221" s="378"/>
      <c r="I221" s="393"/>
      <c r="J221" s="391"/>
    </row>
    <row r="222" spans="1:10" s="350" customFormat="1" ht="14.25" customHeight="1">
      <c r="A222" s="366"/>
      <c r="B222" s="379" t="s">
        <v>465</v>
      </c>
      <c r="C222" s="405"/>
      <c r="D222" s="376"/>
      <c r="E222" s="377"/>
      <c r="F222" s="378"/>
      <c r="G222" s="378"/>
      <c r="H222" s="378"/>
      <c r="I222" s="392"/>
      <c r="J222" s="391"/>
    </row>
    <row r="223" spans="1:10" s="350" customFormat="1" ht="14.25" customHeight="1">
      <c r="A223" s="366"/>
      <c r="B223" s="379" t="s">
        <v>466</v>
      </c>
      <c r="C223" s="405"/>
      <c r="D223" s="376"/>
      <c r="E223" s="377"/>
      <c r="F223" s="378"/>
      <c r="G223" s="378"/>
      <c r="H223" s="378"/>
      <c r="I223" s="392"/>
      <c r="J223" s="391"/>
    </row>
    <row r="224" spans="1:10" s="350" customFormat="1" ht="14.25" customHeight="1">
      <c r="A224" s="366"/>
      <c r="B224" s="371" t="s">
        <v>570</v>
      </c>
      <c r="C224" s="375" t="s">
        <v>108</v>
      </c>
      <c r="D224" s="376">
        <v>1</v>
      </c>
      <c r="E224" s="377">
        <v>699.34</v>
      </c>
      <c r="F224" s="378"/>
      <c r="G224" s="378"/>
      <c r="H224" s="378"/>
      <c r="I224" s="393">
        <f t="shared" ref="I224:I230" si="23">PRODUCT(D224:H224)</f>
        <v>699.34</v>
      </c>
      <c r="J224" s="391"/>
    </row>
    <row r="225" spans="1:10" s="350" customFormat="1" ht="14.25" customHeight="1">
      <c r="A225" s="366"/>
      <c r="B225" s="371" t="s">
        <v>571</v>
      </c>
      <c r="C225" s="375" t="s">
        <v>108</v>
      </c>
      <c r="D225" s="376">
        <v>-1</v>
      </c>
      <c r="E225" s="377">
        <v>29.21</v>
      </c>
      <c r="F225" s="378"/>
      <c r="G225" s="378"/>
      <c r="H225" s="378"/>
      <c r="I225" s="393">
        <f t="shared" si="23"/>
        <v>-29.21</v>
      </c>
      <c r="J225" s="391"/>
    </row>
    <row r="226" spans="1:10" s="350" customFormat="1" ht="14.25" customHeight="1">
      <c r="A226" s="366"/>
      <c r="B226" s="371" t="s">
        <v>572</v>
      </c>
      <c r="C226" s="375" t="s">
        <v>108</v>
      </c>
      <c r="D226" s="376">
        <v>-1</v>
      </c>
      <c r="E226" s="377">
        <f>+$J$327</f>
        <v>0</v>
      </c>
      <c r="F226" s="378"/>
      <c r="G226" s="378"/>
      <c r="H226" s="378"/>
      <c r="I226" s="393">
        <f t="shared" si="23"/>
        <v>0</v>
      </c>
      <c r="J226" s="391"/>
    </row>
    <row r="227" spans="1:10" s="350" customFormat="1" ht="14.25" customHeight="1">
      <c r="A227" s="366"/>
      <c r="B227" s="371" t="s">
        <v>573</v>
      </c>
      <c r="C227" s="375" t="s">
        <v>108</v>
      </c>
      <c r="D227" s="376">
        <v>-1</v>
      </c>
      <c r="E227" s="377">
        <f>+$J$338</f>
        <v>50.489999999999995</v>
      </c>
      <c r="F227" s="378"/>
      <c r="G227" s="378"/>
      <c r="H227" s="378"/>
      <c r="I227" s="393">
        <f t="shared" si="23"/>
        <v>-50.489999999999995</v>
      </c>
      <c r="J227" s="391"/>
    </row>
    <row r="228" spans="1:10" s="350" customFormat="1" ht="14.25" customHeight="1">
      <c r="A228" s="366"/>
      <c r="B228" s="371" t="s">
        <v>574</v>
      </c>
      <c r="C228" s="375" t="s">
        <v>108</v>
      </c>
      <c r="D228" s="376">
        <v>-1</v>
      </c>
      <c r="E228" s="377">
        <f>+$J$343</f>
        <v>81.454999999999998</v>
      </c>
      <c r="F228" s="378"/>
      <c r="G228" s="378"/>
      <c r="H228" s="378"/>
      <c r="I228" s="393">
        <f t="shared" si="23"/>
        <v>-81.454999999999998</v>
      </c>
      <c r="J228" s="391"/>
    </row>
    <row r="229" spans="1:10" s="350" customFormat="1" ht="14.25" customHeight="1">
      <c r="A229" s="366"/>
      <c r="B229" s="371" t="s">
        <v>575</v>
      </c>
      <c r="C229" s="375" t="s">
        <v>108</v>
      </c>
      <c r="D229" s="376">
        <v>-1</v>
      </c>
      <c r="E229" s="377">
        <f>+$J$235</f>
        <v>34.636800000000001</v>
      </c>
      <c r="F229" s="378"/>
      <c r="G229" s="378"/>
      <c r="H229" s="378"/>
      <c r="I229" s="393">
        <f t="shared" si="23"/>
        <v>-34.636800000000001</v>
      </c>
      <c r="J229" s="391"/>
    </row>
    <row r="230" spans="1:10" s="350" customFormat="1" ht="14.25" customHeight="1">
      <c r="A230" s="366"/>
      <c r="B230" s="371"/>
      <c r="C230" s="375" t="s">
        <v>108</v>
      </c>
      <c r="D230" s="376"/>
      <c r="E230" s="377"/>
      <c r="F230" s="378"/>
      <c r="G230" s="378"/>
      <c r="H230" s="378"/>
      <c r="I230" s="393">
        <f t="shared" si="23"/>
        <v>0</v>
      </c>
      <c r="J230" s="391"/>
    </row>
    <row r="231" spans="1:10" s="350" customFormat="1" ht="14.25" customHeight="1">
      <c r="A231" s="366"/>
      <c r="B231" s="371"/>
      <c r="C231" s="375"/>
      <c r="D231" s="403"/>
      <c r="E231" s="377"/>
      <c r="F231" s="378"/>
      <c r="G231" s="378"/>
      <c r="H231" s="382" t="s">
        <v>386</v>
      </c>
      <c r="I231" s="392">
        <f>SUM(I224:I230)</f>
        <v>503.54819999999995</v>
      </c>
      <c r="J231" s="389">
        <f>+I231+I231*$J$2</f>
        <v>553.90301999999997</v>
      </c>
    </row>
    <row r="232" spans="1:10" s="350" customFormat="1" ht="14.25" customHeight="1">
      <c r="A232" s="366"/>
      <c r="B232" s="371"/>
      <c r="C232" s="375"/>
      <c r="D232" s="403"/>
      <c r="E232" s="377"/>
      <c r="F232" s="378"/>
      <c r="G232" s="378"/>
      <c r="H232" s="378"/>
      <c r="I232" s="393"/>
      <c r="J232" s="391"/>
    </row>
    <row r="233" spans="1:10" s="350" customFormat="1" ht="14.25" customHeight="1">
      <c r="A233" s="366"/>
      <c r="B233" s="379" t="s">
        <v>468</v>
      </c>
      <c r="C233" s="405"/>
      <c r="D233" s="376"/>
      <c r="E233" s="377"/>
      <c r="F233" s="378"/>
      <c r="G233" s="378"/>
      <c r="H233" s="378"/>
      <c r="I233" s="392"/>
      <c r="J233" s="391"/>
    </row>
    <row r="234" spans="1:10" s="350" customFormat="1" ht="14.25" customHeight="1">
      <c r="A234" s="366"/>
      <c r="B234" s="371" t="s">
        <v>576</v>
      </c>
      <c r="C234" s="375" t="s">
        <v>108</v>
      </c>
      <c r="D234" s="376">
        <v>1</v>
      </c>
      <c r="E234" s="377">
        <v>12.8</v>
      </c>
      <c r="F234" s="378">
        <v>2.46</v>
      </c>
      <c r="G234" s="378"/>
      <c r="H234" s="378"/>
      <c r="I234" s="393">
        <f t="shared" ref="I234" si="24">PRODUCT(D234:H234)</f>
        <v>31.488</v>
      </c>
      <c r="J234" s="391"/>
    </row>
    <row r="235" spans="1:10" s="350" customFormat="1" ht="14.25" customHeight="1">
      <c r="A235" s="366"/>
      <c r="B235" s="371"/>
      <c r="C235" s="375"/>
      <c r="D235" s="403"/>
      <c r="E235" s="377"/>
      <c r="F235" s="378"/>
      <c r="G235" s="378"/>
      <c r="H235" s="382" t="s">
        <v>386</v>
      </c>
      <c r="I235" s="392">
        <f>SUM(I234:I234)</f>
        <v>31.488</v>
      </c>
      <c r="J235" s="389">
        <f>+I235+I235*$J$2</f>
        <v>34.636800000000001</v>
      </c>
    </row>
    <row r="236" spans="1:10" s="350" customFormat="1" ht="14.25" customHeight="1">
      <c r="A236" s="366"/>
      <c r="B236" s="371"/>
      <c r="C236" s="375"/>
      <c r="D236" s="376"/>
      <c r="E236" s="377"/>
      <c r="F236" s="378"/>
      <c r="G236" s="378"/>
      <c r="H236" s="378"/>
      <c r="I236" s="392"/>
      <c r="J236" s="391"/>
    </row>
    <row r="237" spans="1:10" s="350" customFormat="1" ht="14.25" customHeight="1">
      <c r="A237" s="366"/>
      <c r="B237" s="379" t="s">
        <v>469</v>
      </c>
      <c r="C237" s="405"/>
      <c r="D237" s="376"/>
      <c r="E237" s="377"/>
      <c r="F237" s="378"/>
      <c r="G237" s="378"/>
      <c r="H237" s="378"/>
      <c r="I237" s="392"/>
      <c r="J237" s="391"/>
    </row>
    <row r="238" spans="1:10" s="350" customFormat="1" ht="14.25" customHeight="1">
      <c r="A238" s="366"/>
      <c r="B238" s="371"/>
      <c r="C238" s="375" t="s">
        <v>108</v>
      </c>
      <c r="D238" s="376"/>
      <c r="E238" s="377"/>
      <c r="F238" s="378"/>
      <c r="G238" s="378"/>
      <c r="H238" s="378"/>
      <c r="I238" s="393">
        <f t="shared" ref="I238:I240" si="25">PRODUCT(D238:H238)</f>
        <v>0</v>
      </c>
      <c r="J238" s="391"/>
    </row>
    <row r="239" spans="1:10" s="350" customFormat="1" ht="14.25" customHeight="1">
      <c r="A239" s="366"/>
      <c r="B239" s="371"/>
      <c r="C239" s="375" t="s">
        <v>108</v>
      </c>
      <c r="D239" s="376"/>
      <c r="E239" s="377"/>
      <c r="F239" s="378"/>
      <c r="G239" s="378"/>
      <c r="H239" s="378"/>
      <c r="I239" s="393">
        <f t="shared" si="25"/>
        <v>0</v>
      </c>
      <c r="J239" s="391"/>
    </row>
    <row r="240" spans="1:10" s="350" customFormat="1" ht="14.25" customHeight="1">
      <c r="A240" s="366"/>
      <c r="B240" s="371"/>
      <c r="C240" s="375" t="s">
        <v>108</v>
      </c>
      <c r="D240" s="376"/>
      <c r="E240" s="377"/>
      <c r="F240" s="378"/>
      <c r="G240" s="378"/>
      <c r="H240" s="378"/>
      <c r="I240" s="393">
        <f t="shared" si="25"/>
        <v>0</v>
      </c>
      <c r="J240" s="391"/>
    </row>
    <row r="241" spans="1:10" s="350" customFormat="1" ht="14.25" customHeight="1">
      <c r="A241" s="366"/>
      <c r="B241" s="371"/>
      <c r="C241" s="375"/>
      <c r="D241" s="403"/>
      <c r="E241" s="377"/>
      <c r="F241" s="378"/>
      <c r="G241" s="378"/>
      <c r="H241" s="382" t="s">
        <v>386</v>
      </c>
      <c r="I241" s="392">
        <f>SUM(I238:I240)</f>
        <v>0</v>
      </c>
      <c r="J241" s="389">
        <f>+I241+I241*$J$2</f>
        <v>0</v>
      </c>
    </row>
    <row r="242" spans="1:10" s="350" customFormat="1" ht="14.25" customHeight="1">
      <c r="A242" s="366"/>
      <c r="B242" s="371"/>
      <c r="C242" s="375"/>
      <c r="D242" s="376"/>
      <c r="E242" s="377"/>
      <c r="F242" s="378"/>
      <c r="G242" s="378"/>
      <c r="H242" s="378"/>
      <c r="I242" s="392"/>
      <c r="J242" s="391"/>
    </row>
    <row r="243" spans="1:10" s="350" customFormat="1" ht="14.25" customHeight="1">
      <c r="A243" s="366"/>
      <c r="B243" s="379" t="s">
        <v>470</v>
      </c>
      <c r="C243" s="405"/>
      <c r="D243" s="376"/>
      <c r="E243" s="377"/>
      <c r="F243" s="378"/>
      <c r="G243" s="378"/>
      <c r="H243" s="378"/>
      <c r="I243" s="392"/>
      <c r="J243" s="391"/>
    </row>
    <row r="244" spans="1:10" s="350" customFormat="1" ht="14.25" customHeight="1">
      <c r="A244" s="366"/>
      <c r="B244" s="371"/>
      <c r="C244" s="375" t="s">
        <v>108</v>
      </c>
      <c r="D244" s="376"/>
      <c r="E244" s="377"/>
      <c r="F244" s="378"/>
      <c r="G244" s="378"/>
      <c r="H244" s="378"/>
      <c r="I244" s="393">
        <f t="shared" ref="I244:I246" si="26">PRODUCT(D244:H244)</f>
        <v>0</v>
      </c>
      <c r="J244" s="391"/>
    </row>
    <row r="245" spans="1:10" s="350" customFormat="1" ht="14.25" customHeight="1">
      <c r="A245" s="366"/>
      <c r="B245" s="371"/>
      <c r="C245" s="375" t="s">
        <v>108</v>
      </c>
      <c r="D245" s="376"/>
      <c r="E245" s="377"/>
      <c r="F245" s="378"/>
      <c r="G245" s="378"/>
      <c r="H245" s="378"/>
      <c r="I245" s="393">
        <f t="shared" si="26"/>
        <v>0</v>
      </c>
      <c r="J245" s="391"/>
    </row>
    <row r="246" spans="1:10" s="350" customFormat="1" ht="14.25" customHeight="1">
      <c r="A246" s="366"/>
      <c r="B246" s="371"/>
      <c r="C246" s="375" t="s">
        <v>108</v>
      </c>
      <c r="D246" s="376"/>
      <c r="E246" s="377"/>
      <c r="F246" s="378"/>
      <c r="G246" s="378"/>
      <c r="H246" s="378"/>
      <c r="I246" s="393">
        <f t="shared" si="26"/>
        <v>0</v>
      </c>
      <c r="J246" s="391"/>
    </row>
    <row r="247" spans="1:10" s="350" customFormat="1" ht="14.25" customHeight="1">
      <c r="A247" s="366"/>
      <c r="B247" s="371"/>
      <c r="C247" s="375"/>
      <c r="D247" s="403"/>
      <c r="E247" s="377"/>
      <c r="F247" s="378"/>
      <c r="G247" s="378"/>
      <c r="H247" s="382" t="s">
        <v>386</v>
      </c>
      <c r="I247" s="392">
        <f>SUM(I244:I246)</f>
        <v>0</v>
      </c>
      <c r="J247" s="389">
        <f>+I247+I247*$J$2</f>
        <v>0</v>
      </c>
    </row>
    <row r="248" spans="1:10" s="350" customFormat="1" ht="14.25" customHeight="1">
      <c r="A248" s="366"/>
      <c r="B248" s="371"/>
      <c r="C248" s="375"/>
      <c r="D248" s="376"/>
      <c r="E248" s="377"/>
      <c r="F248" s="378"/>
      <c r="G248" s="378"/>
      <c r="H248" s="378"/>
      <c r="I248" s="392"/>
      <c r="J248" s="391"/>
    </row>
    <row r="249" spans="1:10" s="350" customFormat="1" ht="14.25" customHeight="1">
      <c r="A249" s="366"/>
      <c r="B249" s="379" t="s">
        <v>471</v>
      </c>
      <c r="C249" s="405"/>
      <c r="D249" s="376"/>
      <c r="E249" s="377"/>
      <c r="F249" s="378"/>
      <c r="G249" s="378"/>
      <c r="H249" s="378"/>
      <c r="I249" s="392"/>
      <c r="J249" s="391"/>
    </row>
    <row r="250" spans="1:10" s="350" customFormat="1" ht="14.25" customHeight="1">
      <c r="A250" s="366"/>
      <c r="B250" s="371"/>
      <c r="C250" s="375" t="s">
        <v>108</v>
      </c>
      <c r="D250" s="376"/>
      <c r="E250" s="377"/>
      <c r="F250" s="378"/>
      <c r="G250" s="378"/>
      <c r="H250" s="378"/>
      <c r="I250" s="393">
        <f t="shared" ref="I250:I251" si="27">PRODUCT(D250:H250)</f>
        <v>0</v>
      </c>
      <c r="J250" s="391"/>
    </row>
    <row r="251" spans="1:10" s="350" customFormat="1" ht="14.25" customHeight="1">
      <c r="A251" s="366"/>
      <c r="B251" s="371"/>
      <c r="C251" s="375" t="s">
        <v>108</v>
      </c>
      <c r="D251" s="376"/>
      <c r="E251" s="377"/>
      <c r="F251" s="378"/>
      <c r="G251" s="378"/>
      <c r="H251" s="378"/>
      <c r="I251" s="393">
        <f t="shared" si="27"/>
        <v>0</v>
      </c>
      <c r="J251" s="391"/>
    </row>
    <row r="252" spans="1:10" s="350" customFormat="1" ht="14.25" customHeight="1">
      <c r="A252" s="366"/>
      <c r="B252" s="371"/>
      <c r="C252" s="375" t="s">
        <v>108</v>
      </c>
      <c r="D252" s="376"/>
      <c r="E252" s="377"/>
      <c r="F252" s="378"/>
      <c r="G252" s="378"/>
      <c r="H252" s="378"/>
      <c r="I252" s="393">
        <f t="shared" ref="I252" si="28">PRODUCT(D252:H252)</f>
        <v>0</v>
      </c>
      <c r="J252" s="391"/>
    </row>
    <row r="253" spans="1:10" s="350" customFormat="1" ht="14.25" customHeight="1">
      <c r="A253" s="366"/>
      <c r="B253" s="371"/>
      <c r="C253" s="375"/>
      <c r="D253" s="403"/>
      <c r="E253" s="377"/>
      <c r="F253" s="378"/>
      <c r="G253" s="378"/>
      <c r="H253" s="382" t="s">
        <v>386</v>
      </c>
      <c r="I253" s="392">
        <f>SUM(I250:I252)</f>
        <v>0</v>
      </c>
      <c r="J253" s="389">
        <f>+I253+I253*$J$2</f>
        <v>0</v>
      </c>
    </row>
    <row r="254" spans="1:10" s="350" customFormat="1" ht="14.25" customHeight="1">
      <c r="A254" s="366"/>
      <c r="B254" s="371"/>
      <c r="C254" s="375"/>
      <c r="D254" s="376"/>
      <c r="E254" s="377"/>
      <c r="F254" s="378"/>
      <c r="G254" s="378"/>
      <c r="H254" s="378"/>
      <c r="I254" s="392"/>
      <c r="J254" s="391"/>
    </row>
    <row r="255" spans="1:10" s="350" customFormat="1" ht="14.25" customHeight="1">
      <c r="A255" s="366"/>
      <c r="B255" s="379" t="s">
        <v>472</v>
      </c>
      <c r="C255" s="405"/>
      <c r="D255" s="376"/>
      <c r="E255" s="377"/>
      <c r="F255" s="378"/>
      <c r="G255" s="378"/>
      <c r="H255" s="378"/>
      <c r="I255" s="392"/>
      <c r="J255" s="391"/>
    </row>
    <row r="256" spans="1:10" s="350" customFormat="1" ht="14.25" customHeight="1">
      <c r="A256" s="366"/>
      <c r="B256" s="371"/>
      <c r="C256" s="375" t="s">
        <v>108</v>
      </c>
      <c r="D256" s="376"/>
      <c r="E256" s="377"/>
      <c r="F256" s="378"/>
      <c r="G256" s="378"/>
      <c r="H256" s="378"/>
      <c r="I256" s="393">
        <f t="shared" ref="I256:I258" si="29">PRODUCT(D256:H256)</f>
        <v>0</v>
      </c>
      <c r="J256" s="391"/>
    </row>
    <row r="257" spans="1:10" s="350" customFormat="1" ht="14.25" customHeight="1">
      <c r="A257" s="366"/>
      <c r="B257" s="371"/>
      <c r="C257" s="375" t="s">
        <v>108</v>
      </c>
      <c r="D257" s="376"/>
      <c r="E257" s="377"/>
      <c r="F257" s="378"/>
      <c r="G257" s="378"/>
      <c r="H257" s="378"/>
      <c r="I257" s="393">
        <f t="shared" si="29"/>
        <v>0</v>
      </c>
      <c r="J257" s="391"/>
    </row>
    <row r="258" spans="1:10" s="350" customFormat="1" ht="14.25" customHeight="1">
      <c r="A258" s="366"/>
      <c r="B258" s="371"/>
      <c r="C258" s="375" t="s">
        <v>108</v>
      </c>
      <c r="D258" s="376"/>
      <c r="E258" s="377"/>
      <c r="F258" s="378"/>
      <c r="G258" s="378"/>
      <c r="H258" s="378"/>
      <c r="I258" s="393">
        <f t="shared" si="29"/>
        <v>0</v>
      </c>
      <c r="J258" s="391"/>
    </row>
    <row r="259" spans="1:10" s="350" customFormat="1" ht="14.25" customHeight="1">
      <c r="A259" s="366"/>
      <c r="B259" s="371"/>
      <c r="C259" s="375"/>
      <c r="D259" s="403"/>
      <c r="E259" s="377"/>
      <c r="F259" s="378"/>
      <c r="G259" s="378"/>
      <c r="H259" s="382" t="s">
        <v>386</v>
      </c>
      <c r="I259" s="392">
        <f>SUM(I256:I258)</f>
        <v>0</v>
      </c>
      <c r="J259" s="389">
        <f>+I259+I259*$J$2</f>
        <v>0</v>
      </c>
    </row>
    <row r="260" spans="1:10" s="350" customFormat="1" ht="14.25" customHeight="1">
      <c r="A260" s="366"/>
      <c r="B260" s="371"/>
      <c r="C260" s="375"/>
      <c r="D260" s="376"/>
      <c r="E260" s="377"/>
      <c r="F260" s="378"/>
      <c r="G260" s="378"/>
      <c r="H260" s="378"/>
      <c r="I260" s="392"/>
      <c r="J260" s="391"/>
    </row>
    <row r="261" spans="1:10" s="350" customFormat="1" ht="14.25" customHeight="1">
      <c r="A261" s="366"/>
      <c r="B261" s="379" t="s">
        <v>473</v>
      </c>
      <c r="C261" s="405"/>
      <c r="D261" s="376"/>
      <c r="E261" s="377"/>
      <c r="F261" s="378"/>
      <c r="G261" s="378"/>
      <c r="H261" s="378"/>
      <c r="I261" s="392"/>
      <c r="J261" s="391"/>
    </row>
    <row r="262" spans="1:10" s="350" customFormat="1" ht="14.25" customHeight="1">
      <c r="A262" s="366"/>
      <c r="B262" s="371"/>
      <c r="C262" s="375" t="s">
        <v>108</v>
      </c>
      <c r="D262" s="376"/>
      <c r="E262" s="377"/>
      <c r="F262" s="378"/>
      <c r="G262" s="378"/>
      <c r="H262" s="378"/>
      <c r="I262" s="393">
        <f t="shared" ref="I262:I264" si="30">PRODUCT(D262:H262)</f>
        <v>0</v>
      </c>
      <c r="J262" s="391"/>
    </row>
    <row r="263" spans="1:10" s="350" customFormat="1" ht="14.25" customHeight="1">
      <c r="A263" s="366"/>
      <c r="B263" s="371"/>
      <c r="C263" s="375" t="s">
        <v>108</v>
      </c>
      <c r="D263" s="376"/>
      <c r="E263" s="377"/>
      <c r="F263" s="378"/>
      <c r="G263" s="378"/>
      <c r="H263" s="378"/>
      <c r="I263" s="393">
        <f t="shared" si="30"/>
        <v>0</v>
      </c>
      <c r="J263" s="391"/>
    </row>
    <row r="264" spans="1:10" s="350" customFormat="1" ht="14.25" customHeight="1">
      <c r="A264" s="366"/>
      <c r="B264" s="371"/>
      <c r="C264" s="375" t="s">
        <v>108</v>
      </c>
      <c r="D264" s="376"/>
      <c r="E264" s="377"/>
      <c r="F264" s="378"/>
      <c r="G264" s="378"/>
      <c r="H264" s="378"/>
      <c r="I264" s="393">
        <f t="shared" si="30"/>
        <v>0</v>
      </c>
      <c r="J264" s="391"/>
    </row>
    <row r="265" spans="1:10" s="350" customFormat="1" ht="14.25" customHeight="1">
      <c r="A265" s="366"/>
      <c r="B265" s="371"/>
      <c r="C265" s="375"/>
      <c r="D265" s="403"/>
      <c r="E265" s="377"/>
      <c r="F265" s="378"/>
      <c r="G265" s="378"/>
      <c r="H265" s="382" t="s">
        <v>386</v>
      </c>
      <c r="I265" s="392">
        <f>SUM(I262:I264)</f>
        <v>0</v>
      </c>
      <c r="J265" s="389">
        <f>+I265+I265*$J$2</f>
        <v>0</v>
      </c>
    </row>
    <row r="266" spans="1:10" s="350" customFormat="1" ht="14.25" customHeight="1">
      <c r="A266" s="366"/>
      <c r="B266" s="371"/>
      <c r="C266" s="375"/>
      <c r="D266" s="376"/>
      <c r="E266" s="377"/>
      <c r="F266" s="378"/>
      <c r="G266" s="378"/>
      <c r="H266" s="378"/>
      <c r="I266" s="392"/>
      <c r="J266" s="391"/>
    </row>
    <row r="267" spans="1:10" s="350" customFormat="1" ht="14.25" customHeight="1">
      <c r="A267" s="366"/>
      <c r="B267" s="371"/>
      <c r="C267" s="375"/>
      <c r="D267" s="376"/>
      <c r="E267" s="377"/>
      <c r="F267" s="378"/>
      <c r="G267" s="378"/>
      <c r="H267" s="378"/>
      <c r="I267" s="392"/>
      <c r="J267" s="391"/>
    </row>
    <row r="268" spans="1:10" s="350" customFormat="1" ht="14.25" customHeight="1">
      <c r="A268" s="366"/>
      <c r="B268" s="379" t="s">
        <v>577</v>
      </c>
      <c r="C268" s="405"/>
      <c r="D268" s="376"/>
      <c r="E268" s="377"/>
      <c r="F268" s="378"/>
      <c r="G268" s="378"/>
      <c r="H268" s="378"/>
      <c r="I268" s="392"/>
      <c r="J268" s="391"/>
    </row>
    <row r="269" spans="1:10" s="350" customFormat="1" ht="14.25" customHeight="1">
      <c r="A269" s="366"/>
      <c r="B269" s="371" t="s">
        <v>578</v>
      </c>
      <c r="C269" s="375" t="s">
        <v>108</v>
      </c>
      <c r="D269" s="376">
        <v>1</v>
      </c>
      <c r="E269" s="377">
        <f>28+36</f>
        <v>64</v>
      </c>
      <c r="F269" s="378"/>
      <c r="G269" s="378"/>
      <c r="H269" s="378"/>
      <c r="I269" s="393">
        <f t="shared" ref="I269" si="31">PRODUCT(D269:H269)</f>
        <v>64</v>
      </c>
      <c r="J269" s="391"/>
    </row>
    <row r="270" spans="1:10" s="350" customFormat="1" ht="14.25" customHeight="1">
      <c r="A270" s="366"/>
      <c r="B270" s="371"/>
      <c r="C270" s="375"/>
      <c r="D270" s="403"/>
      <c r="E270" s="377"/>
      <c r="F270" s="378"/>
      <c r="G270" s="378"/>
      <c r="H270" s="382" t="s">
        <v>386</v>
      </c>
      <c r="I270" s="392">
        <f>SUM(I269)</f>
        <v>64</v>
      </c>
      <c r="J270" s="389">
        <f>+I270+I270*$J$2</f>
        <v>70.400000000000006</v>
      </c>
    </row>
    <row r="271" spans="1:10" s="350" customFormat="1" ht="14.25" customHeight="1">
      <c r="A271" s="366"/>
      <c r="B271" s="379" t="s">
        <v>579</v>
      </c>
      <c r="C271" s="405"/>
      <c r="D271" s="376"/>
      <c r="E271" s="377"/>
      <c r="F271" s="378"/>
      <c r="G271" s="378"/>
      <c r="H271" s="378"/>
      <c r="I271" s="392"/>
      <c r="J271" s="391"/>
    </row>
    <row r="272" spans="1:10" s="350" customFormat="1" ht="14.25" customHeight="1">
      <c r="A272" s="366"/>
      <c r="B272" s="371" t="s">
        <v>478</v>
      </c>
      <c r="C272" s="375" t="s">
        <v>108</v>
      </c>
      <c r="D272" s="376"/>
      <c r="E272" s="377"/>
      <c r="F272" s="378"/>
      <c r="G272" s="378"/>
      <c r="H272" s="378"/>
      <c r="I272" s="393">
        <f t="shared" ref="I272" si="32">PRODUCT(D272:H272)</f>
        <v>0</v>
      </c>
      <c r="J272" s="391"/>
    </row>
    <row r="273" spans="1:10" s="350" customFormat="1" ht="14.25" customHeight="1">
      <c r="A273" s="366"/>
      <c r="B273" s="371"/>
      <c r="C273" s="375"/>
      <c r="D273" s="403"/>
      <c r="E273" s="377"/>
      <c r="F273" s="378"/>
      <c r="G273" s="378"/>
      <c r="H273" s="382" t="s">
        <v>386</v>
      </c>
      <c r="I273" s="392">
        <f>SUM(I272)</f>
        <v>0</v>
      </c>
      <c r="J273" s="389">
        <f>+I273+I273*$J$2</f>
        <v>0</v>
      </c>
    </row>
    <row r="274" spans="1:10" s="350" customFormat="1" ht="14.25" customHeight="1">
      <c r="A274" s="366"/>
      <c r="B274" s="371"/>
      <c r="C274" s="375"/>
      <c r="D274" s="403"/>
      <c r="E274" s="377"/>
      <c r="F274" s="378"/>
      <c r="G274" s="378"/>
      <c r="H274" s="382"/>
      <c r="I274" s="392"/>
      <c r="J274" s="389"/>
    </row>
    <row r="275" spans="1:10" s="350" customFormat="1" ht="14.25" customHeight="1">
      <c r="A275" s="366"/>
      <c r="B275" s="371"/>
      <c r="C275" s="375"/>
      <c r="D275" s="376"/>
      <c r="E275" s="377"/>
      <c r="F275" s="378"/>
      <c r="G275" s="378"/>
      <c r="H275" s="378"/>
      <c r="I275" s="392"/>
      <c r="J275" s="391"/>
    </row>
    <row r="276" spans="1:10" s="350" customFormat="1" ht="14.25" customHeight="1">
      <c r="A276" s="366"/>
      <c r="B276" s="379" t="s">
        <v>477</v>
      </c>
      <c r="C276" s="405"/>
      <c r="D276" s="376"/>
      <c r="E276" s="377"/>
      <c r="F276" s="378"/>
      <c r="G276" s="378"/>
      <c r="H276" s="378"/>
      <c r="I276" s="392"/>
      <c r="J276" s="391"/>
    </row>
    <row r="277" spans="1:10" s="350" customFormat="1" ht="14.25" customHeight="1">
      <c r="A277" s="366"/>
      <c r="B277" s="371" t="s">
        <v>478</v>
      </c>
      <c r="C277" s="375" t="s">
        <v>108</v>
      </c>
      <c r="D277" s="376">
        <v>1</v>
      </c>
      <c r="E277" s="377">
        <v>35</v>
      </c>
      <c r="F277" s="378"/>
      <c r="G277" s="378"/>
      <c r="H277" s="378"/>
      <c r="I277" s="393">
        <f t="shared" ref="I277" si="33">PRODUCT(D277:H277)</f>
        <v>35</v>
      </c>
      <c r="J277" s="391"/>
    </row>
    <row r="278" spans="1:10" s="350" customFormat="1" ht="14.25" customHeight="1">
      <c r="A278" s="366"/>
      <c r="B278" s="371"/>
      <c r="C278" s="375"/>
      <c r="D278" s="403"/>
      <c r="E278" s="377"/>
      <c r="F278" s="378"/>
      <c r="G278" s="378"/>
      <c r="H278" s="382" t="s">
        <v>386</v>
      </c>
      <c r="I278" s="392">
        <f>SUM(I277)</f>
        <v>35</v>
      </c>
      <c r="J278" s="389">
        <f>+I278+I278*$J$2</f>
        <v>38.5</v>
      </c>
    </row>
    <row r="279" spans="1:10" s="350" customFormat="1" ht="14.25" customHeight="1">
      <c r="A279" s="366"/>
      <c r="B279" s="379" t="s">
        <v>479</v>
      </c>
      <c r="C279" s="405"/>
      <c r="D279" s="376"/>
      <c r="E279" s="377"/>
      <c r="F279" s="378"/>
      <c r="G279" s="378"/>
      <c r="H279" s="378"/>
      <c r="I279" s="392"/>
      <c r="J279" s="391"/>
    </row>
    <row r="280" spans="1:10" s="350" customFormat="1" ht="14.25" customHeight="1">
      <c r="A280" s="366"/>
      <c r="B280" s="371" t="s">
        <v>478</v>
      </c>
      <c r="C280" s="375" t="s">
        <v>108</v>
      </c>
      <c r="D280" s="376"/>
      <c r="E280" s="377"/>
      <c r="F280" s="378"/>
      <c r="G280" s="378"/>
      <c r="H280" s="378"/>
      <c r="I280" s="393">
        <f t="shared" ref="I280" si="34">PRODUCT(D280:H280)</f>
        <v>0</v>
      </c>
      <c r="J280" s="391"/>
    </row>
    <row r="281" spans="1:10" s="350" customFormat="1" ht="14.25" customHeight="1">
      <c r="A281" s="366"/>
      <c r="B281" s="371"/>
      <c r="C281" s="375"/>
      <c r="D281" s="403"/>
      <c r="E281" s="377"/>
      <c r="F281" s="378"/>
      <c r="G281" s="378"/>
      <c r="H281" s="382" t="s">
        <v>386</v>
      </c>
      <c r="I281" s="392">
        <f>SUM(I280)</f>
        <v>0</v>
      </c>
      <c r="J281" s="389">
        <f>+I281+I281*$J$2</f>
        <v>0</v>
      </c>
    </row>
    <row r="282" spans="1:10" s="350" customFormat="1" ht="14.25" customHeight="1">
      <c r="A282" s="366"/>
      <c r="B282" s="371"/>
      <c r="C282" s="375"/>
      <c r="D282" s="403"/>
      <c r="E282" s="377"/>
      <c r="F282" s="378"/>
      <c r="G282" s="378"/>
      <c r="H282" s="382"/>
      <c r="I282" s="392"/>
      <c r="J282" s="389"/>
    </row>
    <row r="283" spans="1:10" s="350" customFormat="1" ht="14.25" customHeight="1">
      <c r="A283" s="366"/>
      <c r="B283" s="379" t="s">
        <v>474</v>
      </c>
      <c r="C283" s="405"/>
      <c r="D283" s="376"/>
      <c r="E283" s="377"/>
      <c r="F283" s="378"/>
      <c r="G283" s="378"/>
      <c r="H283" s="378"/>
      <c r="I283" s="392"/>
      <c r="J283" s="391"/>
    </row>
    <row r="284" spans="1:10" s="350" customFormat="1" ht="14.25" customHeight="1">
      <c r="A284" s="366"/>
      <c r="B284" s="371" t="s">
        <v>580</v>
      </c>
      <c r="C284" s="375" t="s">
        <v>108</v>
      </c>
      <c r="D284" s="376">
        <v>1</v>
      </c>
      <c r="E284" s="377">
        <v>58</v>
      </c>
      <c r="F284" s="378">
        <v>0.1</v>
      </c>
      <c r="G284" s="378"/>
      <c r="H284" s="378"/>
      <c r="I284" s="393">
        <f t="shared" ref="I284:I286" si="35">PRODUCT(D284:H284)</f>
        <v>5.8000000000000007</v>
      </c>
      <c r="J284" s="391"/>
    </row>
    <row r="285" spans="1:10" s="350" customFormat="1" ht="14.25" customHeight="1">
      <c r="A285" s="366"/>
      <c r="B285" s="371"/>
      <c r="C285" s="375" t="s">
        <v>108</v>
      </c>
      <c r="D285" s="376"/>
      <c r="E285" s="377"/>
      <c r="F285" s="378"/>
      <c r="G285" s="378"/>
      <c r="H285" s="378"/>
      <c r="I285" s="393">
        <f t="shared" si="35"/>
        <v>0</v>
      </c>
      <c r="J285" s="391"/>
    </row>
    <row r="286" spans="1:10" s="350" customFormat="1" ht="14.25" customHeight="1">
      <c r="A286" s="366"/>
      <c r="B286" s="371"/>
      <c r="C286" s="375" t="s">
        <v>108</v>
      </c>
      <c r="D286" s="376"/>
      <c r="E286" s="377"/>
      <c r="F286" s="378"/>
      <c r="G286" s="378"/>
      <c r="H286" s="378"/>
      <c r="I286" s="393">
        <f t="shared" si="35"/>
        <v>0</v>
      </c>
      <c r="J286" s="391"/>
    </row>
    <row r="287" spans="1:10" s="350" customFormat="1" ht="14.25" customHeight="1">
      <c r="A287" s="366"/>
      <c r="B287" s="371"/>
      <c r="C287" s="375"/>
      <c r="D287" s="403"/>
      <c r="E287" s="377"/>
      <c r="F287" s="378"/>
      <c r="G287" s="378"/>
      <c r="H287" s="382" t="s">
        <v>386</v>
      </c>
      <c r="I287" s="392">
        <f>SUM(I284:I286)</f>
        <v>5.8000000000000007</v>
      </c>
      <c r="J287" s="389">
        <f>+I287+I287*$J$2</f>
        <v>6.3800000000000008</v>
      </c>
    </row>
    <row r="288" spans="1:10" s="350" customFormat="1" ht="14.25" customHeight="1">
      <c r="A288" s="366"/>
      <c r="B288" s="371"/>
      <c r="C288" s="375"/>
      <c r="D288" s="403"/>
      <c r="E288" s="377"/>
      <c r="F288" s="378"/>
      <c r="G288" s="378"/>
      <c r="H288" s="378"/>
      <c r="I288" s="393"/>
      <c r="J288" s="391"/>
    </row>
    <row r="289" spans="1:10" s="350" customFormat="1" ht="14.25" customHeight="1">
      <c r="A289" s="366"/>
      <c r="B289" s="379" t="s">
        <v>476</v>
      </c>
      <c r="C289" s="405"/>
      <c r="D289" s="376"/>
      <c r="E289" s="377"/>
      <c r="F289" s="378"/>
      <c r="G289" s="378"/>
      <c r="H289" s="378"/>
      <c r="I289" s="392"/>
      <c r="J289" s="391"/>
    </row>
    <row r="290" spans="1:10" s="350" customFormat="1" ht="14.25" customHeight="1">
      <c r="A290" s="366"/>
      <c r="B290" s="371"/>
      <c r="C290" s="375" t="s">
        <v>108</v>
      </c>
      <c r="D290" s="376"/>
      <c r="E290" s="377"/>
      <c r="F290" s="378"/>
      <c r="G290" s="378"/>
      <c r="H290" s="378"/>
      <c r="I290" s="393">
        <f t="shared" ref="I290" si="36">PRODUCT(D290:H290)</f>
        <v>0</v>
      </c>
      <c r="J290" s="391"/>
    </row>
    <row r="291" spans="1:10" s="350" customFormat="1" ht="14.25" customHeight="1">
      <c r="A291" s="366"/>
      <c r="B291" s="371"/>
      <c r="C291" s="375"/>
      <c r="D291" s="403"/>
      <c r="E291" s="377"/>
      <c r="F291" s="378"/>
      <c r="G291" s="378"/>
      <c r="H291" s="382" t="s">
        <v>386</v>
      </c>
      <c r="I291" s="392">
        <f>SUM(I290)</f>
        <v>0</v>
      </c>
      <c r="J291" s="389">
        <f>+I291+I291*$J$2</f>
        <v>0</v>
      </c>
    </row>
    <row r="292" spans="1:10" s="350" customFormat="1" ht="14.25" customHeight="1">
      <c r="A292" s="366"/>
      <c r="B292" s="371"/>
      <c r="C292" s="375"/>
      <c r="D292" s="376"/>
      <c r="E292" s="377"/>
      <c r="F292" s="378"/>
      <c r="G292" s="378"/>
      <c r="H292" s="378"/>
      <c r="I292" s="392"/>
      <c r="J292" s="391"/>
    </row>
    <row r="293" spans="1:10" s="350" customFormat="1" ht="14.25" customHeight="1">
      <c r="A293" s="366"/>
      <c r="B293" s="379" t="s">
        <v>480</v>
      </c>
      <c r="C293" s="405"/>
      <c r="D293" s="376"/>
      <c r="E293" s="377"/>
      <c r="F293" s="378"/>
      <c r="G293" s="378"/>
      <c r="H293" s="378"/>
      <c r="I293" s="392"/>
      <c r="J293" s="391"/>
    </row>
    <row r="294" spans="1:10" s="350" customFormat="1" ht="14.25" customHeight="1">
      <c r="A294" s="366"/>
      <c r="B294" s="371"/>
      <c r="C294" s="375" t="s">
        <v>108</v>
      </c>
      <c r="D294" s="376"/>
      <c r="E294" s="377"/>
      <c r="F294" s="378"/>
      <c r="G294" s="378"/>
      <c r="H294" s="378"/>
      <c r="I294" s="393">
        <f t="shared" ref="I294:I296" si="37">PRODUCT(D294:H294)</f>
        <v>0</v>
      </c>
      <c r="J294" s="391"/>
    </row>
    <row r="295" spans="1:10" s="350" customFormat="1" ht="14.25" customHeight="1">
      <c r="A295" s="366"/>
      <c r="B295" s="371"/>
      <c r="C295" s="375" t="s">
        <v>108</v>
      </c>
      <c r="D295" s="376"/>
      <c r="E295" s="377"/>
      <c r="F295" s="378"/>
      <c r="G295" s="378"/>
      <c r="H295" s="378"/>
      <c r="I295" s="393">
        <f t="shared" si="37"/>
        <v>0</v>
      </c>
      <c r="J295" s="391"/>
    </row>
    <row r="296" spans="1:10" s="350" customFormat="1" ht="14.25" customHeight="1">
      <c r="A296" s="366"/>
      <c r="B296" s="371"/>
      <c r="C296" s="375" t="s">
        <v>108</v>
      </c>
      <c r="D296" s="376"/>
      <c r="E296" s="377"/>
      <c r="F296" s="378"/>
      <c r="G296" s="378"/>
      <c r="H296" s="378"/>
      <c r="I296" s="393">
        <f t="shared" si="37"/>
        <v>0</v>
      </c>
      <c r="J296" s="391"/>
    </row>
    <row r="297" spans="1:10" s="350" customFormat="1" ht="14.25" customHeight="1">
      <c r="A297" s="366"/>
      <c r="B297" s="371"/>
      <c r="C297" s="375"/>
      <c r="D297" s="403"/>
      <c r="E297" s="377"/>
      <c r="F297" s="378"/>
      <c r="G297" s="378"/>
      <c r="H297" s="382" t="s">
        <v>386</v>
      </c>
      <c r="I297" s="392">
        <f>SUM(I294:I296)</f>
        <v>0</v>
      </c>
      <c r="J297" s="389">
        <f>+I297+I297*$J$2</f>
        <v>0</v>
      </c>
    </row>
    <row r="298" spans="1:10" s="350" customFormat="1" ht="14.25" customHeight="1">
      <c r="A298" s="366"/>
      <c r="B298" s="371"/>
      <c r="C298" s="375"/>
      <c r="D298" s="403"/>
      <c r="E298" s="377"/>
      <c r="F298" s="378"/>
      <c r="G298" s="378"/>
      <c r="H298" s="378"/>
      <c r="I298" s="393"/>
      <c r="J298" s="391"/>
    </row>
    <row r="299" spans="1:10" s="350" customFormat="1" ht="14.25" customHeight="1">
      <c r="A299" s="366"/>
      <c r="B299" s="379" t="s">
        <v>483</v>
      </c>
      <c r="C299" s="405"/>
      <c r="D299" s="376"/>
      <c r="E299" s="377"/>
      <c r="F299" s="378"/>
      <c r="G299" s="378"/>
      <c r="H299" s="378"/>
      <c r="I299" s="392"/>
      <c r="J299" s="391"/>
    </row>
    <row r="300" spans="1:10" s="350" customFormat="1" ht="14.25" customHeight="1">
      <c r="A300" s="366"/>
      <c r="B300" s="371"/>
      <c r="C300" s="375" t="s">
        <v>108</v>
      </c>
      <c r="D300" s="376"/>
      <c r="E300" s="377"/>
      <c r="F300" s="378"/>
      <c r="G300" s="378"/>
      <c r="H300" s="378"/>
      <c r="I300" s="393">
        <f t="shared" ref="I300" si="38">PRODUCT(D300:H300)</f>
        <v>0</v>
      </c>
      <c r="J300" s="391"/>
    </row>
    <row r="301" spans="1:10" s="350" customFormat="1" ht="14.25" customHeight="1">
      <c r="A301" s="366"/>
      <c r="B301" s="371"/>
      <c r="C301" s="375"/>
      <c r="D301" s="403"/>
      <c r="E301" s="377"/>
      <c r="F301" s="378"/>
      <c r="G301" s="378"/>
      <c r="H301" s="382" t="s">
        <v>386</v>
      </c>
      <c r="I301" s="392">
        <f>SUM(I300)</f>
        <v>0</v>
      </c>
      <c r="J301" s="389">
        <f>+I301+I301*$J$2</f>
        <v>0</v>
      </c>
    </row>
    <row r="302" spans="1:10" s="350" customFormat="1" ht="14.25" customHeight="1">
      <c r="A302" s="366"/>
      <c r="B302" s="371"/>
      <c r="C302" s="375"/>
      <c r="D302" s="376"/>
      <c r="E302" s="377"/>
      <c r="F302" s="378"/>
      <c r="G302" s="378"/>
      <c r="H302" s="378"/>
      <c r="I302" s="392"/>
      <c r="J302" s="391"/>
    </row>
    <row r="303" spans="1:10" s="350" customFormat="1" ht="14.25" customHeight="1">
      <c r="A303" s="366"/>
      <c r="B303" s="371"/>
      <c r="C303" s="375"/>
      <c r="D303" s="403"/>
      <c r="E303" s="377"/>
      <c r="F303" s="378"/>
      <c r="G303" s="378"/>
      <c r="H303" s="378"/>
      <c r="I303" s="393"/>
      <c r="J303" s="391"/>
    </row>
    <row r="304" spans="1:10" s="350" customFormat="1" ht="14.25" customHeight="1">
      <c r="A304" s="366"/>
      <c r="B304" s="379" t="s">
        <v>581</v>
      </c>
      <c r="C304" s="405"/>
      <c r="D304" s="376"/>
      <c r="E304" s="377"/>
      <c r="F304" s="378"/>
      <c r="G304" s="378"/>
      <c r="H304" s="378"/>
      <c r="I304" s="392"/>
      <c r="J304" s="391"/>
    </row>
    <row r="305" spans="1:10" s="350" customFormat="1" ht="14.25" customHeight="1">
      <c r="A305" s="366"/>
      <c r="B305" s="371"/>
      <c r="C305" s="375" t="s">
        <v>108</v>
      </c>
      <c r="D305" s="376"/>
      <c r="E305" s="377"/>
      <c r="F305" s="378"/>
      <c r="G305" s="378"/>
      <c r="H305" s="378"/>
      <c r="I305" s="393">
        <f t="shared" ref="I305" si="39">PRODUCT(D305:H305)</f>
        <v>0</v>
      </c>
      <c r="J305" s="391"/>
    </row>
    <row r="306" spans="1:10" s="350" customFormat="1" ht="14.25" customHeight="1">
      <c r="A306" s="366"/>
      <c r="B306" s="371"/>
      <c r="C306" s="375"/>
      <c r="D306" s="403"/>
      <c r="E306" s="377"/>
      <c r="F306" s="378"/>
      <c r="G306" s="378"/>
      <c r="H306" s="382" t="s">
        <v>386</v>
      </c>
      <c r="I306" s="392">
        <f>SUM(I305)</f>
        <v>0</v>
      </c>
      <c r="J306" s="389">
        <f>+I306+I306*$J$2</f>
        <v>0</v>
      </c>
    </row>
    <row r="307" spans="1:10" s="350" customFormat="1" ht="14.25" customHeight="1">
      <c r="A307" s="366"/>
      <c r="B307" s="371"/>
      <c r="C307" s="375"/>
      <c r="D307" s="376"/>
      <c r="E307" s="377"/>
      <c r="F307" s="378"/>
      <c r="G307" s="378"/>
      <c r="H307" s="378"/>
      <c r="I307" s="392"/>
      <c r="J307" s="391"/>
    </row>
    <row r="308" spans="1:10" s="350" customFormat="1" ht="14.25" customHeight="1">
      <c r="A308" s="366"/>
      <c r="B308" s="367" t="s">
        <v>582</v>
      </c>
      <c r="C308" s="368"/>
      <c r="D308" s="376"/>
      <c r="E308" s="376"/>
      <c r="F308" s="376"/>
      <c r="G308" s="376"/>
      <c r="H308" s="376"/>
      <c r="I308" s="402"/>
      <c r="J308" s="391"/>
    </row>
    <row r="309" spans="1:10" s="350" customFormat="1" ht="14.25" customHeight="1">
      <c r="A309" s="366"/>
      <c r="B309" s="371"/>
      <c r="C309" s="375" t="s">
        <v>108</v>
      </c>
      <c r="D309" s="376"/>
      <c r="E309" s="406"/>
      <c r="F309" s="381"/>
      <c r="G309" s="381"/>
      <c r="H309" s="381"/>
      <c r="I309" s="393">
        <f t="shared" ref="I309:I311" si="40">PRODUCT(D309:H309)</f>
        <v>0</v>
      </c>
      <c r="J309" s="391"/>
    </row>
    <row r="310" spans="1:10" s="350" customFormat="1" ht="14.25" customHeight="1">
      <c r="A310" s="366"/>
      <c r="B310" s="371"/>
      <c r="C310" s="375" t="s">
        <v>108</v>
      </c>
      <c r="D310" s="376"/>
      <c r="E310" s="406"/>
      <c r="F310" s="378"/>
      <c r="G310" s="378"/>
      <c r="H310" s="378"/>
      <c r="I310" s="393">
        <f t="shared" si="40"/>
        <v>0</v>
      </c>
      <c r="J310" s="391"/>
    </row>
    <row r="311" spans="1:10" s="350" customFormat="1" ht="14.25" customHeight="1">
      <c r="A311" s="366"/>
      <c r="B311" s="371"/>
      <c r="C311" s="375"/>
      <c r="D311" s="376"/>
      <c r="E311" s="377"/>
      <c r="F311" s="378"/>
      <c r="G311" s="378"/>
      <c r="H311" s="378"/>
      <c r="I311" s="393">
        <f t="shared" si="40"/>
        <v>0</v>
      </c>
      <c r="J311" s="391"/>
    </row>
    <row r="312" spans="1:10" s="350" customFormat="1" ht="14.25" customHeight="1">
      <c r="A312" s="366"/>
      <c r="B312" s="371"/>
      <c r="C312" s="375"/>
      <c r="D312" s="376"/>
      <c r="E312" s="377"/>
      <c r="F312" s="378"/>
      <c r="G312" s="378"/>
      <c r="H312" s="382" t="s">
        <v>386</v>
      </c>
      <c r="I312" s="392">
        <f>SUM(I309:I311)</f>
        <v>0</v>
      </c>
      <c r="J312" s="389">
        <f>+I312+I312*$J$2</f>
        <v>0</v>
      </c>
    </row>
    <row r="313" spans="1:10" s="350" customFormat="1" ht="14.25" customHeight="1">
      <c r="A313" s="366"/>
      <c r="B313" s="371"/>
      <c r="C313" s="375"/>
      <c r="D313" s="376"/>
      <c r="E313" s="377"/>
      <c r="F313" s="378"/>
      <c r="G313" s="378"/>
      <c r="H313" s="378"/>
      <c r="I313" s="393"/>
      <c r="J313" s="391"/>
    </row>
    <row r="314" spans="1:10" s="350" customFormat="1" ht="14.25" customHeight="1">
      <c r="A314" s="366"/>
      <c r="B314" s="371"/>
      <c r="C314" s="375"/>
      <c r="D314" s="376"/>
      <c r="E314" s="377"/>
      <c r="F314" s="378"/>
      <c r="G314" s="378"/>
      <c r="H314" s="378"/>
      <c r="I314" s="392"/>
      <c r="J314" s="391"/>
    </row>
    <row r="315" spans="1:10" s="350" customFormat="1" ht="14.25" customHeight="1">
      <c r="A315" s="366"/>
      <c r="B315" s="367" t="s">
        <v>487</v>
      </c>
      <c r="C315" s="368"/>
      <c r="D315" s="376"/>
      <c r="E315" s="376"/>
      <c r="F315" s="376"/>
      <c r="G315" s="376"/>
      <c r="H315" s="376"/>
      <c r="I315" s="402"/>
      <c r="J315" s="391"/>
    </row>
    <row r="316" spans="1:10" s="350" customFormat="1" ht="14.25" customHeight="1">
      <c r="A316" s="366"/>
      <c r="B316" s="371"/>
      <c r="C316" s="375"/>
      <c r="D316" s="381"/>
      <c r="E316" s="381"/>
      <c r="F316" s="381"/>
      <c r="G316" s="381"/>
      <c r="H316" s="381"/>
      <c r="I316" s="402"/>
      <c r="J316" s="391"/>
    </row>
    <row r="317" spans="1:10" s="350" customFormat="1" ht="14.25" customHeight="1">
      <c r="A317" s="366"/>
      <c r="B317" s="371"/>
      <c r="C317" s="375"/>
      <c r="D317" s="376"/>
      <c r="E317" s="377"/>
      <c r="F317" s="378"/>
      <c r="G317" s="378"/>
      <c r="H317" s="378"/>
      <c r="I317" s="393"/>
      <c r="J317" s="391"/>
    </row>
    <row r="318" spans="1:10" s="350" customFormat="1" ht="14.25" customHeight="1">
      <c r="A318" s="366"/>
      <c r="B318" s="371"/>
      <c r="C318" s="375"/>
      <c r="D318" s="376"/>
      <c r="E318" s="377"/>
      <c r="F318" s="378"/>
      <c r="G318" s="378"/>
      <c r="H318" s="378"/>
      <c r="I318" s="393"/>
      <c r="J318" s="391"/>
    </row>
    <row r="319" spans="1:10" s="350" customFormat="1" ht="14.25" customHeight="1">
      <c r="A319" s="366"/>
      <c r="B319" s="371"/>
      <c r="C319" s="375"/>
      <c r="D319" s="376"/>
      <c r="E319" s="377"/>
      <c r="F319" s="378"/>
      <c r="G319" s="378"/>
      <c r="H319" s="382" t="s">
        <v>386</v>
      </c>
      <c r="I319" s="392">
        <f>SUM(I317:I318)</f>
        <v>0</v>
      </c>
      <c r="J319" s="389">
        <f>+I319+I319*$J$2</f>
        <v>0</v>
      </c>
    </row>
    <row r="320" spans="1:10" s="350" customFormat="1" ht="14.25" customHeight="1">
      <c r="A320" s="366"/>
      <c r="B320" s="371"/>
      <c r="C320" s="375"/>
      <c r="D320" s="376"/>
      <c r="E320" s="377"/>
      <c r="F320" s="378"/>
      <c r="G320" s="378"/>
      <c r="H320" s="378"/>
      <c r="I320" s="393"/>
      <c r="J320" s="391"/>
    </row>
    <row r="321" spans="1:10" s="350" customFormat="1" ht="14.25" customHeight="1">
      <c r="A321" s="366"/>
      <c r="B321" s="371"/>
      <c r="C321" s="375"/>
      <c r="D321" s="376"/>
      <c r="E321" s="377"/>
      <c r="F321" s="378"/>
      <c r="G321" s="378"/>
      <c r="H321" s="378"/>
      <c r="I321" s="392"/>
      <c r="J321" s="391"/>
    </row>
    <row r="322" spans="1:10" s="350" customFormat="1" ht="14.25" customHeight="1">
      <c r="A322" s="366"/>
      <c r="B322" s="371"/>
      <c r="C322" s="375"/>
      <c r="D322" s="376"/>
      <c r="E322" s="377"/>
      <c r="F322" s="378"/>
      <c r="G322" s="378"/>
      <c r="H322" s="378"/>
      <c r="I322" s="392"/>
      <c r="J322" s="391"/>
    </row>
    <row r="323" spans="1:10" s="350" customFormat="1" ht="14.25" customHeight="1">
      <c r="A323" s="366"/>
      <c r="B323" s="371"/>
      <c r="C323" s="375"/>
      <c r="D323" s="376"/>
      <c r="E323" s="377"/>
      <c r="F323" s="378"/>
      <c r="G323" s="378"/>
      <c r="H323" s="378"/>
      <c r="I323" s="393"/>
      <c r="J323" s="391"/>
    </row>
    <row r="324" spans="1:10" s="350" customFormat="1" ht="14.25" customHeight="1">
      <c r="A324" s="366"/>
      <c r="B324" s="367" t="s">
        <v>488</v>
      </c>
      <c r="C324" s="368"/>
      <c r="D324" s="376"/>
      <c r="E324" s="377"/>
      <c r="F324" s="378"/>
      <c r="G324" s="378"/>
      <c r="H324" s="378"/>
      <c r="I324" s="393"/>
      <c r="J324" s="391"/>
    </row>
    <row r="325" spans="1:10" s="350" customFormat="1" ht="14.25" customHeight="1">
      <c r="A325" s="366"/>
      <c r="B325" s="371"/>
      <c r="C325" s="375" t="s">
        <v>108</v>
      </c>
      <c r="D325" s="376"/>
      <c r="E325" s="377"/>
      <c r="F325" s="378"/>
      <c r="G325" s="378"/>
      <c r="H325" s="378"/>
      <c r="I325" s="393">
        <f t="shared" ref="I325:I326" si="41">PRODUCT(D325:H325)</f>
        <v>0</v>
      </c>
      <c r="J325" s="391"/>
    </row>
    <row r="326" spans="1:10" s="350" customFormat="1" ht="14.25" customHeight="1">
      <c r="A326" s="366"/>
      <c r="B326" s="371"/>
      <c r="C326" s="375" t="s">
        <v>108</v>
      </c>
      <c r="D326" s="376"/>
      <c r="E326" s="377"/>
      <c r="F326" s="378"/>
      <c r="G326" s="378"/>
      <c r="H326" s="378"/>
      <c r="I326" s="393">
        <f t="shared" si="41"/>
        <v>0</v>
      </c>
      <c r="J326" s="391"/>
    </row>
    <row r="327" spans="1:10" s="350" customFormat="1" ht="14.25" customHeight="1">
      <c r="A327" s="366"/>
      <c r="B327" s="371"/>
      <c r="C327" s="375"/>
      <c r="D327" s="376"/>
      <c r="E327" s="377"/>
      <c r="F327" s="378"/>
      <c r="G327" s="378"/>
      <c r="H327" s="382" t="s">
        <v>386</v>
      </c>
      <c r="I327" s="392">
        <f>SUM(I325:I326)</f>
        <v>0</v>
      </c>
      <c r="J327" s="389">
        <f>+I327+I327*$J$2</f>
        <v>0</v>
      </c>
    </row>
    <row r="328" spans="1:10" s="350" customFormat="1" ht="14.25" customHeight="1">
      <c r="A328" s="366"/>
      <c r="B328" s="371"/>
      <c r="C328" s="375"/>
      <c r="D328" s="376"/>
      <c r="E328" s="377"/>
      <c r="F328" s="378"/>
      <c r="G328" s="378"/>
      <c r="H328" s="378"/>
      <c r="I328" s="393"/>
      <c r="J328" s="391"/>
    </row>
    <row r="329" spans="1:10" s="350" customFormat="1" ht="14.25" customHeight="1">
      <c r="A329" s="366"/>
      <c r="B329" s="367" t="s">
        <v>583</v>
      </c>
      <c r="C329" s="368"/>
      <c r="D329" s="376"/>
      <c r="E329" s="377"/>
      <c r="F329" s="378"/>
      <c r="G329" s="378"/>
      <c r="H329" s="378"/>
      <c r="I329" s="393"/>
      <c r="J329" s="391"/>
    </row>
    <row r="330" spans="1:10" s="350" customFormat="1" ht="14.25" customHeight="1">
      <c r="A330" s="366"/>
      <c r="B330" s="371"/>
      <c r="C330" s="375" t="s">
        <v>108</v>
      </c>
      <c r="D330" s="376"/>
      <c r="E330" s="377"/>
      <c r="F330" s="378"/>
      <c r="G330" s="378"/>
      <c r="H330" s="378"/>
      <c r="I330" s="393">
        <f t="shared" ref="I330:I331" si="42">PRODUCT(D330:H330)</f>
        <v>0</v>
      </c>
      <c r="J330" s="391"/>
    </row>
    <row r="331" spans="1:10" s="350" customFormat="1" ht="14.25" customHeight="1">
      <c r="A331" s="366"/>
      <c r="B331" s="371"/>
      <c r="C331" s="375" t="s">
        <v>108</v>
      </c>
      <c r="D331" s="376"/>
      <c r="E331" s="377"/>
      <c r="F331" s="378"/>
      <c r="G331" s="378"/>
      <c r="H331" s="378"/>
      <c r="I331" s="393">
        <f t="shared" si="42"/>
        <v>0</v>
      </c>
      <c r="J331" s="391"/>
    </row>
    <row r="332" spans="1:10" s="350" customFormat="1" ht="14.25" customHeight="1">
      <c r="A332" s="366"/>
      <c r="B332" s="371"/>
      <c r="C332" s="375"/>
      <c r="D332" s="376"/>
      <c r="E332" s="377"/>
      <c r="F332" s="378"/>
      <c r="G332" s="378"/>
      <c r="H332" s="382" t="s">
        <v>386</v>
      </c>
      <c r="I332" s="392">
        <f>SUM(I330:I331)</f>
        <v>0</v>
      </c>
      <c r="J332" s="389">
        <f>+I332+I332*$J$2</f>
        <v>0</v>
      </c>
    </row>
    <row r="333" spans="1:10" s="350" customFormat="1" ht="14.25" customHeight="1">
      <c r="A333" s="366"/>
      <c r="B333" s="371"/>
      <c r="C333" s="375"/>
      <c r="D333" s="376"/>
      <c r="E333" s="377"/>
      <c r="F333" s="378"/>
      <c r="G333" s="378"/>
      <c r="H333" s="378"/>
      <c r="I333" s="393"/>
      <c r="J333" s="391"/>
    </row>
    <row r="334" spans="1:10" s="350" customFormat="1" ht="14.25" customHeight="1">
      <c r="A334" s="366"/>
      <c r="B334" s="371"/>
      <c r="C334" s="375"/>
      <c r="D334" s="376"/>
      <c r="E334" s="377"/>
      <c r="F334" s="378"/>
      <c r="G334" s="378"/>
      <c r="H334" s="378"/>
      <c r="I334" s="392"/>
      <c r="J334" s="391"/>
    </row>
    <row r="335" spans="1:10" s="350" customFormat="1" ht="14.25" customHeight="1">
      <c r="A335" s="366"/>
      <c r="B335" s="367" t="s">
        <v>584</v>
      </c>
      <c r="C335" s="368"/>
      <c r="D335" s="376"/>
      <c r="E335" s="377"/>
      <c r="F335" s="378"/>
      <c r="G335" s="378"/>
      <c r="H335" s="378"/>
      <c r="I335" s="393"/>
      <c r="J335" s="391"/>
    </row>
    <row r="336" spans="1:10" s="350" customFormat="1" ht="14.25" customHeight="1">
      <c r="A336" s="366"/>
      <c r="B336" s="371" t="s">
        <v>585</v>
      </c>
      <c r="C336" s="375" t="s">
        <v>108</v>
      </c>
      <c r="D336" s="376">
        <v>1</v>
      </c>
      <c r="E336" s="377">
        <v>45.9</v>
      </c>
      <c r="F336" s="378"/>
      <c r="G336" s="378"/>
      <c r="H336" s="378"/>
      <c r="I336" s="393">
        <f t="shared" ref="I336:I337" si="43">PRODUCT(D336:H336)</f>
        <v>45.9</v>
      </c>
      <c r="J336" s="391"/>
    </row>
    <row r="337" spans="1:10" s="350" customFormat="1" ht="14.25" customHeight="1">
      <c r="A337" s="366"/>
      <c r="B337" s="371"/>
      <c r="C337" s="375" t="s">
        <v>108</v>
      </c>
      <c r="D337" s="376"/>
      <c r="E337" s="377"/>
      <c r="F337" s="378"/>
      <c r="G337" s="378"/>
      <c r="H337" s="378"/>
      <c r="I337" s="393">
        <f t="shared" si="43"/>
        <v>0</v>
      </c>
      <c r="J337" s="391"/>
    </row>
    <row r="338" spans="1:10" s="350" customFormat="1" ht="14.25" customHeight="1">
      <c r="A338" s="366"/>
      <c r="B338" s="371"/>
      <c r="C338" s="375"/>
      <c r="D338" s="376"/>
      <c r="E338" s="377"/>
      <c r="F338" s="378"/>
      <c r="G338" s="378"/>
      <c r="H338" s="382" t="s">
        <v>386</v>
      </c>
      <c r="I338" s="392">
        <f>SUM(I336:I337)</f>
        <v>45.9</v>
      </c>
      <c r="J338" s="389">
        <f>+I338+I338*$J$2</f>
        <v>50.489999999999995</v>
      </c>
    </row>
    <row r="339" spans="1:10" s="350" customFormat="1" ht="14.25" customHeight="1">
      <c r="A339" s="366"/>
      <c r="B339" s="371"/>
      <c r="C339" s="375"/>
      <c r="D339" s="376"/>
      <c r="E339" s="377"/>
      <c r="F339" s="378"/>
      <c r="G339" s="378"/>
      <c r="H339" s="378"/>
      <c r="I339" s="393"/>
      <c r="J339" s="391"/>
    </row>
    <row r="340" spans="1:10" s="350" customFormat="1" ht="14.25" customHeight="1">
      <c r="A340" s="366"/>
      <c r="B340" s="367" t="s">
        <v>586</v>
      </c>
      <c r="C340" s="368"/>
      <c r="D340" s="376"/>
      <c r="E340" s="377"/>
      <c r="F340" s="378"/>
      <c r="G340" s="378"/>
      <c r="H340" s="378"/>
      <c r="I340" s="393"/>
      <c r="J340" s="391"/>
    </row>
    <row r="341" spans="1:10" s="350" customFormat="1" ht="14.25" customHeight="1">
      <c r="A341" s="366"/>
      <c r="B341" s="371" t="s">
        <v>587</v>
      </c>
      <c r="C341" s="375" t="s">
        <v>108</v>
      </c>
      <c r="D341" s="376">
        <v>1</v>
      </c>
      <c r="E341" s="377">
        <v>74.05</v>
      </c>
      <c r="F341" s="378"/>
      <c r="G341" s="378"/>
      <c r="H341" s="378"/>
      <c r="I341" s="393">
        <f t="shared" ref="I341:I342" si="44">PRODUCT(D341:H341)</f>
        <v>74.05</v>
      </c>
      <c r="J341" s="391"/>
    </row>
    <row r="342" spans="1:10" s="350" customFormat="1" ht="14.25" customHeight="1">
      <c r="A342" s="366"/>
      <c r="B342" s="371"/>
      <c r="C342" s="375" t="s">
        <v>108</v>
      </c>
      <c r="D342" s="376"/>
      <c r="E342" s="377"/>
      <c r="F342" s="378"/>
      <c r="G342" s="378"/>
      <c r="H342" s="378"/>
      <c r="I342" s="393">
        <f t="shared" si="44"/>
        <v>0</v>
      </c>
      <c r="J342" s="391"/>
    </row>
    <row r="343" spans="1:10" s="350" customFormat="1" ht="14.25" customHeight="1">
      <c r="A343" s="366"/>
      <c r="B343" s="371"/>
      <c r="C343" s="375"/>
      <c r="D343" s="376"/>
      <c r="E343" s="377"/>
      <c r="F343" s="378"/>
      <c r="G343" s="378"/>
      <c r="H343" s="382" t="s">
        <v>386</v>
      </c>
      <c r="I343" s="392">
        <f>SUM(I341:I342)</f>
        <v>74.05</v>
      </c>
      <c r="J343" s="389">
        <f>+I343+I343*$J$2</f>
        <v>81.454999999999998</v>
      </c>
    </row>
    <row r="344" spans="1:10" s="350" customFormat="1" ht="14.25" customHeight="1">
      <c r="A344" s="366"/>
      <c r="B344" s="371"/>
      <c r="C344" s="375"/>
      <c r="D344" s="376"/>
      <c r="E344" s="377"/>
      <c r="F344" s="378"/>
      <c r="G344" s="378"/>
      <c r="H344" s="378"/>
      <c r="I344" s="393"/>
      <c r="J344" s="391"/>
    </row>
    <row r="345" spans="1:10" s="350" customFormat="1" ht="14.25" customHeight="1">
      <c r="A345" s="366"/>
      <c r="B345" s="379" t="s">
        <v>588</v>
      </c>
      <c r="C345" s="405"/>
      <c r="D345" s="376"/>
      <c r="E345" s="377"/>
      <c r="F345" s="378"/>
      <c r="G345" s="378"/>
      <c r="H345" s="378"/>
      <c r="I345" s="392"/>
      <c r="J345" s="391"/>
    </row>
    <row r="346" spans="1:10" s="350" customFormat="1" ht="14.25" customHeight="1">
      <c r="A346" s="366"/>
      <c r="B346" s="371" t="s">
        <v>589</v>
      </c>
      <c r="C346" s="375" t="s">
        <v>108</v>
      </c>
      <c r="D346" s="376">
        <v>1</v>
      </c>
      <c r="E346" s="377">
        <v>10</v>
      </c>
      <c r="F346" s="378"/>
      <c r="G346" s="378">
        <v>3.6</v>
      </c>
      <c r="H346" s="378"/>
      <c r="I346" s="393">
        <f t="shared" ref="I346:I347" si="45">PRODUCT(D346:H346)</f>
        <v>36</v>
      </c>
      <c r="J346" s="391"/>
    </row>
    <row r="347" spans="1:10" s="350" customFormat="1" ht="14.25" customHeight="1">
      <c r="A347" s="366"/>
      <c r="B347" s="371"/>
      <c r="C347" s="375" t="s">
        <v>108</v>
      </c>
      <c r="D347" s="376">
        <v>1</v>
      </c>
      <c r="E347" s="377">
        <v>4</v>
      </c>
      <c r="F347" s="378"/>
      <c r="G347" s="378">
        <v>3.8</v>
      </c>
      <c r="H347" s="378"/>
      <c r="I347" s="393">
        <f t="shared" si="45"/>
        <v>15.2</v>
      </c>
      <c r="J347" s="391"/>
    </row>
    <row r="348" spans="1:10" s="350" customFormat="1" ht="14.25" customHeight="1">
      <c r="A348" s="366"/>
      <c r="B348" s="371"/>
      <c r="C348" s="375"/>
      <c r="D348" s="376"/>
      <c r="E348" s="377"/>
      <c r="F348" s="378"/>
      <c r="G348" s="378"/>
      <c r="H348" s="378"/>
      <c r="I348" s="393"/>
      <c r="J348" s="391"/>
    </row>
    <row r="349" spans="1:10" s="350" customFormat="1" ht="14.25" customHeight="1">
      <c r="A349" s="366"/>
      <c r="B349" s="371"/>
      <c r="C349" s="375"/>
      <c r="D349" s="376"/>
      <c r="E349" s="377"/>
      <c r="F349" s="378"/>
      <c r="G349" s="378"/>
      <c r="H349" s="378"/>
      <c r="I349" s="393"/>
      <c r="J349" s="391"/>
    </row>
    <row r="350" spans="1:10" s="350" customFormat="1" ht="14.25" customHeight="1">
      <c r="A350" s="366"/>
      <c r="B350" s="371"/>
      <c r="C350" s="375"/>
      <c r="D350" s="403"/>
      <c r="E350" s="377"/>
      <c r="F350" s="378"/>
      <c r="G350" s="378"/>
      <c r="H350" s="382" t="s">
        <v>386</v>
      </c>
      <c r="I350" s="392">
        <f>SUM(I346:I349)</f>
        <v>51.2</v>
      </c>
      <c r="J350" s="389">
        <f>+I350+I350*$J$2</f>
        <v>56.320000000000007</v>
      </c>
    </row>
    <row r="351" spans="1:10" s="350" customFormat="1" ht="14.25" customHeight="1">
      <c r="A351" s="366"/>
      <c r="B351" s="371"/>
      <c r="C351" s="375"/>
      <c r="D351" s="376"/>
      <c r="E351" s="377"/>
      <c r="F351" s="378"/>
      <c r="G351" s="378"/>
      <c r="H351" s="378"/>
      <c r="I351" s="392"/>
      <c r="J351" s="391"/>
    </row>
    <row r="352" spans="1:10" s="350" customFormat="1" ht="14.25" customHeight="1">
      <c r="A352" s="374"/>
      <c r="B352" s="371"/>
      <c r="C352" s="375"/>
      <c r="D352" s="376"/>
      <c r="E352" s="377"/>
      <c r="F352" s="378"/>
      <c r="G352" s="378"/>
      <c r="H352" s="378"/>
      <c r="I352" s="393"/>
      <c r="J352" s="391"/>
    </row>
    <row r="353" spans="1:10" s="350" customFormat="1" ht="14.25" customHeight="1">
      <c r="A353" s="374"/>
      <c r="B353" s="371"/>
      <c r="C353" s="375"/>
      <c r="D353" s="376"/>
      <c r="E353" s="377"/>
      <c r="F353" s="378"/>
      <c r="G353" s="378"/>
      <c r="H353" s="378"/>
      <c r="I353" s="393"/>
      <c r="J353" s="391"/>
    </row>
    <row r="354" spans="1:10" s="350" customFormat="1" ht="14.25" customHeight="1">
      <c r="A354" s="374"/>
      <c r="B354" s="371"/>
      <c r="C354" s="375"/>
      <c r="D354" s="376"/>
      <c r="E354" s="377"/>
      <c r="F354" s="378"/>
      <c r="G354" s="378"/>
      <c r="H354" s="378"/>
      <c r="I354" s="393"/>
      <c r="J354" s="391"/>
    </row>
    <row r="355" spans="1:10" s="350" customFormat="1" ht="14.25" customHeight="1">
      <c r="A355" s="374"/>
      <c r="B355" s="407" t="s">
        <v>201</v>
      </c>
      <c r="C355" s="408"/>
      <c r="D355" s="376"/>
      <c r="E355" s="377"/>
      <c r="F355" s="378"/>
      <c r="G355" s="378"/>
      <c r="H355" s="378"/>
      <c r="I355" s="393"/>
      <c r="J355" s="391"/>
    </row>
    <row r="356" spans="1:10" s="350" customFormat="1" ht="14.25" customHeight="1">
      <c r="A356" s="374"/>
      <c r="B356" s="407"/>
      <c r="C356" s="408"/>
      <c r="D356" s="376"/>
      <c r="E356" s="377"/>
      <c r="F356" s="378"/>
      <c r="G356" s="378"/>
      <c r="H356" s="378"/>
      <c r="I356" s="393"/>
      <c r="J356" s="391"/>
    </row>
    <row r="357" spans="1:10" s="350" customFormat="1" ht="14.25" customHeight="1">
      <c r="A357" s="374"/>
      <c r="B357" s="407" t="s">
        <v>489</v>
      </c>
      <c r="C357" s="408"/>
      <c r="D357" s="376"/>
      <c r="E357" s="377"/>
      <c r="F357" s="378"/>
      <c r="G357" s="378"/>
      <c r="H357" s="378"/>
      <c r="I357" s="393"/>
      <c r="J357" s="391"/>
    </row>
    <row r="358" spans="1:10" s="350" customFormat="1" ht="14.25" customHeight="1">
      <c r="A358" s="366"/>
      <c r="B358" s="409" t="s">
        <v>590</v>
      </c>
      <c r="C358" s="410" t="s">
        <v>391</v>
      </c>
      <c r="D358" s="376">
        <v>1</v>
      </c>
      <c r="E358" s="377">
        <f>2.4+2.4+1</f>
        <v>5.8</v>
      </c>
      <c r="F358" s="411">
        <v>6.5000000000000002E-2</v>
      </c>
      <c r="G358" s="378">
        <v>0.1</v>
      </c>
      <c r="H358" s="378"/>
      <c r="I358" s="393">
        <f t="shared" ref="I358:I364" si="46">PRODUCT(D358:H358)</f>
        <v>3.7700000000000004E-2</v>
      </c>
      <c r="J358" s="391"/>
    </row>
    <row r="359" spans="1:10" s="350" customFormat="1" ht="14.25" customHeight="1">
      <c r="A359" s="366"/>
      <c r="B359" s="409" t="s">
        <v>591</v>
      </c>
      <c r="C359" s="410" t="s">
        <v>391</v>
      </c>
      <c r="D359" s="376">
        <v>1</v>
      </c>
      <c r="E359" s="377">
        <f>2.4+2.4+1.5</f>
        <v>6.3</v>
      </c>
      <c r="F359" s="411">
        <v>6.5000000000000002E-2</v>
      </c>
      <c r="G359" s="378">
        <v>0.1</v>
      </c>
      <c r="H359" s="378"/>
      <c r="I359" s="393">
        <f t="shared" si="46"/>
        <v>4.095E-2</v>
      </c>
      <c r="J359" s="391"/>
    </row>
    <row r="360" spans="1:10" s="350" customFormat="1" ht="14.25" customHeight="1">
      <c r="A360" s="366"/>
      <c r="B360" s="412"/>
      <c r="C360" s="410" t="s">
        <v>391</v>
      </c>
      <c r="D360" s="376"/>
      <c r="E360" s="377"/>
      <c r="F360" s="378"/>
      <c r="G360" s="378"/>
      <c r="H360" s="378"/>
      <c r="I360" s="393">
        <f t="shared" si="46"/>
        <v>0</v>
      </c>
      <c r="J360" s="391"/>
    </row>
    <row r="361" spans="1:10" s="350" customFormat="1" ht="14.25" customHeight="1">
      <c r="A361" s="366"/>
      <c r="B361" s="412"/>
      <c r="C361" s="410" t="s">
        <v>391</v>
      </c>
      <c r="D361" s="376"/>
      <c r="E361" s="377"/>
      <c r="F361" s="378"/>
      <c r="G361" s="378"/>
      <c r="H361" s="378"/>
      <c r="I361" s="393">
        <f t="shared" si="46"/>
        <v>0</v>
      </c>
      <c r="J361" s="391"/>
    </row>
    <row r="362" spans="1:10" s="350" customFormat="1" ht="14.25" customHeight="1">
      <c r="A362" s="366"/>
      <c r="B362" s="409"/>
      <c r="C362" s="410" t="s">
        <v>391</v>
      </c>
      <c r="D362" s="376"/>
      <c r="E362" s="377"/>
      <c r="F362" s="378"/>
      <c r="G362" s="378"/>
      <c r="H362" s="378"/>
      <c r="I362" s="393">
        <f t="shared" si="46"/>
        <v>0</v>
      </c>
      <c r="J362" s="391"/>
    </row>
    <row r="363" spans="1:10" s="350" customFormat="1" ht="14.25" customHeight="1">
      <c r="A363" s="366"/>
      <c r="B363" s="409"/>
      <c r="C363" s="410" t="s">
        <v>391</v>
      </c>
      <c r="D363" s="376"/>
      <c r="E363" s="377"/>
      <c r="F363" s="378"/>
      <c r="G363" s="378"/>
      <c r="H363" s="378"/>
      <c r="I363" s="393">
        <f t="shared" si="46"/>
        <v>0</v>
      </c>
      <c r="J363" s="391"/>
    </row>
    <row r="364" spans="1:10" s="350" customFormat="1" ht="14.25" customHeight="1">
      <c r="A364" s="366"/>
      <c r="B364" s="409"/>
      <c r="C364" s="410" t="s">
        <v>391</v>
      </c>
      <c r="D364" s="376"/>
      <c r="E364" s="377"/>
      <c r="F364" s="378"/>
      <c r="G364" s="378"/>
      <c r="H364" s="378"/>
      <c r="I364" s="393">
        <f t="shared" si="46"/>
        <v>0</v>
      </c>
      <c r="J364" s="391"/>
    </row>
    <row r="365" spans="1:10" s="350" customFormat="1" ht="14.25" customHeight="1">
      <c r="A365" s="366"/>
      <c r="B365" s="371"/>
      <c r="C365" s="375"/>
      <c r="D365" s="376"/>
      <c r="E365" s="377"/>
      <c r="F365" s="378"/>
      <c r="G365" s="378"/>
      <c r="H365" s="382" t="s">
        <v>386</v>
      </c>
      <c r="I365" s="392">
        <f>SUM(I358:I364)</f>
        <v>7.8649999999999998E-2</v>
      </c>
      <c r="J365" s="389">
        <f>+I365+I365*$J$2</f>
        <v>8.6514999999999995E-2</v>
      </c>
    </row>
    <row r="366" spans="1:10" s="350" customFormat="1" ht="14.25" customHeight="1">
      <c r="A366" s="374"/>
      <c r="B366" s="407"/>
      <c r="C366" s="408"/>
      <c r="D366" s="376"/>
      <c r="E366" s="377"/>
      <c r="F366" s="378"/>
      <c r="G366" s="378"/>
      <c r="H366" s="378"/>
      <c r="I366" s="393"/>
      <c r="J366" s="391"/>
    </row>
    <row r="367" spans="1:10" s="350" customFormat="1" ht="14.25" customHeight="1">
      <c r="A367" s="374"/>
      <c r="B367" s="407" t="s">
        <v>494</v>
      </c>
      <c r="C367" s="408"/>
      <c r="D367" s="376"/>
      <c r="E367" s="377"/>
      <c r="F367" s="378"/>
      <c r="G367" s="378"/>
      <c r="H367" s="378"/>
      <c r="I367" s="393"/>
      <c r="J367" s="391"/>
    </row>
    <row r="368" spans="1:10" s="350" customFormat="1" ht="14.25" customHeight="1">
      <c r="A368" s="366"/>
      <c r="B368" s="409"/>
      <c r="C368" s="410" t="s">
        <v>108</v>
      </c>
      <c r="D368" s="376"/>
      <c r="E368" s="377"/>
      <c r="F368" s="378"/>
      <c r="G368" s="378"/>
      <c r="H368" s="378"/>
      <c r="I368" s="393">
        <f t="shared" ref="I368:I369" si="47">PRODUCT(D368:H368)</f>
        <v>0</v>
      </c>
      <c r="J368" s="391"/>
    </row>
    <row r="369" spans="1:10" s="350" customFormat="1" ht="14.25" customHeight="1">
      <c r="A369" s="366"/>
      <c r="B369" s="409"/>
      <c r="C369" s="410" t="s">
        <v>108</v>
      </c>
      <c r="D369" s="376"/>
      <c r="E369" s="377"/>
      <c r="F369" s="378"/>
      <c r="G369" s="378"/>
      <c r="H369" s="378"/>
      <c r="I369" s="393">
        <f t="shared" si="47"/>
        <v>0</v>
      </c>
      <c r="J369" s="391"/>
    </row>
    <row r="370" spans="1:10" s="350" customFormat="1" ht="14.25" customHeight="1">
      <c r="A370" s="366"/>
      <c r="B370" s="371"/>
      <c r="C370" s="375"/>
      <c r="D370" s="376"/>
      <c r="E370" s="377"/>
      <c r="F370" s="378"/>
      <c r="G370" s="378"/>
      <c r="H370" s="382" t="s">
        <v>386</v>
      </c>
      <c r="I370" s="392">
        <f>SUM(I368:I369)</f>
        <v>0</v>
      </c>
      <c r="J370" s="389">
        <f>+I370+I370*$J$2</f>
        <v>0</v>
      </c>
    </row>
    <row r="371" spans="1:10" s="350" customFormat="1" ht="14.25" customHeight="1">
      <c r="A371" s="374"/>
      <c r="B371" s="407"/>
      <c r="C371" s="408"/>
      <c r="D371" s="376"/>
      <c r="E371" s="377"/>
      <c r="F371" s="378"/>
      <c r="G371" s="378"/>
      <c r="H371" s="378"/>
      <c r="I371" s="393"/>
      <c r="J371" s="391"/>
    </row>
    <row r="372" spans="1:10" s="350" customFormat="1" ht="14.25" customHeight="1">
      <c r="A372" s="374"/>
      <c r="B372" s="407"/>
      <c r="C372" s="408"/>
      <c r="D372" s="376"/>
      <c r="E372" s="377"/>
      <c r="F372" s="378"/>
      <c r="G372" s="378"/>
      <c r="H372" s="378"/>
      <c r="I372" s="393"/>
      <c r="J372" s="391"/>
    </row>
    <row r="373" spans="1:10" s="350" customFormat="1" ht="14.25" customHeight="1">
      <c r="A373" s="374"/>
      <c r="B373" s="407" t="s">
        <v>495</v>
      </c>
      <c r="C373" s="408"/>
      <c r="D373" s="376"/>
      <c r="E373" s="377"/>
      <c r="F373" s="378"/>
      <c r="G373" s="378"/>
      <c r="H373" s="378"/>
      <c r="I373" s="393"/>
      <c r="J373" s="391"/>
    </row>
    <row r="374" spans="1:10" s="350" customFormat="1" ht="14.25" customHeight="1">
      <c r="A374" s="366"/>
      <c r="B374" s="409" t="s">
        <v>590</v>
      </c>
      <c r="C374" s="410" t="s">
        <v>108</v>
      </c>
      <c r="D374" s="376">
        <v>1</v>
      </c>
      <c r="E374" s="377">
        <v>1</v>
      </c>
      <c r="F374" s="378"/>
      <c r="G374" s="378">
        <v>2.4</v>
      </c>
      <c r="H374" s="378"/>
      <c r="I374" s="393">
        <f t="shared" ref="I374:I375" si="48">PRODUCT(D374:H374)</f>
        <v>2.4</v>
      </c>
      <c r="J374" s="391"/>
    </row>
    <row r="375" spans="1:10" s="350" customFormat="1" ht="14.25" customHeight="1">
      <c r="A375" s="366"/>
      <c r="B375" s="412" t="s">
        <v>592</v>
      </c>
      <c r="C375" s="410" t="s">
        <v>108</v>
      </c>
      <c r="D375" s="376">
        <v>1</v>
      </c>
      <c r="E375" s="377">
        <v>1.5</v>
      </c>
      <c r="F375" s="378"/>
      <c r="G375" s="378">
        <v>2.4</v>
      </c>
      <c r="H375" s="378"/>
      <c r="I375" s="393">
        <f t="shared" si="48"/>
        <v>3.5999999999999996</v>
      </c>
      <c r="J375" s="391"/>
    </row>
    <row r="376" spans="1:10" s="350" customFormat="1" ht="14.25" customHeight="1">
      <c r="A376" s="366"/>
      <c r="B376" s="371"/>
      <c r="C376" s="375"/>
      <c r="D376" s="376"/>
      <c r="E376" s="377"/>
      <c r="F376" s="378"/>
      <c r="G376" s="378"/>
      <c r="H376" s="382" t="s">
        <v>386</v>
      </c>
      <c r="I376" s="392">
        <f>SUM(I374:I375)</f>
        <v>6</v>
      </c>
      <c r="J376" s="389">
        <f>+I376+I376*$J$2</f>
        <v>6.6</v>
      </c>
    </row>
    <row r="377" spans="1:10" s="350" customFormat="1" ht="14.25" customHeight="1">
      <c r="A377" s="374"/>
      <c r="B377" s="407"/>
      <c r="C377" s="408"/>
      <c r="D377" s="376"/>
      <c r="E377" s="377"/>
      <c r="F377" s="378"/>
      <c r="G377" s="378"/>
      <c r="H377" s="378"/>
      <c r="I377" s="393"/>
      <c r="J377" s="391"/>
    </row>
    <row r="378" spans="1:10" s="350" customFormat="1" ht="14.25" customHeight="1">
      <c r="A378" s="374"/>
      <c r="B378" s="407" t="s">
        <v>496</v>
      </c>
      <c r="C378" s="408"/>
      <c r="D378" s="376"/>
      <c r="E378" s="377"/>
      <c r="F378" s="378"/>
      <c r="G378" s="378"/>
      <c r="H378" s="378"/>
      <c r="I378" s="393"/>
      <c r="J378" s="391"/>
    </row>
    <row r="379" spans="1:10" s="350" customFormat="1" ht="14.25" customHeight="1">
      <c r="A379" s="366"/>
      <c r="B379" s="409"/>
      <c r="C379" s="410" t="s">
        <v>108</v>
      </c>
      <c r="D379" s="376"/>
      <c r="E379" s="377"/>
      <c r="F379" s="378"/>
      <c r="G379" s="378"/>
      <c r="H379" s="378"/>
      <c r="I379" s="393">
        <f t="shared" ref="I379" si="49">PRODUCT(D379:H379)</f>
        <v>0</v>
      </c>
      <c r="J379" s="391"/>
    </row>
    <row r="380" spans="1:10" s="350" customFormat="1" ht="14.25" customHeight="1">
      <c r="A380" s="366"/>
      <c r="B380" s="371"/>
      <c r="C380" s="375"/>
      <c r="D380" s="376"/>
      <c r="E380" s="377"/>
      <c r="F380" s="378"/>
      <c r="G380" s="378"/>
      <c r="H380" s="382" t="s">
        <v>386</v>
      </c>
      <c r="I380" s="392">
        <f>SUM(I379:I379)</f>
        <v>0</v>
      </c>
      <c r="J380" s="389">
        <f>+I380+I380*$J$2</f>
        <v>0</v>
      </c>
    </row>
    <row r="381" spans="1:10" s="350" customFormat="1" ht="14.25" customHeight="1">
      <c r="A381" s="374"/>
      <c r="B381" s="409"/>
      <c r="C381" s="410"/>
      <c r="D381" s="376"/>
      <c r="E381" s="377"/>
      <c r="F381" s="378"/>
      <c r="G381" s="378"/>
      <c r="H381" s="378"/>
      <c r="I381" s="393"/>
      <c r="J381" s="391"/>
    </row>
    <row r="382" spans="1:10" s="350" customFormat="1" ht="14.25" customHeight="1">
      <c r="A382" s="374"/>
      <c r="B382" s="407"/>
      <c r="C382" s="408"/>
      <c r="D382" s="376"/>
      <c r="E382" s="377"/>
      <c r="F382" s="378"/>
      <c r="G382" s="378"/>
      <c r="H382" s="378"/>
      <c r="I382" s="393"/>
      <c r="J382" s="391"/>
    </row>
    <row r="383" spans="1:10" s="350" customFormat="1" ht="14.25" customHeight="1">
      <c r="A383" s="374"/>
      <c r="B383" s="407" t="s">
        <v>498</v>
      </c>
      <c r="C383" s="408"/>
      <c r="D383" s="376"/>
      <c r="E383" s="377"/>
      <c r="F383" s="378"/>
      <c r="G383" s="378"/>
      <c r="H383" s="378"/>
      <c r="I383" s="393"/>
      <c r="J383" s="391"/>
    </row>
    <row r="384" spans="1:10" s="350" customFormat="1" ht="14.25" customHeight="1">
      <c r="A384" s="366"/>
      <c r="B384" s="412" t="s">
        <v>491</v>
      </c>
      <c r="C384" s="410" t="s">
        <v>108</v>
      </c>
      <c r="D384" s="376"/>
      <c r="E384" s="377"/>
      <c r="F384" s="378"/>
      <c r="G384" s="378"/>
      <c r="H384" s="378"/>
      <c r="I384" s="393">
        <f t="shared" ref="I384:I385" si="50">PRODUCT(D384:H384)</f>
        <v>0</v>
      </c>
      <c r="J384" s="391"/>
    </row>
    <row r="385" spans="1:10" s="350" customFormat="1" ht="14.25" customHeight="1">
      <c r="A385" s="366"/>
      <c r="B385" s="412" t="s">
        <v>492</v>
      </c>
      <c r="C385" s="410" t="s">
        <v>108</v>
      </c>
      <c r="D385" s="376">
        <v>2</v>
      </c>
      <c r="E385" s="377">
        <v>0.8</v>
      </c>
      <c r="F385" s="378"/>
      <c r="G385" s="378">
        <v>1.8</v>
      </c>
      <c r="H385" s="378"/>
      <c r="I385" s="393">
        <f t="shared" si="50"/>
        <v>2.8800000000000003</v>
      </c>
      <c r="J385" s="391"/>
    </row>
    <row r="386" spans="1:10" s="350" customFormat="1" ht="14.25" customHeight="1">
      <c r="A386" s="366"/>
      <c r="B386" s="371"/>
      <c r="C386" s="375"/>
      <c r="D386" s="376"/>
      <c r="E386" s="377"/>
      <c r="F386" s="378"/>
      <c r="G386" s="378"/>
      <c r="H386" s="382" t="s">
        <v>386</v>
      </c>
      <c r="I386" s="392">
        <f>SUM(I384:I385)</f>
        <v>2.8800000000000003</v>
      </c>
      <c r="J386" s="389">
        <f>+I386+I386*$J$2</f>
        <v>3.1680000000000001</v>
      </c>
    </row>
    <row r="387" spans="1:10" s="350" customFormat="1" ht="14.25" customHeight="1">
      <c r="A387" s="374"/>
      <c r="B387" s="407"/>
      <c r="C387" s="408"/>
      <c r="D387" s="376"/>
      <c r="E387" s="377"/>
      <c r="F387" s="378"/>
      <c r="G387" s="378"/>
      <c r="H387" s="378"/>
      <c r="I387" s="393"/>
      <c r="J387" s="391"/>
    </row>
    <row r="388" spans="1:10" s="350" customFormat="1" ht="14.25" customHeight="1">
      <c r="A388" s="374"/>
      <c r="B388" s="407" t="s">
        <v>499</v>
      </c>
      <c r="C388" s="408"/>
      <c r="D388" s="376"/>
      <c r="E388" s="377"/>
      <c r="F388" s="378"/>
      <c r="G388" s="378"/>
      <c r="H388" s="378"/>
      <c r="I388" s="393"/>
      <c r="J388" s="391"/>
    </row>
    <row r="389" spans="1:10" s="350" customFormat="1" ht="14.25" customHeight="1">
      <c r="A389" s="366"/>
      <c r="B389" s="412"/>
      <c r="C389" s="410" t="s">
        <v>213</v>
      </c>
      <c r="D389" s="376"/>
      <c r="E389" s="377"/>
      <c r="F389" s="378"/>
      <c r="G389" s="378"/>
      <c r="H389" s="378"/>
      <c r="I389" s="393">
        <f t="shared" ref="I389:I390" si="51">PRODUCT(D389:H389)</f>
        <v>0</v>
      </c>
      <c r="J389" s="391"/>
    </row>
    <row r="390" spans="1:10" s="350" customFormat="1" ht="14.25" customHeight="1">
      <c r="A390" s="366"/>
      <c r="B390" s="412"/>
      <c r="C390" s="410" t="s">
        <v>213</v>
      </c>
      <c r="D390" s="376"/>
      <c r="E390" s="377"/>
      <c r="F390" s="378"/>
      <c r="G390" s="378"/>
      <c r="H390" s="378"/>
      <c r="I390" s="393">
        <f t="shared" si="51"/>
        <v>0</v>
      </c>
      <c r="J390" s="391"/>
    </row>
    <row r="391" spans="1:10" s="350" customFormat="1" ht="14.25" customHeight="1">
      <c r="A391" s="366"/>
      <c r="B391" s="371"/>
      <c r="C391" s="375"/>
      <c r="D391" s="376"/>
      <c r="E391" s="377"/>
      <c r="F391" s="378"/>
      <c r="G391" s="378"/>
      <c r="H391" s="382" t="s">
        <v>386</v>
      </c>
      <c r="I391" s="392">
        <f>SUM(I389:I390)</f>
        <v>0</v>
      </c>
      <c r="J391" s="389">
        <f>+I391+I391*$J$2</f>
        <v>0</v>
      </c>
    </row>
    <row r="392" spans="1:10" s="350" customFormat="1" ht="14.25" customHeight="1">
      <c r="A392" s="374"/>
      <c r="B392" s="407"/>
      <c r="C392" s="408"/>
      <c r="D392" s="376"/>
      <c r="E392" s="377"/>
      <c r="F392" s="378"/>
      <c r="G392" s="378"/>
      <c r="H392" s="378"/>
      <c r="I392" s="393"/>
      <c r="J392" s="391"/>
    </row>
    <row r="393" spans="1:10" s="350" customFormat="1" ht="14.25" customHeight="1">
      <c r="A393" s="374"/>
      <c r="B393" s="407"/>
      <c r="C393" s="408"/>
      <c r="D393" s="376"/>
      <c r="E393" s="377"/>
      <c r="F393" s="378"/>
      <c r="G393" s="378"/>
      <c r="H393" s="378"/>
      <c r="I393" s="393"/>
      <c r="J393" s="391"/>
    </row>
    <row r="394" spans="1:10" s="350" customFormat="1" ht="14.25" customHeight="1">
      <c r="A394" s="374"/>
      <c r="B394" s="407"/>
      <c r="C394" s="408"/>
      <c r="D394" s="376"/>
      <c r="E394" s="377"/>
      <c r="F394" s="378"/>
      <c r="G394" s="378"/>
      <c r="H394" s="378"/>
      <c r="I394" s="393"/>
      <c r="J394" s="391"/>
    </row>
    <row r="395" spans="1:10" s="350" customFormat="1" ht="14.25" customHeight="1">
      <c r="A395" s="374"/>
      <c r="B395" s="407"/>
      <c r="C395" s="408"/>
      <c r="D395" s="376"/>
      <c r="E395" s="377"/>
      <c r="F395" s="378"/>
      <c r="G395" s="378"/>
      <c r="H395" s="378"/>
      <c r="I395" s="393"/>
      <c r="J395" s="391"/>
    </row>
    <row r="396" spans="1:10" s="350" customFormat="1" ht="14.25" customHeight="1">
      <c r="A396" s="374"/>
      <c r="B396" s="407" t="s">
        <v>502</v>
      </c>
      <c r="C396" s="408"/>
      <c r="D396" s="376"/>
      <c r="E396" s="377"/>
      <c r="F396" s="378"/>
      <c r="G396" s="378"/>
      <c r="H396" s="378"/>
      <c r="I396" s="393"/>
      <c r="J396" s="391"/>
    </row>
    <row r="397" spans="1:10" s="350" customFormat="1" ht="14.25" customHeight="1">
      <c r="A397" s="366"/>
      <c r="B397" s="412"/>
      <c r="C397" s="410" t="s">
        <v>108</v>
      </c>
      <c r="D397" s="376"/>
      <c r="E397" s="377"/>
      <c r="F397" s="378"/>
      <c r="G397" s="378"/>
      <c r="H397" s="378"/>
      <c r="I397" s="393">
        <f t="shared" ref="I397:I403" si="52">PRODUCT(D397:H397)</f>
        <v>0</v>
      </c>
      <c r="J397" s="391"/>
    </row>
    <row r="398" spans="1:10" s="350" customFormat="1" ht="14.25" customHeight="1">
      <c r="A398" s="366"/>
      <c r="B398" s="371"/>
      <c r="C398" s="375"/>
      <c r="D398" s="376"/>
      <c r="E398" s="377"/>
      <c r="F398" s="378"/>
      <c r="G398" s="378"/>
      <c r="H398" s="382" t="s">
        <v>386</v>
      </c>
      <c r="I398" s="392">
        <f>SUM(I397:I397)</f>
        <v>0</v>
      </c>
      <c r="J398" s="389">
        <f>+I398+I398*$J$2</f>
        <v>0</v>
      </c>
    </row>
    <row r="399" spans="1:10" s="350" customFormat="1" ht="14.25" customHeight="1">
      <c r="A399" s="366"/>
      <c r="B399" s="412"/>
      <c r="C399" s="410"/>
      <c r="D399" s="376"/>
      <c r="E399" s="377"/>
      <c r="F399" s="378"/>
      <c r="G399" s="378"/>
      <c r="H399" s="378"/>
      <c r="I399" s="393"/>
      <c r="J399" s="391"/>
    </row>
    <row r="400" spans="1:10" s="350" customFormat="1" ht="14.25" customHeight="1">
      <c r="A400" s="366"/>
      <c r="B400" s="412"/>
      <c r="C400" s="410"/>
      <c r="D400" s="376"/>
      <c r="E400" s="377"/>
      <c r="F400" s="378"/>
      <c r="G400" s="378"/>
      <c r="H400" s="378"/>
      <c r="I400" s="393"/>
      <c r="J400" s="391"/>
    </row>
    <row r="401" spans="1:10" s="350" customFormat="1" ht="14.25" customHeight="1">
      <c r="A401" s="366"/>
      <c r="B401" s="413" t="s">
        <v>503</v>
      </c>
      <c r="C401" s="410" t="s">
        <v>108</v>
      </c>
      <c r="D401" s="376"/>
      <c r="E401" s="377"/>
      <c r="F401" s="378"/>
      <c r="G401" s="378"/>
      <c r="H401" s="378"/>
      <c r="I401" s="393">
        <f t="shared" si="52"/>
        <v>0</v>
      </c>
      <c r="J401" s="391"/>
    </row>
    <row r="402" spans="1:10" s="350" customFormat="1" ht="14.25" customHeight="1">
      <c r="A402" s="366"/>
      <c r="B402" s="412"/>
      <c r="C402" s="410" t="s">
        <v>108</v>
      </c>
      <c r="D402" s="376"/>
      <c r="E402" s="377"/>
      <c r="F402" s="378"/>
      <c r="G402" s="378"/>
      <c r="H402" s="378"/>
      <c r="I402" s="393">
        <f t="shared" si="52"/>
        <v>0</v>
      </c>
      <c r="J402" s="391"/>
    </row>
    <row r="403" spans="1:10" s="350" customFormat="1" ht="14.25" customHeight="1">
      <c r="A403" s="366"/>
      <c r="B403" s="412"/>
      <c r="C403" s="410" t="s">
        <v>108</v>
      </c>
      <c r="D403" s="376"/>
      <c r="E403" s="377"/>
      <c r="F403" s="378"/>
      <c r="G403" s="378"/>
      <c r="H403" s="378"/>
      <c r="I403" s="393">
        <f t="shared" si="52"/>
        <v>0</v>
      </c>
      <c r="J403" s="391"/>
    </row>
    <row r="404" spans="1:10" s="350" customFormat="1" ht="14.25" customHeight="1">
      <c r="A404" s="366"/>
      <c r="B404" s="371"/>
      <c r="C404" s="375"/>
      <c r="D404" s="376"/>
      <c r="E404" s="377"/>
      <c r="F404" s="378"/>
      <c r="G404" s="378"/>
      <c r="H404" s="382" t="s">
        <v>386</v>
      </c>
      <c r="I404" s="392">
        <f>SUM(I401:I403)</f>
        <v>0</v>
      </c>
      <c r="J404" s="389">
        <f>+I404+I404*$J$2</f>
        <v>0</v>
      </c>
    </row>
    <row r="405" spans="1:10" s="350" customFormat="1" ht="14.25" customHeight="1">
      <c r="A405" s="374"/>
      <c r="B405" s="407" t="s">
        <v>504</v>
      </c>
      <c r="C405" s="408"/>
      <c r="D405" s="376"/>
      <c r="E405" s="377"/>
      <c r="F405" s="378"/>
      <c r="G405" s="378"/>
      <c r="H405" s="378"/>
      <c r="I405" s="393"/>
      <c r="J405" s="391"/>
    </row>
    <row r="406" spans="1:10" s="350" customFormat="1" ht="14.25" customHeight="1">
      <c r="A406" s="366"/>
      <c r="B406" s="412" t="s">
        <v>505</v>
      </c>
      <c r="C406" s="410" t="s">
        <v>108</v>
      </c>
      <c r="D406" s="376"/>
      <c r="E406" s="377"/>
      <c r="F406" s="378"/>
      <c r="G406" s="378"/>
      <c r="H406" s="378"/>
      <c r="I406" s="393">
        <f t="shared" ref="I406:I407" si="53">PRODUCT(D406:H406)</f>
        <v>0</v>
      </c>
      <c r="J406" s="389"/>
    </row>
    <row r="407" spans="1:10" s="350" customFormat="1" ht="14.25" customHeight="1">
      <c r="A407" s="366"/>
      <c r="B407" s="412" t="s">
        <v>506</v>
      </c>
      <c r="C407" s="410" t="s">
        <v>108</v>
      </c>
      <c r="D407" s="376"/>
      <c r="E407" s="377"/>
      <c r="F407" s="378"/>
      <c r="G407" s="378"/>
      <c r="H407" s="378"/>
      <c r="I407" s="393">
        <f t="shared" si="53"/>
        <v>0</v>
      </c>
      <c r="J407" s="389"/>
    </row>
    <row r="408" spans="1:10" s="350" customFormat="1" ht="14.25" customHeight="1">
      <c r="A408" s="366"/>
      <c r="B408" s="412"/>
      <c r="C408" s="410"/>
      <c r="D408" s="376"/>
      <c r="E408" s="377"/>
      <c r="F408" s="378"/>
      <c r="G408" s="378"/>
      <c r="H408" s="382" t="s">
        <v>386</v>
      </c>
      <c r="I408" s="393">
        <f>SUM(I406:I407)</f>
        <v>0</v>
      </c>
      <c r="J408" s="389">
        <f t="shared" ref="J408" si="54">+I408+I408*$J$2</f>
        <v>0</v>
      </c>
    </row>
    <row r="409" spans="1:10" s="350" customFormat="1" ht="14.25" customHeight="1">
      <c r="A409" s="366"/>
      <c r="B409" s="412"/>
      <c r="C409" s="410"/>
      <c r="D409" s="376"/>
      <c r="E409" s="377"/>
      <c r="F409" s="378"/>
      <c r="G409" s="378"/>
      <c r="H409" s="378"/>
      <c r="I409" s="393"/>
      <c r="J409" s="391"/>
    </row>
    <row r="410" spans="1:10" s="350" customFormat="1" ht="14.25" customHeight="1">
      <c r="A410" s="374"/>
      <c r="B410" s="407" t="s">
        <v>507</v>
      </c>
      <c r="C410" s="408" t="s">
        <v>508</v>
      </c>
      <c r="D410" s="376">
        <v>1</v>
      </c>
      <c r="E410" s="377"/>
      <c r="F410" s="378"/>
      <c r="G410" s="378"/>
      <c r="H410" s="378"/>
      <c r="I410" s="393">
        <f t="shared" ref="I410:I414" si="55">PRODUCT(D410:H410)</f>
        <v>1</v>
      </c>
      <c r="J410" s="391"/>
    </row>
    <row r="411" spans="1:10" s="350" customFormat="1" ht="14.25" customHeight="1">
      <c r="A411" s="374"/>
      <c r="B411" s="407" t="s">
        <v>509</v>
      </c>
      <c r="C411" s="408" t="s">
        <v>508</v>
      </c>
      <c r="D411" s="376">
        <v>1</v>
      </c>
      <c r="E411" s="377"/>
      <c r="F411" s="378"/>
      <c r="G411" s="378"/>
      <c r="H411" s="378"/>
      <c r="I411" s="393">
        <f t="shared" si="55"/>
        <v>1</v>
      </c>
      <c r="J411" s="391"/>
    </row>
    <row r="412" spans="1:10" s="350" customFormat="1" ht="14.25" customHeight="1">
      <c r="A412" s="374"/>
      <c r="B412" s="407" t="s">
        <v>510</v>
      </c>
      <c r="C412" s="408" t="s">
        <v>508</v>
      </c>
      <c r="D412" s="376"/>
      <c r="E412" s="377"/>
      <c r="F412" s="378"/>
      <c r="G412" s="378"/>
      <c r="H412" s="378"/>
      <c r="I412" s="393">
        <f t="shared" si="55"/>
        <v>0</v>
      </c>
      <c r="J412" s="391"/>
    </row>
    <row r="413" spans="1:10" s="350" customFormat="1" ht="14.25" customHeight="1">
      <c r="A413" s="374"/>
      <c r="B413" s="407" t="s">
        <v>511</v>
      </c>
      <c r="C413" s="408" t="s">
        <v>508</v>
      </c>
      <c r="D413" s="376">
        <v>2</v>
      </c>
      <c r="E413" s="377"/>
      <c r="F413" s="378"/>
      <c r="G413" s="378"/>
      <c r="H413" s="378"/>
      <c r="I413" s="393">
        <f t="shared" si="55"/>
        <v>2</v>
      </c>
      <c r="J413" s="391"/>
    </row>
    <row r="414" spans="1:10" s="350" customFormat="1" ht="14.25" customHeight="1">
      <c r="A414" s="374"/>
      <c r="B414" s="407" t="s">
        <v>593</v>
      </c>
      <c r="C414" s="408" t="s">
        <v>243</v>
      </c>
      <c r="D414" s="376">
        <v>2</v>
      </c>
      <c r="E414" s="377"/>
      <c r="F414" s="378"/>
      <c r="G414" s="378"/>
      <c r="H414" s="378"/>
      <c r="I414" s="393">
        <f t="shared" si="55"/>
        <v>2</v>
      </c>
      <c r="J414" s="391"/>
    </row>
    <row r="415" spans="1:10" s="350" customFormat="1" ht="14.25" customHeight="1">
      <c r="A415" s="414"/>
      <c r="B415" s="409"/>
      <c r="C415" s="410"/>
      <c r="D415" s="376"/>
      <c r="E415" s="377"/>
      <c r="F415" s="378"/>
      <c r="G415" s="378"/>
      <c r="H415" s="378"/>
      <c r="I415" s="393"/>
      <c r="J415" s="391"/>
    </row>
    <row r="416" spans="1:10" s="350" customFormat="1" ht="14.25" customHeight="1">
      <c r="A416" s="415"/>
      <c r="B416" s="407"/>
      <c r="C416" s="408"/>
      <c r="D416" s="376"/>
      <c r="E416" s="377"/>
      <c r="F416" s="378"/>
      <c r="G416" s="378"/>
      <c r="H416" s="378"/>
      <c r="I416" s="393"/>
      <c r="J416" s="391"/>
    </row>
    <row r="417" spans="1:12" s="350" customFormat="1" ht="14.25" customHeight="1">
      <c r="A417" s="374" t="s">
        <v>512</v>
      </c>
      <c r="B417" s="367" t="s">
        <v>513</v>
      </c>
      <c r="C417" s="368"/>
      <c r="D417" s="376"/>
      <c r="E417" s="377"/>
      <c r="F417" s="378"/>
      <c r="G417" s="378"/>
      <c r="H417" s="378"/>
      <c r="I417" s="393"/>
      <c r="J417" s="391"/>
    </row>
    <row r="418" spans="1:12" s="350" customFormat="1" ht="14.25" customHeight="1">
      <c r="A418" s="374">
        <v>1</v>
      </c>
      <c r="B418" s="21" t="s">
        <v>594</v>
      </c>
      <c r="C418" s="368"/>
      <c r="D418" s="376"/>
      <c r="E418" s="377"/>
      <c r="F418" s="378"/>
      <c r="G418" s="378"/>
      <c r="H418" s="378"/>
      <c r="I418" s="393"/>
      <c r="J418" s="391"/>
    </row>
    <row r="419" spans="1:12" s="350" customFormat="1" ht="14.25" customHeight="1">
      <c r="A419" s="374"/>
      <c r="B419" s="379" t="s">
        <v>514</v>
      </c>
      <c r="C419" s="368"/>
      <c r="D419" s="376"/>
      <c r="E419" s="377"/>
      <c r="F419" s="378"/>
      <c r="G419" s="378"/>
      <c r="H419" s="378"/>
      <c r="I419" s="393"/>
      <c r="J419" s="391"/>
      <c r="K419" s="394"/>
      <c r="L419" s="417" t="s">
        <v>595</v>
      </c>
    </row>
    <row r="420" spans="1:12" s="350" customFormat="1" ht="14.25" customHeight="1">
      <c r="A420" s="374"/>
      <c r="B420" s="350" t="s">
        <v>596</v>
      </c>
      <c r="C420" s="410" t="s">
        <v>108</v>
      </c>
      <c r="D420" s="376">
        <v>1</v>
      </c>
      <c r="E420" s="376">
        <v>18.7</v>
      </c>
      <c r="F420" s="376"/>
      <c r="G420" s="376">
        <v>4</v>
      </c>
      <c r="H420" s="376"/>
      <c r="I420" s="393">
        <f t="shared" ref="I420:I432" si="56">PRODUCT(D420:H420)</f>
        <v>74.8</v>
      </c>
      <c r="J420" s="391"/>
      <c r="K420" s="394"/>
      <c r="L420" s="350">
        <f t="shared" ref="L420:L432" si="57">+D420*E420</f>
        <v>18.7</v>
      </c>
    </row>
    <row r="421" spans="1:12" s="350" customFormat="1" ht="14.25" customHeight="1">
      <c r="A421" s="374"/>
      <c r="B421" s="371" t="s">
        <v>439</v>
      </c>
      <c r="C421" s="410" t="s">
        <v>108</v>
      </c>
      <c r="D421" s="376">
        <v>-1</v>
      </c>
      <c r="E421" s="377">
        <v>1</v>
      </c>
      <c r="F421" s="376"/>
      <c r="G421" s="378">
        <v>2.4</v>
      </c>
      <c r="H421" s="376"/>
      <c r="I421" s="393">
        <f t="shared" si="56"/>
        <v>-2.4</v>
      </c>
      <c r="J421" s="391"/>
      <c r="K421" s="394"/>
      <c r="L421" s="350">
        <f t="shared" si="57"/>
        <v>-1</v>
      </c>
    </row>
    <row r="422" spans="1:12" s="350" customFormat="1" ht="14.25" customHeight="1">
      <c r="A422" s="374"/>
      <c r="B422" s="395" t="s">
        <v>597</v>
      </c>
      <c r="C422" s="410" t="s">
        <v>108</v>
      </c>
      <c r="D422" s="376">
        <v>1</v>
      </c>
      <c r="E422" s="377">
        <v>11</v>
      </c>
      <c r="F422" s="378"/>
      <c r="G422" s="378">
        <v>4</v>
      </c>
      <c r="H422" s="376"/>
      <c r="I422" s="393">
        <f t="shared" si="56"/>
        <v>44</v>
      </c>
      <c r="J422" s="391"/>
      <c r="K422" s="394"/>
      <c r="L422" s="350">
        <f t="shared" si="57"/>
        <v>11</v>
      </c>
    </row>
    <row r="423" spans="1:12" s="350" customFormat="1" ht="14.25" customHeight="1">
      <c r="A423" s="374"/>
      <c r="B423" s="395" t="s">
        <v>598</v>
      </c>
      <c r="C423" s="410" t="s">
        <v>108</v>
      </c>
      <c r="D423" s="376">
        <v>2</v>
      </c>
      <c r="E423" s="377">
        <v>1.98</v>
      </c>
      <c r="F423" s="378"/>
      <c r="G423" s="378">
        <v>4</v>
      </c>
      <c r="H423" s="376"/>
      <c r="I423" s="393">
        <f t="shared" si="56"/>
        <v>15.84</v>
      </c>
      <c r="J423" s="391"/>
      <c r="K423" s="394"/>
      <c r="L423" s="350">
        <f t="shared" si="57"/>
        <v>3.96</v>
      </c>
    </row>
    <row r="424" spans="1:12" s="350" customFormat="1" ht="14.25" customHeight="1">
      <c r="A424" s="374"/>
      <c r="B424" s="395"/>
      <c r="C424" s="410" t="s">
        <v>108</v>
      </c>
      <c r="D424" s="376">
        <v>1</v>
      </c>
      <c r="E424" s="377">
        <v>0.68899999999999995</v>
      </c>
      <c r="F424" s="378"/>
      <c r="G424" s="378">
        <v>4</v>
      </c>
      <c r="H424" s="376"/>
      <c r="I424" s="393">
        <f t="shared" si="56"/>
        <v>2.7559999999999998</v>
      </c>
      <c r="J424" s="391"/>
      <c r="K424" s="394"/>
      <c r="L424" s="350">
        <f t="shared" si="57"/>
        <v>0.68899999999999995</v>
      </c>
    </row>
    <row r="425" spans="1:12" s="350" customFormat="1" ht="14.25" customHeight="1">
      <c r="A425" s="374"/>
      <c r="B425" s="395" t="s">
        <v>599</v>
      </c>
      <c r="C425" s="410" t="s">
        <v>108</v>
      </c>
      <c r="D425" s="376">
        <v>1</v>
      </c>
      <c r="E425" s="377">
        <f>3.19+0.9</f>
        <v>4.09</v>
      </c>
      <c r="F425" s="378"/>
      <c r="G425" s="378">
        <v>4</v>
      </c>
      <c r="H425" s="376"/>
      <c r="I425" s="393">
        <f t="shared" si="56"/>
        <v>16.36</v>
      </c>
      <c r="J425" s="391"/>
      <c r="K425" s="394"/>
      <c r="L425" s="350">
        <f t="shared" si="57"/>
        <v>4.09</v>
      </c>
    </row>
    <row r="426" spans="1:12" s="350" customFormat="1" ht="14.25" customHeight="1">
      <c r="A426" s="374"/>
      <c r="B426" s="395" t="s">
        <v>600</v>
      </c>
      <c r="C426" s="410" t="s">
        <v>108</v>
      </c>
      <c r="D426" s="376">
        <v>1</v>
      </c>
      <c r="E426" s="377">
        <v>2.3540000000000001</v>
      </c>
      <c r="F426" s="378"/>
      <c r="G426" s="378">
        <v>4</v>
      </c>
      <c r="H426" s="376"/>
      <c r="I426" s="393">
        <f t="shared" si="56"/>
        <v>9.4160000000000004</v>
      </c>
      <c r="J426" s="391"/>
      <c r="K426" s="394"/>
      <c r="L426" s="350">
        <f t="shared" si="57"/>
        <v>2.3540000000000001</v>
      </c>
    </row>
    <row r="427" spans="1:12" s="350" customFormat="1" ht="14.25" customHeight="1">
      <c r="A427" s="374"/>
      <c r="B427" s="395" t="s">
        <v>601</v>
      </c>
      <c r="C427" s="410" t="s">
        <v>108</v>
      </c>
      <c r="D427" s="376">
        <v>1</v>
      </c>
      <c r="E427" s="377">
        <v>4.2</v>
      </c>
      <c r="F427" s="378"/>
      <c r="G427" s="378">
        <v>2.7</v>
      </c>
      <c r="H427" s="376"/>
      <c r="I427" s="393">
        <f t="shared" si="56"/>
        <v>11.340000000000002</v>
      </c>
      <c r="J427" s="391"/>
      <c r="K427" s="394"/>
      <c r="L427" s="350">
        <f t="shared" si="57"/>
        <v>4.2</v>
      </c>
    </row>
    <row r="428" spans="1:12" s="350" customFormat="1" ht="14.25" customHeight="1">
      <c r="A428" s="374"/>
      <c r="B428" s="395"/>
      <c r="C428" s="410" t="s">
        <v>108</v>
      </c>
      <c r="D428" s="376">
        <v>3</v>
      </c>
      <c r="E428" s="377">
        <v>1.44</v>
      </c>
      <c r="F428" s="378"/>
      <c r="G428" s="378">
        <v>2.7</v>
      </c>
      <c r="H428" s="376"/>
      <c r="I428" s="393">
        <f t="shared" si="56"/>
        <v>11.664000000000001</v>
      </c>
      <c r="J428" s="391"/>
      <c r="K428" s="394"/>
      <c r="L428" s="350">
        <f t="shared" si="57"/>
        <v>4.32</v>
      </c>
    </row>
    <row r="429" spans="1:12" s="350" customFormat="1" ht="14.25" customHeight="1">
      <c r="A429" s="374"/>
      <c r="B429" s="395" t="s">
        <v>439</v>
      </c>
      <c r="C429" s="410" t="s">
        <v>108</v>
      </c>
      <c r="D429" s="376">
        <v>-3</v>
      </c>
      <c r="E429" s="377">
        <v>0.7</v>
      </c>
      <c r="F429" s="378"/>
      <c r="G429" s="378">
        <v>2.4</v>
      </c>
      <c r="H429" s="376"/>
      <c r="I429" s="393">
        <f t="shared" si="56"/>
        <v>-5.0399999999999991</v>
      </c>
      <c r="J429" s="391"/>
      <c r="K429" s="394"/>
      <c r="L429" s="350">
        <f t="shared" si="57"/>
        <v>-2.0999999999999996</v>
      </c>
    </row>
    <row r="430" spans="1:12" s="350" customFormat="1" ht="14.25" customHeight="1">
      <c r="A430" s="374"/>
      <c r="B430" s="381" t="s">
        <v>602</v>
      </c>
      <c r="C430" s="410" t="s">
        <v>108</v>
      </c>
      <c r="D430" s="376">
        <v>1</v>
      </c>
      <c r="E430" s="376">
        <v>14</v>
      </c>
      <c r="F430" s="376"/>
      <c r="G430" s="376">
        <v>4</v>
      </c>
      <c r="H430" s="376"/>
      <c r="I430" s="393">
        <f t="shared" si="56"/>
        <v>56</v>
      </c>
      <c r="J430" s="391"/>
      <c r="K430" s="394"/>
      <c r="L430" s="350">
        <f t="shared" si="57"/>
        <v>14</v>
      </c>
    </row>
    <row r="431" spans="1:12" s="350" customFormat="1" ht="14.25" customHeight="1">
      <c r="A431" s="374"/>
      <c r="B431" s="381"/>
      <c r="C431" s="410" t="s">
        <v>108</v>
      </c>
      <c r="D431" s="376">
        <v>1</v>
      </c>
      <c r="E431" s="376">
        <v>7.9</v>
      </c>
      <c r="F431" s="378"/>
      <c r="G431" s="378">
        <v>4</v>
      </c>
      <c r="H431" s="376"/>
      <c r="I431" s="393">
        <f t="shared" si="56"/>
        <v>31.6</v>
      </c>
      <c r="J431" s="391"/>
      <c r="K431" s="394"/>
      <c r="L431" s="350">
        <f t="shared" si="57"/>
        <v>7.9</v>
      </c>
    </row>
    <row r="432" spans="1:12" s="350" customFormat="1" ht="14.25" customHeight="1">
      <c r="A432" s="374"/>
      <c r="B432" s="381" t="s">
        <v>603</v>
      </c>
      <c r="C432" s="410" t="s">
        <v>108</v>
      </c>
      <c r="D432" s="376">
        <v>-18</v>
      </c>
      <c r="E432" s="376">
        <v>1.1000000000000001</v>
      </c>
      <c r="F432" s="378"/>
      <c r="G432" s="378">
        <v>2.95</v>
      </c>
      <c r="H432" s="376"/>
      <c r="I432" s="393">
        <f t="shared" si="56"/>
        <v>-58.410000000000004</v>
      </c>
      <c r="J432" s="391"/>
      <c r="K432" s="394"/>
      <c r="L432" s="350">
        <f t="shared" si="57"/>
        <v>-19.8</v>
      </c>
    </row>
    <row r="433" spans="1:14" s="350" customFormat="1" ht="14.25" customHeight="1">
      <c r="A433" s="366"/>
      <c r="B433" s="371"/>
      <c r="C433" s="375"/>
      <c r="D433" s="376"/>
      <c r="E433" s="377"/>
      <c r="F433" s="378"/>
      <c r="G433" s="378"/>
      <c r="H433" s="382" t="s">
        <v>386</v>
      </c>
      <c r="I433" s="392">
        <f>SUM(I420:I432)</f>
        <v>207.92600000000002</v>
      </c>
      <c r="J433" s="389">
        <f>+I433+I433*$J$2</f>
        <v>228.71860000000001</v>
      </c>
      <c r="L433" s="350">
        <f>SUM(L420:L432)</f>
        <v>48.313000000000002</v>
      </c>
      <c r="M433" s="350">
        <v>2</v>
      </c>
      <c r="N433" s="350">
        <f>+L433*M433</f>
        <v>96.626000000000005</v>
      </c>
    </row>
    <row r="434" spans="1:14" s="350" customFormat="1" ht="14.25" customHeight="1">
      <c r="A434" s="374"/>
      <c r="B434" s="367"/>
      <c r="C434" s="368"/>
      <c r="D434" s="376"/>
      <c r="E434" s="377"/>
      <c r="F434" s="378"/>
      <c r="G434" s="378"/>
      <c r="H434" s="378"/>
      <c r="I434" s="393"/>
      <c r="J434" s="391"/>
      <c r="K434" s="394"/>
    </row>
    <row r="435" spans="1:14" s="350" customFormat="1" ht="14.25" customHeight="1">
      <c r="A435" s="374">
        <v>2</v>
      </c>
      <c r="B435" s="21" t="s">
        <v>604</v>
      </c>
      <c r="C435" s="368"/>
      <c r="D435" s="376"/>
      <c r="E435" s="377"/>
      <c r="F435" s="378"/>
      <c r="G435" s="378"/>
      <c r="H435" s="378"/>
      <c r="I435" s="393"/>
      <c r="J435" s="391"/>
    </row>
    <row r="436" spans="1:14" s="350" customFormat="1" ht="14.25" customHeight="1">
      <c r="A436" s="374"/>
      <c r="B436" s="395"/>
      <c r="C436" s="410" t="s">
        <v>108</v>
      </c>
      <c r="D436" s="376"/>
      <c r="E436" s="377"/>
      <c r="F436" s="378"/>
      <c r="G436" s="378"/>
      <c r="H436" s="376"/>
      <c r="I436" s="393">
        <f t="shared" ref="I436:I438" si="58">PRODUCT(D436:H436)</f>
        <v>0</v>
      </c>
      <c r="J436" s="391"/>
    </row>
    <row r="437" spans="1:14" s="350" customFormat="1" ht="14.25" customHeight="1">
      <c r="A437" s="374"/>
      <c r="B437" s="395"/>
      <c r="C437" s="410" t="s">
        <v>108</v>
      </c>
      <c r="D437" s="376"/>
      <c r="E437" s="377"/>
      <c r="F437" s="378"/>
      <c r="G437" s="378"/>
      <c r="H437" s="376"/>
      <c r="I437" s="393">
        <f t="shared" si="58"/>
        <v>0</v>
      </c>
      <c r="J437" s="391"/>
    </row>
    <row r="438" spans="1:14" s="350" customFormat="1" ht="14.25" customHeight="1">
      <c r="A438" s="374"/>
      <c r="B438" s="395"/>
      <c r="C438" s="410" t="s">
        <v>108</v>
      </c>
      <c r="D438" s="376"/>
      <c r="E438" s="377"/>
      <c r="F438" s="378"/>
      <c r="G438" s="378"/>
      <c r="H438" s="376"/>
      <c r="I438" s="393">
        <f t="shared" si="58"/>
        <v>0</v>
      </c>
      <c r="J438" s="391"/>
    </row>
    <row r="439" spans="1:14" s="350" customFormat="1" ht="14.25" customHeight="1">
      <c r="A439" s="366"/>
      <c r="B439" s="371"/>
      <c r="C439" s="375"/>
      <c r="D439" s="376"/>
      <c r="E439" s="377"/>
      <c r="F439" s="378"/>
      <c r="G439" s="378"/>
      <c r="H439" s="382" t="s">
        <v>386</v>
      </c>
      <c r="I439" s="392">
        <f>SUM(I436:I438)</f>
        <v>0</v>
      </c>
      <c r="J439" s="389">
        <f>+I439+I439*$J$2</f>
        <v>0</v>
      </c>
    </row>
    <row r="440" spans="1:14" s="350" customFormat="1" ht="14.25" customHeight="1">
      <c r="A440" s="374"/>
      <c r="B440" s="367"/>
      <c r="C440" s="368"/>
      <c r="D440" s="376"/>
      <c r="E440" s="377"/>
      <c r="F440" s="378"/>
      <c r="G440" s="378"/>
      <c r="H440" s="378"/>
      <c r="I440" s="393"/>
      <c r="J440" s="391"/>
    </row>
    <row r="441" spans="1:14" s="350" customFormat="1" ht="14.25" customHeight="1">
      <c r="A441" s="374"/>
      <c r="B441" s="367"/>
      <c r="C441" s="368"/>
      <c r="D441" s="376"/>
      <c r="E441" s="377"/>
      <c r="F441" s="378"/>
      <c r="G441" s="378"/>
      <c r="H441" s="378"/>
      <c r="I441" s="393"/>
      <c r="J441" s="391"/>
    </row>
    <row r="442" spans="1:14" s="350" customFormat="1" ht="14.25" customHeight="1">
      <c r="A442" s="374">
        <v>3</v>
      </c>
      <c r="B442" s="416" t="s">
        <v>605</v>
      </c>
      <c r="C442" s="368"/>
      <c r="D442" s="376"/>
      <c r="E442" s="377"/>
      <c r="F442" s="378"/>
      <c r="G442" s="378"/>
      <c r="H442" s="378"/>
      <c r="I442" s="393"/>
      <c r="J442" s="391"/>
    </row>
    <row r="443" spans="1:14" s="350" customFormat="1" ht="14.25" customHeight="1">
      <c r="A443" s="374"/>
      <c r="B443" s="381"/>
      <c r="C443" s="376" t="s">
        <v>108</v>
      </c>
      <c r="D443" s="376"/>
      <c r="E443" s="376"/>
      <c r="F443" s="376"/>
      <c r="G443" s="376"/>
      <c r="H443" s="376"/>
      <c r="I443" s="393">
        <f t="shared" ref="I443" si="59">PRODUCT(D443:H443)</f>
        <v>0</v>
      </c>
      <c r="J443" s="391"/>
    </row>
    <row r="444" spans="1:14" s="350" customFormat="1" ht="14.25" customHeight="1">
      <c r="A444" s="374"/>
      <c r="B444" s="381"/>
      <c r="C444" s="376"/>
      <c r="D444" s="376"/>
      <c r="E444" s="376"/>
      <c r="F444" s="376"/>
      <c r="G444" s="376"/>
      <c r="H444" s="382" t="s">
        <v>386</v>
      </c>
      <c r="I444" s="392">
        <f>SUM(I443:I443)</f>
        <v>0</v>
      </c>
      <c r="J444" s="389">
        <f>+I444+I444*$J$2</f>
        <v>0</v>
      </c>
    </row>
    <row r="445" spans="1:14" s="350" customFormat="1" ht="14.25" customHeight="1">
      <c r="A445" s="374"/>
      <c r="B445" s="381"/>
      <c r="C445" s="376"/>
      <c r="D445" s="376"/>
      <c r="E445" s="376"/>
      <c r="F445" s="376"/>
      <c r="G445" s="376"/>
      <c r="H445" s="376"/>
      <c r="I445" s="402"/>
      <c r="J445" s="391"/>
    </row>
    <row r="446" spans="1:14" s="350" customFormat="1" ht="14.25" customHeight="1">
      <c r="A446" s="374">
        <v>4</v>
      </c>
      <c r="B446" s="416" t="s">
        <v>606</v>
      </c>
      <c r="C446" s="368"/>
      <c r="D446" s="376"/>
      <c r="E446" s="377"/>
      <c r="F446" s="378"/>
      <c r="G446" s="378"/>
      <c r="H446" s="378"/>
      <c r="I446" s="393"/>
      <c r="J446" s="391"/>
      <c r="L446" s="417" t="s">
        <v>595</v>
      </c>
    </row>
    <row r="447" spans="1:14" s="350" customFormat="1" ht="14.25" customHeight="1">
      <c r="A447" s="374"/>
      <c r="B447" s="350" t="s">
        <v>607</v>
      </c>
      <c r="C447" s="410" t="s">
        <v>108</v>
      </c>
      <c r="D447" s="376">
        <v>1</v>
      </c>
      <c r="E447" s="376">
        <v>20.87</v>
      </c>
      <c r="F447" s="376"/>
      <c r="G447" s="376">
        <v>3.6</v>
      </c>
      <c r="H447" s="376"/>
      <c r="I447" s="393">
        <f t="shared" ref="I447:I462" si="60">PRODUCT(D447:H447)</f>
        <v>75.132000000000005</v>
      </c>
      <c r="J447" s="391"/>
      <c r="K447" s="394"/>
      <c r="L447" s="350">
        <f>+D447*E447</f>
        <v>20.87</v>
      </c>
    </row>
    <row r="448" spans="1:14" s="350" customFormat="1" ht="14.25" customHeight="1">
      <c r="A448" s="374"/>
      <c r="B448" s="371" t="s">
        <v>608</v>
      </c>
      <c r="C448" s="410" t="s">
        <v>108</v>
      </c>
      <c r="D448" s="376">
        <v>1</v>
      </c>
      <c r="E448" s="377">
        <v>13.42</v>
      </c>
      <c r="F448" s="376"/>
      <c r="G448" s="378">
        <v>3.6</v>
      </c>
      <c r="H448" s="376"/>
      <c r="I448" s="393">
        <f t="shared" si="60"/>
        <v>48.311999999999998</v>
      </c>
      <c r="J448" s="391"/>
      <c r="K448" s="394"/>
      <c r="L448" s="350">
        <f t="shared" ref="L448:L454" si="61">+D448*E448</f>
        <v>13.42</v>
      </c>
    </row>
    <row r="449" spans="1:12" s="350" customFormat="1" ht="14.25" customHeight="1">
      <c r="A449" s="374"/>
      <c r="B449" s="395" t="s">
        <v>609</v>
      </c>
      <c r="C449" s="410" t="s">
        <v>108</v>
      </c>
      <c r="D449" s="376">
        <v>1</v>
      </c>
      <c r="E449" s="377">
        <v>10.7</v>
      </c>
      <c r="F449" s="378"/>
      <c r="G449" s="378">
        <v>3.6</v>
      </c>
      <c r="H449" s="376"/>
      <c r="I449" s="393">
        <f t="shared" si="60"/>
        <v>38.519999999999996</v>
      </c>
      <c r="J449" s="391"/>
      <c r="K449" s="394"/>
      <c r="L449" s="350">
        <f t="shared" si="61"/>
        <v>10.7</v>
      </c>
    </row>
    <row r="450" spans="1:12" s="350" customFormat="1" ht="14.25" customHeight="1">
      <c r="A450" s="374"/>
      <c r="B450" s="395" t="s">
        <v>610</v>
      </c>
      <c r="C450" s="410" t="s">
        <v>108</v>
      </c>
      <c r="D450" s="376">
        <v>1</v>
      </c>
      <c r="E450" s="377">
        <v>6.2</v>
      </c>
      <c r="F450" s="378"/>
      <c r="G450" s="378">
        <f>3.6-0.85</f>
        <v>2.75</v>
      </c>
      <c r="H450" s="376"/>
      <c r="I450" s="393">
        <f t="shared" si="60"/>
        <v>17.05</v>
      </c>
      <c r="J450" s="391"/>
      <c r="K450" s="394"/>
    </row>
    <row r="451" spans="1:12" s="350" customFormat="1" ht="14.25" customHeight="1">
      <c r="A451" s="374"/>
      <c r="B451" s="395" t="s">
        <v>611</v>
      </c>
      <c r="C451" s="410" t="s">
        <v>108</v>
      </c>
      <c r="D451" s="376">
        <v>-4</v>
      </c>
      <c r="E451" s="377">
        <v>1.1000000000000001</v>
      </c>
      <c r="F451" s="378"/>
      <c r="G451" s="378">
        <v>2.1</v>
      </c>
      <c r="H451" s="376"/>
      <c r="I451" s="393">
        <f t="shared" si="60"/>
        <v>-9.240000000000002</v>
      </c>
      <c r="J451" s="391"/>
      <c r="K451" s="394"/>
    </row>
    <row r="452" spans="1:12" s="350" customFormat="1" ht="14.25" customHeight="1">
      <c r="A452" s="374"/>
      <c r="B452" s="395" t="s">
        <v>612</v>
      </c>
      <c r="C452" s="410" t="s">
        <v>108</v>
      </c>
      <c r="D452" s="376">
        <v>3</v>
      </c>
      <c r="E452" s="377">
        <v>0.26</v>
      </c>
      <c r="F452" s="378"/>
      <c r="G452" s="378">
        <v>3.6</v>
      </c>
      <c r="H452" s="376"/>
      <c r="I452" s="393">
        <f t="shared" si="60"/>
        <v>2.8080000000000003</v>
      </c>
      <c r="J452" s="391"/>
      <c r="K452" s="394"/>
      <c r="L452" s="350">
        <f t="shared" si="61"/>
        <v>0.78</v>
      </c>
    </row>
    <row r="453" spans="1:12" s="350" customFormat="1" ht="14.25" customHeight="1">
      <c r="A453" s="374"/>
      <c r="B453" s="395" t="s">
        <v>613</v>
      </c>
      <c r="C453" s="410" t="s">
        <v>108</v>
      </c>
      <c r="D453" s="376">
        <v>1</v>
      </c>
      <c r="E453" s="377">
        <v>2.4</v>
      </c>
      <c r="F453" s="378"/>
      <c r="G453" s="378">
        <v>3.6</v>
      </c>
      <c r="H453" s="376"/>
      <c r="I453" s="393">
        <f t="shared" si="60"/>
        <v>8.64</v>
      </c>
      <c r="J453" s="391"/>
      <c r="K453" s="394"/>
      <c r="L453" s="350">
        <f t="shared" si="61"/>
        <v>2.4</v>
      </c>
    </row>
    <row r="454" spans="1:12" s="350" customFormat="1" ht="14.25" customHeight="1">
      <c r="A454" s="374"/>
      <c r="B454" s="395" t="s">
        <v>614</v>
      </c>
      <c r="C454" s="410" t="s">
        <v>108</v>
      </c>
      <c r="D454" s="376">
        <v>4</v>
      </c>
      <c r="E454" s="377">
        <f>0.45*4</f>
        <v>1.8</v>
      </c>
      <c r="F454" s="378"/>
      <c r="G454" s="378">
        <v>3.6</v>
      </c>
      <c r="H454" s="376"/>
      <c r="I454" s="393">
        <f t="shared" si="60"/>
        <v>25.92</v>
      </c>
      <c r="J454" s="391"/>
      <c r="K454" s="394"/>
      <c r="L454" s="350">
        <f t="shared" si="61"/>
        <v>7.2</v>
      </c>
    </row>
    <row r="455" spans="1:12" s="350" customFormat="1" ht="14.25" customHeight="1">
      <c r="A455" s="374"/>
      <c r="B455" s="395"/>
      <c r="C455" s="410" t="s">
        <v>108</v>
      </c>
      <c r="D455" s="376"/>
      <c r="E455" s="377"/>
      <c r="F455" s="378"/>
      <c r="G455" s="378"/>
      <c r="H455" s="376"/>
      <c r="I455" s="393">
        <f t="shared" si="60"/>
        <v>0</v>
      </c>
      <c r="J455" s="391"/>
      <c r="K455" s="394"/>
    </row>
    <row r="456" spans="1:12" s="350" customFormat="1" ht="14.25" customHeight="1">
      <c r="A456" s="374"/>
      <c r="B456" s="395"/>
      <c r="C456" s="410" t="s">
        <v>108</v>
      </c>
      <c r="D456" s="376"/>
      <c r="E456" s="377"/>
      <c r="F456" s="378"/>
      <c r="G456" s="378"/>
      <c r="H456" s="376"/>
      <c r="I456" s="393">
        <f t="shared" si="60"/>
        <v>0</v>
      </c>
      <c r="J456" s="391"/>
      <c r="K456" s="394"/>
    </row>
    <row r="457" spans="1:12" s="350" customFormat="1" ht="14.25" customHeight="1">
      <c r="A457" s="374"/>
      <c r="B457" s="381"/>
      <c r="C457" s="410" t="s">
        <v>108</v>
      </c>
      <c r="D457" s="376"/>
      <c r="E457" s="376"/>
      <c r="F457" s="376"/>
      <c r="G457" s="376"/>
      <c r="H457" s="376"/>
      <c r="I457" s="393">
        <f t="shared" si="60"/>
        <v>0</v>
      </c>
      <c r="J457" s="391"/>
      <c r="K457" s="394"/>
    </row>
    <row r="458" spans="1:12" s="350" customFormat="1" ht="14.25" customHeight="1">
      <c r="A458" s="374"/>
      <c r="B458" s="381"/>
      <c r="C458" s="410" t="s">
        <v>108</v>
      </c>
      <c r="D458" s="376"/>
      <c r="E458" s="376"/>
      <c r="F458" s="378"/>
      <c r="G458" s="378"/>
      <c r="H458" s="376"/>
      <c r="I458" s="393">
        <f t="shared" si="60"/>
        <v>0</v>
      </c>
      <c r="J458" s="391"/>
      <c r="K458" s="394"/>
    </row>
    <row r="459" spans="1:12" s="350" customFormat="1" ht="14.25" customHeight="1">
      <c r="A459" s="374"/>
      <c r="B459" s="381"/>
      <c r="C459" s="410" t="s">
        <v>108</v>
      </c>
      <c r="D459" s="376"/>
      <c r="E459" s="376"/>
      <c r="F459" s="378"/>
      <c r="G459" s="378"/>
      <c r="H459" s="376"/>
      <c r="I459" s="393">
        <f t="shared" si="60"/>
        <v>0</v>
      </c>
      <c r="J459" s="391"/>
      <c r="K459" s="394"/>
    </row>
    <row r="460" spans="1:12" s="350" customFormat="1" ht="14.25" customHeight="1">
      <c r="A460" s="366"/>
      <c r="B460" s="371"/>
      <c r="C460" s="375" t="s">
        <v>108</v>
      </c>
      <c r="D460" s="376"/>
      <c r="E460" s="377"/>
      <c r="F460" s="378"/>
      <c r="G460" s="378"/>
      <c r="H460" s="378"/>
      <c r="I460" s="393">
        <f t="shared" si="60"/>
        <v>0</v>
      </c>
      <c r="J460" s="391"/>
    </row>
    <row r="461" spans="1:12" s="350" customFormat="1" ht="14.25" customHeight="1">
      <c r="A461" s="366"/>
      <c r="B461" s="371"/>
      <c r="C461" s="375" t="s">
        <v>108</v>
      </c>
      <c r="D461" s="376"/>
      <c r="E461" s="377"/>
      <c r="F461" s="378"/>
      <c r="G461" s="378"/>
      <c r="H461" s="378"/>
      <c r="I461" s="393">
        <f t="shared" si="60"/>
        <v>0</v>
      </c>
      <c r="J461" s="391"/>
    </row>
    <row r="462" spans="1:12" s="350" customFormat="1" ht="14.25" customHeight="1">
      <c r="A462" s="366"/>
      <c r="B462" s="371"/>
      <c r="C462" s="375" t="s">
        <v>108</v>
      </c>
      <c r="D462" s="376"/>
      <c r="E462" s="377"/>
      <c r="F462" s="378"/>
      <c r="G462" s="378"/>
      <c r="H462" s="378"/>
      <c r="I462" s="393">
        <f t="shared" si="60"/>
        <v>0</v>
      </c>
      <c r="J462" s="391"/>
    </row>
    <row r="463" spans="1:12" s="350" customFormat="1" ht="14.25" customHeight="1">
      <c r="A463" s="374"/>
      <c r="B463" s="381"/>
      <c r="C463" s="376"/>
      <c r="D463" s="376"/>
      <c r="E463" s="376"/>
      <c r="F463" s="376"/>
      <c r="G463" s="376"/>
      <c r="H463" s="382" t="s">
        <v>386</v>
      </c>
      <c r="I463" s="392">
        <f>SUM(I447:I462)</f>
        <v>207.142</v>
      </c>
      <c r="J463" s="389">
        <f>+I463+I463*$J$2</f>
        <v>227.8562</v>
      </c>
      <c r="L463" s="350">
        <f>SUM(L447:L462)</f>
        <v>55.37</v>
      </c>
    </row>
    <row r="464" spans="1:12" s="350" customFormat="1" ht="14.25" customHeight="1">
      <c r="A464" s="374"/>
      <c r="B464" s="381"/>
      <c r="C464" s="376"/>
      <c r="D464" s="376"/>
      <c r="E464" s="376"/>
      <c r="F464" s="376"/>
      <c r="G464" s="376"/>
      <c r="H464" s="376"/>
      <c r="I464" s="402"/>
      <c r="J464" s="391"/>
    </row>
    <row r="465" spans="1:10" s="350" customFormat="1" ht="14.25" customHeight="1">
      <c r="A465" s="374">
        <v>5</v>
      </c>
      <c r="B465" s="416" t="s">
        <v>615</v>
      </c>
      <c r="C465" s="368"/>
      <c r="D465" s="376"/>
      <c r="E465" s="377"/>
      <c r="F465" s="378"/>
      <c r="G465" s="378"/>
      <c r="H465" s="378"/>
      <c r="I465" s="393"/>
      <c r="J465" s="391"/>
    </row>
    <row r="466" spans="1:10" s="350" customFormat="1" ht="14.25" customHeight="1">
      <c r="A466" s="374"/>
      <c r="B466" s="381" t="s">
        <v>616</v>
      </c>
      <c r="C466" s="376" t="s">
        <v>108</v>
      </c>
      <c r="D466" s="376">
        <v>1</v>
      </c>
      <c r="E466" s="376">
        <v>5</v>
      </c>
      <c r="F466" s="376"/>
      <c r="G466" s="376">
        <v>4</v>
      </c>
      <c r="H466" s="376"/>
      <c r="I466" s="393">
        <f t="shared" ref="I466:I467" si="62">PRODUCT(D466:H466)</f>
        <v>20</v>
      </c>
      <c r="J466" s="391"/>
    </row>
    <row r="467" spans="1:10" s="350" customFormat="1" ht="14.25" customHeight="1">
      <c r="A467" s="366"/>
      <c r="B467" s="371"/>
      <c r="C467" s="375" t="s">
        <v>108</v>
      </c>
      <c r="D467" s="376"/>
      <c r="E467" s="377"/>
      <c r="F467" s="378"/>
      <c r="G467" s="378"/>
      <c r="H467" s="378"/>
      <c r="I467" s="393">
        <f t="shared" si="62"/>
        <v>0</v>
      </c>
      <c r="J467" s="391"/>
    </row>
    <row r="468" spans="1:10" s="350" customFormat="1" ht="14.25" customHeight="1">
      <c r="A468" s="374"/>
      <c r="B468" s="381"/>
      <c r="C468" s="376" t="s">
        <v>108</v>
      </c>
      <c r="D468" s="376"/>
      <c r="E468" s="376"/>
      <c r="F468" s="376"/>
      <c r="G468" s="376"/>
      <c r="H468" s="376"/>
      <c r="I468" s="393">
        <f t="shared" ref="I468" si="63">PRODUCT(D468:H468)</f>
        <v>0</v>
      </c>
      <c r="J468" s="391"/>
    </row>
    <row r="469" spans="1:10" s="350" customFormat="1" ht="14.25" customHeight="1">
      <c r="A469" s="374"/>
      <c r="B469" s="381"/>
      <c r="C469" s="376" t="s">
        <v>108</v>
      </c>
      <c r="D469" s="376"/>
      <c r="E469" s="376"/>
      <c r="F469" s="376"/>
      <c r="G469" s="376"/>
      <c r="H469" s="376"/>
      <c r="I469" s="393">
        <f t="shared" ref="I469:I471" si="64">PRODUCT(D469:H469)</f>
        <v>0</v>
      </c>
      <c r="J469" s="391"/>
    </row>
    <row r="470" spans="1:10" s="350" customFormat="1" ht="14.25" customHeight="1">
      <c r="A470" s="366"/>
      <c r="B470" s="371"/>
      <c r="C470" s="375" t="s">
        <v>108</v>
      </c>
      <c r="D470" s="376"/>
      <c r="E470" s="377"/>
      <c r="F470" s="378"/>
      <c r="G470" s="378"/>
      <c r="H470" s="378"/>
      <c r="I470" s="393">
        <f t="shared" si="64"/>
        <v>0</v>
      </c>
      <c r="J470" s="391"/>
    </row>
    <row r="471" spans="1:10" s="350" customFormat="1" ht="14.25" customHeight="1">
      <c r="A471" s="374"/>
      <c r="B471" s="381"/>
      <c r="C471" s="376" t="s">
        <v>108</v>
      </c>
      <c r="D471" s="376"/>
      <c r="E471" s="376"/>
      <c r="F471" s="376"/>
      <c r="G471" s="376"/>
      <c r="H471" s="376"/>
      <c r="I471" s="393">
        <f t="shared" si="64"/>
        <v>0</v>
      </c>
      <c r="J471" s="391"/>
    </row>
    <row r="472" spans="1:10" s="350" customFormat="1" ht="14.25" customHeight="1">
      <c r="A472" s="374"/>
      <c r="B472" s="381"/>
      <c r="C472" s="376"/>
      <c r="D472" s="376"/>
      <c r="E472" s="376"/>
      <c r="F472" s="376"/>
      <c r="G472" s="376"/>
      <c r="H472" s="382" t="s">
        <v>386</v>
      </c>
      <c r="I472" s="392">
        <f>SUM(I466:I471)</f>
        <v>20</v>
      </c>
      <c r="J472" s="389">
        <f>+I472+I472*$J$2</f>
        <v>22</v>
      </c>
    </row>
    <row r="473" spans="1:10" s="350" customFormat="1" ht="14.25" customHeight="1">
      <c r="A473" s="374"/>
      <c r="B473" s="381"/>
      <c r="C473" s="376"/>
      <c r="D473" s="376"/>
      <c r="E473" s="376"/>
      <c r="F473" s="376"/>
      <c r="G473" s="376"/>
      <c r="H473" s="376"/>
      <c r="I473" s="402"/>
      <c r="J473" s="391"/>
    </row>
    <row r="474" spans="1:10" s="350" customFormat="1" ht="14.25" customHeight="1">
      <c r="A474" s="374">
        <v>6</v>
      </c>
      <c r="B474" s="416" t="s">
        <v>617</v>
      </c>
      <c r="C474" s="368"/>
      <c r="D474" s="376"/>
      <c r="E474" s="377"/>
      <c r="F474" s="378"/>
      <c r="G474" s="378"/>
      <c r="H474" s="378"/>
      <c r="I474" s="393"/>
      <c r="J474" s="391"/>
    </row>
    <row r="475" spans="1:10" s="350" customFormat="1" ht="14.25" customHeight="1">
      <c r="A475" s="374"/>
      <c r="B475" s="416"/>
      <c r="C475" s="368"/>
      <c r="D475" s="376"/>
      <c r="E475" s="377"/>
      <c r="F475" s="378"/>
      <c r="G475" s="378"/>
      <c r="H475" s="378"/>
      <c r="I475" s="393"/>
      <c r="J475" s="391"/>
    </row>
    <row r="476" spans="1:10" s="350" customFormat="1" ht="14.25" customHeight="1">
      <c r="A476" s="374" t="s">
        <v>85</v>
      </c>
      <c r="B476" s="418" t="s">
        <v>618</v>
      </c>
      <c r="C476" s="375" t="s">
        <v>108</v>
      </c>
      <c r="D476" s="376"/>
      <c r="E476" s="377"/>
      <c r="F476" s="378"/>
      <c r="G476" s="378"/>
      <c r="H476" s="378"/>
      <c r="I476" s="393">
        <f>PRODUCT(D476:H476)</f>
        <v>0</v>
      </c>
      <c r="J476" s="391"/>
    </row>
    <row r="477" spans="1:10" s="350" customFormat="1" ht="14.25" customHeight="1">
      <c r="A477" s="366"/>
      <c r="B477" s="371"/>
      <c r="C477" s="410" t="s">
        <v>108</v>
      </c>
      <c r="D477" s="376"/>
      <c r="E477" s="376"/>
      <c r="F477" s="376"/>
      <c r="G477" s="376"/>
      <c r="H477" s="376"/>
      <c r="I477" s="393">
        <f t="shared" ref="I477" si="65">PRODUCT(D477:H477)</f>
        <v>0</v>
      </c>
      <c r="J477" s="391"/>
    </row>
    <row r="478" spans="1:10" s="350" customFormat="1" ht="14.25" customHeight="1">
      <c r="A478" s="374"/>
      <c r="C478" s="368"/>
      <c r="D478" s="376"/>
      <c r="E478" s="377"/>
      <c r="F478" s="378"/>
      <c r="G478" s="378"/>
      <c r="H478" s="382" t="s">
        <v>386</v>
      </c>
      <c r="I478" s="392">
        <f>SUM(I476:I477)</f>
        <v>0</v>
      </c>
      <c r="J478" s="389">
        <f>+I478+I478*$J$2</f>
        <v>0</v>
      </c>
    </row>
    <row r="479" spans="1:10" s="350" customFormat="1" ht="14.25" customHeight="1">
      <c r="A479" s="374"/>
      <c r="B479" s="367"/>
      <c r="C479" s="368"/>
      <c r="D479" s="376"/>
      <c r="E479" s="377"/>
      <c r="F479" s="378"/>
      <c r="G479" s="378"/>
      <c r="H479" s="378"/>
      <c r="I479" s="393"/>
      <c r="J479" s="391"/>
    </row>
    <row r="480" spans="1:10" s="350" customFormat="1" ht="14.25" customHeight="1">
      <c r="A480" s="374"/>
      <c r="B480" s="416"/>
      <c r="C480" s="368"/>
      <c r="D480" s="376"/>
      <c r="E480" s="377"/>
      <c r="F480" s="378"/>
      <c r="G480" s="378"/>
      <c r="H480" s="378"/>
      <c r="I480" s="393"/>
      <c r="J480" s="391"/>
    </row>
    <row r="481" spans="1:10" s="350" customFormat="1" ht="14.25" customHeight="1">
      <c r="A481" s="374" t="s">
        <v>88</v>
      </c>
      <c r="B481" s="418" t="s">
        <v>619</v>
      </c>
      <c r="C481" s="375" t="s">
        <v>108</v>
      </c>
      <c r="D481" s="376"/>
      <c r="E481" s="377"/>
      <c r="F481" s="378"/>
      <c r="G481" s="378"/>
      <c r="H481" s="378"/>
      <c r="I481" s="393">
        <f>PRODUCT(D481:H481)</f>
        <v>0</v>
      </c>
      <c r="J481" s="391"/>
    </row>
    <row r="482" spans="1:10" s="350" customFormat="1" ht="14.25" customHeight="1">
      <c r="A482" s="366"/>
      <c r="B482" s="371"/>
      <c r="C482" s="410" t="s">
        <v>108</v>
      </c>
      <c r="D482" s="376"/>
      <c r="E482" s="376"/>
      <c r="F482" s="376"/>
      <c r="G482" s="376"/>
      <c r="H482" s="376"/>
      <c r="I482" s="393">
        <f t="shared" ref="I482" si="66">PRODUCT(D482:H482)</f>
        <v>0</v>
      </c>
      <c r="J482" s="391"/>
    </row>
    <row r="483" spans="1:10" s="350" customFormat="1" ht="14.25" customHeight="1">
      <c r="A483" s="374"/>
      <c r="C483" s="368"/>
      <c r="D483" s="376"/>
      <c r="E483" s="377"/>
      <c r="F483" s="378"/>
      <c r="G483" s="378"/>
      <c r="H483" s="382" t="s">
        <v>386</v>
      </c>
      <c r="I483" s="392">
        <f>SUM(I481:I482)</f>
        <v>0</v>
      </c>
      <c r="J483" s="389">
        <f>+I483+I483*$J$2</f>
        <v>0</v>
      </c>
    </row>
    <row r="484" spans="1:10" s="350" customFormat="1" ht="14.25" customHeight="1">
      <c r="A484" s="374"/>
      <c r="B484" s="367"/>
      <c r="C484" s="368"/>
      <c r="D484" s="376"/>
      <c r="E484" s="377"/>
      <c r="F484" s="378"/>
      <c r="G484" s="378"/>
      <c r="H484" s="378"/>
      <c r="I484" s="393"/>
      <c r="J484" s="391"/>
    </row>
    <row r="485" spans="1:10" s="350" customFormat="1" ht="14.25" customHeight="1">
      <c r="A485" s="374"/>
      <c r="B485" s="416"/>
      <c r="C485" s="368"/>
      <c r="D485" s="376"/>
      <c r="E485" s="377"/>
      <c r="F485" s="378"/>
      <c r="G485" s="378"/>
      <c r="H485" s="378"/>
      <c r="I485" s="393"/>
      <c r="J485" s="391"/>
    </row>
    <row r="486" spans="1:10" s="350" customFormat="1" ht="14.25" customHeight="1">
      <c r="A486" s="374" t="s">
        <v>264</v>
      </c>
      <c r="B486" s="418" t="s">
        <v>620</v>
      </c>
      <c r="C486" s="375"/>
      <c r="D486" s="376"/>
      <c r="E486" s="377"/>
      <c r="F486" s="378"/>
      <c r="G486" s="378"/>
      <c r="H486" s="378"/>
      <c r="I486" s="393">
        <f t="shared" ref="I486:I490" si="67">PRODUCT(D486:H486)</f>
        <v>0</v>
      </c>
      <c r="J486" s="391"/>
    </row>
    <row r="487" spans="1:10" s="350" customFormat="1" ht="14.25" customHeight="1">
      <c r="A487" s="366"/>
      <c r="B487" s="371" t="s">
        <v>621</v>
      </c>
      <c r="C487" s="375" t="s">
        <v>108</v>
      </c>
      <c r="D487" s="376">
        <v>1</v>
      </c>
      <c r="E487" s="377">
        <v>13.4</v>
      </c>
      <c r="F487" s="378"/>
      <c r="G487" s="378">
        <v>4</v>
      </c>
      <c r="H487" s="378"/>
      <c r="I487" s="393">
        <f t="shared" si="67"/>
        <v>53.6</v>
      </c>
      <c r="J487" s="391"/>
    </row>
    <row r="488" spans="1:10" s="350" customFormat="1" ht="14.25" customHeight="1">
      <c r="A488" s="366"/>
      <c r="B488" s="371" t="s">
        <v>622</v>
      </c>
      <c r="C488" s="375" t="s">
        <v>108</v>
      </c>
      <c r="D488" s="376">
        <v>2</v>
      </c>
      <c r="E488" s="377">
        <v>0.42499999999999999</v>
      </c>
      <c r="F488" s="378"/>
      <c r="G488" s="378">
        <v>4</v>
      </c>
      <c r="H488" s="378"/>
      <c r="I488" s="393">
        <f t="shared" si="67"/>
        <v>3.4</v>
      </c>
      <c r="J488" s="391"/>
    </row>
    <row r="489" spans="1:10" s="350" customFormat="1" ht="14.25" customHeight="1">
      <c r="A489" s="366"/>
      <c r="B489" s="371" t="s">
        <v>623</v>
      </c>
      <c r="C489" s="375" t="s">
        <v>108</v>
      </c>
      <c r="D489" s="376">
        <v>-1</v>
      </c>
      <c r="E489" s="377">
        <v>1.8</v>
      </c>
      <c r="F489" s="378"/>
      <c r="G489" s="378">
        <v>2.4</v>
      </c>
      <c r="H489" s="378"/>
      <c r="I489" s="393">
        <f t="shared" si="67"/>
        <v>-4.32</v>
      </c>
      <c r="J489" s="391"/>
    </row>
    <row r="490" spans="1:10" s="350" customFormat="1" ht="14.25" customHeight="1">
      <c r="A490" s="366"/>
      <c r="B490" s="371" t="s">
        <v>624</v>
      </c>
      <c r="C490" s="375" t="s">
        <v>108</v>
      </c>
      <c r="D490" s="376">
        <v>1</v>
      </c>
      <c r="E490" s="377">
        <v>10.29</v>
      </c>
      <c r="F490" s="378"/>
      <c r="G490" s="378">
        <v>4</v>
      </c>
      <c r="H490" s="378"/>
      <c r="I490" s="393">
        <f t="shared" si="67"/>
        <v>41.16</v>
      </c>
      <c r="J490" s="391"/>
    </row>
    <row r="491" spans="1:10" s="350" customFormat="1" ht="14.25" customHeight="1">
      <c r="A491" s="366"/>
      <c r="B491" s="418" t="s">
        <v>625</v>
      </c>
      <c r="C491" s="410" t="s">
        <v>108</v>
      </c>
      <c r="D491" s="376">
        <v>-1</v>
      </c>
      <c r="E491" s="377">
        <v>3.61</v>
      </c>
      <c r="F491" s="378"/>
      <c r="G491" s="378">
        <v>3.2</v>
      </c>
      <c r="H491" s="378"/>
      <c r="I491" s="393">
        <f t="shared" ref="I491:I509" si="68">PRODUCT(D491:H491)</f>
        <v>-11.552</v>
      </c>
      <c r="J491" s="391"/>
    </row>
    <row r="492" spans="1:10" s="350" customFormat="1" ht="14.25" customHeight="1">
      <c r="A492" s="366"/>
      <c r="B492" s="418" t="s">
        <v>626</v>
      </c>
      <c r="C492" s="410" t="s">
        <v>108</v>
      </c>
      <c r="D492" s="376">
        <v>2</v>
      </c>
      <c r="E492" s="377">
        <v>2.508</v>
      </c>
      <c r="F492" s="378"/>
      <c r="G492" s="378">
        <v>3.6</v>
      </c>
      <c r="H492" s="378"/>
      <c r="I492" s="393">
        <f t="shared" si="68"/>
        <v>18.057600000000001</v>
      </c>
      <c r="J492" s="391"/>
    </row>
    <row r="493" spans="1:10" s="350" customFormat="1" ht="14.25" customHeight="1">
      <c r="A493" s="366"/>
      <c r="B493" s="418" t="s">
        <v>627</v>
      </c>
      <c r="C493" s="410" t="s">
        <v>108</v>
      </c>
      <c r="D493" s="376">
        <v>1</v>
      </c>
      <c r="E493" s="377">
        <v>1.36</v>
      </c>
      <c r="F493" s="378"/>
      <c r="G493" s="378">
        <v>3.6</v>
      </c>
      <c r="H493" s="378"/>
      <c r="I493" s="393">
        <f t="shared" si="68"/>
        <v>4.8960000000000008</v>
      </c>
      <c r="J493" s="391"/>
    </row>
    <row r="494" spans="1:10" s="350" customFormat="1" ht="14.25" customHeight="1">
      <c r="A494" s="366"/>
      <c r="B494" s="418" t="s">
        <v>628</v>
      </c>
      <c r="C494" s="410" t="s">
        <v>108</v>
      </c>
      <c r="D494" s="376">
        <v>-1</v>
      </c>
      <c r="E494" s="377">
        <v>0.8</v>
      </c>
      <c r="F494" s="378"/>
      <c r="G494" s="378">
        <v>2.4</v>
      </c>
      <c r="H494" s="378"/>
      <c r="I494" s="393">
        <f t="shared" si="68"/>
        <v>-1.92</v>
      </c>
      <c r="J494" s="391"/>
    </row>
    <row r="495" spans="1:10" s="350" customFormat="1" ht="14.25" customHeight="1">
      <c r="A495" s="366"/>
      <c r="B495" s="418" t="s">
        <v>629</v>
      </c>
      <c r="C495" s="410" t="s">
        <v>108</v>
      </c>
      <c r="D495" s="376">
        <v>1</v>
      </c>
      <c r="E495" s="377">
        <f>0.9+0.6</f>
        <v>1.5</v>
      </c>
      <c r="F495" s="378"/>
      <c r="G495" s="378">
        <v>3.15</v>
      </c>
      <c r="H495" s="378"/>
      <c r="I495" s="393">
        <f t="shared" si="68"/>
        <v>4.7249999999999996</v>
      </c>
      <c r="J495" s="391"/>
    </row>
    <row r="496" spans="1:10" s="350" customFormat="1" ht="14.25" customHeight="1">
      <c r="A496" s="366"/>
      <c r="B496" s="418" t="s">
        <v>630</v>
      </c>
      <c r="C496" s="410" t="s">
        <v>108</v>
      </c>
      <c r="D496" s="376">
        <v>1</v>
      </c>
      <c r="E496" s="377">
        <v>0.5</v>
      </c>
      <c r="F496" s="378"/>
      <c r="G496" s="378">
        <v>4</v>
      </c>
      <c r="H496" s="378"/>
      <c r="I496" s="393">
        <f t="shared" si="68"/>
        <v>2</v>
      </c>
      <c r="J496" s="391"/>
    </row>
    <row r="497" spans="1:10" s="350" customFormat="1" ht="14.25" customHeight="1">
      <c r="A497" s="366"/>
      <c r="B497" s="371" t="s">
        <v>631</v>
      </c>
      <c r="C497" s="375" t="s">
        <v>108</v>
      </c>
      <c r="D497" s="376">
        <v>1</v>
      </c>
      <c r="E497" s="377">
        <f>1.7+0.9+0.9</f>
        <v>3.5</v>
      </c>
      <c r="F497" s="378"/>
      <c r="G497" s="378">
        <v>3.15</v>
      </c>
      <c r="H497" s="378"/>
      <c r="I497" s="393">
        <f t="shared" si="68"/>
        <v>11.025</v>
      </c>
      <c r="J497" s="391"/>
    </row>
    <row r="498" spans="1:10" s="350" customFormat="1" ht="14.25" customHeight="1">
      <c r="A498" s="366"/>
      <c r="B498" s="371" t="s">
        <v>632</v>
      </c>
      <c r="C498" s="410" t="s">
        <v>108</v>
      </c>
      <c r="D498" s="376">
        <v>1</v>
      </c>
      <c r="E498" s="377">
        <v>3.1</v>
      </c>
      <c r="F498" s="378"/>
      <c r="G498" s="378">
        <v>3.15</v>
      </c>
      <c r="H498" s="378"/>
      <c r="I498" s="393">
        <f t="shared" si="68"/>
        <v>9.7650000000000006</v>
      </c>
      <c r="J498" s="391"/>
    </row>
    <row r="499" spans="1:10" s="350" customFormat="1" ht="14.25" customHeight="1">
      <c r="A499" s="366"/>
      <c r="B499" s="418" t="s">
        <v>633</v>
      </c>
      <c r="C499" s="410" t="s">
        <v>108</v>
      </c>
      <c r="D499" s="376">
        <v>1</v>
      </c>
      <c r="E499" s="377">
        <f>0.9+1.5</f>
        <v>2.4</v>
      </c>
      <c r="F499" s="378"/>
      <c r="G499" s="378">
        <v>4</v>
      </c>
      <c r="H499" s="378"/>
      <c r="I499" s="393">
        <f t="shared" si="68"/>
        <v>9.6</v>
      </c>
      <c r="J499" s="391"/>
    </row>
    <row r="500" spans="1:10" s="350" customFormat="1" ht="14.25" customHeight="1">
      <c r="A500" s="366"/>
      <c r="B500" s="418" t="s">
        <v>634</v>
      </c>
      <c r="C500" s="410" t="s">
        <v>108</v>
      </c>
      <c r="D500" s="376">
        <v>2</v>
      </c>
      <c r="E500" s="377">
        <v>5.7</v>
      </c>
      <c r="F500" s="378"/>
      <c r="G500" s="378">
        <v>4</v>
      </c>
      <c r="H500" s="378"/>
      <c r="I500" s="393">
        <f t="shared" si="68"/>
        <v>45.6</v>
      </c>
      <c r="J500" s="391"/>
    </row>
    <row r="501" spans="1:10" s="350" customFormat="1" ht="14.25" customHeight="1">
      <c r="A501" s="366"/>
      <c r="B501" s="418"/>
      <c r="C501" s="410" t="s">
        <v>108</v>
      </c>
      <c r="D501" s="376">
        <v>2</v>
      </c>
      <c r="E501" s="377">
        <v>0.69</v>
      </c>
      <c r="F501" s="378"/>
      <c r="G501" s="378">
        <v>4</v>
      </c>
      <c r="H501" s="378"/>
      <c r="I501" s="393">
        <f t="shared" si="68"/>
        <v>5.52</v>
      </c>
      <c r="J501" s="391"/>
    </row>
    <row r="502" spans="1:10" s="350" customFormat="1" ht="14.25" customHeight="1">
      <c r="A502" s="366"/>
      <c r="B502" s="418" t="s">
        <v>635</v>
      </c>
      <c r="C502" s="410" t="s">
        <v>108</v>
      </c>
      <c r="D502" s="376">
        <v>2</v>
      </c>
      <c r="E502" s="377">
        <v>1.2</v>
      </c>
      <c r="F502" s="378"/>
      <c r="G502" s="378">
        <v>4</v>
      </c>
      <c r="H502" s="378"/>
      <c r="I502" s="393">
        <f t="shared" si="68"/>
        <v>9.6</v>
      </c>
      <c r="J502" s="391"/>
    </row>
    <row r="503" spans="1:10" s="350" customFormat="1" ht="14.25" customHeight="1">
      <c r="A503" s="366"/>
      <c r="B503" s="418" t="s">
        <v>636</v>
      </c>
      <c r="C503" s="410" t="s">
        <v>108</v>
      </c>
      <c r="D503" s="376">
        <v>-2</v>
      </c>
      <c r="E503" s="377">
        <v>1.2</v>
      </c>
      <c r="F503" s="378"/>
      <c r="G503" s="378">
        <v>2.4</v>
      </c>
      <c r="H503" s="378"/>
      <c r="I503" s="393">
        <f t="shared" si="68"/>
        <v>-5.76</v>
      </c>
      <c r="J503" s="391"/>
    </row>
    <row r="504" spans="1:10" s="350" customFormat="1" ht="14.25" customHeight="1">
      <c r="A504" s="366"/>
      <c r="B504" s="418" t="s">
        <v>637</v>
      </c>
      <c r="C504" s="410" t="s">
        <v>108</v>
      </c>
      <c r="D504" s="376">
        <v>1</v>
      </c>
      <c r="E504" s="377">
        <v>2.3540000000000001</v>
      </c>
      <c r="F504" s="378"/>
      <c r="G504" s="378">
        <v>4</v>
      </c>
      <c r="H504" s="378"/>
      <c r="I504" s="393">
        <f t="shared" si="68"/>
        <v>9.4160000000000004</v>
      </c>
      <c r="J504" s="391"/>
    </row>
    <row r="505" spans="1:10" s="350" customFormat="1" ht="14.25" customHeight="1">
      <c r="A505" s="366"/>
      <c r="B505" s="418" t="s">
        <v>638</v>
      </c>
      <c r="C505" s="410" t="s">
        <v>108</v>
      </c>
      <c r="D505" s="376">
        <v>1</v>
      </c>
      <c r="E505" s="377">
        <v>11</v>
      </c>
      <c r="F505" s="378"/>
      <c r="G505" s="378">
        <v>4</v>
      </c>
      <c r="H505" s="378"/>
      <c r="I505" s="393">
        <f t="shared" si="68"/>
        <v>44</v>
      </c>
      <c r="J505" s="391"/>
    </row>
    <row r="506" spans="1:10" s="350" customFormat="1" ht="14.25" customHeight="1">
      <c r="A506" s="366"/>
      <c r="B506" s="418" t="s">
        <v>639</v>
      </c>
      <c r="C506" s="410" t="s">
        <v>108</v>
      </c>
      <c r="D506" s="376">
        <v>1</v>
      </c>
      <c r="E506" s="377">
        <v>13.7</v>
      </c>
      <c r="F506" s="378"/>
      <c r="G506" s="378">
        <v>0.8</v>
      </c>
      <c r="H506" s="378"/>
      <c r="I506" s="393">
        <f t="shared" si="68"/>
        <v>10.96</v>
      </c>
      <c r="J506" s="391"/>
    </row>
    <row r="507" spans="1:10" s="350" customFormat="1" ht="14.25" customHeight="1">
      <c r="A507" s="366"/>
      <c r="B507" s="418" t="s">
        <v>639</v>
      </c>
      <c r="C507" s="410" t="s">
        <v>108</v>
      </c>
      <c r="D507" s="376">
        <v>1</v>
      </c>
      <c r="E507" s="377">
        <v>44.62</v>
      </c>
      <c r="F507" s="378"/>
      <c r="G507" s="378">
        <v>0.8</v>
      </c>
      <c r="H507" s="378"/>
      <c r="I507" s="393">
        <f t="shared" si="68"/>
        <v>35.695999999999998</v>
      </c>
      <c r="J507" s="391"/>
    </row>
    <row r="508" spans="1:10" s="350" customFormat="1" ht="14.25" customHeight="1">
      <c r="A508" s="366"/>
      <c r="B508" s="418"/>
      <c r="C508" s="410" t="s">
        <v>108</v>
      </c>
      <c r="D508" s="376"/>
      <c r="E508" s="377"/>
      <c r="F508" s="378"/>
      <c r="G508" s="378"/>
      <c r="H508" s="378"/>
      <c r="I508" s="393">
        <f t="shared" si="68"/>
        <v>0</v>
      </c>
      <c r="J508" s="391"/>
    </row>
    <row r="509" spans="1:10" s="350" customFormat="1" ht="14.25" customHeight="1">
      <c r="A509" s="366"/>
      <c r="B509" s="371"/>
      <c r="C509" s="410" t="s">
        <v>108</v>
      </c>
      <c r="D509" s="376"/>
      <c r="E509" s="376"/>
      <c r="F509" s="376"/>
      <c r="G509" s="376"/>
      <c r="H509" s="376"/>
      <c r="I509" s="393">
        <f t="shared" si="68"/>
        <v>0</v>
      </c>
      <c r="J509" s="391"/>
    </row>
    <row r="510" spans="1:10" s="350" customFormat="1" ht="14.25" customHeight="1">
      <c r="A510" s="374"/>
      <c r="C510" s="368"/>
      <c r="D510" s="376"/>
      <c r="E510" s="377"/>
      <c r="F510" s="378"/>
      <c r="G510" s="378"/>
      <c r="H510" s="382" t="s">
        <v>386</v>
      </c>
      <c r="I510" s="392">
        <f>SUM(I486:I509)</f>
        <v>295.46860000000004</v>
      </c>
      <c r="J510" s="389">
        <f>+I510+I510*$J$2</f>
        <v>325.01546000000002</v>
      </c>
    </row>
    <row r="511" spans="1:10" s="350" customFormat="1" ht="14.25" customHeight="1">
      <c r="A511" s="374"/>
      <c r="B511" s="367"/>
      <c r="C511" s="368"/>
      <c r="D511" s="376"/>
      <c r="E511" s="377"/>
      <c r="F511" s="378"/>
      <c r="G511" s="378"/>
      <c r="H511" s="378"/>
      <c r="I511" s="393"/>
      <c r="J511" s="391"/>
    </row>
    <row r="512" spans="1:10" s="350" customFormat="1" ht="14.25" customHeight="1">
      <c r="A512" s="366"/>
      <c r="B512" s="371"/>
      <c r="C512" s="375"/>
      <c r="D512" s="376"/>
      <c r="E512" s="377"/>
      <c r="F512" s="378"/>
      <c r="G512" s="378"/>
      <c r="H512" s="378"/>
      <c r="I512" s="393"/>
      <c r="J512" s="391"/>
    </row>
    <row r="513" spans="1:10" s="350" customFormat="1" ht="14.25" customHeight="1">
      <c r="A513" s="366"/>
      <c r="B513" s="367" t="s">
        <v>520</v>
      </c>
      <c r="C513" s="368"/>
      <c r="D513" s="376"/>
      <c r="E513" s="377"/>
      <c r="F513" s="378"/>
      <c r="G513" s="378"/>
      <c r="H513" s="378"/>
      <c r="I513" s="393"/>
      <c r="J513" s="391"/>
    </row>
    <row r="514" spans="1:10" s="350" customFormat="1" ht="14.25" customHeight="1">
      <c r="A514" s="366"/>
      <c r="B514" s="367" t="s">
        <v>521</v>
      </c>
      <c r="C514" s="368"/>
      <c r="D514" s="376"/>
      <c r="E514" s="377"/>
      <c r="F514" s="378"/>
      <c r="G514" s="378"/>
      <c r="H514" s="378"/>
      <c r="I514" s="393"/>
      <c r="J514" s="391"/>
    </row>
    <row r="515" spans="1:10" s="350" customFormat="1" ht="14.25" customHeight="1">
      <c r="A515" s="366"/>
      <c r="C515" s="410" t="s">
        <v>108</v>
      </c>
      <c r="D515" s="376"/>
      <c r="E515" s="376"/>
      <c r="F515" s="376"/>
      <c r="G515" s="376"/>
      <c r="H515" s="376"/>
      <c r="I515" s="393">
        <f t="shared" ref="I515:I519" si="69">PRODUCT(D515:H515)</f>
        <v>0</v>
      </c>
      <c r="J515" s="391"/>
    </row>
    <row r="516" spans="1:10" s="350" customFormat="1" ht="14.25" customHeight="1">
      <c r="A516" s="366"/>
      <c r="B516" s="371"/>
      <c r="C516" s="410" t="s">
        <v>108</v>
      </c>
      <c r="D516" s="376"/>
      <c r="E516" s="377"/>
      <c r="F516" s="376"/>
      <c r="G516" s="378"/>
      <c r="H516" s="376"/>
      <c r="I516" s="393">
        <f t="shared" si="69"/>
        <v>0</v>
      </c>
      <c r="J516" s="391"/>
    </row>
    <row r="517" spans="1:10" s="350" customFormat="1" ht="14.25" customHeight="1">
      <c r="A517" s="366"/>
      <c r="B517" s="395"/>
      <c r="C517" s="410" t="s">
        <v>108</v>
      </c>
      <c r="D517" s="376"/>
      <c r="E517" s="377"/>
      <c r="F517" s="378"/>
      <c r="G517" s="378"/>
      <c r="H517" s="376"/>
      <c r="I517" s="393">
        <f t="shared" si="69"/>
        <v>0</v>
      </c>
      <c r="J517" s="391"/>
    </row>
    <row r="518" spans="1:10" s="350" customFormat="1" ht="14.25" customHeight="1">
      <c r="A518" s="366"/>
      <c r="B518" s="395"/>
      <c r="C518" s="410" t="s">
        <v>108</v>
      </c>
      <c r="D518" s="376"/>
      <c r="E518" s="377"/>
      <c r="F518" s="378"/>
      <c r="G518" s="378"/>
      <c r="H518" s="376"/>
      <c r="I518" s="393">
        <f t="shared" si="69"/>
        <v>0</v>
      </c>
      <c r="J518" s="391"/>
    </row>
    <row r="519" spans="1:10" s="350" customFormat="1" ht="14.25" customHeight="1">
      <c r="A519" s="366"/>
      <c r="B519" s="395"/>
      <c r="C519" s="410" t="s">
        <v>108</v>
      </c>
      <c r="D519" s="376"/>
      <c r="E519" s="377"/>
      <c r="F519" s="378"/>
      <c r="G519" s="378"/>
      <c r="H519" s="376"/>
      <c r="I519" s="393">
        <f t="shared" si="69"/>
        <v>0</v>
      </c>
      <c r="J519" s="391"/>
    </row>
    <row r="520" spans="1:10" s="350" customFormat="1" ht="14.25" customHeight="1">
      <c r="A520" s="366"/>
      <c r="B520" s="371"/>
      <c r="C520" s="375"/>
      <c r="D520" s="376"/>
      <c r="E520" s="377"/>
      <c r="F520" s="378"/>
      <c r="G520" s="378"/>
      <c r="H520" s="382" t="s">
        <v>386</v>
      </c>
      <c r="I520" s="392">
        <f>SUM(I515:I519)</f>
        <v>0</v>
      </c>
      <c r="J520" s="389">
        <f>+I520+I520*$J$2</f>
        <v>0</v>
      </c>
    </row>
    <row r="521" spans="1:10" s="350" customFormat="1" ht="14.25" customHeight="1">
      <c r="A521" s="366"/>
      <c r="B521" s="395"/>
      <c r="C521" s="366"/>
      <c r="D521" s="376"/>
      <c r="E521" s="377"/>
      <c r="F521" s="378"/>
      <c r="G521" s="378"/>
      <c r="H521" s="378"/>
      <c r="I521" s="393"/>
      <c r="J521" s="391"/>
    </row>
    <row r="522" spans="1:10" s="350" customFormat="1" ht="14.25" customHeight="1">
      <c r="A522" s="366"/>
      <c r="B522" s="371"/>
      <c r="C522" s="375"/>
      <c r="D522" s="376"/>
      <c r="E522" s="377"/>
      <c r="F522" s="397"/>
      <c r="G522" s="378"/>
      <c r="H522" s="378"/>
      <c r="I522" s="392"/>
      <c r="J522" s="391"/>
    </row>
    <row r="523" spans="1:10" s="350" customFormat="1" ht="14.25" customHeight="1">
      <c r="A523" s="415"/>
      <c r="B523" s="419" t="s">
        <v>522</v>
      </c>
      <c r="C523" s="420"/>
      <c r="D523" s="376"/>
      <c r="E523" s="376"/>
      <c r="F523" s="378"/>
      <c r="G523" s="378"/>
      <c r="H523" s="378"/>
      <c r="I523" s="392"/>
      <c r="J523" s="391"/>
    </row>
    <row r="524" spans="1:10" s="350" customFormat="1" ht="14.25" customHeight="1">
      <c r="A524" s="366"/>
      <c r="B524" s="395" t="s">
        <v>478</v>
      </c>
      <c r="C524" s="375" t="s">
        <v>116</v>
      </c>
      <c r="D524" s="376">
        <v>1</v>
      </c>
      <c r="E524" s="377">
        <f>+N433+L463</f>
        <v>151.99600000000001</v>
      </c>
      <c r="F524" s="378"/>
      <c r="G524" s="378"/>
      <c r="H524" s="378"/>
      <c r="I524" s="393">
        <f t="shared" ref="I524:I525" si="70">PRODUCT(D524:H524)</f>
        <v>151.99600000000001</v>
      </c>
      <c r="J524" s="391"/>
    </row>
    <row r="525" spans="1:10" s="350" customFormat="1" ht="14.25" customHeight="1">
      <c r="A525" s="366"/>
      <c r="B525" s="371"/>
      <c r="C525" s="375" t="s">
        <v>116</v>
      </c>
      <c r="D525" s="376"/>
      <c r="E525" s="377"/>
      <c r="F525" s="378"/>
      <c r="G525" s="378"/>
      <c r="H525" s="378"/>
      <c r="I525" s="393">
        <f t="shared" si="70"/>
        <v>0</v>
      </c>
      <c r="J525" s="391"/>
    </row>
    <row r="526" spans="1:10" s="350" customFormat="1" ht="14.25" customHeight="1">
      <c r="A526" s="366"/>
      <c r="B526" s="371"/>
      <c r="C526" s="375"/>
      <c r="D526" s="376"/>
      <c r="E526" s="377"/>
      <c r="F526" s="378"/>
      <c r="G526" s="378"/>
      <c r="H526" s="382" t="s">
        <v>386</v>
      </c>
      <c r="I526" s="392">
        <f>SUM(I524:I525)</f>
        <v>151.99600000000001</v>
      </c>
      <c r="J526" s="389">
        <f>+I526+I526*$J$2</f>
        <v>167.19560000000001</v>
      </c>
    </row>
    <row r="527" spans="1:10" s="350" customFormat="1" ht="14.25" customHeight="1">
      <c r="A527" s="366"/>
      <c r="B527" s="371"/>
      <c r="C527" s="375"/>
      <c r="D527" s="376"/>
      <c r="E527" s="377"/>
      <c r="F527" s="378"/>
      <c r="G527" s="378"/>
      <c r="H527" s="378"/>
      <c r="I527" s="393"/>
      <c r="J527" s="391"/>
    </row>
    <row r="528" spans="1:10" s="350" customFormat="1" ht="14.25" customHeight="1">
      <c r="A528" s="366"/>
      <c r="B528" s="381"/>
      <c r="C528" s="376"/>
      <c r="D528" s="376"/>
      <c r="E528" s="376"/>
      <c r="F528" s="376"/>
      <c r="G528" s="376"/>
      <c r="H528" s="376"/>
      <c r="I528" s="402"/>
      <c r="J528" s="391"/>
    </row>
    <row r="529" spans="1:17" s="350" customFormat="1" ht="14.25" customHeight="1">
      <c r="A529" s="366"/>
      <c r="B529" s="367" t="s">
        <v>523</v>
      </c>
      <c r="C529" s="368"/>
      <c r="D529" s="376"/>
      <c r="E529" s="377"/>
      <c r="F529" s="378"/>
      <c r="G529" s="378"/>
      <c r="H529" s="378"/>
      <c r="I529" s="392"/>
      <c r="J529" s="391"/>
    </row>
    <row r="530" spans="1:17" s="350" customFormat="1" ht="14.25" customHeight="1">
      <c r="A530" s="366"/>
      <c r="B530" s="381"/>
      <c r="C530" s="376" t="s">
        <v>108</v>
      </c>
      <c r="D530" s="376"/>
      <c r="E530" s="376"/>
      <c r="F530" s="376"/>
      <c r="G530" s="376"/>
      <c r="H530" s="376"/>
      <c r="I530" s="393">
        <f t="shared" ref="I530" si="71">PRODUCT(D530:H530)</f>
        <v>0</v>
      </c>
      <c r="J530" s="391"/>
    </row>
    <row r="531" spans="1:17" s="350" customFormat="1" ht="14.25" customHeight="1">
      <c r="A531" s="366"/>
      <c r="B531" s="381"/>
      <c r="C531" s="376"/>
      <c r="D531" s="376"/>
      <c r="E531" s="376"/>
      <c r="F531" s="376"/>
      <c r="G531" s="376"/>
      <c r="H531" s="376"/>
      <c r="I531" s="393">
        <f t="shared" ref="I531" si="72">PRODUCT(D531:H531)</f>
        <v>0</v>
      </c>
      <c r="J531" s="391"/>
    </row>
    <row r="532" spans="1:17" s="350" customFormat="1" ht="14.25" customHeight="1">
      <c r="A532" s="366"/>
      <c r="B532" s="371"/>
      <c r="C532" s="375"/>
      <c r="D532" s="376"/>
      <c r="E532" s="377"/>
      <c r="F532" s="378"/>
      <c r="G532" s="378"/>
      <c r="H532" s="382" t="s">
        <v>386</v>
      </c>
      <c r="I532" s="392">
        <f>SUM(I530:I531)</f>
        <v>0</v>
      </c>
      <c r="J532" s="389">
        <f>+I532+I532*$J$2</f>
        <v>0</v>
      </c>
    </row>
    <row r="533" spans="1:17" s="350" customFormat="1" ht="14.25" customHeight="1">
      <c r="A533" s="366"/>
      <c r="B533" s="381"/>
      <c r="C533" s="376"/>
      <c r="D533" s="376"/>
      <c r="E533" s="376"/>
      <c r="F533" s="376"/>
      <c r="G533" s="376"/>
      <c r="H533" s="376"/>
      <c r="I533" s="402"/>
      <c r="J533" s="391"/>
    </row>
    <row r="534" spans="1:17" s="350" customFormat="1" ht="14.25" customHeight="1">
      <c r="A534" s="366"/>
      <c r="B534" s="367" t="s">
        <v>524</v>
      </c>
      <c r="C534" s="368"/>
      <c r="D534" s="376"/>
      <c r="E534" s="377"/>
      <c r="F534" s="378"/>
      <c r="G534" s="378"/>
      <c r="H534" s="378"/>
      <c r="I534" s="392"/>
      <c r="J534" s="391"/>
    </row>
    <row r="535" spans="1:17" s="350" customFormat="1" ht="14.25" customHeight="1">
      <c r="A535" s="366"/>
      <c r="B535" s="381" t="s">
        <v>640</v>
      </c>
      <c r="C535" s="376" t="s">
        <v>108</v>
      </c>
      <c r="D535" s="376">
        <v>1</v>
      </c>
      <c r="E535" s="376">
        <v>3.1</v>
      </c>
      <c r="F535" s="376"/>
      <c r="G535" s="376">
        <v>0.85</v>
      </c>
      <c r="H535" s="376"/>
      <c r="I535" s="393">
        <f t="shared" ref="I535:I538" si="73">PRODUCT(D535:H535)</f>
        <v>2.6349999999999998</v>
      </c>
      <c r="J535" s="391"/>
    </row>
    <row r="536" spans="1:17" s="350" customFormat="1" ht="14.25" customHeight="1">
      <c r="A536" s="366"/>
      <c r="B536" s="381" t="s">
        <v>641</v>
      </c>
      <c r="C536" s="376" t="s">
        <v>108</v>
      </c>
      <c r="D536" s="376">
        <v>1</v>
      </c>
      <c r="E536" s="376">
        <v>2.2000000000000002</v>
      </c>
      <c r="F536" s="376"/>
      <c r="G536" s="376">
        <v>0.85</v>
      </c>
      <c r="H536" s="376"/>
      <c r="I536" s="393">
        <f t="shared" si="73"/>
        <v>1.87</v>
      </c>
      <c r="J536" s="391"/>
    </row>
    <row r="537" spans="1:17" s="350" customFormat="1" ht="14.25" customHeight="1">
      <c r="A537" s="366"/>
      <c r="B537" s="381" t="s">
        <v>599</v>
      </c>
      <c r="C537" s="376" t="s">
        <v>108</v>
      </c>
      <c r="D537" s="376">
        <v>1</v>
      </c>
      <c r="E537" s="376">
        <v>2.9</v>
      </c>
      <c r="F537" s="376"/>
      <c r="G537" s="376">
        <v>0.85</v>
      </c>
      <c r="H537" s="376"/>
      <c r="I537" s="393">
        <f t="shared" si="73"/>
        <v>2.4649999999999999</v>
      </c>
      <c r="J537" s="391"/>
    </row>
    <row r="538" spans="1:17" s="350" customFormat="1" ht="14.25" customHeight="1">
      <c r="A538" s="366"/>
      <c r="B538" s="381" t="s">
        <v>642</v>
      </c>
      <c r="C538" s="375" t="s">
        <v>108</v>
      </c>
      <c r="D538" s="376">
        <v>1</v>
      </c>
      <c r="E538" s="376">
        <v>1.75</v>
      </c>
      <c r="F538" s="378"/>
      <c r="G538" s="376">
        <v>0.85</v>
      </c>
      <c r="H538" s="382"/>
      <c r="I538" s="393">
        <f t="shared" si="73"/>
        <v>1.4875</v>
      </c>
      <c r="J538" s="389"/>
      <c r="Q538" s="394"/>
    </row>
    <row r="539" spans="1:17" s="350" customFormat="1" ht="14.25" customHeight="1">
      <c r="A539" s="366"/>
      <c r="B539" s="381"/>
      <c r="C539" s="376"/>
      <c r="D539" s="376"/>
      <c r="E539" s="376"/>
      <c r="F539" s="376"/>
      <c r="G539" s="376"/>
      <c r="H539" s="382" t="s">
        <v>386</v>
      </c>
      <c r="I539" s="392">
        <f>SUM(I535:I538)</f>
        <v>8.4574999999999996</v>
      </c>
      <c r="J539" s="389">
        <f>+I539+I539*$J$2</f>
        <v>9.3032500000000002</v>
      </c>
    </row>
    <row r="540" spans="1:17" s="350" customFormat="1" ht="14.25" customHeight="1">
      <c r="A540" s="366"/>
      <c r="B540" s="371"/>
      <c r="C540" s="375"/>
      <c r="D540" s="376"/>
      <c r="E540" s="377"/>
      <c r="F540" s="378"/>
      <c r="G540" s="378"/>
      <c r="H540" s="378"/>
      <c r="I540" s="393"/>
      <c r="J540" s="391"/>
    </row>
    <row r="541" spans="1:17" s="350" customFormat="1" ht="14.25" customHeight="1">
      <c r="A541" s="366"/>
      <c r="B541" s="367" t="s">
        <v>525</v>
      </c>
      <c r="C541" s="368"/>
      <c r="D541" s="376"/>
      <c r="E541" s="377"/>
      <c r="F541" s="378"/>
      <c r="G541" s="378"/>
      <c r="H541" s="378"/>
      <c r="I541" s="392"/>
      <c r="J541" s="391"/>
    </row>
    <row r="542" spans="1:17" s="350" customFormat="1" ht="14.25" customHeight="1">
      <c r="A542" s="366"/>
      <c r="B542" s="371"/>
      <c r="C542" s="375"/>
      <c r="D542" s="376"/>
      <c r="E542" s="377"/>
      <c r="F542" s="378"/>
      <c r="G542" s="378"/>
      <c r="H542" s="378"/>
      <c r="I542" s="393"/>
      <c r="J542" s="391"/>
    </row>
    <row r="543" spans="1:17" s="350" customFormat="1" ht="14.25" customHeight="1">
      <c r="A543" s="366"/>
      <c r="B543" s="367" t="s">
        <v>526</v>
      </c>
      <c r="C543" s="368"/>
      <c r="D543" s="376"/>
      <c r="E543" s="377"/>
      <c r="F543" s="378"/>
      <c r="G543" s="378"/>
      <c r="H543" s="378"/>
      <c r="I543" s="393"/>
      <c r="J543" s="391"/>
    </row>
    <row r="544" spans="1:17" s="350" customFormat="1" ht="14.25" customHeight="1">
      <c r="A544" s="366"/>
      <c r="B544" s="371" t="s">
        <v>643</v>
      </c>
      <c r="C544" s="375" t="s">
        <v>108</v>
      </c>
      <c r="D544" s="376">
        <v>1</v>
      </c>
      <c r="E544" s="377">
        <v>685</v>
      </c>
      <c r="F544" s="378"/>
      <c r="G544" s="378"/>
      <c r="H544" s="378"/>
      <c r="I544" s="393">
        <f t="shared" ref="I544:I552" si="74">PRODUCT(D544:H544)</f>
        <v>685</v>
      </c>
      <c r="J544" s="391"/>
    </row>
    <row r="545" spans="1:10" s="350" customFormat="1" ht="14.25" customHeight="1">
      <c r="A545" s="366"/>
      <c r="B545" s="371" t="s">
        <v>644</v>
      </c>
      <c r="C545" s="421" t="s">
        <v>108</v>
      </c>
      <c r="D545" s="376">
        <v>-1</v>
      </c>
      <c r="E545" s="377">
        <v>33.619999999999997</v>
      </c>
      <c r="F545" s="378"/>
      <c r="G545" s="378"/>
      <c r="H545" s="378"/>
      <c r="I545" s="393">
        <f t="shared" si="74"/>
        <v>-33.619999999999997</v>
      </c>
      <c r="J545" s="391"/>
    </row>
    <row r="546" spans="1:10" s="350" customFormat="1" ht="14.25" customHeight="1">
      <c r="A546" s="366"/>
      <c r="B546" s="371" t="s">
        <v>645</v>
      </c>
      <c r="C546" s="421" t="s">
        <v>108</v>
      </c>
      <c r="D546" s="376">
        <v>-1</v>
      </c>
      <c r="E546" s="377">
        <v>35.29</v>
      </c>
      <c r="F546" s="378"/>
      <c r="G546" s="378"/>
      <c r="H546" s="378"/>
      <c r="I546" s="393">
        <f t="shared" si="74"/>
        <v>-35.29</v>
      </c>
      <c r="J546" s="391"/>
    </row>
    <row r="547" spans="1:10" s="350" customFormat="1" ht="14.25" customHeight="1">
      <c r="A547" s="366"/>
      <c r="B547" s="371" t="s">
        <v>646</v>
      </c>
      <c r="C547" s="421" t="s">
        <v>108</v>
      </c>
      <c r="D547" s="376">
        <v>-1</v>
      </c>
      <c r="E547" s="377">
        <v>68</v>
      </c>
      <c r="F547" s="378"/>
      <c r="G547" s="378"/>
      <c r="H547" s="378"/>
      <c r="I547" s="393">
        <f t="shared" si="74"/>
        <v>-68</v>
      </c>
      <c r="J547" s="391"/>
    </row>
    <row r="548" spans="1:10" s="350" customFormat="1" ht="14.25" customHeight="1">
      <c r="A548" s="366"/>
      <c r="B548" s="371" t="s">
        <v>647</v>
      </c>
      <c r="C548" s="421" t="s">
        <v>108</v>
      </c>
      <c r="D548" s="376">
        <v>-1</v>
      </c>
      <c r="E548" s="377">
        <v>14.8</v>
      </c>
      <c r="F548" s="378"/>
      <c r="G548" s="378"/>
      <c r="H548" s="378"/>
      <c r="I548" s="393">
        <f t="shared" si="74"/>
        <v>-14.8</v>
      </c>
      <c r="J548" s="391"/>
    </row>
    <row r="549" spans="1:10" s="350" customFormat="1" ht="14.25" customHeight="1">
      <c r="A549" s="366"/>
      <c r="B549" s="371" t="s">
        <v>648</v>
      </c>
      <c r="C549" s="421" t="s">
        <v>108</v>
      </c>
      <c r="D549" s="376">
        <v>-1</v>
      </c>
      <c r="E549" s="377">
        <v>26.3</v>
      </c>
      <c r="F549" s="378"/>
      <c r="G549" s="378"/>
      <c r="H549" s="378"/>
      <c r="I549" s="393">
        <f t="shared" si="74"/>
        <v>-26.3</v>
      </c>
      <c r="J549" s="391"/>
    </row>
    <row r="550" spans="1:10" s="350" customFormat="1" ht="14.25" customHeight="1">
      <c r="A550" s="366"/>
      <c r="B550" s="371"/>
      <c r="C550" s="421"/>
      <c r="D550" s="376"/>
      <c r="E550" s="377"/>
      <c r="F550" s="378"/>
      <c r="G550" s="378"/>
      <c r="H550" s="378"/>
      <c r="I550" s="393">
        <f t="shared" si="74"/>
        <v>0</v>
      </c>
      <c r="J550" s="391"/>
    </row>
    <row r="551" spans="1:10" s="350" customFormat="1" ht="14.25" customHeight="1">
      <c r="A551" s="366"/>
      <c r="B551" s="371"/>
      <c r="C551" s="421"/>
      <c r="D551" s="376"/>
      <c r="E551" s="377"/>
      <c r="F551" s="378"/>
      <c r="G551" s="378"/>
      <c r="H551" s="378"/>
      <c r="I551" s="393">
        <f t="shared" si="74"/>
        <v>0</v>
      </c>
      <c r="J551" s="391"/>
    </row>
    <row r="552" spans="1:10" s="350" customFormat="1" ht="14.25" customHeight="1">
      <c r="A552" s="366"/>
      <c r="B552" s="371"/>
      <c r="C552" s="421"/>
      <c r="D552" s="376"/>
      <c r="E552" s="377"/>
      <c r="F552" s="378"/>
      <c r="G552" s="378"/>
      <c r="H552" s="378"/>
      <c r="I552" s="393">
        <f t="shared" si="74"/>
        <v>0</v>
      </c>
      <c r="J552" s="391"/>
    </row>
    <row r="553" spans="1:10" s="350" customFormat="1" ht="14.25" customHeight="1">
      <c r="A553" s="366"/>
      <c r="B553" s="371"/>
      <c r="C553" s="375"/>
      <c r="D553" s="376"/>
      <c r="E553" s="377"/>
      <c r="F553" s="378"/>
      <c r="G553" s="378"/>
      <c r="H553" s="382" t="s">
        <v>386</v>
      </c>
      <c r="I553" s="392">
        <f>SUM(I544:I552)</f>
        <v>506.99000000000007</v>
      </c>
      <c r="J553" s="389">
        <f>+I553+I553*$J$2</f>
        <v>557.68900000000008</v>
      </c>
    </row>
    <row r="554" spans="1:10" s="350" customFormat="1" ht="14.25" customHeight="1">
      <c r="A554" s="366"/>
      <c r="B554" s="371"/>
      <c r="C554" s="375"/>
      <c r="D554" s="376"/>
      <c r="E554" s="377"/>
      <c r="F554" s="378"/>
      <c r="G554" s="378"/>
      <c r="H554" s="378"/>
      <c r="I554" s="393"/>
      <c r="J554" s="391"/>
    </row>
    <row r="555" spans="1:10" s="350" customFormat="1" ht="14.25" customHeight="1">
      <c r="A555" s="366"/>
      <c r="B555" s="371"/>
      <c r="C555" s="375"/>
      <c r="D555" s="376"/>
      <c r="E555" s="377"/>
      <c r="F555" s="378"/>
      <c r="G555" s="378"/>
      <c r="H555" s="378"/>
      <c r="I555" s="392"/>
      <c r="J555" s="391"/>
    </row>
    <row r="556" spans="1:10" s="350" customFormat="1" ht="14.25" customHeight="1">
      <c r="A556" s="366"/>
      <c r="B556" s="371"/>
      <c r="C556" s="375"/>
      <c r="D556" s="376"/>
      <c r="E556" s="377"/>
      <c r="F556" s="378"/>
      <c r="G556" s="378"/>
      <c r="H556" s="378"/>
      <c r="I556" s="393"/>
      <c r="J556" s="391"/>
    </row>
    <row r="557" spans="1:10" s="350" customFormat="1" ht="14.25" customHeight="1">
      <c r="A557" s="366"/>
      <c r="B557" s="367" t="s">
        <v>531</v>
      </c>
      <c r="C557" s="368"/>
      <c r="D557" s="376"/>
      <c r="E557" s="377"/>
      <c r="F557" s="378"/>
      <c r="G557" s="378"/>
      <c r="H557" s="378"/>
      <c r="I557" s="393"/>
      <c r="J557" s="391"/>
    </row>
    <row r="558" spans="1:10" s="350" customFormat="1" ht="14.25" customHeight="1">
      <c r="A558" s="366"/>
      <c r="B558" s="367" t="s">
        <v>532</v>
      </c>
      <c r="C558" s="368"/>
      <c r="D558" s="376"/>
      <c r="E558" s="377"/>
      <c r="F558" s="378"/>
      <c r="G558" s="378"/>
      <c r="H558" s="378"/>
      <c r="I558" s="393"/>
      <c r="J558" s="391"/>
    </row>
    <row r="559" spans="1:10" s="350" customFormat="1" ht="14.25" customHeight="1">
      <c r="A559" s="366"/>
      <c r="B559" s="371" t="s">
        <v>533</v>
      </c>
      <c r="C559" s="375" t="s">
        <v>108</v>
      </c>
      <c r="D559" s="376"/>
      <c r="E559" s="377"/>
      <c r="F559" s="378"/>
      <c r="G559" s="378"/>
      <c r="H559" s="378"/>
      <c r="I559" s="393">
        <f t="shared" ref="I559" si="75">PRODUCT(D559:H559)</f>
        <v>0</v>
      </c>
      <c r="J559" s="391"/>
    </row>
    <row r="560" spans="1:10" s="350" customFormat="1" ht="14.25" customHeight="1">
      <c r="A560" s="366"/>
      <c r="B560" s="371"/>
      <c r="C560" s="375"/>
      <c r="D560" s="376"/>
      <c r="E560" s="377"/>
      <c r="F560" s="378"/>
      <c r="G560" s="378"/>
      <c r="H560" s="382" t="s">
        <v>386</v>
      </c>
      <c r="I560" s="392">
        <f>SUM(I557:I559)</f>
        <v>0</v>
      </c>
      <c r="J560" s="389">
        <f>+I560+I560*$J$2</f>
        <v>0</v>
      </c>
    </row>
    <row r="561" spans="1:10" s="350" customFormat="1" ht="14.25" customHeight="1">
      <c r="A561" s="366"/>
      <c r="B561" s="371"/>
      <c r="C561" s="375"/>
      <c r="D561" s="403"/>
      <c r="E561" s="396"/>
      <c r="F561" s="393"/>
      <c r="G561" s="378"/>
      <c r="H561" s="378"/>
      <c r="I561" s="393"/>
      <c r="J561" s="391"/>
    </row>
    <row r="562" spans="1:10" s="350" customFormat="1" ht="14.25" customHeight="1">
      <c r="A562" s="366"/>
      <c r="B562" s="371"/>
      <c r="C562" s="375"/>
      <c r="D562" s="376"/>
      <c r="E562" s="377"/>
      <c r="F562" s="378"/>
      <c r="G562" s="378"/>
      <c r="H562" s="378"/>
      <c r="I562" s="393"/>
      <c r="J562" s="391"/>
    </row>
    <row r="563" spans="1:10" s="350" customFormat="1" ht="14.25" customHeight="1">
      <c r="A563" s="366"/>
      <c r="B563" s="371"/>
      <c r="C563" s="375"/>
      <c r="D563" s="376"/>
      <c r="E563" s="377"/>
      <c r="F563" s="378"/>
      <c r="G563" s="378"/>
      <c r="H563" s="378"/>
      <c r="I563" s="393"/>
      <c r="J563" s="391"/>
    </row>
    <row r="564" spans="1:10" s="350" customFormat="1" ht="14.25" customHeight="1">
      <c r="A564" s="366"/>
      <c r="B564" s="371"/>
      <c r="C564" s="375"/>
      <c r="D564" s="376"/>
      <c r="E564" s="377"/>
      <c r="F564" s="378"/>
      <c r="G564" s="378"/>
      <c r="H564" s="378"/>
      <c r="I564" s="393"/>
      <c r="J564" s="391"/>
    </row>
    <row r="565" spans="1:10" s="350" customFormat="1" ht="14.25" customHeight="1">
      <c r="A565" s="366"/>
      <c r="B565" s="371"/>
      <c r="C565" s="375"/>
      <c r="D565" s="376"/>
      <c r="E565" s="377"/>
      <c r="F565" s="378"/>
      <c r="G565" s="378"/>
      <c r="H565" s="378"/>
      <c r="I565" s="392"/>
      <c r="J565" s="391"/>
    </row>
    <row r="566" spans="1:10" s="350" customFormat="1" ht="14.25" customHeight="1">
      <c r="A566" s="366"/>
      <c r="B566" s="371"/>
      <c r="C566" s="375"/>
      <c r="D566" s="376"/>
      <c r="E566" s="377"/>
      <c r="F566" s="378"/>
      <c r="G566" s="378"/>
      <c r="H566" s="378"/>
      <c r="I566" s="393"/>
      <c r="J566" s="391"/>
    </row>
    <row r="567" spans="1:10" s="350" customFormat="1" ht="14.25" customHeight="1">
      <c r="A567" s="366"/>
      <c r="B567" s="367" t="s">
        <v>534</v>
      </c>
      <c r="C567" s="368"/>
      <c r="D567" s="376"/>
      <c r="E567" s="377"/>
      <c r="F567" s="378"/>
      <c r="G567" s="378"/>
      <c r="H567" s="378"/>
      <c r="I567" s="393"/>
      <c r="J567" s="391"/>
    </row>
    <row r="568" spans="1:10" s="350" customFormat="1" ht="14.25" customHeight="1">
      <c r="A568" s="366"/>
      <c r="B568" s="371" t="s">
        <v>535</v>
      </c>
      <c r="C568" s="375" t="s">
        <v>108</v>
      </c>
      <c r="D568" s="376"/>
      <c r="E568" s="377"/>
      <c r="F568" s="378"/>
      <c r="G568" s="378"/>
      <c r="H568" s="378"/>
      <c r="I568" s="393">
        <f t="shared" ref="I568" si="76">PRODUCT(D568:H568)</f>
        <v>0</v>
      </c>
      <c r="J568" s="391"/>
    </row>
    <row r="569" spans="1:10" s="350" customFormat="1" ht="14.25" customHeight="1">
      <c r="A569" s="366"/>
      <c r="B569" s="371"/>
      <c r="C569" s="375"/>
      <c r="D569" s="376"/>
      <c r="E569" s="377"/>
      <c r="F569" s="378"/>
      <c r="G569" s="378"/>
      <c r="H569" s="382" t="s">
        <v>386</v>
      </c>
      <c r="I569" s="392">
        <f>SUM(I568)</f>
        <v>0</v>
      </c>
      <c r="J569" s="389">
        <f>+I569+I569*$J$2</f>
        <v>0</v>
      </c>
    </row>
    <row r="570" spans="1:10" s="350" customFormat="1" ht="14.25" customHeight="1">
      <c r="A570" s="366"/>
      <c r="B570" s="371"/>
      <c r="C570" s="375"/>
      <c r="D570" s="376"/>
      <c r="E570" s="377"/>
      <c r="F570" s="378"/>
      <c r="G570" s="378"/>
      <c r="H570" s="378"/>
      <c r="I570" s="393"/>
      <c r="J570" s="391"/>
    </row>
    <row r="571" spans="1:10" s="350" customFormat="1" ht="14.25" customHeight="1">
      <c r="A571" s="366"/>
      <c r="B571" s="367" t="s">
        <v>536</v>
      </c>
      <c r="C571" s="368"/>
      <c r="D571" s="376"/>
      <c r="E571" s="377"/>
      <c r="F571" s="378"/>
      <c r="G571" s="378"/>
      <c r="H571" s="378"/>
      <c r="I571" s="393"/>
      <c r="J571" s="391"/>
    </row>
    <row r="572" spans="1:10" s="350" customFormat="1" ht="14.25" customHeight="1">
      <c r="A572" s="366"/>
      <c r="B572" s="371" t="s">
        <v>649</v>
      </c>
      <c r="C572" s="375" t="s">
        <v>108</v>
      </c>
      <c r="D572" s="376">
        <v>1</v>
      </c>
      <c r="E572" s="377">
        <v>54</v>
      </c>
      <c r="F572" s="378"/>
      <c r="G572" s="378"/>
      <c r="H572" s="378"/>
      <c r="I572" s="393">
        <f t="shared" ref="I572" si="77">PRODUCT(D572:H572)</f>
        <v>54</v>
      </c>
      <c r="J572" s="391"/>
    </row>
    <row r="573" spans="1:10" s="350" customFormat="1" ht="14.25" customHeight="1">
      <c r="A573" s="366"/>
      <c r="B573" s="371"/>
      <c r="C573" s="375" t="s">
        <v>108</v>
      </c>
      <c r="D573" s="376"/>
      <c r="E573" s="377"/>
      <c r="F573" s="378"/>
      <c r="G573" s="378"/>
      <c r="H573" s="378"/>
      <c r="I573" s="393">
        <f t="shared" ref="I573:I574" si="78">PRODUCT(D573:H573)</f>
        <v>0</v>
      </c>
      <c r="J573" s="391"/>
    </row>
    <row r="574" spans="1:10" s="350" customFormat="1" ht="14.25" customHeight="1">
      <c r="A574" s="366"/>
      <c r="B574" s="371"/>
      <c r="C574" s="375" t="s">
        <v>108</v>
      </c>
      <c r="D574" s="376"/>
      <c r="E574" s="377"/>
      <c r="F574" s="378"/>
      <c r="G574" s="378"/>
      <c r="H574" s="378"/>
      <c r="I574" s="393">
        <f t="shared" si="78"/>
        <v>0</v>
      </c>
      <c r="J574" s="391"/>
    </row>
    <row r="575" spans="1:10" s="350" customFormat="1" ht="14.25" customHeight="1">
      <c r="A575" s="366"/>
      <c r="B575" s="371"/>
      <c r="C575" s="375"/>
      <c r="D575" s="376"/>
      <c r="E575" s="377"/>
      <c r="F575" s="378"/>
      <c r="G575" s="378"/>
      <c r="H575" s="382" t="s">
        <v>386</v>
      </c>
      <c r="I575" s="392">
        <f>SUM(I572:I574)</f>
        <v>54</v>
      </c>
      <c r="J575" s="389">
        <f>+I575+I575*$J$2</f>
        <v>59.4</v>
      </c>
    </row>
    <row r="576" spans="1:10" s="350" customFormat="1" ht="14.25" customHeight="1">
      <c r="A576" s="366"/>
      <c r="B576" s="371"/>
      <c r="C576" s="375"/>
      <c r="D576" s="376"/>
      <c r="E576" s="377"/>
      <c r="F576" s="378"/>
      <c r="G576" s="378"/>
      <c r="H576" s="378"/>
      <c r="I576" s="393"/>
      <c r="J576" s="391"/>
    </row>
    <row r="577" spans="1:10" s="350" customFormat="1" ht="14.25" customHeight="1">
      <c r="A577" s="366"/>
      <c r="B577" s="367" t="s">
        <v>650</v>
      </c>
      <c r="C577" s="368"/>
      <c r="D577" s="376"/>
      <c r="E577" s="377"/>
      <c r="F577" s="378"/>
      <c r="G577" s="378"/>
      <c r="H577" s="378"/>
      <c r="I577" s="393"/>
      <c r="J577" s="391"/>
    </row>
    <row r="578" spans="1:10" s="350" customFormat="1" ht="14.25" customHeight="1">
      <c r="A578" s="366"/>
      <c r="B578" s="371" t="s">
        <v>651</v>
      </c>
      <c r="C578" s="375" t="s">
        <v>108</v>
      </c>
      <c r="D578" s="376">
        <v>1</v>
      </c>
      <c r="E578" s="377">
        <v>20.94</v>
      </c>
      <c r="F578" s="378"/>
      <c r="G578" s="378"/>
      <c r="H578" s="378"/>
      <c r="I578" s="393">
        <f t="shared" ref="I578:I587" si="79">PRODUCT(D578:H578)</f>
        <v>20.94</v>
      </c>
      <c r="J578" s="391"/>
    </row>
    <row r="579" spans="1:10" s="350" customFormat="1" ht="14.25" customHeight="1">
      <c r="A579" s="366"/>
      <c r="B579" s="371" t="s">
        <v>652</v>
      </c>
      <c r="C579" s="375" t="s">
        <v>108</v>
      </c>
      <c r="D579" s="376">
        <v>-1</v>
      </c>
      <c r="E579" s="377">
        <v>14.85</v>
      </c>
      <c r="F579" s="378"/>
      <c r="G579" s="378"/>
      <c r="H579" s="378"/>
      <c r="I579" s="393">
        <f t="shared" si="79"/>
        <v>-14.85</v>
      </c>
      <c r="J579" s="391"/>
    </row>
    <row r="580" spans="1:10" s="350" customFormat="1" ht="14.25" customHeight="1">
      <c r="A580" s="366"/>
      <c r="B580" s="371" t="s">
        <v>653</v>
      </c>
      <c r="C580" s="375" t="s">
        <v>108</v>
      </c>
      <c r="D580" s="376">
        <v>1</v>
      </c>
      <c r="E580" s="377">
        <v>50.8</v>
      </c>
      <c r="F580" s="378"/>
      <c r="G580" s="378"/>
      <c r="H580" s="378"/>
      <c r="I580" s="393">
        <f t="shared" si="79"/>
        <v>50.8</v>
      </c>
      <c r="J580" s="391"/>
    </row>
    <row r="581" spans="1:10" s="350" customFormat="1" ht="14.25" customHeight="1">
      <c r="A581" s="366"/>
      <c r="B581" s="371" t="s">
        <v>652</v>
      </c>
      <c r="C581" s="375" t="s">
        <v>108</v>
      </c>
      <c r="D581" s="376">
        <v>-1</v>
      </c>
      <c r="E581" s="377">
        <v>37.299999999999997</v>
      </c>
      <c r="F581" s="378"/>
      <c r="G581" s="378"/>
      <c r="H581" s="378"/>
      <c r="I581" s="393">
        <f t="shared" si="79"/>
        <v>-37.299999999999997</v>
      </c>
      <c r="J581" s="391"/>
    </row>
    <row r="582" spans="1:10" s="350" customFormat="1" ht="14.25" customHeight="1">
      <c r="A582" s="366"/>
      <c r="B582" s="371" t="s">
        <v>649</v>
      </c>
      <c r="C582" s="375" t="s">
        <v>108</v>
      </c>
      <c r="D582" s="376">
        <v>1</v>
      </c>
      <c r="E582" s="377">
        <v>54</v>
      </c>
      <c r="F582" s="378"/>
      <c r="G582" s="378"/>
      <c r="H582" s="378"/>
      <c r="I582" s="393">
        <f t="shared" si="79"/>
        <v>54</v>
      </c>
      <c r="J582" s="391"/>
    </row>
    <row r="583" spans="1:10" s="350" customFormat="1" ht="14.25" customHeight="1">
      <c r="A583" s="366"/>
      <c r="B583" s="371" t="s">
        <v>652</v>
      </c>
      <c r="C583" s="375" t="s">
        <v>108</v>
      </c>
      <c r="D583" s="376">
        <v>-1</v>
      </c>
      <c r="E583" s="377">
        <v>35.29</v>
      </c>
      <c r="F583" s="378"/>
      <c r="G583" s="378"/>
      <c r="H583" s="378"/>
      <c r="I583" s="393">
        <f t="shared" si="79"/>
        <v>-35.29</v>
      </c>
      <c r="J583" s="391"/>
    </row>
    <row r="584" spans="1:10" s="350" customFormat="1" ht="14.25" customHeight="1">
      <c r="A584" s="366"/>
      <c r="B584" s="371" t="s">
        <v>587</v>
      </c>
      <c r="C584" s="375" t="s">
        <v>108</v>
      </c>
      <c r="D584" s="376">
        <v>1</v>
      </c>
      <c r="E584" s="377">
        <v>113</v>
      </c>
      <c r="F584" s="378"/>
      <c r="G584" s="378"/>
      <c r="H584" s="378"/>
      <c r="I584" s="393">
        <f t="shared" si="79"/>
        <v>113</v>
      </c>
      <c r="J584" s="391"/>
    </row>
    <row r="585" spans="1:10" s="350" customFormat="1" ht="14.25" customHeight="1">
      <c r="A585" s="366"/>
      <c r="B585" s="371" t="s">
        <v>652</v>
      </c>
      <c r="C585" s="375" t="s">
        <v>108</v>
      </c>
      <c r="D585" s="376">
        <v>-1</v>
      </c>
      <c r="E585" s="377">
        <v>68</v>
      </c>
      <c r="F585" s="378"/>
      <c r="G585" s="378"/>
      <c r="H585" s="378"/>
      <c r="I585" s="393">
        <f t="shared" si="79"/>
        <v>-68</v>
      </c>
      <c r="J585" s="391"/>
    </row>
    <row r="586" spans="1:10" s="350" customFormat="1" ht="14.25" customHeight="1">
      <c r="A586" s="366"/>
      <c r="B586" s="371"/>
      <c r="C586" s="375" t="s">
        <v>108</v>
      </c>
      <c r="D586" s="376"/>
      <c r="E586" s="377"/>
      <c r="F586" s="378"/>
      <c r="G586" s="378"/>
      <c r="H586" s="378"/>
      <c r="I586" s="393">
        <f t="shared" si="79"/>
        <v>0</v>
      </c>
      <c r="J586" s="391"/>
    </row>
    <row r="587" spans="1:10" s="350" customFormat="1" ht="14.25" customHeight="1">
      <c r="A587" s="366"/>
      <c r="B587" s="371"/>
      <c r="C587" s="375" t="s">
        <v>108</v>
      </c>
      <c r="D587" s="376"/>
      <c r="E587" s="377"/>
      <c r="F587" s="378"/>
      <c r="G587" s="378"/>
      <c r="H587" s="378"/>
      <c r="I587" s="393">
        <f t="shared" si="79"/>
        <v>0</v>
      </c>
      <c r="J587" s="391"/>
    </row>
    <row r="588" spans="1:10" s="350" customFormat="1" ht="14.25" customHeight="1">
      <c r="A588" s="366"/>
      <c r="B588" s="371"/>
      <c r="C588" s="375"/>
      <c r="D588" s="376"/>
      <c r="E588" s="377"/>
      <c r="F588" s="378"/>
      <c r="G588" s="378"/>
      <c r="H588" s="382" t="s">
        <v>386</v>
      </c>
      <c r="I588" s="392">
        <f>SUM(I578:I587)</f>
        <v>83.300000000000011</v>
      </c>
      <c r="J588" s="389">
        <f>+I588+I588*$J$2</f>
        <v>91.63000000000001</v>
      </c>
    </row>
    <row r="589" spans="1:10" s="350" customFormat="1" ht="14.25" customHeight="1">
      <c r="A589" s="366"/>
      <c r="B589" s="371"/>
      <c r="C589" s="375"/>
      <c r="D589" s="376"/>
      <c r="E589" s="377"/>
      <c r="F589" s="378"/>
      <c r="G589" s="378"/>
      <c r="H589" s="382"/>
      <c r="I589" s="392"/>
      <c r="J589" s="389"/>
    </row>
    <row r="590" spans="1:10" s="350" customFormat="1" ht="14.25" customHeight="1">
      <c r="A590" s="366"/>
      <c r="B590" s="367" t="s">
        <v>538</v>
      </c>
      <c r="C590" s="368"/>
      <c r="D590" s="376"/>
      <c r="E590" s="377"/>
      <c r="F590" s="378"/>
      <c r="G590" s="378"/>
      <c r="H590" s="378"/>
      <c r="I590" s="393"/>
      <c r="J590" s="391"/>
    </row>
    <row r="591" spans="1:10" s="350" customFormat="1" ht="14.25" customHeight="1">
      <c r="A591" s="366"/>
      <c r="B591" s="371" t="s">
        <v>539</v>
      </c>
      <c r="C591" s="375" t="s">
        <v>108</v>
      </c>
      <c r="D591" s="376"/>
      <c r="E591" s="377"/>
      <c r="F591" s="378"/>
      <c r="G591" s="378"/>
      <c r="H591" s="378"/>
      <c r="I591" s="393">
        <f t="shared" ref="I591" si="80">PRODUCT(D591:H591)</f>
        <v>0</v>
      </c>
      <c r="J591" s="391"/>
    </row>
    <row r="592" spans="1:10" s="350" customFormat="1" ht="14.25" customHeight="1">
      <c r="A592" s="366"/>
      <c r="B592" s="371"/>
      <c r="C592" s="375"/>
      <c r="D592" s="376"/>
      <c r="E592" s="377"/>
      <c r="F592" s="378"/>
      <c r="G592" s="378"/>
      <c r="H592" s="382" t="s">
        <v>386</v>
      </c>
      <c r="I592" s="392">
        <f>SUM(I591:I591)</f>
        <v>0</v>
      </c>
      <c r="J592" s="389">
        <f>+I592+I592*$J$2</f>
        <v>0</v>
      </c>
    </row>
    <row r="593" spans="1:10" s="350" customFormat="1" ht="14.25" customHeight="1">
      <c r="A593" s="366"/>
      <c r="B593" s="371"/>
      <c r="C593" s="375"/>
      <c r="D593" s="376"/>
      <c r="E593" s="377"/>
      <c r="F593" s="378"/>
      <c r="G593" s="378"/>
      <c r="H593" s="382"/>
      <c r="I593" s="392"/>
      <c r="J593" s="389"/>
    </row>
    <row r="594" spans="1:10" s="350" customFormat="1" ht="14.25" customHeight="1">
      <c r="A594" s="366"/>
      <c r="B594" s="371"/>
      <c r="C594" s="375"/>
      <c r="D594" s="376"/>
      <c r="E594" s="377"/>
      <c r="F594" s="378"/>
      <c r="G594" s="378"/>
      <c r="H594" s="382"/>
      <c r="I594" s="392"/>
      <c r="J594" s="389"/>
    </row>
    <row r="595" spans="1:10" s="350" customFormat="1" ht="14.25" customHeight="1">
      <c r="A595" s="366"/>
      <c r="B595" s="371"/>
      <c r="C595" s="375"/>
      <c r="D595" s="376"/>
      <c r="E595" s="377"/>
      <c r="F595" s="378"/>
      <c r="G595" s="378"/>
      <c r="H595" s="382"/>
      <c r="I595" s="392"/>
      <c r="J595" s="389"/>
    </row>
    <row r="596" spans="1:10" s="350" customFormat="1" ht="14.25" customHeight="1">
      <c r="A596" s="366"/>
      <c r="B596" s="367" t="s">
        <v>654</v>
      </c>
      <c r="C596" s="375"/>
      <c r="D596" s="376"/>
      <c r="E596" s="377"/>
      <c r="F596" s="378"/>
      <c r="G596" s="378"/>
      <c r="H596" s="378"/>
      <c r="I596" s="392"/>
      <c r="J596" s="391"/>
    </row>
    <row r="597" spans="1:10" s="350" customFormat="1" ht="14.25" customHeight="1">
      <c r="A597" s="366"/>
      <c r="B597" s="371" t="s">
        <v>655</v>
      </c>
      <c r="C597" s="421" t="s">
        <v>108</v>
      </c>
      <c r="D597" s="376">
        <v>1</v>
      </c>
      <c r="E597" s="377">
        <v>33.619999999999997</v>
      </c>
      <c r="F597" s="378"/>
      <c r="G597" s="378"/>
      <c r="H597" s="378"/>
      <c r="I597" s="393">
        <f t="shared" ref="I597:I604" si="81">PRODUCT(D597:H597)</f>
        <v>33.619999999999997</v>
      </c>
      <c r="J597" s="391"/>
    </row>
    <row r="598" spans="1:10" s="350" customFormat="1" ht="14.25" customHeight="1">
      <c r="A598" s="366"/>
      <c r="B598" s="371"/>
      <c r="C598" s="421" t="s">
        <v>108</v>
      </c>
      <c r="D598" s="376"/>
      <c r="E598" s="377"/>
      <c r="F598" s="378"/>
      <c r="G598" s="378"/>
      <c r="H598" s="378"/>
      <c r="I598" s="393">
        <f t="shared" si="81"/>
        <v>0</v>
      </c>
      <c r="J598" s="391"/>
    </row>
    <row r="599" spans="1:10" s="350" customFormat="1" ht="14.25" customHeight="1">
      <c r="A599" s="366"/>
      <c r="B599" s="371" t="s">
        <v>656</v>
      </c>
      <c r="C599" s="421" t="s">
        <v>108</v>
      </c>
      <c r="D599" s="376">
        <v>1</v>
      </c>
      <c r="E599" s="377">
        <v>68</v>
      </c>
      <c r="F599" s="378"/>
      <c r="G599" s="378"/>
      <c r="H599" s="378"/>
      <c r="I599" s="393">
        <f t="shared" si="81"/>
        <v>68</v>
      </c>
      <c r="J599" s="391"/>
    </row>
    <row r="600" spans="1:10" s="350" customFormat="1" ht="14.25" customHeight="1">
      <c r="A600" s="366"/>
      <c r="B600" s="371" t="s">
        <v>657</v>
      </c>
      <c r="C600" s="421" t="s">
        <v>108</v>
      </c>
      <c r="D600" s="376">
        <v>1</v>
      </c>
      <c r="E600" s="377">
        <v>14.8</v>
      </c>
      <c r="F600" s="378"/>
      <c r="G600" s="378"/>
      <c r="H600" s="378"/>
      <c r="I600" s="393">
        <f t="shared" si="81"/>
        <v>14.8</v>
      </c>
      <c r="J600" s="391"/>
    </row>
    <row r="601" spans="1:10" s="350" customFormat="1" ht="14.25" customHeight="1">
      <c r="A601" s="366"/>
      <c r="B601" s="371" t="s">
        <v>658</v>
      </c>
      <c r="C601" s="421" t="s">
        <v>108</v>
      </c>
      <c r="D601" s="376">
        <v>1</v>
      </c>
      <c r="E601" s="377">
        <v>26.3</v>
      </c>
      <c r="F601" s="378"/>
      <c r="G601" s="378"/>
      <c r="H601" s="378"/>
      <c r="I601" s="393">
        <f t="shared" si="81"/>
        <v>26.3</v>
      </c>
      <c r="J601" s="391"/>
    </row>
    <row r="602" spans="1:10" s="350" customFormat="1" ht="14.25" customHeight="1">
      <c r="A602" s="366"/>
      <c r="B602" s="371"/>
      <c r="C602" s="421"/>
      <c r="D602" s="376"/>
      <c r="E602" s="377"/>
      <c r="F602" s="378"/>
      <c r="G602" s="378"/>
      <c r="H602" s="378"/>
      <c r="I602" s="393">
        <f t="shared" si="81"/>
        <v>0</v>
      </c>
      <c r="J602" s="391"/>
    </row>
    <row r="603" spans="1:10" s="350" customFormat="1" ht="14.25" customHeight="1">
      <c r="A603" s="366"/>
      <c r="B603" s="371"/>
      <c r="C603" s="421"/>
      <c r="D603" s="376"/>
      <c r="E603" s="377"/>
      <c r="F603" s="378"/>
      <c r="G603" s="378"/>
      <c r="H603" s="378"/>
      <c r="I603" s="393">
        <f t="shared" si="81"/>
        <v>0</v>
      </c>
      <c r="J603" s="391"/>
    </row>
    <row r="604" spans="1:10" s="350" customFormat="1" ht="14.25" customHeight="1">
      <c r="A604" s="366"/>
      <c r="B604" s="371"/>
      <c r="C604" s="421"/>
      <c r="D604" s="376"/>
      <c r="E604" s="377"/>
      <c r="F604" s="378"/>
      <c r="G604" s="378"/>
      <c r="H604" s="378"/>
      <c r="I604" s="393">
        <f t="shared" si="81"/>
        <v>0</v>
      </c>
      <c r="J604" s="391"/>
    </row>
    <row r="605" spans="1:10" s="350" customFormat="1" ht="14.25" customHeight="1">
      <c r="A605" s="366"/>
      <c r="B605" s="371"/>
      <c r="C605" s="375"/>
      <c r="D605" s="376"/>
      <c r="E605" s="377"/>
      <c r="F605" s="378"/>
      <c r="G605" s="378"/>
      <c r="H605" s="382" t="s">
        <v>386</v>
      </c>
      <c r="I605" s="392">
        <f>SUM(I597:I604)</f>
        <v>142.72</v>
      </c>
      <c r="J605" s="389">
        <f>+I605+I605*$J$2</f>
        <v>156.99199999999999</v>
      </c>
    </row>
    <row r="606" spans="1:10" s="350" customFormat="1" ht="14.25" customHeight="1">
      <c r="A606" s="366"/>
      <c r="B606" s="371"/>
      <c r="C606" s="375"/>
      <c r="D606" s="376"/>
      <c r="E606" s="377"/>
      <c r="F606" s="378"/>
      <c r="G606" s="378"/>
      <c r="H606" s="382"/>
      <c r="I606" s="392"/>
      <c r="J606" s="389"/>
    </row>
    <row r="607" spans="1:10" s="350" customFormat="1" ht="14.25" customHeight="1">
      <c r="A607" s="366"/>
      <c r="B607" s="371"/>
      <c r="C607" s="375"/>
      <c r="D607" s="376"/>
      <c r="E607" s="377"/>
      <c r="F607" s="378"/>
      <c r="G607" s="378"/>
      <c r="H607" s="382"/>
      <c r="I607" s="392"/>
      <c r="J607" s="389"/>
    </row>
    <row r="608" spans="1:10" s="350" customFormat="1" ht="14.25" customHeight="1">
      <c r="A608" s="366"/>
      <c r="B608" s="367" t="s">
        <v>659</v>
      </c>
      <c r="C608" s="375"/>
      <c r="D608" s="376"/>
      <c r="E608" s="377"/>
      <c r="F608" s="378"/>
      <c r="G608" s="378"/>
      <c r="H608" s="378"/>
      <c r="I608" s="392"/>
      <c r="J608" s="391"/>
    </row>
    <row r="609" spans="1:10" s="350" customFormat="1" ht="14.25" customHeight="1">
      <c r="A609" s="366"/>
      <c r="B609" s="367" t="s">
        <v>660</v>
      </c>
      <c r="C609" s="421" t="s">
        <v>108</v>
      </c>
      <c r="D609" s="376"/>
      <c r="E609" s="377"/>
      <c r="F609" s="378"/>
      <c r="G609" s="378"/>
      <c r="H609" s="378"/>
      <c r="I609" s="393"/>
      <c r="J609" s="391"/>
    </row>
    <row r="610" spans="1:10" s="350" customFormat="1" ht="14.25" customHeight="1">
      <c r="A610" s="366"/>
      <c r="B610" s="371" t="s">
        <v>655</v>
      </c>
      <c r="C610" s="421" t="s">
        <v>108</v>
      </c>
      <c r="D610" s="376">
        <v>1</v>
      </c>
      <c r="E610" s="377">
        <v>33.619999999999997</v>
      </c>
      <c r="F610" s="378"/>
      <c r="G610" s="378"/>
      <c r="H610" s="378"/>
      <c r="I610" s="393">
        <f t="shared" ref="I610:I612" si="82">PRODUCT(D610:H610)</f>
        <v>33.619999999999997</v>
      </c>
      <c r="J610" s="391"/>
    </row>
    <row r="611" spans="1:10" s="350" customFormat="1" ht="14.25" customHeight="1">
      <c r="A611" s="366"/>
      <c r="B611" s="371"/>
      <c r="C611" s="421" t="s">
        <v>108</v>
      </c>
      <c r="D611" s="376"/>
      <c r="E611" s="377"/>
      <c r="F611" s="378"/>
      <c r="G611" s="378"/>
      <c r="H611" s="378"/>
      <c r="I611" s="393">
        <f t="shared" si="82"/>
        <v>0</v>
      </c>
      <c r="J611" s="391"/>
    </row>
    <row r="612" spans="1:10" s="350" customFormat="1" ht="14.25" customHeight="1">
      <c r="A612" s="366"/>
      <c r="B612" s="371"/>
      <c r="C612" s="421"/>
      <c r="D612" s="376"/>
      <c r="E612" s="377"/>
      <c r="F612" s="378"/>
      <c r="G612" s="378"/>
      <c r="H612" s="378"/>
      <c r="I612" s="393">
        <f t="shared" si="82"/>
        <v>0</v>
      </c>
      <c r="J612" s="391"/>
    </row>
    <row r="613" spans="1:10" s="350" customFormat="1" ht="14.25" customHeight="1">
      <c r="A613" s="366"/>
      <c r="B613" s="371"/>
      <c r="C613" s="375"/>
      <c r="D613" s="376"/>
      <c r="E613" s="377"/>
      <c r="F613" s="378"/>
      <c r="G613" s="378"/>
      <c r="H613" s="382" t="s">
        <v>386</v>
      </c>
      <c r="I613" s="392">
        <f>SUM(I610:I612)</f>
        <v>33.619999999999997</v>
      </c>
      <c r="J613" s="389">
        <f>+I613+I613*$J$2</f>
        <v>36.981999999999999</v>
      </c>
    </row>
    <row r="614" spans="1:10" s="350" customFormat="1" ht="14.25" customHeight="1">
      <c r="A614" s="366"/>
      <c r="B614" s="367" t="s">
        <v>661</v>
      </c>
      <c r="C614" s="375"/>
      <c r="D614" s="376"/>
      <c r="E614" s="377"/>
      <c r="F614" s="378"/>
      <c r="G614" s="378"/>
      <c r="H614" s="382"/>
      <c r="I614" s="392"/>
      <c r="J614" s="389"/>
    </row>
    <row r="615" spans="1:10" s="350" customFormat="1" ht="14.25" customHeight="1">
      <c r="A615" s="366"/>
      <c r="B615" s="371" t="s">
        <v>656</v>
      </c>
      <c r="C615" s="421" t="s">
        <v>108</v>
      </c>
      <c r="D615" s="376">
        <v>1</v>
      </c>
      <c r="E615" s="377">
        <v>68</v>
      </c>
      <c r="F615" s="378"/>
      <c r="G615" s="378"/>
      <c r="H615" s="378"/>
      <c r="I615" s="393">
        <f t="shared" ref="I615:I616" si="83">PRODUCT(D615:H615)</f>
        <v>68</v>
      </c>
      <c r="J615" s="391"/>
    </row>
    <row r="616" spans="1:10" s="350" customFormat="1" ht="14.25" customHeight="1">
      <c r="A616" s="366"/>
      <c r="B616" s="371"/>
      <c r="C616" s="421"/>
      <c r="D616" s="376"/>
      <c r="E616" s="377"/>
      <c r="F616" s="378"/>
      <c r="G616" s="378"/>
      <c r="H616" s="378"/>
      <c r="I616" s="393">
        <f t="shared" si="83"/>
        <v>0</v>
      </c>
      <c r="J616" s="391"/>
    </row>
    <row r="617" spans="1:10" s="350" customFormat="1" ht="14.25" customHeight="1">
      <c r="A617" s="366"/>
      <c r="B617" s="371"/>
      <c r="C617" s="375"/>
      <c r="D617" s="376"/>
      <c r="E617" s="377"/>
      <c r="F617" s="378"/>
      <c r="G617" s="378"/>
      <c r="H617" s="382" t="s">
        <v>386</v>
      </c>
      <c r="I617" s="392">
        <f>SUM(I615:I616)</f>
        <v>68</v>
      </c>
      <c r="J617" s="389">
        <f>+I617+I617*$J$2</f>
        <v>74.8</v>
      </c>
    </row>
    <row r="618" spans="1:10" s="350" customFormat="1" ht="14.25" customHeight="1">
      <c r="A618" s="366"/>
      <c r="B618" s="371"/>
      <c r="C618" s="375"/>
      <c r="D618" s="376"/>
      <c r="E618" s="377"/>
      <c r="F618" s="378"/>
      <c r="G618" s="378"/>
      <c r="H618" s="382"/>
      <c r="I618" s="392"/>
      <c r="J618" s="389"/>
    </row>
    <row r="619" spans="1:10" s="350" customFormat="1" ht="14.25" customHeight="1">
      <c r="A619" s="366"/>
      <c r="B619" s="367" t="s">
        <v>662</v>
      </c>
      <c r="C619" s="375"/>
      <c r="D619" s="376"/>
      <c r="E619" s="377"/>
      <c r="F619" s="378"/>
      <c r="G619" s="378"/>
      <c r="H619" s="382"/>
      <c r="I619" s="392"/>
      <c r="J619" s="389"/>
    </row>
    <row r="620" spans="1:10" s="350" customFormat="1" ht="14.25" customHeight="1">
      <c r="A620" s="366"/>
      <c r="B620" s="371" t="s">
        <v>657</v>
      </c>
      <c r="C620" s="421" t="s">
        <v>108</v>
      </c>
      <c r="D620" s="376">
        <v>1</v>
      </c>
      <c r="E620" s="377">
        <v>14.8</v>
      </c>
      <c r="F620" s="378"/>
      <c r="G620" s="378"/>
      <c r="H620" s="378"/>
      <c r="I620" s="393">
        <f t="shared" ref="I620:I622" si="84">PRODUCT(D620:H620)</f>
        <v>14.8</v>
      </c>
      <c r="J620" s="391"/>
    </row>
    <row r="621" spans="1:10" s="350" customFormat="1" ht="14.25" customHeight="1">
      <c r="A621" s="366"/>
      <c r="B621" s="371" t="s">
        <v>658</v>
      </c>
      <c r="C621" s="421" t="s">
        <v>108</v>
      </c>
      <c r="D621" s="376">
        <v>1</v>
      </c>
      <c r="E621" s="377">
        <v>26.3</v>
      </c>
      <c r="F621" s="378"/>
      <c r="G621" s="378"/>
      <c r="H621" s="378"/>
      <c r="I621" s="393">
        <f t="shared" si="84"/>
        <v>26.3</v>
      </c>
      <c r="J621" s="391"/>
    </row>
    <row r="622" spans="1:10" s="350" customFormat="1" ht="14.25" customHeight="1">
      <c r="A622" s="366"/>
      <c r="B622" s="371"/>
      <c r="C622" s="421"/>
      <c r="D622" s="376"/>
      <c r="E622" s="377"/>
      <c r="F622" s="378"/>
      <c r="G622" s="378"/>
      <c r="H622" s="378"/>
      <c r="I622" s="393">
        <f t="shared" si="84"/>
        <v>0</v>
      </c>
      <c r="J622" s="391"/>
    </row>
    <row r="623" spans="1:10" s="350" customFormat="1" ht="14.25" customHeight="1">
      <c r="A623" s="366"/>
      <c r="B623" s="371"/>
      <c r="C623" s="375"/>
      <c r="D623" s="376"/>
      <c r="E623" s="377"/>
      <c r="F623" s="378"/>
      <c r="G623" s="378"/>
      <c r="H623" s="382" t="s">
        <v>386</v>
      </c>
      <c r="I623" s="392">
        <f>SUM(I620:I622)</f>
        <v>41.1</v>
      </c>
      <c r="J623" s="389">
        <f>+I623+I623*$J$2</f>
        <v>45.21</v>
      </c>
    </row>
    <row r="624" spans="1:10" s="350" customFormat="1" ht="14.25" customHeight="1">
      <c r="A624" s="366"/>
      <c r="B624" s="371"/>
      <c r="C624" s="375"/>
      <c r="D624" s="376"/>
      <c r="E624" s="377"/>
      <c r="F624" s="378"/>
      <c r="G624" s="378"/>
      <c r="H624" s="382"/>
      <c r="I624" s="392"/>
      <c r="J624" s="389"/>
    </row>
    <row r="625" spans="1:10" s="350" customFormat="1" ht="14.25" customHeight="1">
      <c r="A625" s="366"/>
      <c r="B625" s="367" t="s">
        <v>540</v>
      </c>
      <c r="C625" s="368"/>
      <c r="D625" s="376"/>
      <c r="E625" s="377"/>
      <c r="F625" s="378"/>
      <c r="G625" s="378"/>
      <c r="H625" s="378"/>
      <c r="I625" s="393"/>
      <c r="J625" s="391"/>
    </row>
    <row r="626" spans="1:10" s="350" customFormat="1" ht="14.25" customHeight="1">
      <c r="A626" s="366"/>
      <c r="B626" s="371"/>
      <c r="C626" s="375" t="s">
        <v>108</v>
      </c>
      <c r="D626" s="376"/>
      <c r="E626" s="377"/>
      <c r="F626" s="378"/>
      <c r="G626" s="378"/>
      <c r="H626" s="378"/>
      <c r="I626" s="393">
        <f t="shared" ref="I626:I628" si="85">PRODUCT(D626:H626)</f>
        <v>0</v>
      </c>
      <c r="J626" s="391"/>
    </row>
    <row r="627" spans="1:10" s="350" customFormat="1" ht="14.25" customHeight="1">
      <c r="A627" s="366"/>
      <c r="B627" s="371"/>
      <c r="C627" s="375" t="s">
        <v>108</v>
      </c>
      <c r="D627" s="376"/>
      <c r="E627" s="377"/>
      <c r="F627" s="378"/>
      <c r="G627" s="378"/>
      <c r="H627" s="378"/>
      <c r="I627" s="393">
        <f t="shared" si="85"/>
        <v>0</v>
      </c>
      <c r="J627" s="391"/>
    </row>
    <row r="628" spans="1:10" s="350" customFormat="1" ht="14.25" customHeight="1">
      <c r="A628" s="374"/>
      <c r="B628" s="381"/>
      <c r="C628" s="376" t="s">
        <v>108</v>
      </c>
      <c r="D628" s="376"/>
      <c r="E628" s="376"/>
      <c r="F628" s="376"/>
      <c r="G628" s="376"/>
      <c r="H628" s="376"/>
      <c r="I628" s="393">
        <f t="shared" si="85"/>
        <v>0</v>
      </c>
      <c r="J628" s="391"/>
    </row>
    <row r="629" spans="1:10" s="350" customFormat="1" ht="14.25" customHeight="1">
      <c r="A629" s="366"/>
      <c r="B629" s="371"/>
      <c r="C629" s="375"/>
      <c r="D629" s="376"/>
      <c r="E629" s="377"/>
      <c r="F629" s="378"/>
      <c r="G629" s="378"/>
      <c r="H629" s="382" t="s">
        <v>386</v>
      </c>
      <c r="I629" s="392">
        <f>SUM(I626:I628)</f>
        <v>0</v>
      </c>
      <c r="J629" s="389">
        <f>+I629+I629*$J$2</f>
        <v>0</v>
      </c>
    </row>
    <row r="630" spans="1:10" s="350" customFormat="1" ht="14.25" customHeight="1">
      <c r="A630" s="366"/>
      <c r="B630" s="367"/>
      <c r="C630" s="368"/>
      <c r="D630" s="376"/>
      <c r="E630" s="377"/>
      <c r="F630" s="378"/>
      <c r="G630" s="378"/>
      <c r="H630" s="378"/>
      <c r="I630" s="393"/>
      <c r="J630" s="391"/>
    </row>
    <row r="631" spans="1:10" s="350" customFormat="1" ht="14.25" customHeight="1">
      <c r="A631" s="366"/>
      <c r="B631" s="367" t="s">
        <v>541</v>
      </c>
      <c r="C631" s="368"/>
      <c r="D631" s="376"/>
      <c r="E631" s="377"/>
      <c r="F631" s="378"/>
      <c r="G631" s="378"/>
      <c r="H631" s="378"/>
      <c r="I631" s="393"/>
      <c r="J631" s="391"/>
    </row>
    <row r="632" spans="1:10" s="350" customFormat="1" ht="14.25" customHeight="1">
      <c r="A632" s="366"/>
      <c r="B632" s="371" t="s">
        <v>663</v>
      </c>
      <c r="C632" s="375" t="s">
        <v>108</v>
      </c>
      <c r="D632" s="376">
        <v>1</v>
      </c>
      <c r="E632" s="377">
        <v>32.299999999999997</v>
      </c>
      <c r="F632" s="378"/>
      <c r="G632" s="378"/>
      <c r="H632" s="378"/>
      <c r="I632" s="393">
        <f t="shared" ref="I632:I633" si="86">PRODUCT(D632:H632)</f>
        <v>32.299999999999997</v>
      </c>
      <c r="J632" s="391"/>
    </row>
    <row r="633" spans="1:10" s="350" customFormat="1" ht="14.25" customHeight="1">
      <c r="A633" s="366"/>
      <c r="B633" s="371" t="s">
        <v>664</v>
      </c>
      <c r="C633" s="375" t="s">
        <v>108</v>
      </c>
      <c r="D633" s="376">
        <v>1</v>
      </c>
      <c r="E633" s="377">
        <v>10</v>
      </c>
      <c r="F633" s="378">
        <v>1.48</v>
      </c>
      <c r="G633" s="378"/>
      <c r="H633" s="378"/>
      <c r="I633" s="393">
        <f t="shared" si="86"/>
        <v>14.8</v>
      </c>
      <c r="J633" s="391"/>
    </row>
    <row r="634" spans="1:10" s="350" customFormat="1" ht="14.25" customHeight="1">
      <c r="A634" s="366"/>
      <c r="B634" s="371"/>
      <c r="C634" s="375"/>
      <c r="D634" s="376"/>
      <c r="E634" s="377"/>
      <c r="F634" s="378"/>
      <c r="G634" s="378"/>
      <c r="H634" s="382" t="s">
        <v>386</v>
      </c>
      <c r="I634" s="392">
        <f>SUM(I632:I633)</f>
        <v>47.099999999999994</v>
      </c>
      <c r="J634" s="389">
        <f>+I634+I634*$J$2</f>
        <v>51.809999999999995</v>
      </c>
    </row>
    <row r="635" spans="1:10" s="350" customFormat="1" ht="14.25" customHeight="1">
      <c r="A635" s="366"/>
      <c r="B635" s="371"/>
      <c r="C635" s="375"/>
      <c r="D635" s="376"/>
      <c r="E635" s="377"/>
      <c r="F635" s="378"/>
      <c r="G635" s="378"/>
      <c r="H635" s="378"/>
      <c r="I635" s="393"/>
      <c r="J635" s="391"/>
    </row>
    <row r="636" spans="1:10" s="350" customFormat="1" ht="14.25" customHeight="1">
      <c r="A636" s="366"/>
      <c r="B636" s="371"/>
      <c r="C636" s="375"/>
      <c r="D636" s="376"/>
      <c r="E636" s="376"/>
      <c r="F636" s="376"/>
      <c r="G636" s="376"/>
      <c r="H636" s="376"/>
      <c r="I636" s="393"/>
      <c r="J636" s="391"/>
    </row>
    <row r="637" spans="1:10" s="350" customFormat="1" ht="14.25" customHeight="1">
      <c r="A637" s="366"/>
      <c r="B637" s="367"/>
      <c r="C637" s="368"/>
      <c r="D637" s="376"/>
      <c r="E637" s="376"/>
      <c r="F637" s="376"/>
      <c r="G637" s="376"/>
      <c r="H637" s="376"/>
      <c r="I637" s="393"/>
      <c r="J637" s="391"/>
    </row>
    <row r="638" spans="1:10" s="350" customFormat="1" ht="14.25" customHeight="1">
      <c r="A638" s="366"/>
      <c r="B638" s="379"/>
      <c r="C638" s="405"/>
      <c r="D638" s="376"/>
      <c r="E638" s="377"/>
      <c r="F638" s="378"/>
      <c r="G638" s="378"/>
      <c r="H638" s="378"/>
      <c r="I638" s="392"/>
      <c r="J638" s="391"/>
    </row>
    <row r="639" spans="1:10" s="350" customFormat="1" ht="14.25" customHeight="1">
      <c r="A639" s="366"/>
      <c r="B639" s="367"/>
      <c r="C639" s="368"/>
      <c r="D639" s="376"/>
      <c r="E639" s="377"/>
      <c r="F639" s="378"/>
      <c r="G639" s="378"/>
      <c r="H639" s="378"/>
      <c r="I639" s="393"/>
      <c r="J639" s="391"/>
    </row>
    <row r="640" spans="1:10" s="350" customFormat="1" ht="14.25" customHeight="1">
      <c r="A640" s="366"/>
      <c r="B640" s="367" t="s">
        <v>542</v>
      </c>
      <c r="C640" s="368"/>
      <c r="D640" s="376"/>
      <c r="E640" s="377"/>
      <c r="F640" s="378"/>
      <c r="G640" s="378"/>
      <c r="H640" s="378"/>
      <c r="I640" s="393"/>
      <c r="J640" s="391"/>
    </row>
    <row r="641" spans="1:10" s="350" customFormat="1" ht="14.25" customHeight="1">
      <c r="A641" s="366"/>
      <c r="B641" s="395" t="s">
        <v>665</v>
      </c>
      <c r="C641" s="366" t="s">
        <v>108</v>
      </c>
      <c r="D641" s="376">
        <v>1</v>
      </c>
      <c r="E641" s="377">
        <v>18.7</v>
      </c>
      <c r="F641" s="378"/>
      <c r="G641" s="378">
        <v>3.6</v>
      </c>
      <c r="H641" s="378">
        <v>2</v>
      </c>
      <c r="I641" s="393">
        <f t="shared" ref="I641:I642" si="87">PRODUCT(D641:H641)</f>
        <v>134.63999999999999</v>
      </c>
      <c r="J641" s="391"/>
    </row>
    <row r="642" spans="1:10" s="350" customFormat="1" ht="14.25" customHeight="1">
      <c r="A642" s="366"/>
      <c r="B642" s="395" t="s">
        <v>439</v>
      </c>
      <c r="C642" s="366" t="s">
        <v>108</v>
      </c>
      <c r="D642" s="376">
        <v>-1</v>
      </c>
      <c r="E642" s="377">
        <v>1</v>
      </c>
      <c r="F642" s="378"/>
      <c r="G642" s="378">
        <v>2.4</v>
      </c>
      <c r="H642" s="378">
        <v>2</v>
      </c>
      <c r="I642" s="393">
        <f t="shared" si="87"/>
        <v>-4.8</v>
      </c>
      <c r="J642" s="391"/>
    </row>
    <row r="643" spans="1:10" s="350" customFormat="1" ht="14.25" customHeight="1">
      <c r="A643" s="366"/>
      <c r="B643" s="395" t="s">
        <v>666</v>
      </c>
      <c r="C643" s="366" t="s">
        <v>108</v>
      </c>
      <c r="D643" s="376">
        <v>1</v>
      </c>
      <c r="E643" s="377">
        <f>7.7+4.7</f>
        <v>12.4</v>
      </c>
      <c r="F643" s="378"/>
      <c r="G643" s="378">
        <v>3.6</v>
      </c>
      <c r="H643" s="378">
        <v>1</v>
      </c>
      <c r="I643" s="393">
        <f t="shared" ref="I643" si="88">PRODUCT(D643:H643)</f>
        <v>44.64</v>
      </c>
      <c r="J643" s="391"/>
    </row>
    <row r="644" spans="1:10" s="350" customFormat="1" ht="14.25" customHeight="1">
      <c r="A644" s="366"/>
      <c r="B644" s="395" t="s">
        <v>667</v>
      </c>
      <c r="C644" s="366" t="s">
        <v>108</v>
      </c>
      <c r="D644" s="376">
        <v>-2</v>
      </c>
      <c r="E644" s="377">
        <v>0.8</v>
      </c>
      <c r="F644" s="378"/>
      <c r="G644" s="378">
        <v>2.4</v>
      </c>
      <c r="H644" s="378">
        <v>1</v>
      </c>
      <c r="I644" s="393">
        <f t="shared" ref="I644:I652" si="89">PRODUCT(D644:H644)</f>
        <v>-3.84</v>
      </c>
      <c r="J644" s="391"/>
    </row>
    <row r="645" spans="1:10" s="350" customFormat="1" ht="14.25" customHeight="1">
      <c r="A645" s="366"/>
      <c r="B645" s="395" t="s">
        <v>668</v>
      </c>
      <c r="C645" s="366" t="s">
        <v>108</v>
      </c>
      <c r="D645" s="376">
        <v>2</v>
      </c>
      <c r="E645" s="377">
        <v>0.8</v>
      </c>
      <c r="F645" s="378"/>
      <c r="G645" s="378">
        <f>3.6-0.85</f>
        <v>2.75</v>
      </c>
      <c r="H645" s="378">
        <v>1</v>
      </c>
      <c r="I645" s="393">
        <f t="shared" si="89"/>
        <v>4.4000000000000004</v>
      </c>
      <c r="J645" s="391"/>
    </row>
    <row r="646" spans="1:10" s="350" customFormat="1" ht="14.25" customHeight="1">
      <c r="A646" s="366"/>
      <c r="B646" s="395" t="s">
        <v>669</v>
      </c>
      <c r="C646" s="366" t="s">
        <v>108</v>
      </c>
      <c r="D646" s="376">
        <v>2</v>
      </c>
      <c r="E646" s="377">
        <v>4.24</v>
      </c>
      <c r="F646" s="378"/>
      <c r="G646" s="378">
        <f>3.6-0.85</f>
        <v>2.75</v>
      </c>
      <c r="H646" s="378">
        <v>3</v>
      </c>
      <c r="I646" s="393">
        <f t="shared" si="89"/>
        <v>69.960000000000008</v>
      </c>
      <c r="J646" s="391"/>
    </row>
    <row r="647" spans="1:10" s="350" customFormat="1" ht="14.25" customHeight="1">
      <c r="A647" s="366"/>
      <c r="B647" s="395"/>
      <c r="C647" s="366" t="s">
        <v>108</v>
      </c>
      <c r="D647" s="376">
        <v>6</v>
      </c>
      <c r="E647" s="377">
        <v>1.44</v>
      </c>
      <c r="F647" s="378"/>
      <c r="G647" s="378">
        <f>3.6-0.85</f>
        <v>2.75</v>
      </c>
      <c r="H647" s="378">
        <v>1</v>
      </c>
      <c r="I647" s="393">
        <f t="shared" si="89"/>
        <v>23.76</v>
      </c>
      <c r="J647" s="391"/>
    </row>
    <row r="648" spans="1:10" s="350" customFormat="1" ht="14.25" customHeight="1">
      <c r="A648" s="366"/>
      <c r="B648" s="395" t="s">
        <v>636</v>
      </c>
      <c r="C648" s="366" t="s">
        <v>108</v>
      </c>
      <c r="D648" s="376">
        <v>-3</v>
      </c>
      <c r="E648" s="377">
        <v>0.75</v>
      </c>
      <c r="F648" s="378"/>
      <c r="G648" s="378">
        <v>2.4</v>
      </c>
      <c r="H648" s="378">
        <v>1</v>
      </c>
      <c r="I648" s="393">
        <f t="shared" si="89"/>
        <v>-5.3999999999999995</v>
      </c>
      <c r="J648" s="391"/>
    </row>
    <row r="649" spans="1:10" s="350" customFormat="1" ht="14.25" customHeight="1">
      <c r="A649" s="366"/>
      <c r="B649" s="395"/>
      <c r="C649" s="366"/>
      <c r="D649" s="376"/>
      <c r="E649" s="377"/>
      <c r="F649" s="378"/>
      <c r="G649" s="378"/>
      <c r="H649" s="378"/>
      <c r="I649" s="393">
        <f t="shared" si="89"/>
        <v>0</v>
      </c>
      <c r="J649" s="391"/>
    </row>
    <row r="650" spans="1:10" s="350" customFormat="1" ht="14.25" customHeight="1">
      <c r="A650" s="366"/>
      <c r="B650" s="395"/>
      <c r="C650" s="366"/>
      <c r="D650" s="376"/>
      <c r="E650" s="377"/>
      <c r="F650" s="378"/>
      <c r="G650" s="378"/>
      <c r="H650" s="378"/>
      <c r="I650" s="393">
        <f t="shared" si="89"/>
        <v>0</v>
      </c>
      <c r="J650" s="391"/>
    </row>
    <row r="651" spans="1:10" s="350" customFormat="1" ht="14.25" customHeight="1">
      <c r="A651" s="366"/>
      <c r="B651" s="395"/>
      <c r="C651" s="366"/>
      <c r="D651" s="376"/>
      <c r="E651" s="377"/>
      <c r="F651" s="378"/>
      <c r="G651" s="378"/>
      <c r="H651" s="378"/>
      <c r="I651" s="393">
        <f t="shared" si="89"/>
        <v>0</v>
      </c>
      <c r="J651" s="391"/>
    </row>
    <row r="652" spans="1:10" s="350" customFormat="1" ht="14.25" customHeight="1">
      <c r="A652" s="366"/>
      <c r="B652" s="395"/>
      <c r="C652" s="366"/>
      <c r="D652" s="376"/>
      <c r="E652" s="377"/>
      <c r="F652" s="378"/>
      <c r="G652" s="378"/>
      <c r="H652" s="378"/>
      <c r="I652" s="393">
        <f t="shared" si="89"/>
        <v>0</v>
      </c>
      <c r="J652" s="391"/>
    </row>
    <row r="653" spans="1:10" s="350" customFormat="1" ht="14.25" customHeight="1">
      <c r="A653" s="366"/>
      <c r="B653" s="371"/>
      <c r="C653" s="375"/>
      <c r="D653" s="376"/>
      <c r="E653" s="377"/>
      <c r="F653" s="378"/>
      <c r="G653" s="378"/>
      <c r="H653" s="382" t="s">
        <v>386</v>
      </c>
      <c r="I653" s="392">
        <f>SUM(I641:I652)</f>
        <v>263.36</v>
      </c>
      <c r="J653" s="389">
        <f>+I653+I653*$J$2</f>
        <v>289.69600000000003</v>
      </c>
    </row>
    <row r="654" spans="1:10" s="350" customFormat="1" ht="14.25" customHeight="1">
      <c r="A654" s="366"/>
      <c r="B654" s="371"/>
      <c r="C654" s="375"/>
      <c r="D654" s="376"/>
      <c r="E654" s="377"/>
      <c r="F654" s="378"/>
      <c r="G654" s="378"/>
      <c r="H654" s="378"/>
      <c r="I654" s="393"/>
      <c r="J654" s="391"/>
    </row>
    <row r="655" spans="1:10" s="350" customFormat="1" ht="14.25" customHeight="1">
      <c r="A655" s="366"/>
      <c r="B655" s="371"/>
      <c r="C655" s="375"/>
      <c r="D655" s="376"/>
      <c r="E655" s="377"/>
      <c r="F655" s="378"/>
      <c r="G655" s="378"/>
      <c r="H655" s="378"/>
      <c r="I655" s="393"/>
      <c r="J655" s="391"/>
    </row>
    <row r="656" spans="1:10" s="350" customFormat="1" ht="14.25" customHeight="1">
      <c r="A656" s="366"/>
      <c r="B656" s="367" t="s">
        <v>543</v>
      </c>
      <c r="C656" s="368"/>
      <c r="D656" s="376"/>
      <c r="E656" s="377"/>
      <c r="F656" s="378"/>
      <c r="G656" s="378"/>
      <c r="H656" s="378"/>
      <c r="I656" s="393"/>
      <c r="J656" s="391"/>
    </row>
    <row r="657" spans="1:10" s="350" customFormat="1" ht="14.25" customHeight="1">
      <c r="A657" s="366"/>
      <c r="B657" s="371"/>
      <c r="C657" s="375"/>
      <c r="D657" s="376"/>
      <c r="E657" s="377"/>
      <c r="F657" s="378"/>
      <c r="G657" s="378"/>
      <c r="H657" s="378"/>
      <c r="I657" s="393">
        <f t="shared" ref="I657:I659" si="90">PRODUCT(D657:H657)</f>
        <v>0</v>
      </c>
      <c r="J657" s="391"/>
    </row>
    <row r="658" spans="1:10" s="350" customFormat="1" ht="14.25" customHeight="1">
      <c r="A658" s="366"/>
      <c r="B658" s="371"/>
      <c r="C658" s="375"/>
      <c r="D658" s="376"/>
      <c r="E658" s="377"/>
      <c r="F658" s="378"/>
      <c r="G658" s="378"/>
      <c r="H658" s="378"/>
      <c r="I658" s="393">
        <f t="shared" si="90"/>
        <v>0</v>
      </c>
      <c r="J658" s="391"/>
    </row>
    <row r="659" spans="1:10" s="350" customFormat="1" ht="14.25" customHeight="1">
      <c r="A659" s="366"/>
      <c r="B659" s="371"/>
      <c r="C659" s="375"/>
      <c r="D659" s="376"/>
      <c r="E659" s="377"/>
      <c r="F659" s="378"/>
      <c r="G659" s="378"/>
      <c r="H659" s="378"/>
      <c r="I659" s="393">
        <f t="shared" si="90"/>
        <v>0</v>
      </c>
      <c r="J659" s="391"/>
    </row>
    <row r="660" spans="1:10" s="350" customFormat="1" ht="14.25" customHeight="1">
      <c r="A660" s="366"/>
      <c r="B660" s="371"/>
      <c r="C660" s="375"/>
      <c r="D660" s="376"/>
      <c r="E660" s="377"/>
      <c r="F660" s="378"/>
      <c r="G660" s="378"/>
      <c r="H660" s="382" t="s">
        <v>386</v>
      </c>
      <c r="I660" s="392">
        <f>SUM(I657:I659)</f>
        <v>0</v>
      </c>
      <c r="J660" s="389">
        <f>+I660+I660*$J$2</f>
        <v>0</v>
      </c>
    </row>
    <row r="661" spans="1:10" s="350" customFormat="1" ht="14.25" customHeight="1">
      <c r="A661" s="366"/>
      <c r="B661" s="371"/>
      <c r="C661" s="375"/>
      <c r="D661" s="376"/>
      <c r="E661" s="377"/>
      <c r="F661" s="378"/>
      <c r="G661" s="378"/>
      <c r="H661" s="378"/>
      <c r="I661" s="392"/>
      <c r="J661" s="391"/>
    </row>
    <row r="662" spans="1:10" ht="14.25" customHeight="1">
      <c r="A662" s="366"/>
      <c r="B662" s="371"/>
      <c r="C662" s="375"/>
      <c r="D662" s="376"/>
      <c r="E662" s="377"/>
      <c r="F662" s="376"/>
      <c r="G662" s="376"/>
      <c r="H662" s="376"/>
      <c r="I662" s="393"/>
    </row>
    <row r="663" spans="1:10" s="350" customFormat="1" ht="14.25" customHeight="1">
      <c r="A663" s="374"/>
      <c r="B663" s="367" t="s">
        <v>544</v>
      </c>
      <c r="C663" s="368"/>
      <c r="D663" s="376"/>
      <c r="E663" s="377"/>
      <c r="F663" s="378"/>
      <c r="G663" s="378"/>
      <c r="H663" s="378"/>
      <c r="I663" s="393"/>
      <c r="J663" s="391"/>
    </row>
    <row r="664" spans="1:10" s="350" customFormat="1" ht="14.25" customHeight="1">
      <c r="A664" s="374"/>
      <c r="B664" s="371"/>
      <c r="C664" s="375"/>
      <c r="D664" s="376"/>
      <c r="E664" s="377"/>
      <c r="F664" s="378"/>
      <c r="G664" s="378"/>
      <c r="H664" s="378"/>
      <c r="I664" s="393">
        <f t="shared" ref="I664:I672" si="91">PRODUCT(D664:H664)</f>
        <v>0</v>
      </c>
      <c r="J664" s="391"/>
    </row>
    <row r="665" spans="1:10" s="350" customFormat="1" ht="14.25" customHeight="1">
      <c r="A665" s="374"/>
      <c r="B665" s="371"/>
      <c r="C665" s="375"/>
      <c r="D665" s="376"/>
      <c r="E665" s="377"/>
      <c r="F665" s="378"/>
      <c r="G665" s="378"/>
      <c r="H665" s="378"/>
      <c r="I665" s="393">
        <f t="shared" si="91"/>
        <v>0</v>
      </c>
      <c r="J665" s="391"/>
    </row>
    <row r="666" spans="1:10" s="350" customFormat="1" ht="14.25" customHeight="1">
      <c r="A666" s="374"/>
      <c r="B666" s="371"/>
      <c r="C666" s="375"/>
      <c r="D666" s="376"/>
      <c r="E666" s="377"/>
      <c r="F666" s="378"/>
      <c r="G666" s="378"/>
      <c r="H666" s="378"/>
      <c r="I666" s="393">
        <f t="shared" si="91"/>
        <v>0</v>
      </c>
      <c r="J666" s="391"/>
    </row>
    <row r="667" spans="1:10" s="350" customFormat="1" ht="14.25" customHeight="1">
      <c r="A667" s="374"/>
      <c r="B667" s="371"/>
      <c r="C667" s="375"/>
      <c r="D667" s="376"/>
      <c r="E667" s="377"/>
      <c r="F667" s="378"/>
      <c r="G667" s="378"/>
      <c r="H667" s="378"/>
      <c r="I667" s="393">
        <f t="shared" si="91"/>
        <v>0</v>
      </c>
      <c r="J667" s="391"/>
    </row>
    <row r="668" spans="1:10" s="350" customFormat="1" ht="14.25" customHeight="1">
      <c r="A668" s="374"/>
      <c r="B668" s="371"/>
      <c r="C668" s="375"/>
      <c r="D668" s="376"/>
      <c r="E668" s="377"/>
      <c r="F668" s="378"/>
      <c r="G668" s="378"/>
      <c r="H668" s="378"/>
      <c r="I668" s="393">
        <f t="shared" si="91"/>
        <v>0</v>
      </c>
      <c r="J668" s="391"/>
    </row>
    <row r="669" spans="1:10" s="350" customFormat="1" ht="14.25" customHeight="1">
      <c r="A669" s="374"/>
      <c r="B669" s="371"/>
      <c r="C669" s="375"/>
      <c r="D669" s="376"/>
      <c r="E669" s="377"/>
      <c r="F669" s="378"/>
      <c r="G669" s="378"/>
      <c r="H669" s="378"/>
      <c r="I669" s="393">
        <f t="shared" si="91"/>
        <v>0</v>
      </c>
      <c r="J669" s="391"/>
    </row>
    <row r="670" spans="1:10" s="350" customFormat="1" ht="14.25" customHeight="1">
      <c r="A670" s="374"/>
      <c r="B670" s="371"/>
      <c r="C670" s="375"/>
      <c r="D670" s="376"/>
      <c r="E670" s="377"/>
      <c r="F670" s="378"/>
      <c r="G670" s="378"/>
      <c r="H670" s="378"/>
      <c r="I670" s="393">
        <f t="shared" si="91"/>
        <v>0</v>
      </c>
      <c r="J670" s="391"/>
    </row>
    <row r="671" spans="1:10" s="350" customFormat="1" ht="14.25" customHeight="1">
      <c r="A671" s="374"/>
      <c r="B671" s="371"/>
      <c r="C671" s="375"/>
      <c r="D671" s="376"/>
      <c r="E671" s="377"/>
      <c r="F671" s="378"/>
      <c r="G671" s="378"/>
      <c r="H671" s="378"/>
      <c r="I671" s="393">
        <f t="shared" si="91"/>
        <v>0</v>
      </c>
      <c r="J671" s="391"/>
    </row>
    <row r="672" spans="1:10" s="350" customFormat="1" ht="14.25" customHeight="1">
      <c r="A672" s="374"/>
      <c r="B672" s="371"/>
      <c r="C672" s="375"/>
      <c r="D672" s="376"/>
      <c r="E672" s="377"/>
      <c r="F672" s="378"/>
      <c r="G672" s="378"/>
      <c r="H672" s="378"/>
      <c r="I672" s="393">
        <f t="shared" si="91"/>
        <v>0</v>
      </c>
      <c r="J672" s="391"/>
    </row>
    <row r="673" spans="1:10" s="350" customFormat="1" ht="14.25" customHeight="1">
      <c r="A673" s="366"/>
      <c r="B673" s="371"/>
      <c r="C673" s="375"/>
      <c r="D673" s="376"/>
      <c r="E673" s="377"/>
      <c r="F673" s="378"/>
      <c r="G673" s="378"/>
      <c r="H673" s="382" t="s">
        <v>386</v>
      </c>
      <c r="I673" s="392">
        <f>SUM(I664:I672)</f>
        <v>0</v>
      </c>
      <c r="J673" s="389">
        <f>+I673+I673*$J$2</f>
        <v>0</v>
      </c>
    </row>
    <row r="674" spans="1:10" s="350" customFormat="1" ht="14.25" customHeight="1">
      <c r="A674" s="366"/>
      <c r="B674" s="371"/>
      <c r="C674" s="375"/>
      <c r="D674" s="376"/>
      <c r="E674" s="377"/>
      <c r="F674" s="378"/>
      <c r="G674" s="378"/>
      <c r="H674" s="382"/>
      <c r="I674" s="392"/>
      <c r="J674" s="389"/>
    </row>
    <row r="675" spans="1:10" s="350" customFormat="1" ht="14.25" customHeight="1">
      <c r="A675" s="366"/>
      <c r="B675" s="367" t="s">
        <v>670</v>
      </c>
      <c r="C675" s="375"/>
      <c r="D675" s="376"/>
      <c r="E675" s="377"/>
      <c r="F675" s="378"/>
      <c r="G675" s="378"/>
      <c r="H675" s="378"/>
      <c r="I675" s="392"/>
      <c r="J675" s="391"/>
    </row>
    <row r="676" spans="1:10" s="350" customFormat="1" ht="14.25" customHeight="1">
      <c r="A676" s="366"/>
      <c r="B676" s="371" t="s">
        <v>671</v>
      </c>
      <c r="C676" s="421" t="s">
        <v>108</v>
      </c>
      <c r="D676" s="376">
        <v>1</v>
      </c>
      <c r="E676" s="377">
        <v>7.4</v>
      </c>
      <c r="F676" s="378"/>
      <c r="G676" s="378">
        <v>3.6</v>
      </c>
      <c r="H676" s="378"/>
      <c r="I676" s="393">
        <f t="shared" ref="I676:I678" si="92">PRODUCT(D676:H676)</f>
        <v>26.64</v>
      </c>
      <c r="J676" s="391"/>
    </row>
    <row r="677" spans="1:10" s="350" customFormat="1" ht="14.25" customHeight="1">
      <c r="A677" s="366"/>
      <c r="B677" s="371"/>
      <c r="C677" s="421" t="s">
        <v>108</v>
      </c>
      <c r="D677" s="376"/>
      <c r="E677" s="377"/>
      <c r="F677" s="378"/>
      <c r="G677" s="378"/>
      <c r="H677" s="378"/>
      <c r="I677" s="393">
        <f t="shared" si="92"/>
        <v>0</v>
      </c>
      <c r="J677" s="391"/>
    </row>
    <row r="678" spans="1:10" s="350" customFormat="1" ht="14.25" customHeight="1">
      <c r="A678" s="366"/>
      <c r="B678" s="371"/>
      <c r="C678" s="421"/>
      <c r="D678" s="376"/>
      <c r="E678" s="377"/>
      <c r="F678" s="378"/>
      <c r="G678" s="378"/>
      <c r="H678" s="378"/>
      <c r="I678" s="393">
        <f t="shared" si="92"/>
        <v>0</v>
      </c>
      <c r="J678" s="391"/>
    </row>
    <row r="679" spans="1:10" s="350" customFormat="1" ht="14.25" customHeight="1">
      <c r="A679" s="366"/>
      <c r="B679" s="371"/>
      <c r="C679" s="375"/>
      <c r="D679" s="376"/>
      <c r="E679" s="377"/>
      <c r="F679" s="378"/>
      <c r="G679" s="378"/>
      <c r="H679" s="382" t="s">
        <v>386</v>
      </c>
      <c r="I679" s="392">
        <f>SUM(I676:I678)</f>
        <v>26.64</v>
      </c>
      <c r="J679" s="389">
        <f>+I679+I679*$J$2</f>
        <v>29.304000000000002</v>
      </c>
    </row>
    <row r="680" spans="1:10" s="350" customFormat="1" ht="14.25" customHeight="1">
      <c r="A680" s="366"/>
      <c r="B680" s="371"/>
      <c r="C680" s="375"/>
      <c r="D680" s="376"/>
      <c r="E680" s="377"/>
      <c r="F680" s="378"/>
      <c r="G680" s="378"/>
      <c r="H680" s="382"/>
      <c r="I680" s="392"/>
      <c r="J680" s="389"/>
    </row>
    <row r="681" spans="1:10" s="350" customFormat="1" ht="14.25" customHeight="1">
      <c r="A681" s="366"/>
      <c r="B681" s="371"/>
      <c r="C681" s="375"/>
      <c r="D681" s="376"/>
      <c r="E681" s="377"/>
      <c r="F681" s="378"/>
      <c r="G681" s="378"/>
      <c r="H681" s="382"/>
      <c r="I681" s="392"/>
      <c r="J681" s="389"/>
    </row>
    <row r="682" spans="1:10" s="350" customFormat="1" ht="14.25" customHeight="1">
      <c r="A682" s="366"/>
      <c r="B682" s="367" t="s">
        <v>672</v>
      </c>
      <c r="C682" s="375"/>
      <c r="D682" s="376"/>
      <c r="E682" s="377"/>
      <c r="F682" s="378"/>
      <c r="G682" s="378"/>
      <c r="H682" s="378"/>
      <c r="I682" s="392"/>
      <c r="J682" s="391"/>
    </row>
    <row r="683" spans="1:10" s="350" customFormat="1" ht="14.25" customHeight="1">
      <c r="A683" s="366"/>
      <c r="B683" s="367"/>
      <c r="C683" s="421" t="s">
        <v>108</v>
      </c>
      <c r="D683" s="376"/>
      <c r="E683" s="377"/>
      <c r="F683" s="378"/>
      <c r="G683" s="378"/>
      <c r="H683" s="378"/>
      <c r="I683" s="393"/>
      <c r="J683" s="391"/>
    </row>
    <row r="684" spans="1:10" s="350" customFormat="1" ht="14.25" customHeight="1">
      <c r="A684" s="366"/>
      <c r="B684" s="371" t="s">
        <v>673</v>
      </c>
      <c r="C684" s="421" t="s">
        <v>108</v>
      </c>
      <c r="D684" s="376">
        <v>1</v>
      </c>
      <c r="E684" s="377">
        <v>18</v>
      </c>
      <c r="F684" s="378"/>
      <c r="G684" s="378">
        <v>3.6</v>
      </c>
      <c r="H684" s="378"/>
      <c r="I684" s="393">
        <f t="shared" ref="I684:I686" si="93">PRODUCT(D684:H684)</f>
        <v>64.8</v>
      </c>
      <c r="J684" s="391"/>
    </row>
    <row r="685" spans="1:10" s="350" customFormat="1" ht="14.25" customHeight="1">
      <c r="A685" s="366"/>
      <c r="B685" s="371" t="s">
        <v>674</v>
      </c>
      <c r="C685" s="421" t="s">
        <v>108</v>
      </c>
      <c r="D685" s="376">
        <v>1</v>
      </c>
      <c r="E685" s="377">
        <v>4.5</v>
      </c>
      <c r="F685" s="378"/>
      <c r="G685" s="378">
        <v>3.6</v>
      </c>
      <c r="H685" s="378"/>
      <c r="I685" s="393">
        <f t="shared" si="93"/>
        <v>16.2</v>
      </c>
      <c r="J685" s="391"/>
    </row>
    <row r="686" spans="1:10" s="350" customFormat="1" ht="14.25" customHeight="1">
      <c r="A686" s="366"/>
      <c r="B686" s="371"/>
      <c r="C686" s="421"/>
      <c r="D686" s="376"/>
      <c r="E686" s="377"/>
      <c r="F686" s="378"/>
      <c r="G686" s="378"/>
      <c r="H686" s="378"/>
      <c r="I686" s="393">
        <f t="shared" si="93"/>
        <v>0</v>
      </c>
      <c r="J686" s="391"/>
    </row>
    <row r="687" spans="1:10" s="350" customFormat="1" ht="14.25" customHeight="1">
      <c r="A687" s="366"/>
      <c r="B687" s="371"/>
      <c r="C687" s="375"/>
      <c r="D687" s="376"/>
      <c r="E687" s="377"/>
      <c r="F687" s="378"/>
      <c r="G687" s="378"/>
      <c r="H687" s="382" t="s">
        <v>386</v>
      </c>
      <c r="I687" s="392">
        <f>SUM(I684:I686)</f>
        <v>81</v>
      </c>
      <c r="J687" s="389">
        <f>+I687+I687*$J$2</f>
        <v>89.1</v>
      </c>
    </row>
    <row r="688" spans="1:10" s="350" customFormat="1" ht="14.25" customHeight="1">
      <c r="A688" s="366"/>
      <c r="B688" s="371"/>
      <c r="C688" s="375"/>
      <c r="D688" s="376"/>
      <c r="E688" s="377"/>
      <c r="F688" s="378"/>
      <c r="G688" s="378"/>
      <c r="H688" s="382"/>
      <c r="I688" s="392"/>
      <c r="J688" s="389"/>
    </row>
    <row r="689" spans="1:10" s="350" customFormat="1" ht="14.25" customHeight="1">
      <c r="A689" s="366"/>
      <c r="B689" s="367" t="s">
        <v>675</v>
      </c>
      <c r="C689" s="375"/>
      <c r="D689" s="376"/>
      <c r="E689" s="377"/>
      <c r="F689" s="378"/>
      <c r="G689" s="378"/>
      <c r="H689" s="378"/>
      <c r="I689" s="392"/>
      <c r="J689" s="391"/>
    </row>
    <row r="690" spans="1:10" s="350" customFormat="1" ht="14.25" customHeight="1">
      <c r="A690" s="366"/>
      <c r="B690" s="367"/>
      <c r="C690" s="421" t="s">
        <v>108</v>
      </c>
      <c r="D690" s="376"/>
      <c r="E690" s="377"/>
      <c r="F690" s="378"/>
      <c r="G690" s="378"/>
      <c r="H690" s="378"/>
      <c r="I690" s="393"/>
      <c r="J690" s="391"/>
    </row>
    <row r="691" spans="1:10" s="350" customFormat="1" ht="14.25" customHeight="1">
      <c r="A691" s="366"/>
      <c r="B691" s="371" t="s">
        <v>676</v>
      </c>
      <c r="C691" s="421" t="s">
        <v>108</v>
      </c>
      <c r="D691" s="376">
        <v>1</v>
      </c>
      <c r="E691" s="377">
        <v>10</v>
      </c>
      <c r="F691" s="378"/>
      <c r="G691" s="378">
        <v>3.6</v>
      </c>
      <c r="H691" s="378"/>
      <c r="I691" s="393">
        <f t="shared" ref="I691:I693" si="94">PRODUCT(D691:H691)</f>
        <v>36</v>
      </c>
      <c r="J691" s="391"/>
    </row>
    <row r="692" spans="1:10" s="350" customFormat="1" ht="14.25" customHeight="1">
      <c r="A692" s="366"/>
      <c r="B692" s="371"/>
      <c r="C692" s="421" t="s">
        <v>108</v>
      </c>
      <c r="D692" s="376"/>
      <c r="E692" s="377"/>
      <c r="F692" s="378"/>
      <c r="G692" s="378"/>
      <c r="H692" s="378"/>
      <c r="I692" s="393">
        <f t="shared" si="94"/>
        <v>0</v>
      </c>
      <c r="J692" s="391"/>
    </row>
    <row r="693" spans="1:10" s="350" customFormat="1" ht="14.25" customHeight="1">
      <c r="A693" s="366"/>
      <c r="B693" s="371"/>
      <c r="C693" s="421"/>
      <c r="D693" s="376"/>
      <c r="E693" s="377"/>
      <c r="F693" s="378"/>
      <c r="G693" s="378"/>
      <c r="H693" s="378"/>
      <c r="I693" s="393">
        <f t="shared" si="94"/>
        <v>0</v>
      </c>
      <c r="J693" s="391"/>
    </row>
    <row r="694" spans="1:10" s="350" customFormat="1" ht="14.25" customHeight="1">
      <c r="A694" s="366"/>
      <c r="B694" s="371"/>
      <c r="C694" s="375"/>
      <c r="D694" s="376"/>
      <c r="E694" s="377"/>
      <c r="F694" s="378"/>
      <c r="G694" s="378"/>
      <c r="H694" s="382" t="s">
        <v>386</v>
      </c>
      <c r="I694" s="392">
        <f>SUM(I691:I693)</f>
        <v>36</v>
      </c>
      <c r="J694" s="389">
        <f>+I694+I694*$J$2</f>
        <v>39.6</v>
      </c>
    </row>
    <row r="695" spans="1:10" s="350" customFormat="1" ht="14.25" customHeight="1">
      <c r="A695" s="366"/>
      <c r="B695" s="371"/>
      <c r="C695" s="375"/>
      <c r="D695" s="376"/>
      <c r="E695" s="377"/>
      <c r="F695" s="378"/>
      <c r="G695" s="378"/>
      <c r="H695" s="382"/>
      <c r="I695" s="392"/>
      <c r="J695" s="389"/>
    </row>
    <row r="696" spans="1:10" s="350" customFormat="1" ht="14.25" customHeight="1">
      <c r="A696" s="366"/>
      <c r="B696" s="367" t="s">
        <v>677</v>
      </c>
      <c r="C696" s="375"/>
      <c r="D696" s="376"/>
      <c r="E696" s="377"/>
      <c r="F696" s="378"/>
      <c r="G696" s="378"/>
      <c r="H696" s="378"/>
      <c r="I696" s="392"/>
      <c r="J696" s="391"/>
    </row>
    <row r="697" spans="1:10" s="350" customFormat="1" ht="14.25" customHeight="1">
      <c r="A697" s="366"/>
      <c r="B697" s="367"/>
      <c r="C697" s="421" t="s">
        <v>108</v>
      </c>
      <c r="D697" s="376"/>
      <c r="E697" s="377"/>
      <c r="F697" s="378"/>
      <c r="G697" s="378"/>
      <c r="H697" s="378"/>
      <c r="I697" s="393"/>
      <c r="J697" s="391"/>
    </row>
    <row r="698" spans="1:10" s="350" customFormat="1" ht="14.25" customHeight="1">
      <c r="A698" s="366"/>
      <c r="B698" s="371" t="s">
        <v>676</v>
      </c>
      <c r="C698" s="421" t="s">
        <v>108</v>
      </c>
      <c r="D698" s="376">
        <v>1</v>
      </c>
      <c r="E698" s="377">
        <v>3.0859999999999999</v>
      </c>
      <c r="F698" s="378"/>
      <c r="G698" s="378">
        <v>3.6</v>
      </c>
      <c r="H698" s="378"/>
      <c r="I698" s="393">
        <f t="shared" ref="I698:I700" si="95">PRODUCT(D698:H698)</f>
        <v>11.1096</v>
      </c>
      <c r="J698" s="391"/>
    </row>
    <row r="699" spans="1:10" s="350" customFormat="1" ht="14.25" customHeight="1">
      <c r="A699" s="366"/>
      <c r="B699" s="371"/>
      <c r="C699" s="421" t="s">
        <v>108</v>
      </c>
      <c r="D699" s="376"/>
      <c r="E699" s="377"/>
      <c r="F699" s="378"/>
      <c r="G699" s="378"/>
      <c r="H699" s="378"/>
      <c r="I699" s="393">
        <f t="shared" si="95"/>
        <v>0</v>
      </c>
      <c r="J699" s="391"/>
    </row>
    <row r="700" spans="1:10" s="350" customFormat="1" ht="14.25" customHeight="1">
      <c r="A700" s="366"/>
      <c r="B700" s="371"/>
      <c r="C700" s="421"/>
      <c r="D700" s="376"/>
      <c r="E700" s="377"/>
      <c r="F700" s="378"/>
      <c r="G700" s="378"/>
      <c r="H700" s="378"/>
      <c r="I700" s="393">
        <f t="shared" si="95"/>
        <v>0</v>
      </c>
      <c r="J700" s="391"/>
    </row>
    <row r="701" spans="1:10" s="350" customFormat="1" ht="14.25" customHeight="1">
      <c r="A701" s="366"/>
      <c r="B701" s="371"/>
      <c r="C701" s="375"/>
      <c r="D701" s="376"/>
      <c r="E701" s="377"/>
      <c r="F701" s="378"/>
      <c r="G701" s="378"/>
      <c r="H701" s="382" t="s">
        <v>386</v>
      </c>
      <c r="I701" s="392">
        <f>SUM(I698:I700)</f>
        <v>11.1096</v>
      </c>
      <c r="J701" s="389">
        <f>+I701+I701*$J$2</f>
        <v>12.220560000000001</v>
      </c>
    </row>
    <row r="702" spans="1:10" s="350" customFormat="1" ht="14.25" customHeight="1">
      <c r="A702" s="366"/>
      <c r="B702" s="371"/>
      <c r="C702" s="375"/>
      <c r="D702" s="376"/>
      <c r="E702" s="377"/>
      <c r="F702" s="378"/>
      <c r="G702" s="378"/>
      <c r="H702" s="382"/>
      <c r="I702" s="392"/>
      <c r="J702" s="389"/>
    </row>
    <row r="703" spans="1:10" s="350" customFormat="1" ht="14.25" customHeight="1">
      <c r="A703" s="366"/>
      <c r="B703" s="367" t="s">
        <v>678</v>
      </c>
      <c r="C703" s="375"/>
      <c r="D703" s="376"/>
      <c r="E703" s="377"/>
      <c r="F703" s="378"/>
      <c r="G703" s="378"/>
      <c r="H703" s="378"/>
      <c r="I703" s="392"/>
      <c r="J703" s="391"/>
    </row>
    <row r="704" spans="1:10" s="350" customFormat="1" ht="14.25" customHeight="1">
      <c r="A704" s="366"/>
      <c r="B704" s="367" t="s">
        <v>679</v>
      </c>
      <c r="C704" s="421"/>
      <c r="D704" s="376"/>
      <c r="E704" s="377"/>
      <c r="F704" s="378"/>
      <c r="G704" s="378"/>
      <c r="H704" s="378"/>
      <c r="I704" s="393"/>
      <c r="J704" s="391"/>
    </row>
    <row r="705" spans="1:10" s="350" customFormat="1" ht="14.25" customHeight="1">
      <c r="A705" s="366"/>
      <c r="B705" s="371" t="s">
        <v>653</v>
      </c>
      <c r="C705" s="421" t="s">
        <v>108</v>
      </c>
      <c r="D705" s="376">
        <v>1</v>
      </c>
      <c r="E705" s="377">
        <v>3.1</v>
      </c>
      <c r="F705" s="378"/>
      <c r="G705" s="378">
        <v>3.6</v>
      </c>
      <c r="H705" s="378"/>
      <c r="I705" s="393">
        <f t="shared" ref="I705:I708" si="96">PRODUCT(D705:H705)</f>
        <v>11.16</v>
      </c>
      <c r="J705" s="391"/>
    </row>
    <row r="706" spans="1:10" s="350" customFormat="1" ht="14.25" customHeight="1">
      <c r="A706" s="366"/>
      <c r="B706" s="371"/>
      <c r="C706" s="421" t="s">
        <v>108</v>
      </c>
      <c r="D706" s="376">
        <v>1</v>
      </c>
      <c r="E706" s="377">
        <v>2.5</v>
      </c>
      <c r="F706" s="378"/>
      <c r="G706" s="378">
        <v>3.6</v>
      </c>
      <c r="H706" s="378"/>
      <c r="I706" s="393">
        <f t="shared" si="96"/>
        <v>9</v>
      </c>
      <c r="J706" s="391"/>
    </row>
    <row r="707" spans="1:10" s="350" customFormat="1" ht="14.25" customHeight="1">
      <c r="A707" s="366"/>
      <c r="B707" s="371"/>
      <c r="C707" s="421" t="s">
        <v>108</v>
      </c>
      <c r="D707" s="376">
        <v>1</v>
      </c>
      <c r="E707" s="377">
        <v>2.6</v>
      </c>
      <c r="F707" s="378"/>
      <c r="G707" s="378">
        <v>3.6</v>
      </c>
      <c r="H707" s="378"/>
      <c r="I707" s="393">
        <f t="shared" ref="I707" si="97">PRODUCT(D707:H707)</f>
        <v>9.3600000000000012</v>
      </c>
      <c r="J707" s="391"/>
    </row>
    <row r="708" spans="1:10" s="350" customFormat="1" ht="14.25" customHeight="1">
      <c r="A708" s="366"/>
      <c r="B708" s="371"/>
      <c r="C708" s="421"/>
      <c r="D708" s="376"/>
      <c r="E708" s="377"/>
      <c r="F708" s="378"/>
      <c r="G708" s="378"/>
      <c r="H708" s="378"/>
      <c r="I708" s="393">
        <f t="shared" si="96"/>
        <v>0</v>
      </c>
      <c r="J708" s="391"/>
    </row>
    <row r="709" spans="1:10" s="350" customFormat="1" ht="14.25" customHeight="1">
      <c r="A709" s="366"/>
      <c r="B709" s="371"/>
      <c r="C709" s="375"/>
      <c r="D709" s="376"/>
      <c r="E709" s="377"/>
      <c r="F709" s="378"/>
      <c r="G709" s="378"/>
      <c r="H709" s="382" t="s">
        <v>386</v>
      </c>
      <c r="I709" s="392">
        <f>SUM(I705:I708)</f>
        <v>29.520000000000003</v>
      </c>
      <c r="J709" s="389">
        <f>+I709+I709*$J$2</f>
        <v>32.472000000000001</v>
      </c>
    </row>
    <row r="710" spans="1:10" s="350" customFormat="1" ht="14.25" customHeight="1">
      <c r="A710" s="366"/>
      <c r="B710" s="371"/>
      <c r="C710" s="375"/>
      <c r="D710" s="376"/>
      <c r="E710" s="377"/>
      <c r="F710" s="378"/>
      <c r="G710" s="378"/>
      <c r="H710" s="382"/>
      <c r="I710" s="392"/>
      <c r="J710" s="389"/>
    </row>
    <row r="711" spans="1:10" s="350" customFormat="1" ht="14.25" customHeight="1">
      <c r="A711" s="366"/>
      <c r="B711" s="367"/>
      <c r="C711" s="375"/>
      <c r="D711" s="376"/>
      <c r="E711" s="377"/>
      <c r="F711" s="378"/>
      <c r="G711" s="378"/>
      <c r="H711" s="382"/>
      <c r="I711" s="392"/>
      <c r="J711" s="389"/>
    </row>
    <row r="712" spans="1:10" s="350" customFormat="1" ht="14.25" customHeight="1">
      <c r="A712" s="366"/>
      <c r="B712" s="371"/>
      <c r="C712" s="375"/>
      <c r="D712" s="376"/>
      <c r="E712" s="377"/>
      <c r="F712" s="378"/>
      <c r="G712" s="378"/>
      <c r="H712" s="382"/>
      <c r="I712" s="392"/>
      <c r="J712" s="389"/>
    </row>
    <row r="713" spans="1:10" s="350" customFormat="1" ht="14.25" customHeight="1">
      <c r="A713" s="366"/>
      <c r="B713" s="367" t="s">
        <v>680</v>
      </c>
      <c r="C713" s="375"/>
      <c r="D713" s="376"/>
      <c r="E713" s="377"/>
      <c r="F713" s="378"/>
      <c r="G713" s="378"/>
      <c r="H713" s="378"/>
      <c r="I713" s="392"/>
      <c r="J713" s="391"/>
    </row>
    <row r="714" spans="1:10" s="350" customFormat="1" ht="14.25" customHeight="1">
      <c r="A714" s="366"/>
      <c r="B714" s="367" t="s">
        <v>681</v>
      </c>
      <c r="C714" s="421"/>
      <c r="D714" s="376"/>
      <c r="E714" s="377"/>
      <c r="F714" s="378"/>
      <c r="G714" s="378"/>
      <c r="H714" s="378"/>
      <c r="I714" s="393"/>
      <c r="J714" s="391"/>
    </row>
    <row r="715" spans="1:10" s="350" customFormat="1" ht="14.25" customHeight="1">
      <c r="A715" s="366"/>
      <c r="B715" s="371" t="s">
        <v>681</v>
      </c>
      <c r="C715" s="421" t="s">
        <v>108</v>
      </c>
      <c r="D715" s="376">
        <v>2</v>
      </c>
      <c r="E715" s="377">
        <v>1.9850000000000001</v>
      </c>
      <c r="F715" s="378"/>
      <c r="G715" s="378">
        <v>3.6</v>
      </c>
      <c r="H715" s="378"/>
      <c r="I715" s="393">
        <f t="shared" ref="I715:I718" si="98">PRODUCT(D715:H715)</f>
        <v>14.292000000000002</v>
      </c>
      <c r="J715" s="391"/>
    </row>
    <row r="716" spans="1:10" s="350" customFormat="1" ht="14.25" customHeight="1">
      <c r="A716" s="366"/>
      <c r="B716" s="371"/>
      <c r="C716" s="421" t="s">
        <v>108</v>
      </c>
      <c r="D716" s="376"/>
      <c r="E716" s="377"/>
      <c r="F716" s="378"/>
      <c r="G716" s="378"/>
      <c r="H716" s="378"/>
      <c r="I716" s="393">
        <f t="shared" si="98"/>
        <v>0</v>
      </c>
      <c r="J716" s="391"/>
    </row>
    <row r="717" spans="1:10" s="350" customFormat="1" ht="14.25" customHeight="1">
      <c r="A717" s="366"/>
      <c r="B717" s="371"/>
      <c r="C717" s="421" t="s">
        <v>108</v>
      </c>
      <c r="D717" s="376"/>
      <c r="E717" s="377"/>
      <c r="F717" s="378"/>
      <c r="G717" s="378"/>
      <c r="H717" s="378"/>
      <c r="I717" s="393">
        <f t="shared" si="98"/>
        <v>0</v>
      </c>
      <c r="J717" s="391"/>
    </row>
    <row r="718" spans="1:10" s="350" customFormat="1" ht="14.25" customHeight="1">
      <c r="A718" s="366"/>
      <c r="B718" s="371"/>
      <c r="C718" s="421"/>
      <c r="D718" s="376"/>
      <c r="E718" s="377"/>
      <c r="F718" s="378"/>
      <c r="G718" s="378"/>
      <c r="H718" s="378"/>
      <c r="I718" s="393">
        <f t="shared" si="98"/>
        <v>0</v>
      </c>
      <c r="J718" s="391"/>
    </row>
    <row r="719" spans="1:10" s="350" customFormat="1" ht="14.25" customHeight="1">
      <c r="A719" s="366"/>
      <c r="B719" s="371"/>
      <c r="C719" s="375"/>
      <c r="D719" s="376"/>
      <c r="E719" s="377"/>
      <c r="F719" s="378"/>
      <c r="G719" s="378"/>
      <c r="H719" s="382" t="s">
        <v>386</v>
      </c>
      <c r="I719" s="392">
        <f>SUM(I715:I718)</f>
        <v>14.292000000000002</v>
      </c>
      <c r="J719" s="389">
        <f>+I719+I719*$J$2</f>
        <v>15.721200000000001</v>
      </c>
    </row>
    <row r="720" spans="1:10" s="350" customFormat="1" ht="14.25" customHeight="1">
      <c r="A720" s="366"/>
      <c r="B720" s="371"/>
      <c r="C720" s="375"/>
      <c r="D720" s="376"/>
      <c r="E720" s="377"/>
      <c r="F720" s="378"/>
      <c r="G720" s="378"/>
      <c r="H720" s="382"/>
      <c r="I720" s="392"/>
      <c r="J720" s="389"/>
    </row>
    <row r="721" spans="1:10" ht="14.25" customHeight="1">
      <c r="A721" s="366"/>
      <c r="B721" s="371"/>
      <c r="C721" s="375"/>
      <c r="D721" s="376"/>
      <c r="E721" s="377"/>
      <c r="F721" s="376"/>
      <c r="G721" s="376"/>
      <c r="H721" s="376"/>
      <c r="I721" s="393"/>
    </row>
    <row r="722" spans="1:10" s="6" customFormat="1" ht="15.75" customHeight="1">
      <c r="A722" s="2"/>
      <c r="B722" s="21" t="s">
        <v>682</v>
      </c>
      <c r="C722" s="2" t="s">
        <v>102</v>
      </c>
      <c r="D722" s="376">
        <v>1</v>
      </c>
      <c r="E722" s="377"/>
      <c r="F722" s="378"/>
      <c r="G722" s="378"/>
      <c r="H722" s="378"/>
      <c r="I722" s="393">
        <f t="shared" ref="I722" si="99">PRODUCT(D722:H722)</f>
        <v>1</v>
      </c>
      <c r="J722" s="391"/>
    </row>
    <row r="723" spans="1:10" s="350" customFormat="1" ht="14.25" customHeight="1">
      <c r="A723" s="366"/>
      <c r="B723" s="371"/>
      <c r="C723" s="375"/>
      <c r="D723" s="376"/>
      <c r="E723" s="377"/>
      <c r="F723" s="378"/>
      <c r="G723" s="378"/>
      <c r="H723" s="382" t="s">
        <v>386</v>
      </c>
      <c r="I723" s="392">
        <f>SUM(I722)</f>
        <v>1</v>
      </c>
      <c r="J723" s="389">
        <f>+I723+I723*$J$2</f>
        <v>1.1000000000000001</v>
      </c>
    </row>
    <row r="725" spans="1:10" s="6" customFormat="1" ht="15.75" customHeight="1">
      <c r="A725" s="2"/>
      <c r="B725" s="21" t="s">
        <v>683</v>
      </c>
      <c r="C725" s="2" t="s">
        <v>83</v>
      </c>
      <c r="D725" s="376"/>
      <c r="E725" s="377"/>
      <c r="F725" s="378"/>
      <c r="G725" s="378"/>
      <c r="H725" s="378"/>
      <c r="I725" s="393"/>
      <c r="J725" s="391"/>
    </row>
    <row r="726" spans="1:10" s="350" customFormat="1" ht="14.25" customHeight="1">
      <c r="A726" s="366"/>
      <c r="B726" s="371" t="s">
        <v>684</v>
      </c>
      <c r="C726" s="375" t="s">
        <v>108</v>
      </c>
      <c r="D726" s="376">
        <v>1</v>
      </c>
      <c r="E726" s="377">
        <v>1.47</v>
      </c>
      <c r="F726" s="378"/>
      <c r="G726" s="378"/>
      <c r="H726" s="382"/>
      <c r="I726" s="393">
        <f t="shared" ref="I726:I727" si="100">PRODUCT(D726:H726)</f>
        <v>1.47</v>
      </c>
      <c r="J726" s="389"/>
    </row>
    <row r="727" spans="1:10" s="350" customFormat="1" ht="14.25" customHeight="1">
      <c r="A727" s="366"/>
      <c r="B727" s="371" t="s">
        <v>684</v>
      </c>
      <c r="C727" s="375" t="s">
        <v>108</v>
      </c>
      <c r="D727" s="376">
        <v>1</v>
      </c>
      <c r="E727" s="377">
        <v>1.58</v>
      </c>
      <c r="F727" s="378"/>
      <c r="G727" s="378"/>
      <c r="H727" s="382"/>
      <c r="I727" s="393">
        <f t="shared" si="100"/>
        <v>1.58</v>
      </c>
      <c r="J727" s="389"/>
    </row>
    <row r="728" spans="1:10" s="350" customFormat="1" ht="14.25" customHeight="1">
      <c r="A728" s="366"/>
      <c r="B728" s="371"/>
      <c r="C728" s="375"/>
      <c r="D728" s="376"/>
      <c r="E728" s="377"/>
      <c r="F728" s="378"/>
      <c r="G728" s="378"/>
      <c r="H728" s="382" t="s">
        <v>386</v>
      </c>
      <c r="I728" s="392">
        <f>SUM(I726:I727)</f>
        <v>3.05</v>
      </c>
      <c r="J728" s="389">
        <f>+I728+I728*$J$2</f>
        <v>3.355</v>
      </c>
    </row>
    <row r="730" spans="1:10" s="6" customFormat="1" ht="15.75" customHeight="1">
      <c r="A730" s="2"/>
      <c r="B730" s="21" t="s">
        <v>685</v>
      </c>
      <c r="C730" s="2" t="s">
        <v>102</v>
      </c>
      <c r="D730" s="376">
        <v>1</v>
      </c>
      <c r="E730" s="377"/>
      <c r="F730" s="378"/>
      <c r="G730" s="378"/>
      <c r="H730" s="378"/>
      <c r="I730" s="393">
        <f t="shared" ref="I730" si="101">PRODUCT(D730:H730)</f>
        <v>1</v>
      </c>
      <c r="J730" s="391"/>
    </row>
    <row r="731" spans="1:10" s="350" customFormat="1" ht="14.25" customHeight="1">
      <c r="A731" s="366"/>
      <c r="B731" s="371"/>
      <c r="C731" s="375"/>
      <c r="D731" s="376"/>
      <c r="E731" s="377"/>
      <c r="F731" s="378"/>
      <c r="G731" s="378"/>
      <c r="H731" s="382" t="s">
        <v>386</v>
      </c>
      <c r="I731" s="392">
        <f>SUM(I730)</f>
        <v>1</v>
      </c>
      <c r="J731" s="389">
        <f>+I731+I731*$J$2</f>
        <v>1.1000000000000001</v>
      </c>
    </row>
    <row r="733" spans="1:10" s="351" customFormat="1" ht="15.75" customHeight="1" outlineLevel="1">
      <c r="A733" s="23">
        <f>+A728+1</f>
        <v>1</v>
      </c>
      <c r="B733" s="347" t="s">
        <v>349</v>
      </c>
      <c r="C733" s="347"/>
      <c r="D733" s="422"/>
      <c r="E733" s="423"/>
      <c r="F733" s="424"/>
      <c r="G733" s="425">
        <f t="shared" ref="G733" si="102">SUM(E733:F733)</f>
        <v>0</v>
      </c>
      <c r="H733" s="426"/>
      <c r="I733" s="430">
        <f t="shared" ref="I733" si="103">+G733*H733</f>
        <v>0</v>
      </c>
      <c r="J733" s="359"/>
    </row>
    <row r="734" spans="1:10" s="351" customFormat="1" ht="15.75" customHeight="1" outlineLevel="1">
      <c r="A734" s="23" t="s">
        <v>85</v>
      </c>
      <c r="B734" s="347" t="s">
        <v>350</v>
      </c>
      <c r="C734" s="347" t="s">
        <v>102</v>
      </c>
      <c r="D734" s="376">
        <v>8</v>
      </c>
      <c r="E734" s="377"/>
      <c r="F734" s="378"/>
      <c r="G734" s="378"/>
      <c r="H734" s="378"/>
      <c r="I734" s="393">
        <f t="shared" ref="I734" si="104">PRODUCT(D734:H734)</f>
        <v>8</v>
      </c>
      <c r="J734" s="391"/>
    </row>
    <row r="735" spans="1:10" s="351" customFormat="1" ht="15.75" customHeight="1" outlineLevel="1">
      <c r="A735" s="422"/>
      <c r="B735" s="427"/>
      <c r="C735" s="427"/>
      <c r="D735" s="376"/>
      <c r="E735" s="377"/>
      <c r="F735" s="378"/>
      <c r="G735" s="378"/>
      <c r="H735" s="382" t="s">
        <v>386</v>
      </c>
      <c r="I735" s="392">
        <f>SUM(I734)</f>
        <v>8</v>
      </c>
      <c r="J735" s="389">
        <f>+I735+I735*$J$2</f>
        <v>8.8000000000000007</v>
      </c>
    </row>
    <row r="736" spans="1:10" s="6" customFormat="1" ht="15.75" customHeight="1" outlineLevel="1">
      <c r="A736" s="2"/>
      <c r="B736" s="3"/>
      <c r="C736" s="3"/>
      <c r="D736" s="2"/>
      <c r="E736" s="428"/>
      <c r="F736" s="429"/>
      <c r="G736" s="425"/>
      <c r="H736" s="400"/>
      <c r="I736" s="431"/>
      <c r="J736" s="359"/>
    </row>
    <row r="737" spans="1:10" s="6" customFormat="1" ht="14.25" customHeight="1" outlineLevel="1">
      <c r="A737" s="2"/>
      <c r="B737" s="3"/>
      <c r="C737" s="427"/>
      <c r="D737" s="376"/>
      <c r="E737" s="377"/>
      <c r="F737" s="378"/>
      <c r="G737" s="378"/>
      <c r="H737" s="382"/>
      <c r="I737" s="392"/>
      <c r="J737" s="389"/>
    </row>
    <row r="738" spans="1:10" s="6" customFormat="1" ht="14.25" customHeight="1" outlineLevel="1">
      <c r="A738" s="2"/>
      <c r="B738" s="3"/>
      <c r="C738" s="3"/>
      <c r="D738" s="2"/>
      <c r="E738" s="428"/>
      <c r="F738" s="429"/>
      <c r="G738" s="425"/>
      <c r="H738" s="400"/>
      <c r="I738" s="431"/>
      <c r="J738" s="359"/>
    </row>
    <row r="739" spans="1:10" s="6" customFormat="1" ht="14.25" customHeight="1" outlineLevel="1">
      <c r="A739" s="2"/>
      <c r="B739" s="3"/>
      <c r="C739" s="3"/>
      <c r="D739" s="2"/>
      <c r="E739" s="428"/>
      <c r="F739" s="429"/>
      <c r="G739" s="425"/>
      <c r="H739" s="400"/>
      <c r="I739" s="431"/>
      <c r="J739" s="359"/>
    </row>
    <row r="740" spans="1:10" s="6" customFormat="1" ht="14.25" customHeight="1" outlineLevel="1">
      <c r="A740" s="2"/>
      <c r="B740" s="3" t="s">
        <v>358</v>
      </c>
      <c r="C740" s="3" t="s">
        <v>102</v>
      </c>
      <c r="D740" s="2">
        <v>1</v>
      </c>
      <c r="E740" s="428"/>
      <c r="F740" s="429"/>
      <c r="G740" s="425"/>
      <c r="H740" s="382" t="s">
        <v>386</v>
      </c>
      <c r="I740" s="393">
        <f t="shared" ref="I740" si="105">PRODUCT(D740:H740)</f>
        <v>1</v>
      </c>
      <c r="J740" s="389"/>
    </row>
    <row r="741" spans="1:10" s="6" customFormat="1" ht="14.25" customHeight="1" outlineLevel="1">
      <c r="A741" s="2"/>
      <c r="B741" s="3"/>
      <c r="C741" s="3"/>
      <c r="D741" s="2"/>
      <c r="E741" s="428"/>
      <c r="F741" s="429"/>
      <c r="G741" s="425"/>
      <c r="H741" s="400"/>
      <c r="I741" s="431"/>
      <c r="J741" s="359"/>
    </row>
    <row r="742" spans="1:10" s="6" customFormat="1" ht="14.25" customHeight="1" outlineLevel="1">
      <c r="A742" s="2"/>
      <c r="B742" s="3" t="s">
        <v>686</v>
      </c>
      <c r="C742" s="3"/>
      <c r="D742" s="2"/>
      <c r="E742" s="428"/>
      <c r="F742" s="429"/>
      <c r="G742" s="425"/>
      <c r="H742" s="400"/>
      <c r="I742" s="431"/>
      <c r="J742" s="359"/>
    </row>
    <row r="743" spans="1:10" s="6" customFormat="1" ht="14.25" customHeight="1" outlineLevel="1">
      <c r="A743" s="2" t="s">
        <v>85</v>
      </c>
      <c r="B743" s="3" t="s">
        <v>687</v>
      </c>
      <c r="C743" s="2" t="s">
        <v>213</v>
      </c>
      <c r="D743" s="2">
        <v>1</v>
      </c>
      <c r="E743" s="428"/>
      <c r="F743" s="429"/>
      <c r="G743" s="425"/>
      <c r="H743" s="382" t="s">
        <v>386</v>
      </c>
      <c r="I743" s="393">
        <f t="shared" ref="I743:I747" si="106">PRODUCT(D743:H743)</f>
        <v>1</v>
      </c>
      <c r="J743" s="389"/>
    </row>
    <row r="744" spans="1:10" s="6" customFormat="1" ht="14.25" customHeight="1" outlineLevel="1">
      <c r="A744" s="2" t="s">
        <v>88</v>
      </c>
      <c r="B744" s="3" t="s">
        <v>688</v>
      </c>
      <c r="C744" s="2" t="s">
        <v>213</v>
      </c>
      <c r="D744" s="2">
        <v>7</v>
      </c>
      <c r="E744" s="428"/>
      <c r="F744" s="429"/>
      <c r="G744" s="425"/>
      <c r="H744" s="382" t="s">
        <v>386</v>
      </c>
      <c r="I744" s="393">
        <f t="shared" si="106"/>
        <v>7</v>
      </c>
      <c r="J744" s="389"/>
    </row>
    <row r="745" spans="1:10" s="6" customFormat="1" ht="14.25" customHeight="1" outlineLevel="1">
      <c r="A745" s="2" t="s">
        <v>264</v>
      </c>
      <c r="B745" s="3" t="s">
        <v>689</v>
      </c>
      <c r="C745" s="2" t="s">
        <v>213</v>
      </c>
      <c r="D745" s="2">
        <v>8</v>
      </c>
      <c r="E745" s="428"/>
      <c r="F745" s="429"/>
      <c r="G745" s="425"/>
      <c r="H745" s="382" t="s">
        <v>386</v>
      </c>
      <c r="I745" s="393">
        <f t="shared" si="106"/>
        <v>8</v>
      </c>
      <c r="J745" s="389"/>
    </row>
    <row r="746" spans="1:10" s="6" customFormat="1" ht="14.25" customHeight="1" outlineLevel="1">
      <c r="A746" s="2" t="s">
        <v>690</v>
      </c>
      <c r="B746" s="3" t="s">
        <v>691</v>
      </c>
      <c r="C746" s="2" t="s">
        <v>213</v>
      </c>
      <c r="D746" s="2">
        <v>15</v>
      </c>
      <c r="E746" s="428"/>
      <c r="F746" s="429"/>
      <c r="G746" s="425"/>
      <c r="H746" s="382" t="s">
        <v>386</v>
      </c>
      <c r="I746" s="393">
        <f t="shared" si="106"/>
        <v>15</v>
      </c>
      <c r="J746" s="389"/>
    </row>
    <row r="747" spans="1:10" s="6" customFormat="1" ht="14.25" customHeight="1" outlineLevel="1">
      <c r="A747" s="2" t="s">
        <v>692</v>
      </c>
      <c r="B747" s="3" t="s">
        <v>693</v>
      </c>
      <c r="C747" s="2" t="s">
        <v>213</v>
      </c>
      <c r="D747" s="2">
        <v>2</v>
      </c>
      <c r="E747" s="428"/>
      <c r="F747" s="429"/>
      <c r="G747" s="425"/>
      <c r="H747" s="382" t="s">
        <v>386</v>
      </c>
      <c r="I747" s="393">
        <f t="shared" si="106"/>
        <v>2</v>
      </c>
      <c r="J747" s="389"/>
    </row>
    <row r="748" spans="1:10" s="6" customFormat="1" ht="14.25" customHeight="1" outlineLevel="1">
      <c r="A748" s="2"/>
      <c r="B748" s="3"/>
      <c r="C748" s="3"/>
      <c r="D748" s="2"/>
      <c r="E748" s="428"/>
      <c r="F748" s="429"/>
      <c r="G748" s="425"/>
      <c r="H748" s="400"/>
      <c r="I748" s="431"/>
      <c r="J748" s="359"/>
    </row>
    <row r="749" spans="1:10" s="352" customFormat="1" ht="14.25" customHeight="1" outlineLevel="1">
      <c r="A749" s="2"/>
      <c r="B749" s="3" t="s">
        <v>694</v>
      </c>
      <c r="C749" s="3" t="s">
        <v>360</v>
      </c>
      <c r="D749" s="2">
        <v>1</v>
      </c>
      <c r="E749" s="428"/>
      <c r="F749" s="429"/>
      <c r="G749" s="425"/>
      <c r="H749" s="382" t="s">
        <v>386</v>
      </c>
      <c r="I749" s="393">
        <f t="shared" ref="I749" si="107">PRODUCT(D749:H749)</f>
        <v>1</v>
      </c>
      <c r="J749" s="389"/>
    </row>
    <row r="750" spans="1:10" s="6" customFormat="1" ht="14.25" customHeight="1" outlineLevel="1">
      <c r="A750" s="2"/>
      <c r="B750" s="3"/>
      <c r="C750" s="3"/>
      <c r="D750" s="2"/>
      <c r="E750" s="428"/>
      <c r="F750" s="429"/>
      <c r="G750" s="425"/>
      <c r="H750" s="400"/>
      <c r="I750" s="431"/>
      <c r="J750" s="359"/>
    </row>
    <row r="751" spans="1:10" s="352" customFormat="1" ht="14.25" customHeight="1" outlineLevel="1">
      <c r="A751" s="2"/>
      <c r="B751" s="3" t="s">
        <v>695</v>
      </c>
      <c r="C751" s="3"/>
      <c r="D751" s="2"/>
      <c r="E751" s="428"/>
      <c r="F751" s="429"/>
      <c r="G751" s="425"/>
      <c r="H751" s="400"/>
      <c r="I751" s="431"/>
      <c r="J751" s="359"/>
    </row>
    <row r="752" spans="1:10" s="6" customFormat="1" ht="14.25" customHeight="1" outlineLevel="1">
      <c r="A752" s="2" t="s">
        <v>100</v>
      </c>
      <c r="B752" s="3" t="s">
        <v>362</v>
      </c>
      <c r="C752" s="2" t="s">
        <v>213</v>
      </c>
      <c r="D752" s="2">
        <v>10</v>
      </c>
      <c r="E752" s="428"/>
      <c r="F752" s="429"/>
      <c r="G752" s="425"/>
      <c r="H752" s="382" t="s">
        <v>386</v>
      </c>
      <c r="I752" s="393">
        <f t="shared" ref="I752:I753" si="108">PRODUCT(D752:H752)</f>
        <v>10</v>
      </c>
      <c r="J752" s="389"/>
    </row>
    <row r="753" spans="1:10" s="6" customFormat="1" ht="14.25" customHeight="1" outlineLevel="1">
      <c r="A753" s="2" t="s">
        <v>103</v>
      </c>
      <c r="B753" s="3" t="s">
        <v>363</v>
      </c>
      <c r="C753" s="2" t="s">
        <v>213</v>
      </c>
      <c r="D753" s="2">
        <v>7</v>
      </c>
      <c r="E753" s="428"/>
      <c r="F753" s="429"/>
      <c r="G753" s="425"/>
      <c r="H753" s="382" t="s">
        <v>386</v>
      </c>
      <c r="I753" s="393">
        <f t="shared" si="108"/>
        <v>7</v>
      </c>
      <c r="J753" s="389"/>
    </row>
    <row r="754" spans="1:10" s="6" customFormat="1" ht="14.25" customHeight="1" outlineLevel="1">
      <c r="A754" s="2"/>
      <c r="B754" s="3"/>
      <c r="C754" s="3"/>
      <c r="D754" s="2"/>
      <c r="E754" s="428"/>
      <c r="F754" s="429"/>
      <c r="G754" s="425"/>
      <c r="H754" s="400"/>
      <c r="I754" s="431"/>
      <c r="J754" s="359"/>
    </row>
    <row r="755" spans="1:10" s="352" customFormat="1" ht="14.25" customHeight="1" outlineLevel="1">
      <c r="A755" s="2"/>
      <c r="B755" s="3" t="s">
        <v>696</v>
      </c>
      <c r="C755" s="3"/>
      <c r="D755" s="2"/>
      <c r="E755" s="428"/>
      <c r="F755" s="429"/>
      <c r="G755" s="425"/>
      <c r="H755" s="400"/>
      <c r="I755" s="431"/>
      <c r="J755" s="359"/>
    </row>
    <row r="756" spans="1:10" s="6" customFormat="1" ht="14.25" customHeight="1" outlineLevel="1">
      <c r="A756" s="2" t="s">
        <v>100</v>
      </c>
      <c r="B756" s="3" t="s">
        <v>365</v>
      </c>
      <c r="C756" s="2" t="s">
        <v>213</v>
      </c>
      <c r="D756" s="2">
        <v>1</v>
      </c>
      <c r="E756" s="428"/>
      <c r="F756" s="429"/>
      <c r="G756" s="425"/>
      <c r="H756" s="382" t="s">
        <v>386</v>
      </c>
      <c r="I756" s="393">
        <f t="shared" ref="I756:I758" si="109">PRODUCT(D756:H756)</f>
        <v>1</v>
      </c>
      <c r="J756" s="389"/>
    </row>
    <row r="757" spans="1:10" s="6" customFormat="1" ht="14.25" customHeight="1" outlineLevel="1">
      <c r="A757" s="2" t="s">
        <v>103</v>
      </c>
      <c r="B757" s="3" t="s">
        <v>366</v>
      </c>
      <c r="C757" s="2" t="s">
        <v>213</v>
      </c>
      <c r="D757" s="2">
        <v>6</v>
      </c>
      <c r="E757" s="428"/>
      <c r="F757" s="429"/>
      <c r="G757" s="425"/>
      <c r="H757" s="382" t="s">
        <v>386</v>
      </c>
      <c r="I757" s="393">
        <f t="shared" si="109"/>
        <v>6</v>
      </c>
      <c r="J757" s="389"/>
    </row>
    <row r="758" spans="1:10" s="6" customFormat="1" ht="14.25" customHeight="1" outlineLevel="1">
      <c r="A758" s="2" t="s">
        <v>105</v>
      </c>
      <c r="B758" s="3" t="s">
        <v>367</v>
      </c>
      <c r="C758" s="2" t="s">
        <v>213</v>
      </c>
      <c r="D758" s="2">
        <v>7</v>
      </c>
      <c r="E758" s="428"/>
      <c r="F758" s="429"/>
      <c r="G758" s="425"/>
      <c r="H758" s="382" t="s">
        <v>386</v>
      </c>
      <c r="I758" s="393">
        <f t="shared" si="109"/>
        <v>7</v>
      </c>
      <c r="J758" s="389"/>
    </row>
    <row r="759" spans="1:10" s="6" customFormat="1" ht="14.25" customHeight="1" outlineLevel="1">
      <c r="A759" s="2"/>
      <c r="B759" s="3"/>
      <c r="C759" s="2"/>
      <c r="D759" s="2"/>
      <c r="E759" s="428"/>
      <c r="F759" s="429"/>
      <c r="G759" s="425"/>
      <c r="H759" s="400"/>
      <c r="I759" s="431"/>
      <c r="J759" s="359"/>
    </row>
    <row r="760" spans="1:10" s="352" customFormat="1" ht="14.25" customHeight="1" outlineLevel="1">
      <c r="A760" s="2"/>
      <c r="B760" s="3" t="s">
        <v>697</v>
      </c>
      <c r="C760" s="2"/>
      <c r="D760" s="2"/>
      <c r="E760" s="428"/>
      <c r="F760" s="429"/>
      <c r="G760" s="425"/>
      <c r="H760" s="400"/>
      <c r="I760" s="431"/>
      <c r="J760" s="359"/>
    </row>
    <row r="761" spans="1:10" s="352" customFormat="1" ht="14.25" customHeight="1" outlineLevel="1">
      <c r="A761" s="2" t="s">
        <v>100</v>
      </c>
      <c r="B761" s="3" t="s">
        <v>698</v>
      </c>
      <c r="C761" s="2"/>
      <c r="D761" s="2"/>
      <c r="E761" s="428"/>
      <c r="F761" s="429"/>
      <c r="G761" s="425"/>
      <c r="H761" s="400"/>
      <c r="I761" s="431"/>
      <c r="J761" s="359"/>
    </row>
    <row r="762" spans="1:10" s="352" customFormat="1" ht="14.25" customHeight="1" outlineLevel="1">
      <c r="A762" s="2"/>
      <c r="B762" s="3" t="s">
        <v>699</v>
      </c>
      <c r="C762" s="2" t="s">
        <v>108</v>
      </c>
      <c r="D762" s="2">
        <v>1</v>
      </c>
      <c r="E762" s="428">
        <v>2.4</v>
      </c>
      <c r="F762" s="429"/>
      <c r="G762" s="400">
        <v>3.6</v>
      </c>
      <c r="H762" s="400">
        <v>2</v>
      </c>
      <c r="I762" s="393">
        <f t="shared" ref="I762" si="110">PRODUCT(D762:H762)</f>
        <v>17.28</v>
      </c>
      <c r="J762" s="359"/>
    </row>
    <row r="763" spans="1:10" s="352" customFormat="1" ht="14.25" customHeight="1" outlineLevel="1">
      <c r="A763" s="2"/>
      <c r="B763" s="3" t="s">
        <v>439</v>
      </c>
      <c r="C763" s="2" t="s">
        <v>108</v>
      </c>
      <c r="D763" s="2">
        <v>-1</v>
      </c>
      <c r="E763" s="428">
        <v>1.5</v>
      </c>
      <c r="F763" s="429"/>
      <c r="G763" s="400">
        <v>2.4</v>
      </c>
      <c r="H763" s="400">
        <v>2</v>
      </c>
      <c r="I763" s="393">
        <f t="shared" ref="I763" si="111">PRODUCT(D763:H763)</f>
        <v>-7.1999999999999993</v>
      </c>
      <c r="J763" s="359"/>
    </row>
    <row r="764" spans="1:10" s="6" customFormat="1" ht="14.25" customHeight="1" outlineLevel="1">
      <c r="A764" s="2"/>
      <c r="B764" s="3"/>
      <c r="C764" s="2"/>
      <c r="D764" s="376"/>
      <c r="E764" s="377"/>
      <c r="F764" s="378"/>
      <c r="G764" s="378"/>
      <c r="H764" s="382" t="s">
        <v>386</v>
      </c>
      <c r="I764" s="392">
        <f>SUM(I762:I763)</f>
        <v>10.080000000000002</v>
      </c>
      <c r="J764" s="389">
        <f>+I764+I764*$J$2</f>
        <v>11.088000000000003</v>
      </c>
    </row>
    <row r="765" spans="1:10" s="6" customFormat="1" ht="14.25" customHeight="1" outlineLevel="1">
      <c r="A765" s="2"/>
      <c r="B765" s="3"/>
      <c r="C765" s="3"/>
      <c r="D765" s="2"/>
      <c r="E765" s="428"/>
      <c r="F765" s="429"/>
      <c r="G765" s="425"/>
      <c r="H765" s="400"/>
      <c r="I765" s="431"/>
      <c r="J765" s="359"/>
    </row>
    <row r="766" spans="1:10" s="6" customFormat="1" ht="14.25" customHeight="1" outlineLevel="1">
      <c r="A766" s="2" t="s">
        <v>103</v>
      </c>
      <c r="B766" s="3" t="s">
        <v>370</v>
      </c>
      <c r="C766" s="2" t="s">
        <v>108</v>
      </c>
      <c r="D766" s="2"/>
      <c r="E766" s="428"/>
      <c r="F766" s="429"/>
      <c r="G766" s="425"/>
      <c r="H766" s="400"/>
      <c r="I766" s="431"/>
      <c r="J766" s="359"/>
    </row>
    <row r="767" spans="1:10" s="352" customFormat="1" ht="14.25" customHeight="1" outlineLevel="1">
      <c r="A767" s="2"/>
      <c r="B767" s="3" t="s">
        <v>439</v>
      </c>
      <c r="C767" s="2" t="s">
        <v>108</v>
      </c>
      <c r="D767" s="2">
        <v>1</v>
      </c>
      <c r="E767" s="428">
        <v>1.5</v>
      </c>
      <c r="F767" s="429"/>
      <c r="G767" s="400">
        <v>2.4</v>
      </c>
      <c r="H767" s="400">
        <v>2</v>
      </c>
      <c r="I767" s="393">
        <f t="shared" ref="I767" si="112">PRODUCT(D767:H767)</f>
        <v>7.1999999999999993</v>
      </c>
      <c r="J767" s="359"/>
    </row>
    <row r="768" spans="1:10" s="6" customFormat="1" ht="14.25" customHeight="1" outlineLevel="1">
      <c r="A768" s="2"/>
      <c r="B768" s="3"/>
      <c r="C768" s="2"/>
      <c r="D768" s="376"/>
      <c r="E768" s="377"/>
      <c r="F768" s="378"/>
      <c r="G768" s="378"/>
      <c r="H768" s="382" t="s">
        <v>386</v>
      </c>
      <c r="I768" s="392">
        <f>SUM(I767:I767)</f>
        <v>7.1999999999999993</v>
      </c>
      <c r="J768" s="389">
        <f>+I768+I768*$J$2</f>
        <v>7.919999999999999</v>
      </c>
    </row>
    <row r="769" spans="1:10" s="6" customFormat="1" ht="15.75" customHeight="1" outlineLevel="1">
      <c r="A769" s="2"/>
      <c r="B769" s="3"/>
      <c r="C769" s="3"/>
      <c r="D769" s="2"/>
      <c r="E769" s="428"/>
      <c r="F769" s="429"/>
      <c r="G769" s="425"/>
      <c r="H769" s="400"/>
      <c r="I769" s="431"/>
      <c r="J769" s="359"/>
    </row>
    <row r="770" spans="1:10" s="352" customFormat="1" ht="14.25" customHeight="1" outlineLevel="1">
      <c r="A770" s="2"/>
      <c r="B770" s="21" t="s">
        <v>700</v>
      </c>
      <c r="C770" s="2"/>
      <c r="D770" s="2"/>
      <c r="E770" s="428"/>
      <c r="F770" s="429"/>
      <c r="G770" s="425"/>
      <c r="H770" s="400"/>
      <c r="I770" s="431"/>
      <c r="J770" s="359"/>
    </row>
    <row r="771" spans="1:10" s="352" customFormat="1" ht="14.25" customHeight="1" outlineLevel="1">
      <c r="A771" s="2" t="s">
        <v>100</v>
      </c>
      <c r="B771" s="3" t="s">
        <v>701</v>
      </c>
      <c r="C771" s="2"/>
      <c r="D771" s="2"/>
      <c r="E771" s="428"/>
      <c r="F771" s="429"/>
      <c r="G771" s="425"/>
      <c r="H771" s="400"/>
      <c r="I771" s="431"/>
      <c r="J771" s="359"/>
    </row>
    <row r="772" spans="1:10" s="352" customFormat="1" ht="14.25" customHeight="1" outlineLevel="1">
      <c r="A772" s="2"/>
      <c r="B772" s="3" t="s">
        <v>590</v>
      </c>
      <c r="C772" s="2" t="s">
        <v>108</v>
      </c>
      <c r="D772" s="2">
        <v>1</v>
      </c>
      <c r="E772" s="428">
        <v>43.52</v>
      </c>
      <c r="F772" s="429"/>
      <c r="G772" s="400"/>
      <c r="H772" s="400"/>
      <c r="I772" s="393">
        <f t="shared" ref="I772:I773" si="113">PRODUCT(D772:H772)</f>
        <v>43.52</v>
      </c>
      <c r="J772" s="359"/>
    </row>
    <row r="773" spans="1:10" s="352" customFormat="1" ht="14.25" customHeight="1" outlineLevel="1">
      <c r="A773" s="2"/>
      <c r="B773" s="3"/>
      <c r="C773" s="2" t="s">
        <v>108</v>
      </c>
      <c r="D773" s="2"/>
      <c r="E773" s="428"/>
      <c r="F773" s="429"/>
      <c r="G773" s="400"/>
      <c r="H773" s="400"/>
      <c r="I773" s="393">
        <f t="shared" si="113"/>
        <v>0</v>
      </c>
      <c r="J773" s="359"/>
    </row>
    <row r="774" spans="1:10" s="6" customFormat="1" ht="14.25" customHeight="1" outlineLevel="1">
      <c r="A774" s="2"/>
      <c r="B774" s="3"/>
      <c r="C774" s="2"/>
      <c r="D774" s="376"/>
      <c r="E774" s="377"/>
      <c r="F774" s="378"/>
      <c r="G774" s="378"/>
      <c r="H774" s="382" t="s">
        <v>386</v>
      </c>
      <c r="I774" s="392">
        <f>SUM(I772:I773)</f>
        <v>43.52</v>
      </c>
      <c r="J774" s="389">
        <f>+I774+I774*$J$2</f>
        <v>47.872</v>
      </c>
    </row>
    <row r="775" spans="1:10" s="6" customFormat="1" ht="14.25" customHeight="1" outlineLevel="1">
      <c r="A775" s="2"/>
      <c r="B775" s="3"/>
      <c r="C775" s="3"/>
      <c r="D775" s="2"/>
      <c r="E775" s="428"/>
      <c r="F775" s="429"/>
      <c r="G775" s="425"/>
      <c r="H775" s="400"/>
      <c r="I775" s="431"/>
      <c r="J775" s="359"/>
    </row>
    <row r="776" spans="1:10" s="6" customFormat="1" ht="14.25" customHeight="1" outlineLevel="1">
      <c r="A776" s="2" t="s">
        <v>103</v>
      </c>
      <c r="B776" s="3" t="s">
        <v>702</v>
      </c>
      <c r="C776" s="2"/>
      <c r="D776" s="2"/>
      <c r="E776" s="428"/>
      <c r="F776" s="429"/>
      <c r="G776" s="425"/>
      <c r="H776" s="400"/>
      <c r="I776" s="431"/>
      <c r="J776" s="359"/>
    </row>
    <row r="777" spans="1:10" s="352" customFormat="1" ht="14.25" customHeight="1" outlineLevel="1">
      <c r="A777" s="2"/>
      <c r="B777" s="3" t="s">
        <v>703</v>
      </c>
      <c r="C777" s="2" t="s">
        <v>108</v>
      </c>
      <c r="D777" s="2">
        <v>1</v>
      </c>
      <c r="E777" s="428">
        <v>10</v>
      </c>
      <c r="F777" s="429"/>
      <c r="G777" s="400">
        <v>2</v>
      </c>
      <c r="H777" s="400"/>
      <c r="I777" s="393">
        <f t="shared" ref="I777:I782" si="114">PRODUCT(D777:H777)</f>
        <v>20</v>
      </c>
      <c r="J777" s="359"/>
    </row>
    <row r="778" spans="1:10" s="352" customFormat="1" ht="14.25" customHeight="1" outlineLevel="1">
      <c r="A778" s="2"/>
      <c r="B778" s="3" t="s">
        <v>704</v>
      </c>
      <c r="C778" s="2" t="s">
        <v>108</v>
      </c>
      <c r="D778" s="2">
        <v>1</v>
      </c>
      <c r="E778" s="428">
        <v>5.4</v>
      </c>
      <c r="F778" s="429"/>
      <c r="G778" s="400">
        <v>7.5</v>
      </c>
      <c r="H778" s="400"/>
      <c r="I778" s="393">
        <f t="shared" si="114"/>
        <v>40.5</v>
      </c>
      <c r="J778" s="359"/>
    </row>
    <row r="779" spans="1:10" s="352" customFormat="1" ht="14.25" customHeight="1" outlineLevel="1">
      <c r="A779" s="2"/>
      <c r="B779" s="3" t="s">
        <v>576</v>
      </c>
      <c r="C779" s="2" t="s">
        <v>108</v>
      </c>
      <c r="D779" s="2">
        <v>1</v>
      </c>
      <c r="E779" s="428">
        <v>11</v>
      </c>
      <c r="F779" s="429"/>
      <c r="G779" s="400">
        <v>6.7</v>
      </c>
      <c r="H779" s="400"/>
      <c r="I779" s="393">
        <f t="shared" si="114"/>
        <v>73.7</v>
      </c>
      <c r="J779" s="359"/>
    </row>
    <row r="780" spans="1:10" s="352" customFormat="1" ht="14.25" customHeight="1" outlineLevel="1">
      <c r="A780" s="2"/>
      <c r="B780" s="3" t="s">
        <v>705</v>
      </c>
      <c r="C780" s="2" t="s">
        <v>108</v>
      </c>
      <c r="D780" s="2">
        <v>1</v>
      </c>
      <c r="E780" s="428">
        <v>8.6</v>
      </c>
      <c r="F780" s="429"/>
      <c r="G780" s="400">
        <v>3</v>
      </c>
      <c r="H780" s="400"/>
      <c r="I780" s="393">
        <f t="shared" si="114"/>
        <v>25.799999999999997</v>
      </c>
      <c r="J780" s="359"/>
    </row>
    <row r="781" spans="1:10" s="352" customFormat="1" ht="14.25" customHeight="1" outlineLevel="1">
      <c r="A781" s="2"/>
      <c r="B781" s="3" t="s">
        <v>706</v>
      </c>
      <c r="C781" s="2" t="s">
        <v>108</v>
      </c>
      <c r="D781" s="2">
        <v>1</v>
      </c>
      <c r="E781" s="428">
        <v>36.4</v>
      </c>
      <c r="F781" s="429"/>
      <c r="G781" s="400"/>
      <c r="H781" s="400"/>
      <c r="I781" s="393">
        <f t="shared" si="114"/>
        <v>36.4</v>
      </c>
      <c r="J781" s="359"/>
    </row>
    <row r="782" spans="1:10" s="352" customFormat="1" ht="14.25" customHeight="1" outlineLevel="1">
      <c r="A782" s="2"/>
      <c r="B782" s="3"/>
      <c r="C782" s="2" t="s">
        <v>108</v>
      </c>
      <c r="D782" s="2"/>
      <c r="E782" s="428"/>
      <c r="F782" s="429"/>
      <c r="G782" s="400"/>
      <c r="H782" s="400"/>
      <c r="I782" s="393">
        <f t="shared" si="114"/>
        <v>0</v>
      </c>
      <c r="J782" s="359"/>
    </row>
    <row r="783" spans="1:10" s="6" customFormat="1" ht="14.25" customHeight="1" outlineLevel="1">
      <c r="A783" s="2"/>
      <c r="B783" s="3"/>
      <c r="C783" s="2"/>
      <c r="D783" s="376"/>
      <c r="E783" s="377"/>
      <c r="F783" s="378"/>
      <c r="G783" s="378"/>
      <c r="H783" s="382" t="s">
        <v>386</v>
      </c>
      <c r="I783" s="392">
        <f>SUM(I777:I782)</f>
        <v>196.4</v>
      </c>
      <c r="J783" s="389">
        <f>+I783+I783*$J$2</f>
        <v>216.04000000000002</v>
      </c>
    </row>
    <row r="784" spans="1:10" s="6" customFormat="1" ht="14.25" customHeight="1" outlineLevel="1">
      <c r="A784" s="2"/>
      <c r="B784" s="21" t="s">
        <v>707</v>
      </c>
      <c r="C784" s="2" t="s">
        <v>108</v>
      </c>
      <c r="D784" s="2"/>
      <c r="E784" s="428"/>
      <c r="F784" s="429"/>
      <c r="G784" s="425"/>
      <c r="H784" s="400"/>
      <c r="I784" s="431"/>
      <c r="J784" s="359"/>
    </row>
    <row r="785" spans="1:10" s="352" customFormat="1" ht="14.25" customHeight="1" outlineLevel="1">
      <c r="A785" s="2"/>
      <c r="B785" s="3" t="s">
        <v>708</v>
      </c>
      <c r="C785" s="2" t="s">
        <v>108</v>
      </c>
      <c r="D785" s="2">
        <v>1</v>
      </c>
      <c r="E785" s="428">
        <v>20</v>
      </c>
      <c r="F785" s="429"/>
      <c r="G785" s="400">
        <v>6</v>
      </c>
      <c r="H785" s="400">
        <v>1</v>
      </c>
      <c r="I785" s="393">
        <f t="shared" ref="I785" si="115">PRODUCT(D785:H785)</f>
        <v>120</v>
      </c>
      <c r="J785" s="359"/>
    </row>
    <row r="786" spans="1:10" s="352" customFormat="1" ht="14.25" customHeight="1" outlineLevel="1">
      <c r="A786" s="2"/>
      <c r="B786" s="3" t="s">
        <v>709</v>
      </c>
      <c r="C786" s="2" t="s">
        <v>108</v>
      </c>
      <c r="D786" s="2">
        <v>1</v>
      </c>
      <c r="E786" s="428">
        <v>5</v>
      </c>
      <c r="F786" s="429"/>
      <c r="G786" s="400">
        <v>4</v>
      </c>
      <c r="H786" s="400">
        <v>1</v>
      </c>
      <c r="I786" s="393">
        <f t="shared" ref="I786" si="116">PRODUCT(D786:H786)</f>
        <v>20</v>
      </c>
      <c r="J786" s="359"/>
    </row>
    <row r="787" spans="1:10" s="6" customFormat="1" ht="14.25" customHeight="1" outlineLevel="1">
      <c r="A787" s="2"/>
      <c r="B787" s="3"/>
      <c r="C787" s="2"/>
      <c r="D787" s="376"/>
      <c r="E787" s="377"/>
      <c r="F787" s="378"/>
      <c r="G787" s="378"/>
      <c r="H787" s="382" t="s">
        <v>386</v>
      </c>
      <c r="I787" s="392">
        <f>SUM(I785:I786)</f>
        <v>140</v>
      </c>
      <c r="J787" s="389">
        <f>+I787+I787*$J$2</f>
        <v>154</v>
      </c>
    </row>
    <row r="788" spans="1:10" s="6" customFormat="1" ht="15.75" customHeight="1" outlineLevel="1">
      <c r="A788" s="2"/>
      <c r="B788" s="3"/>
      <c r="C788" s="3"/>
      <c r="D788" s="2"/>
      <c r="E788" s="428"/>
      <c r="F788" s="429"/>
      <c r="G788" s="425"/>
      <c r="H788" s="400"/>
      <c r="I788" s="431"/>
      <c r="J788" s="359"/>
    </row>
    <row r="789" spans="1:10" s="6" customFormat="1" ht="15.75" customHeight="1" outlineLevel="1">
      <c r="A789" s="2"/>
      <c r="B789" s="3"/>
      <c r="C789" s="3"/>
      <c r="D789" s="2"/>
      <c r="E789" s="428"/>
      <c r="F789" s="429"/>
      <c r="G789" s="425"/>
      <c r="H789" s="400"/>
      <c r="I789" s="431"/>
      <c r="J789" s="359"/>
    </row>
  </sheetData>
  <conditionalFormatting sqref="B449:B456">
    <cfRule type="cellIs" dxfId="26" priority="15" stopIfTrue="1" operator="equal">
      <formula>0</formula>
    </cfRule>
  </conditionalFormatting>
  <conditionalFormatting sqref="B524">
    <cfRule type="cellIs" dxfId="25" priority="18" stopIfTrue="1" operator="equal">
      <formula>0</formula>
    </cfRule>
  </conditionalFormatting>
  <conditionalFormatting sqref="B79:C80 B81 B82:C85 C88:C89 B91:C92 B422:B429 B436:B438 B517:B519 B521:C521">
    <cfRule type="cellIs" dxfId="24" priority="20" stopIfTrue="1" operator="equal">
      <formula>0</formula>
    </cfRule>
  </conditionalFormatting>
  <conditionalFormatting sqref="B115:C116 C119:C120 B122:C123">
    <cfRule type="cellIs" dxfId="23" priority="16" stopIfTrue="1" operator="equal">
      <formula>0</formula>
    </cfRule>
  </conditionalFormatting>
  <conditionalFormatting sqref="B641:C652">
    <cfRule type="cellIs" dxfId="22" priority="12" stopIfTrue="1" operator="equal">
      <formula>0</formula>
    </cfRule>
  </conditionalFormatting>
  <conditionalFormatting sqref="D125:D126">
    <cfRule type="cellIs" dxfId="21" priority="17" operator="equal">
      <formula>0</formula>
    </cfRule>
  </conditionalFormatting>
  <conditionalFormatting sqref="E733:F733">
    <cfRule type="cellIs" dxfId="20" priority="10" operator="equal">
      <formula>0</formula>
    </cfRule>
  </conditionalFormatting>
  <conditionalFormatting sqref="E736:F736">
    <cfRule type="cellIs" dxfId="19" priority="9" operator="equal">
      <formula>0</formula>
    </cfRule>
  </conditionalFormatting>
  <conditionalFormatting sqref="E738:F763">
    <cfRule type="cellIs" dxfId="18" priority="8" operator="equal">
      <formula>0</formula>
    </cfRule>
  </conditionalFormatting>
  <conditionalFormatting sqref="E765:F767">
    <cfRule type="cellIs" dxfId="17" priority="7" operator="equal">
      <formula>0</formula>
    </cfRule>
  </conditionalFormatting>
  <conditionalFormatting sqref="E769:F773">
    <cfRule type="cellIs" dxfId="16" priority="4" operator="equal">
      <formula>0</formula>
    </cfRule>
  </conditionalFormatting>
  <conditionalFormatting sqref="E775:F782">
    <cfRule type="cellIs" dxfId="15" priority="3" operator="equal">
      <formula>0</formula>
    </cfRule>
  </conditionalFormatting>
  <conditionalFormatting sqref="E784:F786">
    <cfRule type="cellIs" dxfId="14" priority="2" operator="equal">
      <formula>0</formula>
    </cfRule>
  </conditionalFormatting>
  <conditionalFormatting sqref="E788:F789">
    <cfRule type="cellIs" dxfId="13" priority="1" operator="equal">
      <formula>0</formula>
    </cfRule>
  </conditionalFormatting>
  <pageMargins left="0" right="0" top="0" bottom="0" header="0" footer="0"/>
  <pageSetup paperSize="9" scale="74"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F167"/>
  <sheetViews>
    <sheetView zoomScale="85" zoomScaleNormal="85" zoomScaleSheetLayoutView="115" workbookViewId="0">
      <selection activeCell="N28" sqref="N28"/>
    </sheetView>
  </sheetViews>
  <sheetFormatPr defaultColWidth="9.109375" defaultRowHeight="13.2"/>
  <cols>
    <col min="1" max="1" width="11.6640625" style="7" customWidth="1"/>
    <col min="2" max="2" width="41.5546875" style="7" customWidth="1"/>
    <col min="3" max="3" width="51.109375" style="7" customWidth="1"/>
    <col min="4" max="16384" width="9.109375" style="7"/>
  </cols>
  <sheetData>
    <row r="1" spans="1:3" s="341" customFormat="1" ht="12" customHeight="1">
      <c r="A1" s="342" t="str">
        <f>' Summary'!A1</f>
        <v>PROJECT : AMD, CIP LOUNGE AT T1, AHEMDABAD AIRPORT</v>
      </c>
      <c r="B1" s="343"/>
      <c r="C1" s="344"/>
    </row>
    <row r="2" spans="1:3">
      <c r="A2" s="345" t="s">
        <v>710</v>
      </c>
      <c r="B2" s="29"/>
      <c r="C2" s="29"/>
    </row>
    <row r="3" spans="1:3" s="341" customFormat="1" ht="11.4">
      <c r="A3" s="17" t="s">
        <v>711</v>
      </c>
      <c r="B3" s="17" t="s">
        <v>712</v>
      </c>
      <c r="C3" s="17" t="s">
        <v>713</v>
      </c>
    </row>
    <row r="4" spans="1:3">
      <c r="A4" s="2"/>
      <c r="B4" s="29"/>
      <c r="C4" s="29"/>
    </row>
    <row r="5" spans="1:3">
      <c r="A5" s="2"/>
      <c r="B5" s="346" t="s">
        <v>714</v>
      </c>
      <c r="C5" s="29"/>
    </row>
    <row r="6" spans="1:3" ht="26.4">
      <c r="A6" s="2">
        <v>1</v>
      </c>
      <c r="B6" s="29" t="s">
        <v>715</v>
      </c>
      <c r="C6" s="347" t="s">
        <v>716</v>
      </c>
    </row>
    <row r="7" spans="1:3">
      <c r="A7" s="2"/>
      <c r="B7" s="29"/>
      <c r="C7" s="29"/>
    </row>
    <row r="8" spans="1:3">
      <c r="A8" s="2">
        <f>+A6+1</f>
        <v>2</v>
      </c>
      <c r="B8" s="29" t="s">
        <v>717</v>
      </c>
      <c r="C8" s="29" t="s">
        <v>718</v>
      </c>
    </row>
    <row r="9" spans="1:3">
      <c r="A9" s="2"/>
      <c r="B9" s="29"/>
      <c r="C9" s="29"/>
    </row>
    <row r="10" spans="1:3">
      <c r="A10" s="2">
        <f>+A8+1</f>
        <v>3</v>
      </c>
      <c r="B10" s="29" t="s">
        <v>719</v>
      </c>
      <c r="C10" s="43" t="s">
        <v>720</v>
      </c>
    </row>
    <row r="11" spans="1:3">
      <c r="A11" s="2"/>
      <c r="B11" s="29"/>
      <c r="C11" s="29"/>
    </row>
    <row r="12" spans="1:3">
      <c r="A12" s="2">
        <f>+A10+1</f>
        <v>4</v>
      </c>
      <c r="B12" s="29" t="s">
        <v>721</v>
      </c>
      <c r="C12" s="29" t="s">
        <v>722</v>
      </c>
    </row>
    <row r="13" spans="1:3">
      <c r="A13" s="2"/>
      <c r="B13" s="29"/>
      <c r="C13" s="29"/>
    </row>
    <row r="14" spans="1:3">
      <c r="A14" s="2">
        <f>+A12+1</f>
        <v>5</v>
      </c>
      <c r="B14" s="29" t="s">
        <v>723</v>
      </c>
      <c r="C14" s="43" t="s">
        <v>724</v>
      </c>
    </row>
    <row r="15" spans="1:3">
      <c r="A15" s="2"/>
      <c r="B15" s="29"/>
      <c r="C15" s="29"/>
    </row>
    <row r="16" spans="1:3">
      <c r="A16" s="2">
        <f>+A14+1</f>
        <v>6</v>
      </c>
      <c r="B16" s="29" t="s">
        <v>725</v>
      </c>
      <c r="C16" s="43" t="s">
        <v>724</v>
      </c>
    </row>
    <row r="17" spans="1:3">
      <c r="A17" s="2"/>
      <c r="B17" s="29"/>
      <c r="C17" s="29"/>
    </row>
    <row r="18" spans="1:3">
      <c r="A18" s="2">
        <f>+A16+1</f>
        <v>7</v>
      </c>
      <c r="B18" s="29" t="s">
        <v>726</v>
      </c>
      <c r="C18" s="29" t="s">
        <v>727</v>
      </c>
    </row>
    <row r="19" spans="1:3">
      <c r="A19" s="2"/>
      <c r="B19" s="29"/>
      <c r="C19" s="29"/>
    </row>
    <row r="20" spans="1:3">
      <c r="A20" s="2">
        <f>+A18+1</f>
        <v>8</v>
      </c>
      <c r="B20" s="29" t="s">
        <v>728</v>
      </c>
      <c r="C20" s="29" t="s">
        <v>729</v>
      </c>
    </row>
    <row r="21" spans="1:3">
      <c r="A21" s="2"/>
      <c r="B21" s="29"/>
      <c r="C21" s="29"/>
    </row>
    <row r="22" spans="1:3">
      <c r="A22" s="2">
        <f>+A20+1</f>
        <v>9</v>
      </c>
      <c r="B22" s="40" t="s">
        <v>730</v>
      </c>
      <c r="C22" s="43" t="s">
        <v>731</v>
      </c>
    </row>
    <row r="23" spans="1:3">
      <c r="A23" s="2"/>
      <c r="B23" s="29"/>
      <c r="C23" s="29"/>
    </row>
    <row r="24" spans="1:3">
      <c r="A24" s="2">
        <f>+A22+1</f>
        <v>10</v>
      </c>
      <c r="B24" s="40" t="s">
        <v>732</v>
      </c>
      <c r="C24" s="43" t="s">
        <v>731</v>
      </c>
    </row>
    <row r="25" spans="1:3">
      <c r="A25" s="2"/>
      <c r="B25" s="29"/>
      <c r="C25" s="29"/>
    </row>
    <row r="26" spans="1:3">
      <c r="A26" s="2">
        <f>+A24+1</f>
        <v>11</v>
      </c>
      <c r="B26" s="40" t="s">
        <v>733</v>
      </c>
      <c r="C26" s="43" t="s">
        <v>731</v>
      </c>
    </row>
    <row r="27" spans="1:3">
      <c r="A27" s="2"/>
      <c r="B27" s="29"/>
      <c r="C27" s="29"/>
    </row>
    <row r="28" spans="1:3">
      <c r="A28" s="2">
        <f>+A26+1</f>
        <v>12</v>
      </c>
      <c r="B28" s="29" t="s">
        <v>734</v>
      </c>
      <c r="C28" s="29" t="s">
        <v>735</v>
      </c>
    </row>
    <row r="29" spans="1:3">
      <c r="A29" s="2"/>
      <c r="B29" s="29"/>
      <c r="C29" s="29"/>
    </row>
    <row r="30" spans="1:3">
      <c r="A30" s="2"/>
      <c r="B30" s="346" t="s">
        <v>736</v>
      </c>
      <c r="C30" s="29"/>
    </row>
    <row r="31" spans="1:3">
      <c r="A31" s="2">
        <f>+A28+1</f>
        <v>13</v>
      </c>
      <c r="B31" s="29" t="s">
        <v>737</v>
      </c>
      <c r="C31" s="34" t="s">
        <v>738</v>
      </c>
    </row>
    <row r="32" spans="1:3">
      <c r="A32" s="2"/>
      <c r="B32" s="29"/>
      <c r="C32" s="34"/>
    </row>
    <row r="33" spans="1:6">
      <c r="A33" s="2">
        <f>+A31+1</f>
        <v>14</v>
      </c>
      <c r="B33" s="347" t="s">
        <v>739</v>
      </c>
      <c r="C33" s="34" t="s">
        <v>738</v>
      </c>
    </row>
    <row r="34" spans="1:6">
      <c r="A34" s="2"/>
      <c r="B34" s="29"/>
      <c r="C34" s="34"/>
    </row>
    <row r="35" spans="1:6" ht="26.4">
      <c r="A35" s="2">
        <f>+A33+1</f>
        <v>15</v>
      </c>
      <c r="B35" s="29" t="s">
        <v>740</v>
      </c>
      <c r="C35" s="43" t="s">
        <v>741</v>
      </c>
    </row>
    <row r="36" spans="1:6">
      <c r="A36" s="2"/>
      <c r="B36" s="29"/>
      <c r="C36" s="34"/>
    </row>
    <row r="37" spans="1:6">
      <c r="A37" s="2">
        <f>+A35+1</f>
        <v>16</v>
      </c>
      <c r="B37" s="29" t="s">
        <v>742</v>
      </c>
      <c r="C37" s="34" t="s">
        <v>743</v>
      </c>
    </row>
    <row r="38" spans="1:6">
      <c r="A38" s="2"/>
      <c r="B38" s="29"/>
      <c r="C38" s="34"/>
    </row>
    <row r="39" spans="1:6">
      <c r="A39" s="2">
        <f>+A37+1</f>
        <v>17</v>
      </c>
      <c r="B39" s="29" t="s">
        <v>744</v>
      </c>
      <c r="C39" s="43" t="s">
        <v>745</v>
      </c>
    </row>
    <row r="40" spans="1:6">
      <c r="A40" s="2"/>
      <c r="B40" s="29"/>
      <c r="C40" s="34"/>
    </row>
    <row r="41" spans="1:6" ht="26.4">
      <c r="A41" s="2">
        <f>+A39+1</f>
        <v>18</v>
      </c>
      <c r="B41" s="347" t="s">
        <v>746</v>
      </c>
      <c r="C41" s="347" t="s">
        <v>747</v>
      </c>
    </row>
    <row r="42" spans="1:6">
      <c r="A42" s="2"/>
      <c r="B42" s="29"/>
      <c r="C42" s="34"/>
    </row>
    <row r="43" spans="1:6">
      <c r="A43" s="2">
        <f>+A41+1</f>
        <v>19</v>
      </c>
      <c r="B43" s="29" t="s">
        <v>748</v>
      </c>
      <c r="C43" s="34" t="s">
        <v>749</v>
      </c>
      <c r="D43" s="348"/>
    </row>
    <row r="44" spans="1:6">
      <c r="A44" s="2"/>
      <c r="B44" s="29"/>
      <c r="C44" s="34"/>
      <c r="F44" s="7" t="s">
        <v>750</v>
      </c>
    </row>
    <row r="45" spans="1:6" ht="26.4">
      <c r="A45" s="2">
        <f>+A43+1</f>
        <v>20</v>
      </c>
      <c r="B45" s="29" t="s">
        <v>751</v>
      </c>
      <c r="C45" s="43" t="s">
        <v>752</v>
      </c>
      <c r="D45" s="348"/>
    </row>
    <row r="46" spans="1:6">
      <c r="A46" s="2"/>
      <c r="B46" s="29"/>
      <c r="C46" s="34"/>
    </row>
    <row r="47" spans="1:6" ht="39.6">
      <c r="A47" s="2">
        <f>+A45+1</f>
        <v>21</v>
      </c>
      <c r="B47" s="347" t="s">
        <v>753</v>
      </c>
      <c r="C47" s="43" t="s">
        <v>754</v>
      </c>
      <c r="D47" s="348"/>
    </row>
    <row r="48" spans="1:6">
      <c r="A48" s="2"/>
      <c r="B48" s="29"/>
      <c r="C48" s="34"/>
    </row>
    <row r="49" spans="1:4">
      <c r="A49" s="2">
        <f>+A47+1</f>
        <v>22</v>
      </c>
      <c r="B49" s="29" t="s">
        <v>755</v>
      </c>
      <c r="C49" s="34" t="s">
        <v>756</v>
      </c>
    </row>
    <row r="50" spans="1:4">
      <c r="A50" s="2"/>
      <c r="B50" s="29"/>
      <c r="C50" s="34"/>
    </row>
    <row r="51" spans="1:4">
      <c r="A51" s="2">
        <f>+A49+1</f>
        <v>23</v>
      </c>
      <c r="B51" s="29" t="s">
        <v>757</v>
      </c>
      <c r="C51" s="43" t="s">
        <v>758</v>
      </c>
    </row>
    <row r="52" spans="1:4">
      <c r="A52" s="2"/>
      <c r="B52" s="29"/>
      <c r="C52" s="34"/>
    </row>
    <row r="53" spans="1:4">
      <c r="A53" s="2">
        <f>+A51+1</f>
        <v>24</v>
      </c>
      <c r="B53" s="29" t="s">
        <v>759</v>
      </c>
      <c r="C53" s="43" t="s">
        <v>760</v>
      </c>
      <c r="D53" s="348"/>
    </row>
    <row r="54" spans="1:4">
      <c r="A54" s="2"/>
      <c r="B54" s="29"/>
      <c r="C54" s="34"/>
    </row>
    <row r="55" spans="1:4">
      <c r="A55" s="2">
        <f>+A53+1</f>
        <v>25</v>
      </c>
      <c r="B55" s="29" t="s">
        <v>761</v>
      </c>
      <c r="C55" s="34" t="s">
        <v>762</v>
      </c>
    </row>
    <row r="56" spans="1:4">
      <c r="A56" s="2"/>
      <c r="B56" s="29"/>
      <c r="C56" s="34"/>
    </row>
    <row r="57" spans="1:4">
      <c r="A57" s="2">
        <f>+A55+1</f>
        <v>26</v>
      </c>
      <c r="B57" s="29" t="s">
        <v>763</v>
      </c>
      <c r="C57" s="34" t="s">
        <v>764</v>
      </c>
    </row>
    <row r="58" spans="1:4">
      <c r="A58" s="2"/>
      <c r="B58" s="29"/>
      <c r="C58" s="34"/>
    </row>
    <row r="59" spans="1:4">
      <c r="A59" s="2">
        <f>+A57+1</f>
        <v>27</v>
      </c>
      <c r="B59" s="29" t="s">
        <v>765</v>
      </c>
      <c r="C59" s="34" t="s">
        <v>764</v>
      </c>
    </row>
    <row r="60" spans="1:4">
      <c r="A60" s="2"/>
      <c r="B60" s="29"/>
      <c r="C60" s="34"/>
    </row>
    <row r="61" spans="1:4">
      <c r="A61" s="2">
        <f>+A59+1</f>
        <v>28</v>
      </c>
      <c r="B61" s="29" t="s">
        <v>766</v>
      </c>
      <c r="C61" s="34" t="s">
        <v>767</v>
      </c>
      <c r="D61" s="348"/>
    </row>
    <row r="62" spans="1:4">
      <c r="A62" s="2"/>
      <c r="B62" s="29"/>
      <c r="C62" s="34"/>
    </row>
    <row r="63" spans="1:4" ht="26.4">
      <c r="A63" s="2">
        <f>+A61+1</f>
        <v>29</v>
      </c>
      <c r="B63" s="29" t="s">
        <v>768</v>
      </c>
      <c r="C63" s="43" t="s">
        <v>769</v>
      </c>
      <c r="D63" s="348"/>
    </row>
    <row r="64" spans="1:4">
      <c r="A64" s="2"/>
      <c r="B64" s="29"/>
      <c r="C64" s="43"/>
      <c r="D64" s="348"/>
    </row>
    <row r="65" spans="1:4">
      <c r="A65" s="2">
        <f>+A63+1</f>
        <v>30</v>
      </c>
      <c r="B65" s="29" t="s">
        <v>770</v>
      </c>
      <c r="C65" s="43" t="s">
        <v>771</v>
      </c>
      <c r="D65" s="348"/>
    </row>
    <row r="66" spans="1:4">
      <c r="A66" s="2"/>
      <c r="B66" s="29"/>
      <c r="C66" s="34"/>
    </row>
    <row r="67" spans="1:4" ht="26.4">
      <c r="A67" s="2">
        <f>+A65+1</f>
        <v>31</v>
      </c>
      <c r="B67" s="29" t="s">
        <v>772</v>
      </c>
      <c r="C67" s="43" t="s">
        <v>769</v>
      </c>
    </row>
    <row r="68" spans="1:4">
      <c r="A68" s="2"/>
      <c r="B68" s="29"/>
      <c r="C68" s="34"/>
    </row>
    <row r="69" spans="1:4">
      <c r="A69" s="2">
        <f>+A67+1</f>
        <v>32</v>
      </c>
      <c r="B69" s="29" t="s">
        <v>773</v>
      </c>
      <c r="C69" s="43" t="s">
        <v>774</v>
      </c>
    </row>
    <row r="70" spans="1:4">
      <c r="A70" s="2"/>
      <c r="B70" s="29"/>
      <c r="C70" s="34"/>
    </row>
    <row r="71" spans="1:4">
      <c r="A71" s="2">
        <f>+A69+1</f>
        <v>33</v>
      </c>
      <c r="B71" s="29" t="s">
        <v>775</v>
      </c>
      <c r="C71" s="43" t="s">
        <v>776</v>
      </c>
      <c r="D71" s="348"/>
    </row>
    <row r="72" spans="1:4">
      <c r="A72" s="2"/>
      <c r="B72" s="29"/>
      <c r="C72" s="34"/>
    </row>
    <row r="73" spans="1:4">
      <c r="A73" s="2">
        <f>+A71+1</f>
        <v>34</v>
      </c>
      <c r="B73" s="29" t="s">
        <v>777</v>
      </c>
      <c r="C73" s="43" t="s">
        <v>776</v>
      </c>
    </row>
    <row r="74" spans="1:4">
      <c r="A74" s="2"/>
      <c r="B74" s="29"/>
      <c r="C74" s="34"/>
    </row>
    <row r="75" spans="1:4">
      <c r="A75" s="2">
        <f>+A73+1</f>
        <v>35</v>
      </c>
      <c r="B75" s="29" t="s">
        <v>778</v>
      </c>
      <c r="C75" s="34" t="s">
        <v>779</v>
      </c>
    </row>
    <row r="76" spans="1:4">
      <c r="A76" s="2"/>
      <c r="B76" s="29"/>
      <c r="C76" s="34"/>
    </row>
    <row r="77" spans="1:4">
      <c r="A77" s="2">
        <f>+A75+1</f>
        <v>36</v>
      </c>
      <c r="B77" s="29" t="s">
        <v>780</v>
      </c>
      <c r="C77" s="34" t="s">
        <v>781</v>
      </c>
    </row>
    <row r="78" spans="1:4">
      <c r="A78" s="2"/>
      <c r="B78" s="29"/>
      <c r="C78" s="34"/>
    </row>
    <row r="79" spans="1:4">
      <c r="A79" s="2">
        <f>+A77+1</f>
        <v>37</v>
      </c>
      <c r="B79" s="29" t="s">
        <v>782</v>
      </c>
      <c r="C79" s="34" t="s">
        <v>783</v>
      </c>
    </row>
    <row r="80" spans="1:4">
      <c r="A80" s="2"/>
      <c r="B80" s="29"/>
      <c r="C80" s="34"/>
    </row>
    <row r="81" spans="1:3">
      <c r="A81" s="2">
        <f>+A79+1</f>
        <v>38</v>
      </c>
      <c r="B81" s="29" t="s">
        <v>784</v>
      </c>
      <c r="C81" s="34" t="s">
        <v>783</v>
      </c>
    </row>
    <row r="82" spans="1:3">
      <c r="A82" s="2"/>
      <c r="B82" s="29"/>
      <c r="C82" s="34"/>
    </row>
    <row r="83" spans="1:3">
      <c r="A83" s="2">
        <f>+A81+1</f>
        <v>39</v>
      </c>
      <c r="B83" s="29" t="s">
        <v>785</v>
      </c>
      <c r="C83" s="34" t="s">
        <v>786</v>
      </c>
    </row>
    <row r="84" spans="1:3">
      <c r="A84" s="2"/>
      <c r="B84" s="29"/>
      <c r="C84" s="34"/>
    </row>
    <row r="85" spans="1:3">
      <c r="A85" s="2">
        <f>+A83+1</f>
        <v>40</v>
      </c>
      <c r="B85" s="29" t="s">
        <v>787</v>
      </c>
      <c r="C85" s="34" t="s">
        <v>788</v>
      </c>
    </row>
    <row r="86" spans="1:3">
      <c r="A86" s="2"/>
      <c r="B86" s="29"/>
      <c r="C86" s="34"/>
    </row>
    <row r="87" spans="1:3">
      <c r="A87" s="2">
        <f>+A85+1</f>
        <v>41</v>
      </c>
      <c r="B87" s="29" t="s">
        <v>789</v>
      </c>
      <c r="C87" s="34" t="s">
        <v>790</v>
      </c>
    </row>
    <row r="88" spans="1:3">
      <c r="A88" s="2"/>
      <c r="B88" s="29"/>
      <c r="C88" s="34"/>
    </row>
    <row r="89" spans="1:3">
      <c r="A89" s="2">
        <f>+A87+1</f>
        <v>42</v>
      </c>
      <c r="B89" s="29" t="s">
        <v>791</v>
      </c>
      <c r="C89" s="34" t="s">
        <v>792</v>
      </c>
    </row>
    <row r="90" spans="1:3">
      <c r="A90" s="2"/>
      <c r="B90" s="29"/>
      <c r="C90" s="34"/>
    </row>
    <row r="91" spans="1:3">
      <c r="A91" s="2">
        <f>+A89+1</f>
        <v>43</v>
      </c>
      <c r="B91" s="347" t="s">
        <v>793</v>
      </c>
      <c r="C91" s="34" t="s">
        <v>794</v>
      </c>
    </row>
    <row r="92" spans="1:3">
      <c r="A92" s="2"/>
      <c r="B92" s="29"/>
      <c r="C92" s="34"/>
    </row>
    <row r="93" spans="1:3">
      <c r="A93" s="2">
        <f>+A91+1</f>
        <v>44</v>
      </c>
      <c r="B93" s="347" t="s">
        <v>795</v>
      </c>
      <c r="C93" s="34" t="s">
        <v>796</v>
      </c>
    </row>
    <row r="94" spans="1:3">
      <c r="A94" s="2"/>
      <c r="B94" s="29"/>
      <c r="C94" s="34"/>
    </row>
    <row r="95" spans="1:3">
      <c r="A95" s="2">
        <f>+A93+1</f>
        <v>45</v>
      </c>
      <c r="B95" s="347" t="s">
        <v>797</v>
      </c>
      <c r="C95" s="34" t="s">
        <v>798</v>
      </c>
    </row>
    <row r="96" spans="1:3">
      <c r="A96" s="2"/>
      <c r="B96" s="347"/>
      <c r="C96" s="34"/>
    </row>
    <row r="97" spans="1:4">
      <c r="A97" s="2">
        <f>+A93+1</f>
        <v>45</v>
      </c>
      <c r="B97" s="29" t="s">
        <v>799</v>
      </c>
      <c r="C97" s="34" t="s">
        <v>800</v>
      </c>
    </row>
    <row r="98" spans="1:4">
      <c r="A98" s="2"/>
      <c r="B98" s="29"/>
      <c r="C98" s="34"/>
    </row>
    <row r="99" spans="1:4">
      <c r="A99" s="2">
        <f>+A97+1</f>
        <v>46</v>
      </c>
      <c r="B99" s="29" t="s">
        <v>801</v>
      </c>
      <c r="C99" s="43" t="s">
        <v>802</v>
      </c>
      <c r="D99" s="348"/>
    </row>
    <row r="100" spans="1:4">
      <c r="A100" s="2"/>
      <c r="B100" s="29"/>
      <c r="C100" s="34"/>
    </row>
    <row r="101" spans="1:4">
      <c r="A101" s="2">
        <f>+A99+1</f>
        <v>47</v>
      </c>
      <c r="B101" s="29" t="s">
        <v>803</v>
      </c>
      <c r="C101" s="34" t="s">
        <v>804</v>
      </c>
    </row>
    <row r="102" spans="1:4">
      <c r="A102" s="2"/>
      <c r="B102" s="29"/>
      <c r="C102" s="34"/>
    </row>
    <row r="103" spans="1:4">
      <c r="A103" s="2">
        <f>+A101+1</f>
        <v>48</v>
      </c>
      <c r="B103" s="347" t="s">
        <v>805</v>
      </c>
      <c r="C103" s="34" t="s">
        <v>804</v>
      </c>
    </row>
    <row r="104" spans="1:4">
      <c r="A104" s="2"/>
      <c r="B104" s="29"/>
      <c r="C104" s="34"/>
    </row>
    <row r="105" spans="1:4">
      <c r="A105" s="2">
        <f>+A103+1</f>
        <v>49</v>
      </c>
      <c r="B105" s="347" t="s">
        <v>806</v>
      </c>
      <c r="C105" s="34" t="s">
        <v>807</v>
      </c>
    </row>
    <row r="106" spans="1:4">
      <c r="A106" s="2"/>
      <c r="B106" s="29"/>
      <c r="C106" s="34"/>
    </row>
    <row r="107" spans="1:4">
      <c r="A107" s="2">
        <f>+A105+1</f>
        <v>50</v>
      </c>
      <c r="B107" s="29" t="s">
        <v>808</v>
      </c>
      <c r="C107" s="43" t="s">
        <v>809</v>
      </c>
    </row>
    <row r="108" spans="1:4">
      <c r="A108" s="2"/>
      <c r="B108" s="29"/>
      <c r="C108" s="34"/>
    </row>
    <row r="109" spans="1:4">
      <c r="A109" s="2">
        <f>+A107+1</f>
        <v>51</v>
      </c>
      <c r="B109" s="29" t="s">
        <v>810</v>
      </c>
      <c r="C109" s="34" t="s">
        <v>811</v>
      </c>
    </row>
    <row r="110" spans="1:4">
      <c r="A110" s="2"/>
      <c r="B110" s="29"/>
      <c r="C110" s="34" t="s">
        <v>812</v>
      </c>
    </row>
    <row r="111" spans="1:4">
      <c r="A111" s="2">
        <f>+A109+1</f>
        <v>52</v>
      </c>
      <c r="B111" s="29" t="s">
        <v>813</v>
      </c>
      <c r="C111" s="34" t="s">
        <v>814</v>
      </c>
    </row>
    <row r="112" spans="1:4">
      <c r="A112" s="2"/>
      <c r="B112" s="29"/>
      <c r="C112" s="34"/>
    </row>
    <row r="113" spans="1:3">
      <c r="A113" s="2">
        <f>+A111+1</f>
        <v>53</v>
      </c>
      <c r="B113" s="29" t="s">
        <v>815</v>
      </c>
      <c r="C113" s="34" t="s">
        <v>816</v>
      </c>
    </row>
    <row r="114" spans="1:3">
      <c r="A114" s="2"/>
      <c r="B114" s="29"/>
      <c r="C114" s="34"/>
    </row>
    <row r="115" spans="1:3">
      <c r="A115" s="2">
        <f>+A113+1</f>
        <v>54</v>
      </c>
      <c r="B115" s="29" t="s">
        <v>817</v>
      </c>
      <c r="C115" s="34" t="s">
        <v>818</v>
      </c>
    </row>
    <row r="116" spans="1:3">
      <c r="A116" s="2"/>
      <c r="B116" s="29"/>
      <c r="C116" s="34"/>
    </row>
    <row r="117" spans="1:3">
      <c r="A117" s="2">
        <f>+A115+1</f>
        <v>55</v>
      </c>
      <c r="B117" s="29" t="s">
        <v>819</v>
      </c>
      <c r="C117" s="34" t="s">
        <v>820</v>
      </c>
    </row>
    <row r="118" spans="1:3">
      <c r="A118" s="29"/>
      <c r="B118" s="29"/>
      <c r="C118" s="34"/>
    </row>
    <row r="119" spans="1:3">
      <c r="A119" s="2">
        <f>+A117+1</f>
        <v>56</v>
      </c>
      <c r="B119" s="29" t="s">
        <v>821</v>
      </c>
      <c r="C119" s="34" t="s">
        <v>822</v>
      </c>
    </row>
    <row r="120" spans="1:3">
      <c r="A120" s="2"/>
      <c r="B120" s="29"/>
      <c r="C120" s="34"/>
    </row>
    <row r="121" spans="1:3">
      <c r="A121" s="2">
        <f>+A119+1</f>
        <v>57</v>
      </c>
      <c r="B121" s="29" t="s">
        <v>823</v>
      </c>
      <c r="C121" s="34" t="s">
        <v>824</v>
      </c>
    </row>
    <row r="122" spans="1:3">
      <c r="A122" s="2"/>
      <c r="B122" s="29"/>
      <c r="C122" s="34"/>
    </row>
    <row r="123" spans="1:3">
      <c r="A123" s="2">
        <f>+A121+1</f>
        <v>58</v>
      </c>
      <c r="B123" s="29" t="s">
        <v>825</v>
      </c>
      <c r="C123" s="34" t="s">
        <v>826</v>
      </c>
    </row>
    <row r="124" spans="1:3">
      <c r="A124" s="2"/>
      <c r="B124" s="29"/>
      <c r="C124" s="34"/>
    </row>
    <row r="125" spans="1:3">
      <c r="A125" s="2">
        <f>+A123+1</f>
        <v>59</v>
      </c>
      <c r="B125" s="29" t="s">
        <v>827</v>
      </c>
      <c r="C125" s="34" t="s">
        <v>828</v>
      </c>
    </row>
    <row r="126" spans="1:3">
      <c r="A126" s="2"/>
      <c r="B126" s="29"/>
      <c r="C126" s="34"/>
    </row>
    <row r="127" spans="1:3">
      <c r="A127" s="2">
        <f>+A125+1</f>
        <v>60</v>
      </c>
      <c r="B127" s="29" t="s">
        <v>829</v>
      </c>
      <c r="C127" s="34" t="s">
        <v>830</v>
      </c>
    </row>
    <row r="128" spans="1:3">
      <c r="A128" s="2"/>
      <c r="B128" s="29"/>
      <c r="C128" s="34"/>
    </row>
    <row r="129" spans="1:3">
      <c r="A129" s="2">
        <f>+A127+1</f>
        <v>61</v>
      </c>
      <c r="B129" s="29" t="s">
        <v>831</v>
      </c>
      <c r="C129" s="34" t="s">
        <v>832</v>
      </c>
    </row>
    <row r="130" spans="1:3">
      <c r="A130" s="2"/>
      <c r="B130" s="29"/>
      <c r="C130" s="34"/>
    </row>
    <row r="131" spans="1:3">
      <c r="A131" s="2">
        <f>+A129+1</f>
        <v>62</v>
      </c>
      <c r="B131" s="29" t="s">
        <v>833</v>
      </c>
      <c r="C131" s="34" t="s">
        <v>832</v>
      </c>
    </row>
    <row r="132" spans="1:3">
      <c r="A132" s="2"/>
      <c r="B132" s="29"/>
      <c r="C132" s="34"/>
    </row>
    <row r="133" spans="1:3">
      <c r="A133" s="2">
        <f>+A131+1</f>
        <v>63</v>
      </c>
      <c r="B133" s="29" t="s">
        <v>834</v>
      </c>
      <c r="C133" s="34" t="s">
        <v>835</v>
      </c>
    </row>
    <row r="134" spans="1:3">
      <c r="A134" s="2"/>
      <c r="B134" s="29"/>
      <c r="C134" s="29"/>
    </row>
    <row r="135" spans="1:3">
      <c r="A135" s="2">
        <f>+A133+1</f>
        <v>64</v>
      </c>
      <c r="B135" s="29" t="s">
        <v>836</v>
      </c>
      <c r="C135" s="29" t="s">
        <v>837</v>
      </c>
    </row>
    <row r="136" spans="1:3">
      <c r="A136" s="2"/>
      <c r="B136" s="29"/>
      <c r="C136" s="29"/>
    </row>
    <row r="137" spans="1:3">
      <c r="A137" s="2">
        <f>+A135+1</f>
        <v>65</v>
      </c>
      <c r="B137" s="29" t="s">
        <v>838</v>
      </c>
      <c r="C137" s="34" t="s">
        <v>839</v>
      </c>
    </row>
    <row r="138" spans="1:3">
      <c r="A138" s="2"/>
      <c r="B138" s="29"/>
      <c r="C138" s="34"/>
    </row>
    <row r="139" spans="1:3">
      <c r="A139" s="2">
        <f>+A137+1</f>
        <v>66</v>
      </c>
      <c r="B139" s="29" t="s">
        <v>840</v>
      </c>
      <c r="C139" s="34" t="s">
        <v>841</v>
      </c>
    </row>
    <row r="140" spans="1:3">
      <c r="A140" s="2"/>
      <c r="B140" s="29"/>
      <c r="C140" s="34"/>
    </row>
    <row r="141" spans="1:3">
      <c r="A141" s="2">
        <f>+A139+1</f>
        <v>67</v>
      </c>
      <c r="B141" s="29" t="s">
        <v>842</v>
      </c>
      <c r="C141" s="34" t="s">
        <v>843</v>
      </c>
    </row>
    <row r="142" spans="1:3">
      <c r="A142" s="2"/>
      <c r="B142" s="29"/>
      <c r="C142" s="34"/>
    </row>
    <row r="143" spans="1:3">
      <c r="A143" s="2">
        <f>+A141+1</f>
        <v>68</v>
      </c>
      <c r="B143" s="29" t="s">
        <v>844</v>
      </c>
      <c r="C143" s="34" t="s">
        <v>845</v>
      </c>
    </row>
    <row r="144" spans="1:3">
      <c r="A144" s="2"/>
      <c r="B144" s="29"/>
      <c r="C144" s="34"/>
    </row>
    <row r="145" spans="1:3">
      <c r="A145" s="2">
        <f>+A143+1</f>
        <v>69</v>
      </c>
      <c r="B145" s="29" t="s">
        <v>846</v>
      </c>
      <c r="C145" s="29" t="s">
        <v>847</v>
      </c>
    </row>
    <row r="146" spans="1:3">
      <c r="A146" s="2"/>
      <c r="B146" s="29"/>
      <c r="C146" s="29"/>
    </row>
    <row r="147" spans="1:3">
      <c r="A147" s="2">
        <f>+A145+1</f>
        <v>70</v>
      </c>
      <c r="B147" s="29" t="s">
        <v>848</v>
      </c>
      <c r="C147" s="29" t="s">
        <v>847</v>
      </c>
    </row>
    <row r="148" spans="1:3">
      <c r="A148" s="2"/>
      <c r="B148" s="29"/>
      <c r="C148" s="29"/>
    </row>
    <row r="149" spans="1:3">
      <c r="A149" s="2">
        <f>+A147+1</f>
        <v>71</v>
      </c>
      <c r="B149" s="29" t="s">
        <v>849</v>
      </c>
      <c r="C149" s="29" t="s">
        <v>850</v>
      </c>
    </row>
    <row r="150" spans="1:3">
      <c r="A150" s="2"/>
      <c r="B150" s="29"/>
      <c r="C150" s="29"/>
    </row>
    <row r="151" spans="1:3">
      <c r="A151" s="2">
        <f>+A149+1</f>
        <v>72</v>
      </c>
      <c r="B151" s="29" t="s">
        <v>851</v>
      </c>
      <c r="C151" s="29" t="s">
        <v>852</v>
      </c>
    </row>
    <row r="152" spans="1:3">
      <c r="A152" s="2"/>
      <c r="B152" s="29"/>
      <c r="C152" s="29"/>
    </row>
    <row r="153" spans="1:3">
      <c r="A153" s="2">
        <f>+A151+1</f>
        <v>73</v>
      </c>
      <c r="B153" s="34" t="s">
        <v>853</v>
      </c>
      <c r="C153" s="26" t="s">
        <v>854</v>
      </c>
    </row>
    <row r="154" spans="1:3">
      <c r="A154" s="2"/>
      <c r="B154" s="34"/>
      <c r="C154" s="26"/>
    </row>
    <row r="155" spans="1:3">
      <c r="A155" s="2">
        <f>+A153+1</f>
        <v>74</v>
      </c>
      <c r="B155" s="34" t="s">
        <v>855</v>
      </c>
      <c r="C155" s="34" t="s">
        <v>856</v>
      </c>
    </row>
    <row r="156" spans="1:3">
      <c r="A156" s="2"/>
      <c r="B156" s="34"/>
      <c r="C156" s="26"/>
    </row>
    <row r="157" spans="1:3">
      <c r="A157" s="2">
        <f>+A155+1</f>
        <v>75</v>
      </c>
      <c r="B157" s="92" t="s">
        <v>857</v>
      </c>
      <c r="C157" s="40" t="s">
        <v>858</v>
      </c>
    </row>
    <row r="158" spans="1:3">
      <c r="A158" s="2"/>
      <c r="B158" s="92"/>
      <c r="C158" s="40"/>
    </row>
    <row r="159" spans="1:3" ht="26.4">
      <c r="A159" s="2">
        <f>+A157+1</f>
        <v>76</v>
      </c>
      <c r="B159" s="92" t="s">
        <v>859</v>
      </c>
      <c r="C159" s="92" t="s">
        <v>860</v>
      </c>
    </row>
    <row r="160" spans="1:3">
      <c r="A160" s="2"/>
      <c r="B160" s="92"/>
      <c r="C160" s="92"/>
    </row>
    <row r="161" spans="1:3">
      <c r="A161" s="2">
        <f>+A159+1</f>
        <v>77</v>
      </c>
      <c r="B161" s="92" t="s">
        <v>861</v>
      </c>
      <c r="C161" s="40" t="s">
        <v>862</v>
      </c>
    </row>
    <row r="162" spans="1:3">
      <c r="A162" s="2"/>
      <c r="B162" s="92"/>
      <c r="C162" s="40"/>
    </row>
    <row r="163" spans="1:3" ht="26.4">
      <c r="A163" s="2">
        <f>+A161+1</f>
        <v>78</v>
      </c>
      <c r="B163" s="92" t="s">
        <v>863</v>
      </c>
      <c r="C163" s="92" t="s">
        <v>864</v>
      </c>
    </row>
    <row r="164" spans="1:3">
      <c r="A164" s="2"/>
      <c r="B164" s="92"/>
      <c r="C164" s="92"/>
    </row>
    <row r="165" spans="1:3" ht="26.4">
      <c r="A165" s="2">
        <f>+A163+1</f>
        <v>79</v>
      </c>
      <c r="B165" s="92" t="s">
        <v>865</v>
      </c>
      <c r="C165" s="92" t="s">
        <v>866</v>
      </c>
    </row>
    <row r="166" spans="1:3">
      <c r="A166" s="2"/>
      <c r="B166" s="92"/>
      <c r="C166" s="92"/>
    </row>
    <row r="167" spans="1:3" ht="48.75" customHeight="1">
      <c r="A167" s="2" t="s">
        <v>867</v>
      </c>
      <c r="B167" s="643" t="s">
        <v>868</v>
      </c>
      <c r="C167" s="643"/>
    </row>
  </sheetData>
  <mergeCells count="1">
    <mergeCell ref="B167:C167"/>
  </mergeCells>
  <pageMargins left="0.70866141732283505" right="0.70866141732283505" top="0.74803149606299202" bottom="0.74803149606299202" header="0.31496062992126" footer="0.31496062992126"/>
  <pageSetup paperSize="9" scale="78" orientation="portrait"/>
  <headerFooter>
    <oddHeader>&amp;LInternational CIP Lounge T3&amp;RApproved Material Make List</oddHeader>
    <oddFooter>&amp;C&amp;P&amp;R&amp;G</oddFoot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35"/>
  <sheetViews>
    <sheetView showZeros="0" view="pageBreakPreview" zoomScale="81" zoomScaleNormal="95" workbookViewId="0">
      <pane ySplit="4" topLeftCell="A290" activePane="bottomLeft" state="frozen"/>
      <selection pane="bottomLeft" activeCell="J289" sqref="J289"/>
    </sheetView>
  </sheetViews>
  <sheetFormatPr defaultColWidth="9" defaultRowHeight="13.2"/>
  <cols>
    <col min="2" max="2" width="57.44140625" customWidth="1"/>
    <col min="6" max="6" width="12.6640625" customWidth="1"/>
    <col min="7" max="7" width="9.109375" customWidth="1"/>
    <col min="8" max="8" width="12.88671875" customWidth="1"/>
    <col min="9" max="9" width="12.6640625" customWidth="1"/>
    <col min="10" max="10" width="15" customWidth="1"/>
    <col min="14" max="14" width="11.6640625"/>
    <col min="15" max="15" width="12.6640625" customWidth="1"/>
    <col min="16" max="16" width="9.109375" customWidth="1"/>
    <col min="17" max="17" width="12.88671875" customWidth="1"/>
    <col min="18" max="18" width="12.6640625" customWidth="1"/>
    <col min="19" max="19" width="15" customWidth="1"/>
  </cols>
  <sheetData>
    <row r="1" spans="1:19" s="214" customFormat="1">
      <c r="A1" s="215" t="str">
        <f>' Summary'!A1</f>
        <v>PROJECT : AMD, CIP LOUNGE AT T1, AHEMDABAD AIRPORT</v>
      </c>
      <c r="B1" s="216"/>
      <c r="C1" s="652"/>
      <c r="D1" s="653"/>
      <c r="E1" s="653"/>
      <c r="F1" s="653"/>
      <c r="G1" s="653"/>
      <c r="H1" s="653"/>
      <c r="I1" s="653"/>
      <c r="J1" s="654"/>
      <c r="M1" s="217"/>
      <c r="N1" s="217"/>
      <c r="O1" s="217"/>
      <c r="P1" s="217"/>
      <c r="Q1" s="217"/>
      <c r="R1" s="217"/>
      <c r="S1" s="218"/>
    </row>
    <row r="2" spans="1:19" s="214" customFormat="1">
      <c r="A2" s="215" t="s">
        <v>869</v>
      </c>
      <c r="B2" s="219" t="s">
        <v>870</v>
      </c>
      <c r="C2" s="655"/>
      <c r="D2" s="656"/>
      <c r="E2" s="656"/>
      <c r="F2" s="656"/>
      <c r="G2" s="656"/>
      <c r="H2" s="656"/>
      <c r="I2" s="656"/>
      <c r="J2" s="657"/>
      <c r="M2" s="220"/>
      <c r="N2" s="220"/>
      <c r="O2" s="220"/>
      <c r="P2" s="220"/>
      <c r="Q2" s="220"/>
      <c r="R2" s="220"/>
      <c r="S2" s="221"/>
    </row>
    <row r="3" spans="1:19" s="205" customFormat="1" ht="13.5" customHeight="1">
      <c r="A3" s="222" t="s">
        <v>71</v>
      </c>
      <c r="B3" s="223" t="s">
        <v>871</v>
      </c>
      <c r="C3" s="222" t="s">
        <v>74</v>
      </c>
      <c r="D3" s="222" t="s">
        <v>872</v>
      </c>
      <c r="E3" s="644" t="s">
        <v>873</v>
      </c>
      <c r="F3" s="645"/>
      <c r="G3" s="646"/>
      <c r="H3" s="647" t="s">
        <v>874</v>
      </c>
      <c r="I3" s="648"/>
      <c r="J3" s="649"/>
      <c r="M3" s="222" t="s">
        <v>872</v>
      </c>
      <c r="N3" s="644" t="s">
        <v>873</v>
      </c>
      <c r="O3" s="645"/>
      <c r="P3" s="646"/>
      <c r="Q3" s="647" t="s">
        <v>874</v>
      </c>
      <c r="R3" s="648"/>
      <c r="S3" s="649"/>
    </row>
    <row r="4" spans="1:19" s="214" customFormat="1">
      <c r="A4" s="224"/>
      <c r="B4" s="251" t="s">
        <v>875</v>
      </c>
      <c r="C4" s="251"/>
      <c r="D4" s="251"/>
      <c r="E4" s="252" t="s">
        <v>876</v>
      </c>
      <c r="F4" s="252" t="s">
        <v>877</v>
      </c>
      <c r="G4" s="252" t="s">
        <v>878</v>
      </c>
      <c r="H4" s="252" t="s">
        <v>876</v>
      </c>
      <c r="I4" s="252" t="s">
        <v>877</v>
      </c>
      <c r="J4" s="251" t="s">
        <v>878</v>
      </c>
      <c r="M4" s="251"/>
      <c r="N4" s="252" t="s">
        <v>876</v>
      </c>
      <c r="O4" s="252" t="s">
        <v>877</v>
      </c>
      <c r="P4" s="252" t="s">
        <v>878</v>
      </c>
      <c r="Q4" s="252" t="s">
        <v>876</v>
      </c>
      <c r="R4" s="252" t="s">
        <v>877</v>
      </c>
      <c r="S4" s="251" t="s">
        <v>878</v>
      </c>
    </row>
    <row r="5" spans="1:19" s="214" customFormat="1">
      <c r="A5" s="272"/>
      <c r="C5" s="273"/>
      <c r="D5" s="273"/>
      <c r="E5" s="273"/>
      <c r="F5" s="273"/>
      <c r="G5" s="274"/>
      <c r="H5" s="274"/>
      <c r="I5" s="274"/>
      <c r="J5" s="273"/>
      <c r="M5" s="273"/>
      <c r="N5" s="273"/>
      <c r="O5" s="273"/>
      <c r="P5" s="274"/>
      <c r="Q5" s="274"/>
      <c r="R5" s="274"/>
      <c r="S5" s="273"/>
    </row>
    <row r="6" spans="1:19" s="311" customFormat="1">
      <c r="A6" s="313" t="s">
        <v>879</v>
      </c>
      <c r="B6" s="314" t="s">
        <v>880</v>
      </c>
      <c r="C6" s="315"/>
      <c r="D6" s="315"/>
      <c r="E6" s="315"/>
      <c r="F6" s="315"/>
      <c r="G6" s="316"/>
      <c r="H6" s="316"/>
      <c r="I6" s="316"/>
      <c r="J6" s="315"/>
      <c r="M6" s="315"/>
      <c r="N6" s="315"/>
      <c r="O6" s="315"/>
      <c r="P6" s="316"/>
      <c r="Q6" s="316"/>
      <c r="R6" s="316"/>
      <c r="S6" s="315"/>
    </row>
    <row r="7" spans="1:19" s="235" customFormat="1">
      <c r="A7" s="228">
        <v>1.1000000000000001</v>
      </c>
      <c r="B7" s="229" t="s">
        <v>881</v>
      </c>
      <c r="C7" s="280"/>
      <c r="D7" s="280"/>
      <c r="E7" s="280"/>
      <c r="F7" s="280"/>
      <c r="G7" s="317"/>
      <c r="H7" s="317"/>
      <c r="I7" s="317"/>
      <c r="J7" s="320"/>
      <c r="M7" s="280"/>
      <c r="N7" s="280"/>
      <c r="O7" s="280"/>
      <c r="P7" s="317"/>
      <c r="Q7" s="317"/>
      <c r="R7" s="317"/>
      <c r="S7" s="320"/>
    </row>
    <row r="8" spans="1:19" s="235" customFormat="1">
      <c r="A8" s="228"/>
      <c r="B8" s="229"/>
      <c r="C8" s="280"/>
      <c r="D8" s="280"/>
      <c r="E8" s="280"/>
      <c r="F8" s="280"/>
      <c r="G8" s="317"/>
      <c r="H8" s="317"/>
      <c r="I8" s="317"/>
      <c r="J8" s="320"/>
      <c r="M8" s="280"/>
      <c r="N8" s="280"/>
      <c r="O8" s="280"/>
      <c r="P8" s="317"/>
      <c r="Q8" s="317"/>
      <c r="R8" s="317"/>
      <c r="S8" s="320"/>
    </row>
    <row r="9" spans="1:19" s="235" customFormat="1" ht="39.6">
      <c r="A9" s="82"/>
      <c r="B9" s="283" t="s">
        <v>882</v>
      </c>
      <c r="C9" s="280"/>
      <c r="D9" s="280"/>
      <c r="E9" s="280"/>
      <c r="F9" s="280"/>
      <c r="G9" s="317"/>
      <c r="H9" s="317"/>
      <c r="I9" s="317"/>
      <c r="J9" s="320"/>
      <c r="M9" s="280"/>
      <c r="N9" s="280"/>
      <c r="O9" s="280"/>
      <c r="P9" s="317"/>
      <c r="Q9" s="317"/>
      <c r="R9" s="317"/>
      <c r="S9" s="320"/>
    </row>
    <row r="10" spans="1:19" s="235" customFormat="1" ht="79.2">
      <c r="A10" s="82"/>
      <c r="B10" s="283" t="s">
        <v>883</v>
      </c>
      <c r="C10" s="280"/>
      <c r="D10" s="280"/>
      <c r="E10" s="280"/>
      <c r="F10" s="280"/>
      <c r="G10" s="317"/>
      <c r="H10" s="317"/>
      <c r="I10" s="317"/>
      <c r="J10" s="320"/>
      <c r="M10" s="280"/>
      <c r="N10" s="280"/>
      <c r="O10" s="280"/>
      <c r="P10" s="317"/>
      <c r="Q10" s="317"/>
      <c r="R10" s="317"/>
      <c r="S10" s="320"/>
    </row>
    <row r="11" spans="1:19" s="235" customFormat="1" ht="26.4">
      <c r="A11" s="82"/>
      <c r="B11" s="283" t="s">
        <v>884</v>
      </c>
      <c r="C11" s="280"/>
      <c r="D11" s="280"/>
      <c r="E11" s="280"/>
      <c r="F11" s="280"/>
      <c r="G11" s="317"/>
      <c r="H11" s="317"/>
      <c r="I11" s="317"/>
      <c r="J11" s="320"/>
      <c r="M11" s="280"/>
      <c r="N11" s="280"/>
      <c r="O11" s="280"/>
      <c r="P11" s="317"/>
      <c r="Q11" s="317"/>
      <c r="R11" s="317"/>
      <c r="S11" s="320"/>
    </row>
    <row r="12" spans="1:19" s="235" customFormat="1" ht="39.6">
      <c r="A12" s="82"/>
      <c r="B12" s="283" t="s">
        <v>885</v>
      </c>
      <c r="C12" s="280"/>
      <c r="D12" s="280"/>
      <c r="E12" s="280"/>
      <c r="F12" s="280"/>
      <c r="G12" s="317"/>
      <c r="H12" s="317"/>
      <c r="I12" s="317"/>
      <c r="J12" s="320"/>
      <c r="M12" s="280"/>
      <c r="N12" s="280"/>
      <c r="O12" s="280"/>
      <c r="P12" s="317"/>
      <c r="Q12" s="317"/>
      <c r="R12" s="317"/>
      <c r="S12" s="320"/>
    </row>
    <row r="13" spans="1:19" s="235" customFormat="1" ht="66">
      <c r="A13" s="82"/>
      <c r="B13" s="283" t="s">
        <v>886</v>
      </c>
      <c r="C13" s="280"/>
      <c r="D13" s="280"/>
      <c r="E13" s="280"/>
      <c r="F13" s="280"/>
      <c r="G13" s="317"/>
      <c r="H13" s="317"/>
      <c r="I13" s="317"/>
      <c r="J13" s="320"/>
      <c r="M13" s="280"/>
      <c r="N13" s="280"/>
      <c r="O13" s="280"/>
      <c r="P13" s="317"/>
      <c r="Q13" s="317"/>
      <c r="R13" s="317"/>
      <c r="S13" s="320"/>
    </row>
    <row r="14" spans="1:19" s="235" customFormat="1" ht="39.6">
      <c r="A14" s="82"/>
      <c r="B14" s="283" t="s">
        <v>887</v>
      </c>
      <c r="C14" s="280"/>
      <c r="D14" s="280"/>
      <c r="E14" s="280"/>
      <c r="F14" s="280"/>
      <c r="G14" s="317"/>
      <c r="H14" s="317"/>
      <c r="I14" s="317"/>
      <c r="J14" s="320"/>
      <c r="M14" s="280"/>
      <c r="N14" s="280"/>
      <c r="O14" s="280"/>
      <c r="P14" s="317"/>
      <c r="Q14" s="317"/>
      <c r="R14" s="317"/>
      <c r="S14" s="320"/>
    </row>
    <row r="15" spans="1:19" s="235" customFormat="1" ht="26.4">
      <c r="A15" s="82"/>
      <c r="B15" s="283" t="s">
        <v>888</v>
      </c>
      <c r="C15" s="280"/>
      <c r="D15" s="280"/>
      <c r="E15" s="280"/>
      <c r="F15" s="280"/>
      <c r="G15" s="317"/>
      <c r="H15" s="317"/>
      <c r="I15" s="317"/>
      <c r="J15" s="320"/>
      <c r="M15" s="280"/>
      <c r="N15" s="280"/>
      <c r="O15" s="280"/>
      <c r="P15" s="317"/>
      <c r="Q15" s="317"/>
      <c r="R15" s="317"/>
      <c r="S15" s="320"/>
    </row>
    <row r="16" spans="1:19" s="235" customFormat="1">
      <c r="A16" s="82"/>
      <c r="B16" s="283" t="s">
        <v>889</v>
      </c>
      <c r="C16" s="280"/>
      <c r="D16" s="280"/>
      <c r="E16" s="280"/>
      <c r="F16" s="280"/>
      <c r="G16" s="317"/>
      <c r="H16" s="317"/>
      <c r="I16" s="317"/>
      <c r="J16" s="320"/>
      <c r="M16" s="280"/>
      <c r="N16" s="280"/>
      <c r="O16" s="280"/>
      <c r="P16" s="317"/>
      <c r="Q16" s="317"/>
      <c r="R16" s="317"/>
      <c r="S16" s="320"/>
    </row>
    <row r="17" spans="1:19" s="235" customFormat="1" ht="52.8">
      <c r="A17" s="82"/>
      <c r="B17" s="283" t="s">
        <v>890</v>
      </c>
      <c r="C17" s="280"/>
      <c r="D17" s="280"/>
      <c r="E17" s="280"/>
      <c r="F17" s="280"/>
      <c r="G17" s="317"/>
      <c r="H17" s="317"/>
      <c r="I17" s="317"/>
      <c r="J17" s="320"/>
      <c r="M17" s="280"/>
      <c r="N17" s="280"/>
      <c r="O17" s="280"/>
      <c r="P17" s="317"/>
      <c r="Q17" s="317"/>
      <c r="R17" s="317"/>
      <c r="S17" s="320"/>
    </row>
    <row r="18" spans="1:19" s="235" customFormat="1">
      <c r="A18" s="82"/>
      <c r="B18" s="283" t="s">
        <v>891</v>
      </c>
      <c r="C18" s="280"/>
      <c r="D18" s="280"/>
      <c r="E18" s="280"/>
      <c r="F18" s="280"/>
      <c r="G18" s="317"/>
      <c r="H18" s="317"/>
      <c r="I18" s="317"/>
      <c r="J18" s="320"/>
      <c r="M18" s="280"/>
      <c r="N18" s="280"/>
      <c r="O18" s="280"/>
      <c r="P18" s="317"/>
      <c r="Q18" s="317"/>
      <c r="R18" s="317"/>
      <c r="S18" s="320"/>
    </row>
    <row r="19" spans="1:19" s="235" customFormat="1" ht="26.4">
      <c r="A19" s="82"/>
      <c r="B19" s="283" t="s">
        <v>892</v>
      </c>
      <c r="C19" s="280"/>
      <c r="D19" s="280"/>
      <c r="E19" s="280"/>
      <c r="F19" s="280"/>
      <c r="G19" s="317"/>
      <c r="H19" s="317"/>
      <c r="I19" s="317"/>
      <c r="J19" s="320"/>
      <c r="M19" s="280"/>
      <c r="N19" s="280"/>
      <c r="O19" s="280"/>
      <c r="P19" s="317"/>
      <c r="Q19" s="317"/>
      <c r="R19" s="317"/>
      <c r="S19" s="320"/>
    </row>
    <row r="20" spans="1:19" s="235" customFormat="1" ht="66">
      <c r="A20" s="228"/>
      <c r="B20" s="283" t="s">
        <v>893</v>
      </c>
      <c r="C20" s="280"/>
      <c r="D20" s="280"/>
      <c r="E20" s="280"/>
      <c r="F20" s="280"/>
      <c r="G20" s="317"/>
      <c r="H20" s="317"/>
      <c r="I20" s="317"/>
      <c r="J20" s="320"/>
      <c r="M20" s="280"/>
      <c r="N20" s="280"/>
      <c r="O20" s="280"/>
      <c r="P20" s="317"/>
      <c r="Q20" s="317"/>
      <c r="R20" s="317"/>
      <c r="S20" s="320"/>
    </row>
    <row r="21" spans="1:19" s="235" customFormat="1">
      <c r="A21" s="228"/>
      <c r="B21" s="229" t="s">
        <v>894</v>
      </c>
      <c r="C21" s="280"/>
      <c r="D21" s="280"/>
      <c r="E21" s="280"/>
      <c r="F21" s="280"/>
      <c r="G21" s="317"/>
      <c r="H21" s="317"/>
      <c r="I21" s="317"/>
      <c r="J21" s="320"/>
      <c r="M21" s="280"/>
      <c r="N21" s="280"/>
      <c r="O21" s="280"/>
      <c r="P21" s="317"/>
      <c r="Q21" s="317"/>
      <c r="R21" s="317"/>
      <c r="S21" s="320"/>
    </row>
    <row r="22" spans="1:19" s="235" customFormat="1" ht="211.2">
      <c r="A22" s="228"/>
      <c r="B22" s="283" t="s">
        <v>895</v>
      </c>
      <c r="C22" s="280"/>
      <c r="D22" s="280"/>
      <c r="E22" s="280"/>
      <c r="F22" s="280"/>
      <c r="G22" s="317"/>
      <c r="H22" s="317"/>
      <c r="I22" s="317"/>
      <c r="J22" s="320"/>
      <c r="M22" s="280"/>
      <c r="N22" s="280"/>
      <c r="O22" s="280"/>
      <c r="P22" s="317"/>
      <c r="Q22" s="317"/>
      <c r="R22" s="317"/>
      <c r="S22" s="320"/>
    </row>
    <row r="23" spans="1:19" s="235" customFormat="1" ht="22.8">
      <c r="A23" s="228"/>
      <c r="B23" s="229" t="s">
        <v>896</v>
      </c>
      <c r="C23" s="280"/>
      <c r="D23" s="280"/>
      <c r="E23" s="280"/>
      <c r="F23" s="280"/>
      <c r="G23" s="317"/>
      <c r="H23" s="317"/>
      <c r="I23" s="317"/>
      <c r="J23" s="320"/>
      <c r="M23" s="280"/>
      <c r="N23" s="280"/>
      <c r="O23" s="280"/>
      <c r="P23" s="317"/>
      <c r="Q23" s="317"/>
      <c r="R23" s="317"/>
      <c r="S23" s="320"/>
    </row>
    <row r="24" spans="1:19" s="235" customFormat="1">
      <c r="A24" s="228"/>
      <c r="B24" s="229" t="s">
        <v>897</v>
      </c>
      <c r="C24" s="280"/>
      <c r="D24" s="280"/>
      <c r="E24" s="280"/>
      <c r="F24" s="280"/>
      <c r="G24" s="317"/>
      <c r="H24" s="317"/>
      <c r="I24" s="317"/>
      <c r="J24" s="320"/>
      <c r="M24" s="280"/>
      <c r="N24" s="280"/>
      <c r="O24" s="280"/>
      <c r="P24" s="317"/>
      <c r="Q24" s="317"/>
      <c r="R24" s="317"/>
      <c r="S24" s="320"/>
    </row>
    <row r="25" spans="1:19" s="235" customFormat="1">
      <c r="A25" s="228"/>
      <c r="B25" s="283" t="s">
        <v>898</v>
      </c>
      <c r="C25" s="280" t="s">
        <v>226</v>
      </c>
      <c r="D25" s="280">
        <v>1</v>
      </c>
      <c r="E25" s="280">
        <v>721050</v>
      </c>
      <c r="F25" s="280">
        <v>114715</v>
      </c>
      <c r="G25" s="318">
        <f>F25+E25</f>
        <v>835765</v>
      </c>
      <c r="H25" s="318">
        <f>E25*D25</f>
        <v>721050</v>
      </c>
      <c r="I25" s="318">
        <f>F25*D25</f>
        <v>114715</v>
      </c>
      <c r="J25" s="237">
        <f>H25+I25</f>
        <v>835765</v>
      </c>
      <c r="M25" s="280">
        <v>1</v>
      </c>
      <c r="N25" s="280">
        <v>624797.43000000005</v>
      </c>
      <c r="O25" s="280">
        <v>104663.5</v>
      </c>
      <c r="P25" s="318">
        <f>O25+N25</f>
        <v>729460.93</v>
      </c>
      <c r="Q25" s="318">
        <f>N25*M25</f>
        <v>624797.43000000005</v>
      </c>
      <c r="R25" s="318">
        <f>O25*M25</f>
        <v>104663.5</v>
      </c>
      <c r="S25" s="237">
        <f>Q25+R25</f>
        <v>729460.93</v>
      </c>
    </row>
    <row r="26" spans="1:19" s="235" customFormat="1">
      <c r="A26" s="228"/>
      <c r="B26" s="283"/>
      <c r="C26" s="280"/>
      <c r="D26" s="280"/>
      <c r="E26" s="280"/>
      <c r="F26" s="280"/>
      <c r="G26" s="40"/>
      <c r="H26" s="40"/>
      <c r="I26" s="40"/>
      <c r="J26" s="320"/>
      <c r="M26" s="280"/>
      <c r="N26" s="280"/>
      <c r="O26" s="280"/>
      <c r="P26" s="40"/>
      <c r="Q26" s="40"/>
      <c r="R26" s="40"/>
      <c r="S26" s="320"/>
    </row>
    <row r="27" spans="1:19" s="235" customFormat="1">
      <c r="A27" s="228">
        <v>1.2</v>
      </c>
      <c r="B27" s="229" t="s">
        <v>899</v>
      </c>
      <c r="C27" s="280"/>
      <c r="D27" s="280"/>
      <c r="E27" s="280"/>
      <c r="F27" s="280"/>
      <c r="G27" s="40"/>
      <c r="H27" s="40"/>
      <c r="I27" s="40"/>
      <c r="J27" s="320"/>
      <c r="M27" s="280"/>
      <c r="N27" s="280"/>
      <c r="O27" s="280"/>
      <c r="P27" s="40"/>
      <c r="Q27" s="40"/>
      <c r="R27" s="40"/>
      <c r="S27" s="320"/>
    </row>
    <row r="28" spans="1:19" s="235" customFormat="1" ht="250.8">
      <c r="A28" s="228"/>
      <c r="B28" s="92" t="s">
        <v>900</v>
      </c>
      <c r="C28" s="280"/>
      <c r="D28" s="280"/>
      <c r="E28" s="280"/>
      <c r="F28" s="280"/>
      <c r="G28" s="40"/>
      <c r="H28" s="40"/>
      <c r="I28" s="40"/>
      <c r="J28" s="320"/>
      <c r="M28" s="280"/>
      <c r="N28" s="280"/>
      <c r="O28" s="280"/>
      <c r="P28" s="40"/>
      <c r="Q28" s="40"/>
      <c r="R28" s="40"/>
      <c r="S28" s="320"/>
    </row>
    <row r="29" spans="1:19" s="235" customFormat="1">
      <c r="A29" s="228"/>
      <c r="B29" s="40" t="s">
        <v>901</v>
      </c>
      <c r="C29" s="280"/>
      <c r="D29" s="280"/>
      <c r="E29" s="280"/>
      <c r="F29" s="280"/>
      <c r="G29" s="40"/>
      <c r="H29" s="40"/>
      <c r="I29" s="40"/>
      <c r="J29" s="320"/>
      <c r="M29" s="280"/>
      <c r="N29" s="280"/>
      <c r="O29" s="280"/>
      <c r="P29" s="40"/>
      <c r="Q29" s="40"/>
      <c r="R29" s="40"/>
      <c r="S29" s="320"/>
    </row>
    <row r="30" spans="1:19" s="235" customFormat="1">
      <c r="A30" s="228"/>
      <c r="B30" s="40" t="s">
        <v>902</v>
      </c>
      <c r="C30" s="280"/>
      <c r="D30" s="280"/>
      <c r="E30" s="280"/>
      <c r="F30" s="280"/>
      <c r="G30" s="40"/>
      <c r="H30" s="40"/>
      <c r="I30" s="40"/>
      <c r="J30" s="320"/>
      <c r="M30" s="280"/>
      <c r="N30" s="280"/>
      <c r="O30" s="280"/>
      <c r="P30" s="40"/>
      <c r="Q30" s="40"/>
      <c r="R30" s="40"/>
      <c r="S30" s="320"/>
    </row>
    <row r="31" spans="1:19" s="235" customFormat="1">
      <c r="A31" s="228"/>
      <c r="B31" s="35" t="s">
        <v>903</v>
      </c>
      <c r="C31" s="280"/>
      <c r="D31" s="280"/>
      <c r="E31" s="280"/>
      <c r="F31" s="280"/>
      <c r="G31" s="40"/>
      <c r="H31" s="40"/>
      <c r="I31" s="40"/>
      <c r="J31" s="320"/>
      <c r="M31" s="280"/>
      <c r="N31" s="280"/>
      <c r="O31" s="280"/>
      <c r="P31" s="40"/>
      <c r="Q31" s="40"/>
      <c r="R31" s="40"/>
      <c r="S31" s="320"/>
    </row>
    <row r="32" spans="1:19" s="235" customFormat="1">
      <c r="A32" s="228"/>
      <c r="B32" s="35" t="s">
        <v>904</v>
      </c>
      <c r="C32" s="280"/>
      <c r="D32" s="280"/>
      <c r="E32" s="280"/>
      <c r="F32" s="280"/>
      <c r="G32" s="40"/>
      <c r="H32" s="40"/>
      <c r="I32" s="40"/>
      <c r="J32" s="320"/>
      <c r="M32" s="280"/>
      <c r="N32" s="280"/>
      <c r="O32" s="280"/>
      <c r="P32" s="40"/>
      <c r="Q32" s="40"/>
      <c r="R32" s="40"/>
      <c r="S32" s="320"/>
    </row>
    <row r="33" spans="1:19" s="235" customFormat="1">
      <c r="A33" s="228"/>
      <c r="B33" s="319" t="s">
        <v>905</v>
      </c>
      <c r="C33" s="280"/>
      <c r="D33" s="280"/>
      <c r="E33" s="280"/>
      <c r="F33" s="280"/>
      <c r="G33" s="40"/>
      <c r="H33" s="40"/>
      <c r="I33" s="40"/>
      <c r="J33" s="320"/>
      <c r="M33" s="280"/>
      <c r="N33" s="280"/>
      <c r="O33" s="280"/>
      <c r="P33" s="40"/>
      <c r="Q33" s="40"/>
      <c r="R33" s="40"/>
      <c r="S33" s="320"/>
    </row>
    <row r="34" spans="1:19" s="235" customFormat="1">
      <c r="A34" s="228"/>
      <c r="B34" s="319" t="s">
        <v>906</v>
      </c>
      <c r="C34" s="280"/>
      <c r="D34" s="280"/>
      <c r="E34" s="280"/>
      <c r="F34" s="280"/>
      <c r="G34" s="40"/>
      <c r="H34" s="40"/>
      <c r="I34" s="40"/>
      <c r="J34" s="320"/>
      <c r="M34" s="280"/>
      <c r="N34" s="280"/>
      <c r="O34" s="280"/>
      <c r="P34" s="40"/>
      <c r="Q34" s="40"/>
      <c r="R34" s="40"/>
      <c r="S34" s="320"/>
    </row>
    <row r="35" spans="1:19" s="235" customFormat="1">
      <c r="A35" s="228"/>
      <c r="B35" s="283" t="s">
        <v>907</v>
      </c>
      <c r="C35" s="280" t="s">
        <v>226</v>
      </c>
      <c r="D35" s="280" t="s">
        <v>908</v>
      </c>
      <c r="E35" s="280">
        <v>147200</v>
      </c>
      <c r="F35" s="280">
        <v>28750</v>
      </c>
      <c r="G35" s="40">
        <f t="shared" ref="G35:G89" si="0">F35+E35</f>
        <v>175950</v>
      </c>
      <c r="H35" s="40"/>
      <c r="I35" s="40"/>
      <c r="J35" s="237"/>
      <c r="M35" s="280" t="s">
        <v>908</v>
      </c>
      <c r="N35" s="280">
        <v>147200</v>
      </c>
      <c r="O35" s="280">
        <v>28750</v>
      </c>
      <c r="P35" s="40">
        <f>O35+N35</f>
        <v>175950</v>
      </c>
      <c r="Q35" s="40"/>
      <c r="R35" s="40"/>
      <c r="S35" s="237"/>
    </row>
    <row r="36" spans="1:19" s="235" customFormat="1">
      <c r="A36" s="228"/>
      <c r="B36" s="283"/>
      <c r="C36" s="280"/>
      <c r="D36" s="280"/>
      <c r="E36" s="280"/>
      <c r="F36" s="280"/>
      <c r="G36" s="40"/>
      <c r="H36" s="40"/>
      <c r="I36" s="40"/>
      <c r="J36" s="320"/>
      <c r="M36" s="280"/>
      <c r="N36" s="280"/>
      <c r="O36" s="280"/>
      <c r="P36" s="40"/>
      <c r="Q36" s="40"/>
      <c r="R36" s="40"/>
      <c r="S36" s="320"/>
    </row>
    <row r="37" spans="1:19" s="235" customFormat="1">
      <c r="A37" s="228">
        <v>1.2</v>
      </c>
      <c r="B37" s="229" t="s">
        <v>909</v>
      </c>
      <c r="C37" s="280"/>
      <c r="D37" s="280"/>
      <c r="E37" s="280"/>
      <c r="F37" s="280"/>
      <c r="G37" s="40"/>
      <c r="H37" s="40"/>
      <c r="I37" s="40"/>
      <c r="J37" s="320"/>
      <c r="M37" s="280"/>
      <c r="N37" s="280"/>
      <c r="O37" s="280"/>
      <c r="P37" s="40"/>
      <c r="Q37" s="40"/>
      <c r="R37" s="40"/>
      <c r="S37" s="320"/>
    </row>
    <row r="38" spans="1:19" s="235" customFormat="1">
      <c r="A38" s="228" t="s">
        <v>910</v>
      </c>
      <c r="B38" s="229" t="s">
        <v>911</v>
      </c>
      <c r="C38" s="280"/>
      <c r="D38" s="280"/>
      <c r="E38" s="280"/>
      <c r="F38" s="280"/>
      <c r="G38" s="40"/>
      <c r="H38" s="40"/>
      <c r="I38" s="40"/>
      <c r="J38" s="320"/>
      <c r="M38" s="280"/>
      <c r="N38" s="280"/>
      <c r="O38" s="280"/>
      <c r="P38" s="40"/>
      <c r="Q38" s="40"/>
      <c r="R38" s="40"/>
      <c r="S38" s="320"/>
    </row>
    <row r="39" spans="1:19" s="235" customFormat="1" ht="105.6">
      <c r="A39" s="228"/>
      <c r="B39" s="283" t="s">
        <v>912</v>
      </c>
      <c r="C39" s="280"/>
      <c r="D39" s="280"/>
      <c r="E39" s="280"/>
      <c r="F39" s="280"/>
      <c r="G39" s="40"/>
      <c r="H39" s="40"/>
      <c r="I39" s="40"/>
      <c r="J39" s="320"/>
      <c r="M39" s="280"/>
      <c r="N39" s="280"/>
      <c r="O39" s="280"/>
      <c r="P39" s="40"/>
      <c r="Q39" s="40"/>
      <c r="R39" s="40"/>
      <c r="S39" s="320"/>
    </row>
    <row r="40" spans="1:19" s="235" customFormat="1" ht="79.2">
      <c r="A40" s="228"/>
      <c r="B40" s="232" t="s">
        <v>913</v>
      </c>
      <c r="C40" s="280"/>
      <c r="D40" s="280"/>
      <c r="E40" s="280"/>
      <c r="F40" s="280"/>
      <c r="G40" s="40"/>
      <c r="H40" s="40"/>
      <c r="I40" s="40"/>
      <c r="J40" s="320"/>
      <c r="M40" s="280"/>
      <c r="N40" s="280"/>
      <c r="O40" s="280"/>
      <c r="P40" s="40"/>
      <c r="Q40" s="40"/>
      <c r="R40" s="40"/>
      <c r="S40" s="320"/>
    </row>
    <row r="41" spans="1:19" s="235" customFormat="1">
      <c r="A41" s="228"/>
      <c r="B41" s="283" t="s">
        <v>914</v>
      </c>
      <c r="C41" s="280"/>
      <c r="D41" s="280"/>
      <c r="E41" s="280"/>
      <c r="F41" s="280"/>
      <c r="G41" s="40">
        <f t="shared" si="0"/>
        <v>0</v>
      </c>
      <c r="H41" s="40"/>
      <c r="I41" s="40"/>
      <c r="J41" s="320"/>
      <c r="M41" s="280"/>
      <c r="N41" s="280"/>
      <c r="O41" s="280"/>
      <c r="P41" s="40">
        <f t="shared" ref="P41:P104" si="1">O41+N41</f>
        <v>0</v>
      </c>
      <c r="Q41" s="40"/>
      <c r="R41" s="40"/>
      <c r="S41" s="320"/>
    </row>
    <row r="42" spans="1:19" s="235" customFormat="1">
      <c r="A42" s="228"/>
      <c r="B42" s="229" t="s">
        <v>915</v>
      </c>
      <c r="C42" s="280"/>
      <c r="D42" s="280"/>
      <c r="E42" s="280"/>
      <c r="F42" s="280"/>
      <c r="G42" s="40">
        <f t="shared" si="0"/>
        <v>0</v>
      </c>
      <c r="H42" s="40"/>
      <c r="I42" s="40"/>
      <c r="J42" s="320"/>
      <c r="M42" s="280"/>
      <c r="N42" s="280"/>
      <c r="O42" s="280"/>
      <c r="P42" s="40">
        <f t="shared" si="1"/>
        <v>0</v>
      </c>
      <c r="Q42" s="40"/>
      <c r="R42" s="40"/>
      <c r="S42" s="320"/>
    </row>
    <row r="43" spans="1:19" s="235" customFormat="1" ht="16.5" customHeight="1">
      <c r="A43" s="228"/>
      <c r="B43" s="229" t="s">
        <v>916</v>
      </c>
      <c r="C43" s="280"/>
      <c r="D43" s="280"/>
      <c r="E43" s="280"/>
      <c r="F43" s="280"/>
      <c r="G43" s="40">
        <f t="shared" si="0"/>
        <v>0</v>
      </c>
      <c r="H43" s="40"/>
      <c r="I43" s="40"/>
      <c r="J43" s="320"/>
      <c r="M43" s="280"/>
      <c r="N43" s="280"/>
      <c r="O43" s="280"/>
      <c r="P43" s="40">
        <f t="shared" si="1"/>
        <v>0</v>
      </c>
      <c r="Q43" s="40"/>
      <c r="R43" s="40"/>
      <c r="S43" s="320"/>
    </row>
    <row r="44" spans="1:19" s="235" customFormat="1">
      <c r="A44" s="228"/>
      <c r="B44" s="283"/>
      <c r="C44" s="280"/>
      <c r="D44" s="280"/>
      <c r="E44" s="280"/>
      <c r="F44" s="280"/>
      <c r="G44" s="40">
        <f t="shared" si="0"/>
        <v>0</v>
      </c>
      <c r="H44" s="40"/>
      <c r="I44" s="40"/>
      <c r="J44" s="320"/>
      <c r="M44" s="280"/>
      <c r="N44" s="280"/>
      <c r="O44" s="280"/>
      <c r="P44" s="40">
        <f t="shared" si="1"/>
        <v>0</v>
      </c>
      <c r="Q44" s="40"/>
      <c r="R44" s="40"/>
      <c r="S44" s="320"/>
    </row>
    <row r="45" spans="1:19" s="235" customFormat="1" ht="26.4">
      <c r="A45" s="228" t="s">
        <v>100</v>
      </c>
      <c r="B45" s="283" t="s">
        <v>917</v>
      </c>
      <c r="C45" s="280" t="s">
        <v>226</v>
      </c>
      <c r="D45" s="280">
        <v>1</v>
      </c>
      <c r="E45" s="280">
        <v>12017</v>
      </c>
      <c r="F45" s="280">
        <v>3825</v>
      </c>
      <c r="G45" s="318">
        <f>F45+E45</f>
        <v>15842</v>
      </c>
      <c r="H45" s="318">
        <f>E45*D45</f>
        <v>12017</v>
      </c>
      <c r="I45" s="318">
        <f>F45*D45</f>
        <v>3825</v>
      </c>
      <c r="J45" s="237">
        <f>H45+I45</f>
        <v>15842</v>
      </c>
      <c r="M45" s="280">
        <v>1</v>
      </c>
      <c r="N45" s="280">
        <v>12000</v>
      </c>
      <c r="O45" s="280">
        <v>3635</v>
      </c>
      <c r="P45" s="318">
        <f t="shared" si="1"/>
        <v>15635</v>
      </c>
      <c r="Q45" s="318">
        <f t="shared" ref="Q45:Q49" si="2">N45*M45</f>
        <v>12000</v>
      </c>
      <c r="R45" s="318">
        <f t="shared" ref="R45:R49" si="3">O45*M45</f>
        <v>3635</v>
      </c>
      <c r="S45" s="237">
        <f>Q45+R45</f>
        <v>15635</v>
      </c>
    </row>
    <row r="46" spans="1:19" s="235" customFormat="1" ht="26.4">
      <c r="A46" s="228" t="s">
        <v>103</v>
      </c>
      <c r="B46" s="283" t="s">
        <v>918</v>
      </c>
      <c r="C46" s="280" t="s">
        <v>226</v>
      </c>
      <c r="D46" s="280">
        <v>1</v>
      </c>
      <c r="E46" s="280">
        <v>33320</v>
      </c>
      <c r="F46" s="280">
        <v>4915</v>
      </c>
      <c r="G46" s="318">
        <f>F46+E46</f>
        <v>38235</v>
      </c>
      <c r="H46" s="318">
        <f>E46*D46</f>
        <v>33320</v>
      </c>
      <c r="I46" s="318">
        <f>F46*D46</f>
        <v>4915</v>
      </c>
      <c r="J46" s="237">
        <f>H46+I46</f>
        <v>38235</v>
      </c>
      <c r="M46" s="280">
        <v>1</v>
      </c>
      <c r="N46" s="280">
        <v>33000</v>
      </c>
      <c r="O46" s="280">
        <v>4800</v>
      </c>
      <c r="P46" s="318">
        <f t="shared" si="1"/>
        <v>37800</v>
      </c>
      <c r="Q46" s="318">
        <f t="shared" si="2"/>
        <v>33000</v>
      </c>
      <c r="R46" s="318">
        <f t="shared" si="3"/>
        <v>4800</v>
      </c>
      <c r="S46" s="237">
        <f>Q46+R46</f>
        <v>37800</v>
      </c>
    </row>
    <row r="47" spans="1:19" s="235" customFormat="1">
      <c r="A47" s="228" t="s">
        <v>105</v>
      </c>
      <c r="B47" s="283" t="s">
        <v>919</v>
      </c>
      <c r="C47" s="280" t="s">
        <v>226</v>
      </c>
      <c r="D47" s="280">
        <v>0</v>
      </c>
      <c r="E47" s="280">
        <v>32775</v>
      </c>
      <c r="F47" s="280">
        <v>5175</v>
      </c>
      <c r="G47" s="318">
        <f t="shared" si="0"/>
        <v>37950</v>
      </c>
      <c r="H47" s="318"/>
      <c r="I47" s="318"/>
      <c r="J47" s="237">
        <f t="shared" ref="J47:J48" si="4">H47+I47</f>
        <v>0</v>
      </c>
      <c r="M47" s="280">
        <v>0</v>
      </c>
      <c r="N47" s="280">
        <v>32775</v>
      </c>
      <c r="O47" s="280">
        <v>5175</v>
      </c>
      <c r="P47" s="318">
        <f t="shared" si="1"/>
        <v>37950</v>
      </c>
      <c r="Q47" s="318"/>
      <c r="R47" s="318"/>
      <c r="S47" s="237">
        <f t="shared" ref="S47:S48" si="5">Q47+R47</f>
        <v>0</v>
      </c>
    </row>
    <row r="48" spans="1:19" s="235" customFormat="1">
      <c r="A48" s="228"/>
      <c r="B48" s="283"/>
      <c r="C48" s="280"/>
      <c r="D48" s="280"/>
      <c r="E48" s="280"/>
      <c r="F48" s="280"/>
      <c r="G48" s="318">
        <f t="shared" si="0"/>
        <v>0</v>
      </c>
      <c r="H48" s="318"/>
      <c r="I48" s="318"/>
      <c r="J48" s="237">
        <f t="shared" si="4"/>
        <v>0</v>
      </c>
      <c r="M48" s="280"/>
      <c r="N48" s="280"/>
      <c r="O48" s="280"/>
      <c r="P48" s="318">
        <f t="shared" si="1"/>
        <v>0</v>
      </c>
      <c r="Q48" s="318"/>
      <c r="R48" s="318"/>
      <c r="S48" s="237">
        <f t="shared" si="5"/>
        <v>0</v>
      </c>
    </row>
    <row r="49" spans="1:19" s="235" customFormat="1">
      <c r="A49" s="228" t="s">
        <v>164</v>
      </c>
      <c r="B49" s="283" t="s">
        <v>920</v>
      </c>
      <c r="C49" s="280" t="s">
        <v>226</v>
      </c>
      <c r="D49" s="280">
        <v>1</v>
      </c>
      <c r="E49" s="280">
        <v>31140</v>
      </c>
      <c r="F49" s="280">
        <v>4915</v>
      </c>
      <c r="G49" s="318">
        <f>F49+E49</f>
        <v>36055</v>
      </c>
      <c r="H49" s="318">
        <f>E49*D49</f>
        <v>31140</v>
      </c>
      <c r="I49" s="318">
        <f>F49*D49</f>
        <v>4915</v>
      </c>
      <c r="J49" s="237">
        <f>H49+I49</f>
        <v>36055</v>
      </c>
      <c r="M49" s="280">
        <v>1</v>
      </c>
      <c r="N49" s="280">
        <v>31140</v>
      </c>
      <c r="O49" s="280">
        <v>4915</v>
      </c>
      <c r="P49" s="318">
        <f t="shared" si="1"/>
        <v>36055</v>
      </c>
      <c r="Q49" s="318">
        <f t="shared" si="2"/>
        <v>31140</v>
      </c>
      <c r="R49" s="318">
        <f t="shared" si="3"/>
        <v>4915</v>
      </c>
      <c r="S49" s="237">
        <f>Q49+R49</f>
        <v>36055</v>
      </c>
    </row>
    <row r="50" spans="1:19" s="235" customFormat="1">
      <c r="A50" s="228" t="s">
        <v>167</v>
      </c>
      <c r="B50" s="283" t="s">
        <v>921</v>
      </c>
      <c r="C50" s="280" t="s">
        <v>226</v>
      </c>
      <c r="D50" s="280">
        <v>0</v>
      </c>
      <c r="E50" s="280">
        <v>9660</v>
      </c>
      <c r="F50" s="280">
        <v>2300</v>
      </c>
      <c r="G50" s="318">
        <f t="shared" si="0"/>
        <v>11960</v>
      </c>
      <c r="H50" s="318"/>
      <c r="I50" s="318"/>
      <c r="J50" s="237">
        <f>G50*D50</f>
        <v>0</v>
      </c>
      <c r="M50" s="280">
        <v>0</v>
      </c>
      <c r="N50" s="280">
        <v>9660</v>
      </c>
      <c r="O50" s="280">
        <v>2300</v>
      </c>
      <c r="P50" s="318">
        <f t="shared" si="1"/>
        <v>11960</v>
      </c>
      <c r="Q50" s="318"/>
      <c r="R50" s="318"/>
      <c r="S50" s="237">
        <f>P50*M50</f>
        <v>0</v>
      </c>
    </row>
    <row r="51" spans="1:19" s="235" customFormat="1" ht="22.8">
      <c r="A51" s="228"/>
      <c r="B51" s="229" t="s">
        <v>922</v>
      </c>
      <c r="C51" s="280"/>
      <c r="D51" s="280"/>
      <c r="E51" s="280"/>
      <c r="F51" s="280"/>
      <c r="G51" s="40">
        <f t="shared" si="0"/>
        <v>0</v>
      </c>
      <c r="H51" s="40"/>
      <c r="I51" s="40"/>
      <c r="J51" s="320"/>
      <c r="M51" s="280"/>
      <c r="N51" s="280"/>
      <c r="O51" s="280"/>
      <c r="P51" s="40">
        <f t="shared" si="1"/>
        <v>0</v>
      </c>
      <c r="Q51" s="40"/>
      <c r="R51" s="40"/>
      <c r="S51" s="320"/>
    </row>
    <row r="52" spans="1:19" s="235" customFormat="1" ht="34.200000000000003">
      <c r="A52" s="228"/>
      <c r="B52" s="229" t="s">
        <v>923</v>
      </c>
      <c r="C52" s="280"/>
      <c r="D52" s="280"/>
      <c r="E52" s="280"/>
      <c r="F52" s="280"/>
      <c r="G52" s="40">
        <f t="shared" si="0"/>
        <v>0</v>
      </c>
      <c r="H52" s="40"/>
      <c r="I52" s="40"/>
      <c r="J52" s="320"/>
      <c r="M52" s="280"/>
      <c r="N52" s="280"/>
      <c r="O52" s="280"/>
      <c r="P52" s="40">
        <f t="shared" si="1"/>
        <v>0</v>
      </c>
      <c r="Q52" s="40"/>
      <c r="R52" s="40"/>
      <c r="S52" s="320"/>
    </row>
    <row r="53" spans="1:19" s="235" customFormat="1">
      <c r="A53" s="228"/>
      <c r="B53" s="283"/>
      <c r="C53" s="280"/>
      <c r="D53" s="280"/>
      <c r="E53" s="280"/>
      <c r="F53" s="280"/>
      <c r="G53" s="40">
        <f t="shared" si="0"/>
        <v>0</v>
      </c>
      <c r="H53" s="40"/>
      <c r="I53" s="40"/>
      <c r="J53" s="320"/>
      <c r="M53" s="280"/>
      <c r="N53" s="280"/>
      <c r="O53" s="280"/>
      <c r="P53" s="40">
        <f t="shared" si="1"/>
        <v>0</v>
      </c>
      <c r="Q53" s="40"/>
      <c r="R53" s="40"/>
      <c r="S53" s="320"/>
    </row>
    <row r="54" spans="1:19" s="235" customFormat="1">
      <c r="A54" s="228" t="s">
        <v>924</v>
      </c>
      <c r="B54" s="229" t="s">
        <v>925</v>
      </c>
      <c r="C54" s="280"/>
      <c r="D54" s="280"/>
      <c r="E54" s="280"/>
      <c r="F54" s="280"/>
      <c r="G54" s="40">
        <f t="shared" si="0"/>
        <v>0</v>
      </c>
      <c r="H54" s="40"/>
      <c r="I54" s="40"/>
      <c r="J54" s="320"/>
      <c r="M54" s="280"/>
      <c r="N54" s="280"/>
      <c r="O54" s="280"/>
      <c r="P54" s="40">
        <f t="shared" si="1"/>
        <v>0</v>
      </c>
      <c r="Q54" s="40"/>
      <c r="R54" s="40"/>
      <c r="S54" s="320"/>
    </row>
    <row r="55" spans="1:19" s="235" customFormat="1" ht="105.6">
      <c r="A55" s="228"/>
      <c r="B55" s="283" t="s">
        <v>926</v>
      </c>
      <c r="C55" s="280"/>
      <c r="D55" s="280"/>
      <c r="E55" s="280"/>
      <c r="F55" s="280"/>
      <c r="G55" s="40">
        <f t="shared" si="0"/>
        <v>0</v>
      </c>
      <c r="H55" s="40"/>
      <c r="I55" s="40"/>
      <c r="J55" s="320"/>
      <c r="M55" s="280"/>
      <c r="N55" s="280"/>
      <c r="O55" s="280"/>
      <c r="P55" s="40">
        <f t="shared" si="1"/>
        <v>0</v>
      </c>
      <c r="Q55" s="40"/>
      <c r="R55" s="40"/>
      <c r="S55" s="320"/>
    </row>
    <row r="56" spans="1:19" s="235" customFormat="1" ht="39.6">
      <c r="A56" s="228"/>
      <c r="B56" s="283" t="s">
        <v>927</v>
      </c>
      <c r="C56" s="280"/>
      <c r="D56" s="280"/>
      <c r="E56" s="280"/>
      <c r="F56" s="280"/>
      <c r="G56" s="40">
        <f t="shared" si="0"/>
        <v>0</v>
      </c>
      <c r="H56" s="40"/>
      <c r="I56" s="40"/>
      <c r="J56" s="320"/>
      <c r="M56" s="280"/>
      <c r="N56" s="280"/>
      <c r="O56" s="280"/>
      <c r="P56" s="40">
        <f t="shared" si="1"/>
        <v>0</v>
      </c>
      <c r="Q56" s="40"/>
      <c r="R56" s="40"/>
      <c r="S56" s="320"/>
    </row>
    <row r="57" spans="1:19" s="235" customFormat="1" ht="92.4">
      <c r="A57" s="228"/>
      <c r="B57" s="232" t="s">
        <v>928</v>
      </c>
      <c r="C57" s="280"/>
      <c r="D57" s="280"/>
      <c r="E57" s="280"/>
      <c r="F57" s="280"/>
      <c r="G57" s="40">
        <f t="shared" si="0"/>
        <v>0</v>
      </c>
      <c r="H57" s="40"/>
      <c r="I57" s="40"/>
      <c r="J57" s="320"/>
      <c r="M57" s="280"/>
      <c r="N57" s="280"/>
      <c r="O57" s="280"/>
      <c r="P57" s="40">
        <f t="shared" si="1"/>
        <v>0</v>
      </c>
      <c r="Q57" s="40"/>
      <c r="R57" s="40"/>
      <c r="S57" s="320"/>
    </row>
    <row r="58" spans="1:19" s="235" customFormat="1">
      <c r="A58" s="228"/>
      <c r="B58" s="283" t="s">
        <v>914</v>
      </c>
      <c r="C58" s="280"/>
      <c r="D58" s="280"/>
      <c r="E58" s="280"/>
      <c r="F58" s="280"/>
      <c r="G58" s="40">
        <f t="shared" si="0"/>
        <v>0</v>
      </c>
      <c r="H58" s="40"/>
      <c r="I58" s="40"/>
      <c r="J58" s="320"/>
      <c r="M58" s="280"/>
      <c r="N58" s="280"/>
      <c r="O58" s="280"/>
      <c r="P58" s="40">
        <f t="shared" si="1"/>
        <v>0</v>
      </c>
      <c r="Q58" s="40"/>
      <c r="R58" s="40"/>
      <c r="S58" s="320"/>
    </row>
    <row r="59" spans="1:19" s="235" customFormat="1">
      <c r="A59" s="228"/>
      <c r="B59" s="229" t="s">
        <v>915</v>
      </c>
      <c r="C59" s="280"/>
      <c r="D59" s="280"/>
      <c r="E59" s="280"/>
      <c r="F59" s="280"/>
      <c r="G59" s="40">
        <f t="shared" si="0"/>
        <v>0</v>
      </c>
      <c r="H59" s="40"/>
      <c r="I59" s="40"/>
      <c r="J59" s="320"/>
      <c r="M59" s="280"/>
      <c r="N59" s="280"/>
      <c r="O59" s="280"/>
      <c r="P59" s="40">
        <f t="shared" si="1"/>
        <v>0</v>
      </c>
      <c r="Q59" s="40"/>
      <c r="R59" s="40"/>
      <c r="S59" s="320"/>
    </row>
    <row r="60" spans="1:19" s="235" customFormat="1" ht="15.75" customHeight="1">
      <c r="A60" s="228"/>
      <c r="B60" s="229" t="s">
        <v>916</v>
      </c>
      <c r="C60" s="280"/>
      <c r="D60" s="280"/>
      <c r="E60" s="280"/>
      <c r="F60" s="280"/>
      <c r="G60" s="40">
        <f t="shared" si="0"/>
        <v>0</v>
      </c>
      <c r="H60" s="40"/>
      <c r="I60" s="40"/>
      <c r="J60" s="320"/>
      <c r="M60" s="280"/>
      <c r="N60" s="280"/>
      <c r="O60" s="280"/>
      <c r="P60" s="40">
        <f t="shared" si="1"/>
        <v>0</v>
      </c>
      <c r="Q60" s="40"/>
      <c r="R60" s="40"/>
      <c r="S60" s="320"/>
    </row>
    <row r="61" spans="1:19" s="235" customFormat="1">
      <c r="A61" s="228"/>
      <c r="B61" s="283"/>
      <c r="C61" s="280"/>
      <c r="D61" s="280"/>
      <c r="E61" s="280"/>
      <c r="F61" s="280"/>
      <c r="G61" s="40">
        <f t="shared" si="0"/>
        <v>0</v>
      </c>
      <c r="H61" s="40"/>
      <c r="I61" s="40"/>
      <c r="J61" s="320"/>
      <c r="M61" s="280"/>
      <c r="N61" s="280"/>
      <c r="O61" s="280"/>
      <c r="P61" s="40">
        <f t="shared" si="1"/>
        <v>0</v>
      </c>
      <c r="Q61" s="40"/>
      <c r="R61" s="40"/>
      <c r="S61" s="320"/>
    </row>
    <row r="62" spans="1:19" s="235" customFormat="1">
      <c r="A62" s="228" t="s">
        <v>100</v>
      </c>
      <c r="B62" s="283" t="s">
        <v>929</v>
      </c>
      <c r="C62" s="280" t="s">
        <v>226</v>
      </c>
      <c r="D62" s="280">
        <v>0</v>
      </c>
      <c r="E62" s="280">
        <v>38525</v>
      </c>
      <c r="F62" s="280">
        <v>5175</v>
      </c>
      <c r="G62" s="318">
        <f t="shared" si="0"/>
        <v>43700</v>
      </c>
      <c r="H62" s="40"/>
      <c r="I62" s="40"/>
      <c r="J62" s="237">
        <f>G62*D62</f>
        <v>0</v>
      </c>
      <c r="M62" s="280">
        <v>0</v>
      </c>
      <c r="N62" s="280">
        <v>38525</v>
      </c>
      <c r="O62" s="280">
        <v>5175</v>
      </c>
      <c r="P62" s="318">
        <f t="shared" si="1"/>
        <v>43700</v>
      </c>
      <c r="Q62" s="40"/>
      <c r="R62" s="40"/>
      <c r="S62" s="237">
        <f>P62*M62</f>
        <v>0</v>
      </c>
    </row>
    <row r="63" spans="1:19" s="235" customFormat="1" ht="26.4">
      <c r="A63" s="228" t="s">
        <v>103</v>
      </c>
      <c r="B63" s="283" t="s">
        <v>930</v>
      </c>
      <c r="C63" s="280" t="s">
        <v>226</v>
      </c>
      <c r="D63" s="280">
        <v>0</v>
      </c>
      <c r="E63" s="280">
        <v>38525</v>
      </c>
      <c r="F63" s="280">
        <v>5175</v>
      </c>
      <c r="G63" s="318">
        <f t="shared" si="0"/>
        <v>43700</v>
      </c>
      <c r="H63" s="40"/>
      <c r="I63" s="40"/>
      <c r="J63" s="237">
        <f>G63*D63</f>
        <v>0</v>
      </c>
      <c r="M63" s="280">
        <v>0</v>
      </c>
      <c r="N63" s="280">
        <v>38525</v>
      </c>
      <c r="O63" s="280">
        <v>5175</v>
      </c>
      <c r="P63" s="318">
        <f t="shared" si="1"/>
        <v>43700</v>
      </c>
      <c r="Q63" s="40"/>
      <c r="R63" s="40"/>
      <c r="S63" s="237">
        <f>P63*M63</f>
        <v>0</v>
      </c>
    </row>
    <row r="64" spans="1:19" s="235" customFormat="1" ht="26.4">
      <c r="A64" s="228"/>
      <c r="B64" s="283" t="s">
        <v>922</v>
      </c>
      <c r="C64" s="280"/>
      <c r="D64" s="280"/>
      <c r="E64" s="280"/>
      <c r="F64" s="280"/>
      <c r="G64" s="40">
        <f t="shared" si="0"/>
        <v>0</v>
      </c>
      <c r="H64" s="40"/>
      <c r="I64" s="40"/>
      <c r="J64" s="320"/>
      <c r="M64" s="280"/>
      <c r="N64" s="280"/>
      <c r="O64" s="280"/>
      <c r="P64" s="40">
        <f t="shared" si="1"/>
        <v>0</v>
      </c>
      <c r="Q64" s="40"/>
      <c r="R64" s="40"/>
      <c r="S64" s="320"/>
    </row>
    <row r="65" spans="1:19" s="235" customFormat="1">
      <c r="A65" s="228"/>
      <c r="B65" s="283"/>
      <c r="C65" s="280"/>
      <c r="D65" s="280"/>
      <c r="E65" s="280"/>
      <c r="F65" s="280"/>
      <c r="G65" s="40">
        <f t="shared" si="0"/>
        <v>0</v>
      </c>
      <c r="H65" s="40"/>
      <c r="I65" s="40"/>
      <c r="J65" s="320"/>
      <c r="M65" s="280"/>
      <c r="N65" s="280"/>
      <c r="O65" s="280"/>
      <c r="P65" s="40">
        <f t="shared" si="1"/>
        <v>0</v>
      </c>
      <c r="Q65" s="40"/>
      <c r="R65" s="40"/>
      <c r="S65" s="320"/>
    </row>
    <row r="66" spans="1:19" s="235" customFormat="1">
      <c r="A66" s="313"/>
      <c r="B66" s="216" t="s">
        <v>931</v>
      </c>
      <c r="C66" s="247"/>
      <c r="D66" s="247"/>
      <c r="E66" s="247"/>
      <c r="F66" s="247"/>
      <c r="G66" s="40">
        <f t="shared" si="0"/>
        <v>0</v>
      </c>
      <c r="H66" s="40"/>
      <c r="I66" s="40"/>
      <c r="J66" s="322"/>
      <c r="M66" s="247"/>
      <c r="N66" s="247"/>
      <c r="O66" s="247"/>
      <c r="P66" s="40">
        <f t="shared" si="1"/>
        <v>0</v>
      </c>
      <c r="Q66" s="40"/>
      <c r="R66" s="40"/>
      <c r="S66" s="322"/>
    </row>
    <row r="67" spans="1:19" s="235" customFormat="1">
      <c r="A67" s="313"/>
      <c r="B67" s="321"/>
      <c r="C67" s="315"/>
      <c r="D67" s="315"/>
      <c r="E67" s="315"/>
      <c r="F67" s="315"/>
      <c r="G67" s="40">
        <f t="shared" si="0"/>
        <v>0</v>
      </c>
      <c r="H67" s="40"/>
      <c r="I67" s="40"/>
      <c r="J67" s="318"/>
      <c r="M67" s="315"/>
      <c r="N67" s="315"/>
      <c r="O67" s="315"/>
      <c r="P67" s="40">
        <f t="shared" si="1"/>
        <v>0</v>
      </c>
      <c r="Q67" s="40"/>
      <c r="R67" s="40"/>
      <c r="S67" s="318"/>
    </row>
    <row r="68" spans="1:19" s="235" customFormat="1">
      <c r="A68" s="228" t="s">
        <v>932</v>
      </c>
      <c r="B68" s="319" t="s">
        <v>933</v>
      </c>
      <c r="C68" s="280"/>
      <c r="D68" s="280"/>
      <c r="E68" s="280"/>
      <c r="F68" s="280"/>
      <c r="G68" s="40">
        <f t="shared" si="0"/>
        <v>0</v>
      </c>
      <c r="H68" s="40"/>
      <c r="I68" s="40"/>
      <c r="J68" s="280"/>
      <c r="M68" s="280"/>
      <c r="N68" s="280"/>
      <c r="O68" s="280"/>
      <c r="P68" s="40">
        <f t="shared" si="1"/>
        <v>0</v>
      </c>
      <c r="Q68" s="40"/>
      <c r="R68" s="40"/>
      <c r="S68" s="280"/>
    </row>
    <row r="69" spans="1:19" s="235" customFormat="1">
      <c r="A69" s="228"/>
      <c r="B69" s="319"/>
      <c r="C69" s="280"/>
      <c r="D69" s="280"/>
      <c r="E69" s="280"/>
      <c r="F69" s="280"/>
      <c r="G69" s="40">
        <f t="shared" si="0"/>
        <v>0</v>
      </c>
      <c r="H69" s="40"/>
      <c r="I69" s="40"/>
      <c r="J69" s="280"/>
      <c r="M69" s="280"/>
      <c r="N69" s="280"/>
      <c r="O69" s="280"/>
      <c r="P69" s="40">
        <f t="shared" si="1"/>
        <v>0</v>
      </c>
      <c r="Q69" s="40"/>
      <c r="R69" s="40"/>
      <c r="S69" s="280"/>
    </row>
    <row r="70" spans="1:19" s="235" customFormat="1">
      <c r="A70" s="228">
        <v>2.1</v>
      </c>
      <c r="B70" s="319" t="s">
        <v>934</v>
      </c>
      <c r="C70" s="280"/>
      <c r="D70" s="280"/>
      <c r="E70" s="280"/>
      <c r="F70" s="280"/>
      <c r="G70" s="40">
        <f t="shared" si="0"/>
        <v>0</v>
      </c>
      <c r="H70" s="40"/>
      <c r="I70" s="40"/>
      <c r="J70" s="280"/>
      <c r="M70" s="280"/>
      <c r="N70" s="280"/>
      <c r="O70" s="280"/>
      <c r="P70" s="40">
        <f t="shared" si="1"/>
        <v>0</v>
      </c>
      <c r="Q70" s="40"/>
      <c r="R70" s="40"/>
      <c r="S70" s="280"/>
    </row>
    <row r="71" spans="1:19" s="235" customFormat="1">
      <c r="A71" s="228"/>
      <c r="B71" s="40"/>
      <c r="C71" s="280"/>
      <c r="D71" s="280"/>
      <c r="E71" s="280"/>
      <c r="F71" s="280"/>
      <c r="G71" s="40">
        <f t="shared" si="0"/>
        <v>0</v>
      </c>
      <c r="H71" s="40"/>
      <c r="I71" s="40"/>
      <c r="J71" s="280"/>
      <c r="M71" s="280"/>
      <c r="N71" s="280"/>
      <c r="O71" s="280"/>
      <c r="P71" s="40">
        <f t="shared" si="1"/>
        <v>0</v>
      </c>
      <c r="Q71" s="40"/>
      <c r="R71" s="40"/>
      <c r="S71" s="280"/>
    </row>
    <row r="72" spans="1:19" s="235" customFormat="1" ht="132.75" customHeight="1">
      <c r="A72" s="228"/>
      <c r="B72" s="283" t="s">
        <v>935</v>
      </c>
      <c r="C72" s="280"/>
      <c r="D72" s="280"/>
      <c r="E72" s="280"/>
      <c r="F72" s="280"/>
      <c r="G72" s="40">
        <f t="shared" si="0"/>
        <v>0</v>
      </c>
      <c r="H72" s="40"/>
      <c r="I72" s="40"/>
      <c r="J72" s="280"/>
      <c r="M72" s="280"/>
      <c r="N72" s="280"/>
      <c r="O72" s="280"/>
      <c r="P72" s="40">
        <f t="shared" si="1"/>
        <v>0</v>
      </c>
      <c r="Q72" s="40"/>
      <c r="R72" s="40"/>
      <c r="S72" s="280"/>
    </row>
    <row r="73" spans="1:19" s="235" customFormat="1">
      <c r="A73" s="228"/>
      <c r="B73" s="283"/>
      <c r="C73" s="280"/>
      <c r="D73" s="280"/>
      <c r="E73" s="280"/>
      <c r="F73" s="280"/>
      <c r="G73" s="40">
        <f t="shared" si="0"/>
        <v>0</v>
      </c>
      <c r="H73" s="40"/>
      <c r="I73" s="40"/>
      <c r="J73" s="280"/>
      <c r="M73" s="280"/>
      <c r="N73" s="280"/>
      <c r="O73" s="280"/>
      <c r="P73" s="40">
        <f t="shared" si="1"/>
        <v>0</v>
      </c>
      <c r="Q73" s="40"/>
      <c r="R73" s="40"/>
      <c r="S73" s="280"/>
    </row>
    <row r="74" spans="1:19" s="235" customFormat="1" ht="79.2">
      <c r="A74" s="228"/>
      <c r="B74" s="283" t="s">
        <v>936</v>
      </c>
      <c r="C74" s="280"/>
      <c r="D74" s="280"/>
      <c r="E74" s="280"/>
      <c r="F74" s="280"/>
      <c r="G74" s="40">
        <f t="shared" si="0"/>
        <v>0</v>
      </c>
      <c r="H74" s="40"/>
      <c r="I74" s="40"/>
      <c r="J74" s="280"/>
      <c r="M74" s="280"/>
      <c r="N74" s="280"/>
      <c r="O74" s="280"/>
      <c r="P74" s="40">
        <f t="shared" si="1"/>
        <v>0</v>
      </c>
      <c r="Q74" s="40"/>
      <c r="R74" s="40"/>
      <c r="S74" s="280"/>
    </row>
    <row r="75" spans="1:19" s="235" customFormat="1">
      <c r="A75" s="228"/>
      <c r="B75" s="283"/>
      <c r="C75" s="280"/>
      <c r="D75" s="280"/>
      <c r="E75" s="280"/>
      <c r="F75" s="280"/>
      <c r="G75" s="40">
        <f t="shared" si="0"/>
        <v>0</v>
      </c>
      <c r="H75" s="40"/>
      <c r="I75" s="40"/>
      <c r="J75" s="280"/>
      <c r="M75" s="280"/>
      <c r="N75" s="280"/>
      <c r="O75" s="280"/>
      <c r="P75" s="40">
        <f t="shared" si="1"/>
        <v>0</v>
      </c>
      <c r="Q75" s="40"/>
      <c r="R75" s="40"/>
      <c r="S75" s="280"/>
    </row>
    <row r="76" spans="1:19" s="235" customFormat="1">
      <c r="A76" s="228" t="s">
        <v>100</v>
      </c>
      <c r="B76" s="40" t="s">
        <v>937</v>
      </c>
      <c r="C76" s="280" t="s">
        <v>938</v>
      </c>
      <c r="D76" s="280">
        <v>4</v>
      </c>
      <c r="E76" s="280">
        <v>1912</v>
      </c>
      <c r="F76" s="280">
        <v>600</v>
      </c>
      <c r="G76" s="40">
        <f t="shared" si="0"/>
        <v>2512</v>
      </c>
      <c r="H76" s="40">
        <f>E76*D76</f>
        <v>7648</v>
      </c>
      <c r="I76" s="40">
        <f>F76*D76</f>
        <v>2400</v>
      </c>
      <c r="J76" s="237">
        <f>H76+I76</f>
        <v>10048</v>
      </c>
      <c r="M76" s="280">
        <v>4</v>
      </c>
      <c r="N76" s="280">
        <v>1912</v>
      </c>
      <c r="O76" s="280">
        <v>600</v>
      </c>
      <c r="P76" s="40">
        <f t="shared" si="1"/>
        <v>2512</v>
      </c>
      <c r="Q76" s="40">
        <f>N76*M76</f>
        <v>7648</v>
      </c>
      <c r="R76" s="40">
        <f>O76*M76</f>
        <v>2400</v>
      </c>
      <c r="S76" s="237">
        <f>Q76+R76</f>
        <v>10048</v>
      </c>
    </row>
    <row r="77" spans="1:19" s="235" customFormat="1">
      <c r="A77" s="228" t="s">
        <v>103</v>
      </c>
      <c r="B77" s="40" t="s">
        <v>939</v>
      </c>
      <c r="C77" s="280" t="s">
        <v>938</v>
      </c>
      <c r="D77" s="280" t="s">
        <v>940</v>
      </c>
      <c r="E77" s="280">
        <v>1840</v>
      </c>
      <c r="F77" s="280">
        <v>575</v>
      </c>
      <c r="G77" s="40">
        <f t="shared" si="0"/>
        <v>2415</v>
      </c>
      <c r="H77" s="40"/>
      <c r="I77" s="40"/>
      <c r="J77" s="323" t="s">
        <v>941</v>
      </c>
      <c r="M77" s="280" t="s">
        <v>940</v>
      </c>
      <c r="N77" s="280">
        <v>1840</v>
      </c>
      <c r="O77" s="280">
        <v>575</v>
      </c>
      <c r="P77" s="40">
        <f t="shared" si="1"/>
        <v>2415</v>
      </c>
      <c r="Q77" s="40"/>
      <c r="R77" s="40"/>
      <c r="S77" s="323" t="s">
        <v>941</v>
      </c>
    </row>
    <row r="78" spans="1:19" s="235" customFormat="1">
      <c r="A78" s="228"/>
      <c r="B78" s="40"/>
      <c r="C78" s="280"/>
      <c r="D78" s="280"/>
      <c r="E78" s="280"/>
      <c r="F78" s="280"/>
      <c r="G78" s="40">
        <f t="shared" si="0"/>
        <v>0</v>
      </c>
      <c r="H78" s="40"/>
      <c r="I78" s="40"/>
      <c r="J78" s="320"/>
      <c r="M78" s="280"/>
      <c r="N78" s="280"/>
      <c r="O78" s="280"/>
      <c r="P78" s="40">
        <f t="shared" si="1"/>
        <v>0</v>
      </c>
      <c r="Q78" s="40"/>
      <c r="R78" s="40"/>
      <c r="S78" s="320"/>
    </row>
    <row r="79" spans="1:19" s="235" customFormat="1">
      <c r="A79" s="228">
        <v>2.2000000000000002</v>
      </c>
      <c r="B79" s="319" t="s">
        <v>942</v>
      </c>
      <c r="C79" s="280"/>
      <c r="D79" s="280"/>
      <c r="E79" s="280"/>
      <c r="F79" s="280"/>
      <c r="G79" s="40">
        <f t="shared" si="0"/>
        <v>0</v>
      </c>
      <c r="H79" s="40"/>
      <c r="I79" s="40"/>
      <c r="J79" s="280"/>
      <c r="M79" s="280"/>
      <c r="N79" s="280"/>
      <c r="O79" s="280"/>
      <c r="P79" s="40">
        <f t="shared" si="1"/>
        <v>0</v>
      </c>
      <c r="Q79" s="40"/>
      <c r="R79" s="40"/>
      <c r="S79" s="280"/>
    </row>
    <row r="80" spans="1:19" s="235" customFormat="1">
      <c r="A80" s="228"/>
      <c r="B80" s="283" t="s">
        <v>943</v>
      </c>
      <c r="C80" s="280"/>
      <c r="D80" s="280"/>
      <c r="E80" s="280"/>
      <c r="F80" s="280"/>
      <c r="G80" s="40">
        <f t="shared" si="0"/>
        <v>0</v>
      </c>
      <c r="H80" s="40"/>
      <c r="I80" s="40"/>
      <c r="J80" s="280"/>
      <c r="M80" s="280"/>
      <c r="N80" s="280"/>
      <c r="O80" s="280"/>
      <c r="P80" s="40">
        <f t="shared" si="1"/>
        <v>0</v>
      </c>
      <c r="Q80" s="40"/>
      <c r="R80" s="40"/>
      <c r="S80" s="280"/>
    </row>
    <row r="81" spans="1:19" s="235" customFormat="1">
      <c r="A81" s="228"/>
      <c r="B81" s="283" t="s">
        <v>944</v>
      </c>
      <c r="C81" s="280"/>
      <c r="D81" s="280"/>
      <c r="E81" s="280"/>
      <c r="F81" s="280"/>
      <c r="G81" s="40">
        <f t="shared" si="0"/>
        <v>0</v>
      </c>
      <c r="H81" s="40"/>
      <c r="I81" s="40"/>
      <c r="J81" s="280"/>
      <c r="M81" s="280"/>
      <c r="N81" s="280"/>
      <c r="O81" s="280"/>
      <c r="P81" s="40">
        <f t="shared" si="1"/>
        <v>0</v>
      </c>
      <c r="Q81" s="40"/>
      <c r="R81" s="40"/>
      <c r="S81" s="280"/>
    </row>
    <row r="82" spans="1:19" s="235" customFormat="1">
      <c r="A82" s="228"/>
      <c r="B82" s="283" t="s">
        <v>945</v>
      </c>
      <c r="C82" s="280"/>
      <c r="D82" s="280"/>
      <c r="E82" s="280"/>
      <c r="F82" s="280"/>
      <c r="G82" s="40">
        <f t="shared" si="0"/>
        <v>0</v>
      </c>
      <c r="H82" s="40"/>
      <c r="I82" s="40"/>
      <c r="J82" s="280"/>
      <c r="M82" s="280"/>
      <c r="N82" s="280"/>
      <c r="O82" s="280"/>
      <c r="P82" s="40">
        <f t="shared" si="1"/>
        <v>0</v>
      </c>
      <c r="Q82" s="40"/>
      <c r="R82" s="40"/>
      <c r="S82" s="280"/>
    </row>
    <row r="83" spans="1:19" s="235" customFormat="1">
      <c r="A83" s="228"/>
      <c r="B83" s="283" t="s">
        <v>946</v>
      </c>
      <c r="C83" s="280"/>
      <c r="D83" s="280"/>
      <c r="E83" s="280"/>
      <c r="F83" s="280"/>
      <c r="G83" s="40">
        <f t="shared" si="0"/>
        <v>0</v>
      </c>
      <c r="H83" s="40"/>
      <c r="I83" s="40"/>
      <c r="J83" s="280"/>
      <c r="M83" s="280"/>
      <c r="N83" s="280"/>
      <c r="O83" s="280"/>
      <c r="P83" s="40">
        <f t="shared" si="1"/>
        <v>0</v>
      </c>
      <c r="Q83" s="40"/>
      <c r="R83" s="40"/>
      <c r="S83" s="280"/>
    </row>
    <row r="84" spans="1:19" s="235" customFormat="1">
      <c r="A84" s="228"/>
      <c r="B84" s="283" t="s">
        <v>947</v>
      </c>
      <c r="C84" s="280"/>
      <c r="D84" s="280"/>
      <c r="E84" s="280"/>
      <c r="F84" s="280"/>
      <c r="G84" s="40">
        <f t="shared" si="0"/>
        <v>0</v>
      </c>
      <c r="H84" s="40"/>
      <c r="I84" s="40"/>
      <c r="J84" s="280"/>
      <c r="M84" s="280"/>
      <c r="N84" s="280"/>
      <c r="O84" s="280"/>
      <c r="P84" s="40">
        <f t="shared" si="1"/>
        <v>0</v>
      </c>
      <c r="Q84" s="40"/>
      <c r="R84" s="40"/>
      <c r="S84" s="280"/>
    </row>
    <row r="85" spans="1:19" s="235" customFormat="1">
      <c r="A85" s="228"/>
      <c r="B85" s="283" t="s">
        <v>948</v>
      </c>
      <c r="C85" s="280"/>
      <c r="D85" s="280"/>
      <c r="E85" s="280"/>
      <c r="F85" s="280"/>
      <c r="G85" s="40">
        <f t="shared" si="0"/>
        <v>0</v>
      </c>
      <c r="H85" s="40"/>
      <c r="I85" s="40"/>
      <c r="J85" s="280"/>
      <c r="M85" s="280"/>
      <c r="N85" s="280"/>
      <c r="O85" s="280"/>
      <c r="P85" s="40">
        <f t="shared" si="1"/>
        <v>0</v>
      </c>
      <c r="Q85" s="40"/>
      <c r="R85" s="40"/>
      <c r="S85" s="280"/>
    </row>
    <row r="86" spans="1:19" s="235" customFormat="1">
      <c r="A86" s="228"/>
      <c r="B86" s="283" t="s">
        <v>949</v>
      </c>
      <c r="C86" s="280"/>
      <c r="D86" s="280"/>
      <c r="E86" s="280"/>
      <c r="F86" s="280"/>
      <c r="G86" s="40">
        <f t="shared" si="0"/>
        <v>0</v>
      </c>
      <c r="H86" s="40"/>
      <c r="I86" s="40"/>
      <c r="J86" s="280"/>
      <c r="M86" s="280"/>
      <c r="N86" s="280"/>
      <c r="O86" s="280"/>
      <c r="P86" s="40">
        <f t="shared" si="1"/>
        <v>0</v>
      </c>
      <c r="Q86" s="40"/>
      <c r="R86" s="40"/>
      <c r="S86" s="280"/>
    </row>
    <row r="87" spans="1:19" s="235" customFormat="1">
      <c r="A87" s="228"/>
      <c r="B87" s="283" t="s">
        <v>950</v>
      </c>
      <c r="C87" s="280"/>
      <c r="D87" s="280"/>
      <c r="E87" s="280"/>
      <c r="F87" s="280"/>
      <c r="G87" s="40">
        <f t="shared" si="0"/>
        <v>0</v>
      </c>
      <c r="H87" s="40"/>
      <c r="I87" s="40"/>
      <c r="J87" s="280"/>
      <c r="M87" s="280"/>
      <c r="N87" s="280"/>
      <c r="O87" s="280"/>
      <c r="P87" s="40">
        <f t="shared" si="1"/>
        <v>0</v>
      </c>
      <c r="Q87" s="40"/>
      <c r="R87" s="40"/>
      <c r="S87" s="280"/>
    </row>
    <row r="88" spans="1:19" s="235" customFormat="1">
      <c r="A88" s="228"/>
      <c r="B88" s="283" t="s">
        <v>951</v>
      </c>
      <c r="C88" s="280"/>
      <c r="D88" s="280"/>
      <c r="E88" s="280"/>
      <c r="F88" s="280"/>
      <c r="G88" s="40">
        <f t="shared" si="0"/>
        <v>0</v>
      </c>
      <c r="H88" s="40"/>
      <c r="I88" s="40"/>
      <c r="J88" s="280"/>
      <c r="M88" s="280"/>
      <c r="N88" s="280"/>
      <c r="O88" s="280"/>
      <c r="P88" s="40">
        <f t="shared" si="1"/>
        <v>0</v>
      </c>
      <c r="Q88" s="40"/>
      <c r="R88" s="40"/>
      <c r="S88" s="280"/>
    </row>
    <row r="89" spans="1:19" s="235" customFormat="1">
      <c r="A89" s="228"/>
      <c r="B89" s="40" t="s">
        <v>952</v>
      </c>
      <c r="C89" s="280"/>
      <c r="D89" s="280"/>
      <c r="E89" s="280"/>
      <c r="F89" s="280"/>
      <c r="G89" s="40">
        <f t="shared" si="0"/>
        <v>0</v>
      </c>
      <c r="H89" s="40"/>
      <c r="I89" s="40"/>
      <c r="J89" s="280"/>
      <c r="M89" s="280"/>
      <c r="N89" s="280"/>
      <c r="O89" s="280"/>
      <c r="P89" s="40">
        <f t="shared" si="1"/>
        <v>0</v>
      </c>
      <c r="Q89" s="40"/>
      <c r="R89" s="40"/>
      <c r="S89" s="280"/>
    </row>
    <row r="90" spans="1:19" s="235" customFormat="1">
      <c r="A90" s="228"/>
      <c r="B90" s="40" t="s">
        <v>953</v>
      </c>
      <c r="C90" s="280"/>
      <c r="D90" s="280"/>
      <c r="E90" s="280"/>
      <c r="F90" s="280"/>
      <c r="G90" s="40">
        <f t="shared" ref="G90:G153" si="6">F90+E90</f>
        <v>0</v>
      </c>
      <c r="H90" s="40"/>
      <c r="I90" s="40"/>
      <c r="J90" s="280"/>
      <c r="M90" s="280"/>
      <c r="N90" s="280"/>
      <c r="O90" s="280"/>
      <c r="P90" s="40">
        <f t="shared" si="1"/>
        <v>0</v>
      </c>
      <c r="Q90" s="40"/>
      <c r="R90" s="40"/>
      <c r="S90" s="280"/>
    </row>
    <row r="91" spans="1:19" s="235" customFormat="1">
      <c r="A91" s="228" t="s">
        <v>100</v>
      </c>
      <c r="B91" s="40" t="s">
        <v>954</v>
      </c>
      <c r="C91" s="280" t="s">
        <v>938</v>
      </c>
      <c r="D91" s="280">
        <v>3</v>
      </c>
      <c r="E91" s="280">
        <v>1205</v>
      </c>
      <c r="F91" s="280">
        <v>395</v>
      </c>
      <c r="G91" s="40">
        <f t="shared" si="6"/>
        <v>1600</v>
      </c>
      <c r="H91" s="40">
        <f>E91*D91</f>
        <v>3615</v>
      </c>
      <c r="I91" s="40">
        <f>F91*D91</f>
        <v>1185</v>
      </c>
      <c r="J91" s="237">
        <f>H91+I91</f>
        <v>4800</v>
      </c>
      <c r="M91" s="280">
        <v>3</v>
      </c>
      <c r="N91" s="280">
        <v>1205</v>
      </c>
      <c r="O91" s="280">
        <v>395</v>
      </c>
      <c r="P91" s="40">
        <f t="shared" si="1"/>
        <v>1600</v>
      </c>
      <c r="Q91" s="40">
        <f>N91*M91</f>
        <v>3615</v>
      </c>
      <c r="R91" s="40">
        <f>O91*M91</f>
        <v>1185</v>
      </c>
      <c r="S91" s="237">
        <f>Q91+R91</f>
        <v>4800</v>
      </c>
    </row>
    <row r="92" spans="1:19" s="235" customFormat="1">
      <c r="A92" s="228" t="s">
        <v>103</v>
      </c>
      <c r="B92" s="40" t="s">
        <v>955</v>
      </c>
      <c r="C92" s="280" t="s">
        <v>938</v>
      </c>
      <c r="D92" s="280" t="s">
        <v>940</v>
      </c>
      <c r="E92" s="280">
        <v>1093</v>
      </c>
      <c r="F92" s="280">
        <v>345</v>
      </c>
      <c r="G92" s="40">
        <f t="shared" si="6"/>
        <v>1438</v>
      </c>
      <c r="H92" s="40"/>
      <c r="I92" s="40"/>
      <c r="J92" s="280" t="s">
        <v>941</v>
      </c>
      <c r="M92" s="280" t="s">
        <v>940</v>
      </c>
      <c r="N92" s="280">
        <v>1040</v>
      </c>
      <c r="O92" s="280">
        <v>345</v>
      </c>
      <c r="P92" s="40">
        <f t="shared" si="1"/>
        <v>1385</v>
      </c>
      <c r="Q92" s="40"/>
      <c r="R92" s="40"/>
      <c r="S92" s="280" t="s">
        <v>941</v>
      </c>
    </row>
    <row r="93" spans="1:19" s="235" customFormat="1">
      <c r="A93" s="228"/>
      <c r="B93" s="40"/>
      <c r="C93" s="280"/>
      <c r="D93" s="280"/>
      <c r="E93" s="280"/>
      <c r="F93" s="280"/>
      <c r="G93" s="40">
        <f t="shared" si="6"/>
        <v>0</v>
      </c>
      <c r="H93" s="40"/>
      <c r="I93" s="40"/>
      <c r="J93" s="320"/>
      <c r="M93" s="280"/>
      <c r="N93" s="280"/>
      <c r="O93" s="280"/>
      <c r="P93" s="40">
        <f t="shared" si="1"/>
        <v>0</v>
      </c>
      <c r="Q93" s="40"/>
      <c r="R93" s="40"/>
      <c r="S93" s="320"/>
    </row>
    <row r="94" spans="1:19" s="235" customFormat="1">
      <c r="A94" s="228">
        <v>2.2999999999999998</v>
      </c>
      <c r="B94" s="319" t="s">
        <v>956</v>
      </c>
      <c r="C94" s="280"/>
      <c r="D94" s="280"/>
      <c r="E94" s="280"/>
      <c r="F94" s="280"/>
      <c r="G94" s="40">
        <f t="shared" si="6"/>
        <v>0</v>
      </c>
      <c r="H94" s="40"/>
      <c r="I94" s="40"/>
      <c r="J94" s="320"/>
      <c r="M94" s="280"/>
      <c r="N94" s="280"/>
      <c r="O94" s="280"/>
      <c r="P94" s="40">
        <f t="shared" si="1"/>
        <v>0</v>
      </c>
      <c r="Q94" s="40"/>
      <c r="R94" s="40"/>
      <c r="S94" s="320"/>
    </row>
    <row r="95" spans="1:19" s="235" customFormat="1">
      <c r="A95" s="228"/>
      <c r="B95" s="319"/>
      <c r="C95" s="280"/>
      <c r="D95" s="280"/>
      <c r="E95" s="280"/>
      <c r="F95" s="280"/>
      <c r="G95" s="40">
        <f t="shared" si="6"/>
        <v>0</v>
      </c>
      <c r="H95" s="40"/>
      <c r="I95" s="40"/>
      <c r="J95" s="320"/>
      <c r="M95" s="280"/>
      <c r="N95" s="280"/>
      <c r="O95" s="280"/>
      <c r="P95" s="40">
        <f t="shared" si="1"/>
        <v>0</v>
      </c>
      <c r="Q95" s="40"/>
      <c r="R95" s="40"/>
      <c r="S95" s="320"/>
    </row>
    <row r="96" spans="1:19" s="235" customFormat="1" ht="79.2">
      <c r="A96" s="228"/>
      <c r="B96" s="283" t="s">
        <v>957</v>
      </c>
      <c r="C96" s="280"/>
      <c r="D96" s="280"/>
      <c r="E96" s="280"/>
      <c r="F96" s="280"/>
      <c r="G96" s="40">
        <f t="shared" si="6"/>
        <v>0</v>
      </c>
      <c r="H96" s="40"/>
      <c r="I96" s="40"/>
      <c r="J96" s="320"/>
      <c r="M96" s="280"/>
      <c r="N96" s="280"/>
      <c r="O96" s="280"/>
      <c r="P96" s="40">
        <f t="shared" si="1"/>
        <v>0</v>
      </c>
      <c r="Q96" s="40"/>
      <c r="R96" s="40"/>
      <c r="S96" s="320"/>
    </row>
    <row r="97" spans="1:19" s="235" customFormat="1">
      <c r="A97" s="228" t="s">
        <v>100</v>
      </c>
      <c r="B97" s="40" t="s">
        <v>937</v>
      </c>
      <c r="C97" s="280" t="s">
        <v>226</v>
      </c>
      <c r="D97" s="280">
        <v>0</v>
      </c>
      <c r="E97" s="280">
        <v>5750</v>
      </c>
      <c r="F97" s="280">
        <v>1725</v>
      </c>
      <c r="G97" s="40">
        <f t="shared" si="6"/>
        <v>7475</v>
      </c>
      <c r="H97" s="40"/>
      <c r="I97" s="40"/>
      <c r="J97" s="324">
        <f>D97*G97</f>
        <v>0</v>
      </c>
      <c r="M97" s="280">
        <v>0</v>
      </c>
      <c r="N97" s="280">
        <v>5750</v>
      </c>
      <c r="O97" s="280">
        <v>1725</v>
      </c>
      <c r="P97" s="40">
        <f t="shared" si="1"/>
        <v>7475</v>
      </c>
      <c r="Q97" s="40"/>
      <c r="R97" s="40"/>
      <c r="S97" s="324">
        <f>M97*P97</f>
        <v>0</v>
      </c>
    </row>
    <row r="98" spans="1:19" s="235" customFormat="1">
      <c r="A98" s="228" t="s">
        <v>103</v>
      </c>
      <c r="B98" s="40" t="s">
        <v>939</v>
      </c>
      <c r="C98" s="280" t="s">
        <v>226</v>
      </c>
      <c r="D98" s="280" t="s">
        <v>940</v>
      </c>
      <c r="E98" s="280">
        <v>5520</v>
      </c>
      <c r="F98" s="280">
        <v>1495</v>
      </c>
      <c r="G98" s="40">
        <f t="shared" si="6"/>
        <v>7015</v>
      </c>
      <c r="H98" s="40"/>
      <c r="I98" s="40"/>
      <c r="J98" s="280"/>
      <c r="M98" s="280" t="s">
        <v>940</v>
      </c>
      <c r="N98" s="280">
        <v>5520</v>
      </c>
      <c r="O98" s="280">
        <v>1495</v>
      </c>
      <c r="P98" s="40">
        <f t="shared" si="1"/>
        <v>7015</v>
      </c>
      <c r="Q98" s="40"/>
      <c r="R98" s="40"/>
      <c r="S98" s="280"/>
    </row>
    <row r="99" spans="1:19" s="235" customFormat="1">
      <c r="A99" s="228"/>
      <c r="B99" s="40"/>
      <c r="C99" s="280"/>
      <c r="D99" s="280"/>
      <c r="E99" s="280"/>
      <c r="F99" s="280"/>
      <c r="G99" s="40">
        <f t="shared" si="6"/>
        <v>0</v>
      </c>
      <c r="H99" s="40"/>
      <c r="I99" s="40"/>
      <c r="J99" s="320"/>
      <c r="M99" s="280"/>
      <c r="N99" s="280"/>
      <c r="O99" s="280"/>
      <c r="P99" s="40">
        <f t="shared" si="1"/>
        <v>0</v>
      </c>
      <c r="Q99" s="40"/>
      <c r="R99" s="40"/>
      <c r="S99" s="320"/>
    </row>
    <row r="100" spans="1:19" s="235" customFormat="1">
      <c r="A100" s="228">
        <v>2.4</v>
      </c>
      <c r="B100" s="319" t="s">
        <v>958</v>
      </c>
      <c r="C100" s="273"/>
      <c r="D100" s="273"/>
      <c r="E100" s="273"/>
      <c r="F100" s="273"/>
      <c r="G100" s="40">
        <f t="shared" si="6"/>
        <v>0</v>
      </c>
      <c r="H100" s="40"/>
      <c r="I100" s="40"/>
      <c r="J100" s="273"/>
      <c r="M100" s="273"/>
      <c r="N100" s="273"/>
      <c r="O100" s="273"/>
      <c r="P100" s="40">
        <f t="shared" si="1"/>
        <v>0</v>
      </c>
      <c r="Q100" s="40"/>
      <c r="R100" s="40"/>
      <c r="S100" s="273"/>
    </row>
    <row r="101" spans="1:19" s="235" customFormat="1">
      <c r="A101" s="228"/>
      <c r="B101" s="283" t="s">
        <v>959</v>
      </c>
      <c r="C101" s="280"/>
      <c r="D101" s="280"/>
      <c r="E101" s="280"/>
      <c r="F101" s="280"/>
      <c r="G101" s="40">
        <f t="shared" si="6"/>
        <v>0</v>
      </c>
      <c r="H101" s="40"/>
      <c r="I101" s="40"/>
      <c r="J101" s="273"/>
      <c r="M101" s="280"/>
      <c r="N101" s="280"/>
      <c r="O101" s="280"/>
      <c r="P101" s="40">
        <f t="shared" si="1"/>
        <v>0</v>
      </c>
      <c r="Q101" s="40"/>
      <c r="R101" s="40"/>
      <c r="S101" s="273"/>
    </row>
    <row r="102" spans="1:19" s="235" customFormat="1">
      <c r="A102" s="228"/>
      <c r="B102" s="283" t="s">
        <v>960</v>
      </c>
      <c r="C102" s="280"/>
      <c r="D102" s="280"/>
      <c r="E102" s="280"/>
      <c r="F102" s="280"/>
      <c r="G102" s="40">
        <f t="shared" si="6"/>
        <v>0</v>
      </c>
      <c r="H102" s="40"/>
      <c r="I102" s="40"/>
      <c r="J102" s="273"/>
      <c r="M102" s="280"/>
      <c r="N102" s="280"/>
      <c r="O102" s="280"/>
      <c r="P102" s="40">
        <f t="shared" si="1"/>
        <v>0</v>
      </c>
      <c r="Q102" s="40"/>
      <c r="R102" s="40"/>
      <c r="S102" s="273"/>
    </row>
    <row r="103" spans="1:19" s="235" customFormat="1">
      <c r="A103" s="228"/>
      <c r="B103" s="283" t="s">
        <v>961</v>
      </c>
      <c r="C103" s="280"/>
      <c r="D103" s="280"/>
      <c r="E103" s="280"/>
      <c r="F103" s="280"/>
      <c r="G103" s="40">
        <f t="shared" si="6"/>
        <v>0</v>
      </c>
      <c r="H103" s="40"/>
      <c r="I103" s="40"/>
      <c r="J103" s="273"/>
      <c r="M103" s="280"/>
      <c r="N103" s="280"/>
      <c r="O103" s="280"/>
      <c r="P103" s="40">
        <f t="shared" si="1"/>
        <v>0</v>
      </c>
      <c r="Q103" s="40"/>
      <c r="R103" s="40"/>
      <c r="S103" s="273"/>
    </row>
    <row r="104" spans="1:19" s="235" customFormat="1" ht="26.4">
      <c r="A104" s="228"/>
      <c r="B104" s="283" t="s">
        <v>962</v>
      </c>
      <c r="C104" s="280"/>
      <c r="D104" s="280"/>
      <c r="E104" s="280"/>
      <c r="F104" s="280"/>
      <c r="G104" s="40">
        <f t="shared" si="6"/>
        <v>0</v>
      </c>
      <c r="H104" s="40"/>
      <c r="I104" s="40"/>
      <c r="J104" s="273"/>
      <c r="M104" s="280"/>
      <c r="N104" s="280"/>
      <c r="O104" s="280"/>
      <c r="P104" s="40">
        <f t="shared" si="1"/>
        <v>0</v>
      </c>
      <c r="Q104" s="40"/>
      <c r="R104" s="40"/>
      <c r="S104" s="273"/>
    </row>
    <row r="105" spans="1:19" s="235" customFormat="1">
      <c r="A105" s="228" t="s">
        <v>100</v>
      </c>
      <c r="B105" s="40" t="s">
        <v>955</v>
      </c>
      <c r="C105" s="280" t="s">
        <v>226</v>
      </c>
      <c r="D105" s="280" t="s">
        <v>940</v>
      </c>
      <c r="E105" s="280">
        <v>3910</v>
      </c>
      <c r="F105" s="280">
        <v>920</v>
      </c>
      <c r="G105" s="40">
        <f t="shared" si="6"/>
        <v>4830</v>
      </c>
      <c r="H105" s="40"/>
      <c r="I105" s="40"/>
      <c r="J105" s="323" t="s">
        <v>941</v>
      </c>
      <c r="M105" s="280" t="s">
        <v>940</v>
      </c>
      <c r="N105" s="280">
        <v>3910</v>
      </c>
      <c r="O105" s="280">
        <v>920</v>
      </c>
      <c r="P105" s="40">
        <f t="shared" ref="P105:P168" si="7">O105+N105</f>
        <v>4830</v>
      </c>
      <c r="Q105" s="40"/>
      <c r="R105" s="40"/>
      <c r="S105" s="323" t="s">
        <v>941</v>
      </c>
    </row>
    <row r="106" spans="1:19" s="235" customFormat="1">
      <c r="A106" s="228" t="s">
        <v>103</v>
      </c>
      <c r="B106" s="40" t="s">
        <v>963</v>
      </c>
      <c r="C106" s="280" t="s">
        <v>226</v>
      </c>
      <c r="D106" s="280" t="s">
        <v>940</v>
      </c>
      <c r="E106" s="280">
        <v>3450</v>
      </c>
      <c r="F106" s="280">
        <v>920</v>
      </c>
      <c r="G106" s="40">
        <f t="shared" si="6"/>
        <v>4370</v>
      </c>
      <c r="H106" s="40"/>
      <c r="I106" s="40"/>
      <c r="J106" s="323" t="s">
        <v>941</v>
      </c>
      <c r="M106" s="280" t="s">
        <v>940</v>
      </c>
      <c r="N106" s="280">
        <v>3450</v>
      </c>
      <c r="O106" s="280">
        <v>920</v>
      </c>
      <c r="P106" s="40">
        <f t="shared" si="7"/>
        <v>4370</v>
      </c>
      <c r="Q106" s="40"/>
      <c r="R106" s="40"/>
      <c r="S106" s="323" t="s">
        <v>941</v>
      </c>
    </row>
    <row r="107" spans="1:19" s="235" customFormat="1">
      <c r="A107" s="228"/>
      <c r="B107" s="40"/>
      <c r="C107" s="280"/>
      <c r="D107" s="280"/>
      <c r="E107" s="280"/>
      <c r="F107" s="280"/>
      <c r="G107" s="40">
        <f t="shared" si="6"/>
        <v>0</v>
      </c>
      <c r="H107" s="40"/>
      <c r="I107" s="40"/>
      <c r="J107" s="280"/>
      <c r="M107" s="280"/>
      <c r="N107" s="280"/>
      <c r="O107" s="280"/>
      <c r="P107" s="40">
        <f t="shared" si="7"/>
        <v>0</v>
      </c>
      <c r="Q107" s="40"/>
      <c r="R107" s="40"/>
      <c r="S107" s="280"/>
    </row>
    <row r="108" spans="1:19" s="235" customFormat="1">
      <c r="A108" s="228">
        <v>2.5</v>
      </c>
      <c r="B108" s="319" t="s">
        <v>964</v>
      </c>
      <c r="C108" s="280"/>
      <c r="D108" s="280"/>
      <c r="E108" s="280"/>
      <c r="F108" s="280"/>
      <c r="G108" s="40">
        <f t="shared" si="6"/>
        <v>0</v>
      </c>
      <c r="H108" s="40"/>
      <c r="I108" s="40"/>
      <c r="J108" s="273"/>
      <c r="M108" s="280"/>
      <c r="N108" s="280"/>
      <c r="O108" s="280"/>
      <c r="P108" s="40">
        <f t="shared" si="7"/>
        <v>0</v>
      </c>
      <c r="Q108" s="40"/>
      <c r="R108" s="40"/>
      <c r="S108" s="273"/>
    </row>
    <row r="109" spans="1:19" s="235" customFormat="1" ht="66">
      <c r="A109" s="228"/>
      <c r="B109" s="283" t="s">
        <v>965</v>
      </c>
      <c r="C109" s="280"/>
      <c r="D109" s="280"/>
      <c r="E109" s="280"/>
      <c r="F109" s="280"/>
      <c r="G109" s="40">
        <f t="shared" si="6"/>
        <v>0</v>
      </c>
      <c r="H109" s="40"/>
      <c r="I109" s="40"/>
      <c r="J109" s="273"/>
      <c r="M109" s="280"/>
      <c r="N109" s="280"/>
      <c r="O109" s="280"/>
      <c r="P109" s="40">
        <f t="shared" si="7"/>
        <v>0</v>
      </c>
      <c r="Q109" s="40"/>
      <c r="R109" s="40"/>
      <c r="S109" s="273"/>
    </row>
    <row r="110" spans="1:19" s="235" customFormat="1">
      <c r="A110" s="228" t="s">
        <v>100</v>
      </c>
      <c r="B110" s="40" t="s">
        <v>937</v>
      </c>
      <c r="C110" s="280" t="s">
        <v>226</v>
      </c>
      <c r="D110" s="280" t="s">
        <v>940</v>
      </c>
      <c r="E110" s="280">
        <v>39675</v>
      </c>
      <c r="F110" s="280">
        <v>1725</v>
      </c>
      <c r="G110" s="40">
        <f t="shared" si="6"/>
        <v>41400</v>
      </c>
      <c r="H110" s="40"/>
      <c r="I110" s="40"/>
      <c r="J110" s="323" t="s">
        <v>941</v>
      </c>
      <c r="M110" s="280" t="s">
        <v>940</v>
      </c>
      <c r="N110" s="280">
        <v>39675</v>
      </c>
      <c r="O110" s="280">
        <v>1725</v>
      </c>
      <c r="P110" s="40">
        <f t="shared" si="7"/>
        <v>41400</v>
      </c>
      <c r="Q110" s="40"/>
      <c r="R110" s="40"/>
      <c r="S110" s="323" t="s">
        <v>941</v>
      </c>
    </row>
    <row r="111" spans="1:19" s="235" customFormat="1">
      <c r="A111" s="228" t="s">
        <v>103</v>
      </c>
      <c r="B111" s="40" t="s">
        <v>954</v>
      </c>
      <c r="C111" s="280" t="s">
        <v>226</v>
      </c>
      <c r="D111" s="280" t="s">
        <v>940</v>
      </c>
      <c r="E111" s="280">
        <v>34155</v>
      </c>
      <c r="F111" s="280">
        <v>1495</v>
      </c>
      <c r="G111" s="40">
        <f t="shared" si="6"/>
        <v>35650</v>
      </c>
      <c r="H111" s="40"/>
      <c r="I111" s="40"/>
      <c r="J111" s="323" t="s">
        <v>941</v>
      </c>
      <c r="M111" s="280" t="s">
        <v>940</v>
      </c>
      <c r="N111" s="280">
        <v>34155</v>
      </c>
      <c r="O111" s="280">
        <v>1495</v>
      </c>
      <c r="P111" s="40">
        <f t="shared" si="7"/>
        <v>35650</v>
      </c>
      <c r="Q111" s="40"/>
      <c r="R111" s="40"/>
      <c r="S111" s="323" t="s">
        <v>941</v>
      </c>
    </row>
    <row r="112" spans="1:19" s="235" customFormat="1">
      <c r="A112" s="228"/>
      <c r="B112" s="40"/>
      <c r="C112" s="280"/>
      <c r="D112" s="280"/>
      <c r="E112" s="280"/>
      <c r="F112" s="280"/>
      <c r="G112" s="40">
        <f t="shared" si="6"/>
        <v>0</v>
      </c>
      <c r="H112" s="40"/>
      <c r="I112" s="40"/>
      <c r="J112" s="320"/>
      <c r="M112" s="280"/>
      <c r="N112" s="280"/>
      <c r="O112" s="280"/>
      <c r="P112" s="40">
        <f t="shared" si="7"/>
        <v>0</v>
      </c>
      <c r="Q112" s="40"/>
      <c r="R112" s="40"/>
      <c r="S112" s="320"/>
    </row>
    <row r="113" spans="1:19" s="235" customFormat="1">
      <c r="A113" s="228">
        <v>2.6</v>
      </c>
      <c r="B113" s="319" t="s">
        <v>966</v>
      </c>
      <c r="C113" s="273"/>
      <c r="D113" s="280"/>
      <c r="E113" s="280"/>
      <c r="F113" s="280"/>
      <c r="G113" s="40">
        <f t="shared" si="6"/>
        <v>0</v>
      </c>
      <c r="H113" s="40"/>
      <c r="I113" s="40"/>
      <c r="J113" s="320"/>
      <c r="M113" s="280"/>
      <c r="N113" s="280"/>
      <c r="O113" s="280"/>
      <c r="P113" s="40">
        <f t="shared" si="7"/>
        <v>0</v>
      </c>
      <c r="Q113" s="40"/>
      <c r="R113" s="40"/>
      <c r="S113" s="320"/>
    </row>
    <row r="114" spans="1:19" s="235" customFormat="1">
      <c r="A114" s="228"/>
      <c r="B114" s="283" t="s">
        <v>967</v>
      </c>
      <c r="C114" s="280"/>
      <c r="D114" s="280"/>
      <c r="E114" s="280"/>
      <c r="F114" s="280"/>
      <c r="G114" s="40">
        <f t="shared" si="6"/>
        <v>0</v>
      </c>
      <c r="H114" s="40"/>
      <c r="I114" s="40"/>
      <c r="J114" s="280"/>
      <c r="M114" s="280"/>
      <c r="N114" s="280"/>
      <c r="O114" s="280"/>
      <c r="P114" s="40">
        <f t="shared" si="7"/>
        <v>0</v>
      </c>
      <c r="Q114" s="40"/>
      <c r="R114" s="40"/>
      <c r="S114" s="280"/>
    </row>
    <row r="115" spans="1:19" s="235" customFormat="1">
      <c r="A115" s="228"/>
      <c r="B115" s="40" t="s">
        <v>968</v>
      </c>
      <c r="C115" s="280"/>
      <c r="D115" s="280"/>
      <c r="E115" s="280"/>
      <c r="F115" s="280"/>
      <c r="G115" s="40">
        <f t="shared" si="6"/>
        <v>0</v>
      </c>
      <c r="H115" s="40"/>
      <c r="I115" s="40"/>
      <c r="J115" s="280"/>
      <c r="M115" s="280"/>
      <c r="N115" s="280"/>
      <c r="O115" s="280"/>
      <c r="P115" s="40">
        <f t="shared" si="7"/>
        <v>0</v>
      </c>
      <c r="Q115" s="40"/>
      <c r="R115" s="40"/>
      <c r="S115" s="280"/>
    </row>
    <row r="116" spans="1:19" s="235" customFormat="1">
      <c r="A116" s="228"/>
      <c r="B116" s="40" t="s">
        <v>969</v>
      </c>
      <c r="C116" s="280"/>
      <c r="D116" s="280"/>
      <c r="E116" s="280"/>
      <c r="F116" s="280"/>
      <c r="G116" s="40">
        <f t="shared" si="6"/>
        <v>0</v>
      </c>
      <c r="H116" s="40"/>
      <c r="I116" s="40"/>
      <c r="J116" s="280"/>
      <c r="M116" s="280"/>
      <c r="N116" s="280"/>
      <c r="O116" s="280"/>
      <c r="P116" s="40">
        <f t="shared" si="7"/>
        <v>0</v>
      </c>
      <c r="Q116" s="40"/>
      <c r="R116" s="40"/>
      <c r="S116" s="280"/>
    </row>
    <row r="117" spans="1:19" s="235" customFormat="1">
      <c r="A117" s="228"/>
      <c r="B117" s="40" t="s">
        <v>970</v>
      </c>
      <c r="C117" s="280"/>
      <c r="D117" s="280"/>
      <c r="E117" s="280"/>
      <c r="F117" s="280"/>
      <c r="G117" s="40">
        <f t="shared" si="6"/>
        <v>0</v>
      </c>
      <c r="H117" s="40"/>
      <c r="I117" s="40"/>
      <c r="J117" s="280"/>
      <c r="M117" s="280"/>
      <c r="N117" s="280"/>
      <c r="O117" s="280"/>
      <c r="P117" s="40">
        <f t="shared" si="7"/>
        <v>0</v>
      </c>
      <c r="Q117" s="40"/>
      <c r="R117" s="40"/>
      <c r="S117" s="280"/>
    </row>
    <row r="118" spans="1:19" s="235" customFormat="1">
      <c r="A118" s="228"/>
      <c r="B118" s="40" t="s">
        <v>971</v>
      </c>
      <c r="C118" s="280"/>
      <c r="D118" s="280"/>
      <c r="E118" s="280"/>
      <c r="F118" s="280"/>
      <c r="G118" s="40">
        <f t="shared" si="6"/>
        <v>0</v>
      </c>
      <c r="H118" s="40"/>
      <c r="I118" s="40"/>
      <c r="J118" s="280"/>
      <c r="M118" s="280"/>
      <c r="N118" s="280"/>
      <c r="O118" s="280"/>
      <c r="P118" s="40">
        <f t="shared" si="7"/>
        <v>0</v>
      </c>
      <c r="Q118" s="40"/>
      <c r="R118" s="40"/>
      <c r="S118" s="280"/>
    </row>
    <row r="119" spans="1:19" s="235" customFormat="1">
      <c r="A119" s="228"/>
      <c r="B119" s="40" t="s">
        <v>972</v>
      </c>
      <c r="C119" s="280"/>
      <c r="D119" s="280"/>
      <c r="E119" s="280"/>
      <c r="F119" s="280"/>
      <c r="G119" s="40">
        <f t="shared" si="6"/>
        <v>0</v>
      </c>
      <c r="H119" s="40"/>
      <c r="I119" s="40"/>
      <c r="J119" s="280"/>
      <c r="M119" s="280"/>
      <c r="N119" s="280"/>
      <c r="O119" s="280"/>
      <c r="P119" s="40">
        <f t="shared" si="7"/>
        <v>0</v>
      </c>
      <c r="Q119" s="40"/>
      <c r="R119" s="40"/>
      <c r="S119" s="280"/>
    </row>
    <row r="120" spans="1:19" s="235" customFormat="1">
      <c r="A120" s="228"/>
      <c r="B120" s="40" t="s">
        <v>973</v>
      </c>
      <c r="C120" s="280"/>
      <c r="D120" s="280"/>
      <c r="E120" s="280"/>
      <c r="F120" s="280"/>
      <c r="G120" s="40">
        <f t="shared" si="6"/>
        <v>0</v>
      </c>
      <c r="H120" s="40"/>
      <c r="I120" s="40"/>
      <c r="J120" s="280"/>
      <c r="M120" s="280"/>
      <c r="N120" s="280"/>
      <c r="O120" s="280"/>
      <c r="P120" s="40">
        <f t="shared" si="7"/>
        <v>0</v>
      </c>
      <c r="Q120" s="40"/>
      <c r="R120" s="40"/>
      <c r="S120" s="280"/>
    </row>
    <row r="121" spans="1:19" s="235" customFormat="1">
      <c r="A121" s="228" t="s">
        <v>100</v>
      </c>
      <c r="B121" s="40" t="s">
        <v>974</v>
      </c>
      <c r="C121" s="280" t="s">
        <v>226</v>
      </c>
      <c r="D121" s="280" t="s">
        <v>940</v>
      </c>
      <c r="E121" s="280">
        <v>48875</v>
      </c>
      <c r="F121" s="280">
        <v>2875</v>
      </c>
      <c r="G121" s="40">
        <f t="shared" si="6"/>
        <v>51750</v>
      </c>
      <c r="H121" s="40"/>
      <c r="I121" s="40"/>
      <c r="J121" s="323" t="s">
        <v>941</v>
      </c>
      <c r="M121" s="280" t="s">
        <v>940</v>
      </c>
      <c r="N121" s="280">
        <v>48875</v>
      </c>
      <c r="O121" s="280">
        <v>2875</v>
      </c>
      <c r="P121" s="40">
        <f t="shared" si="7"/>
        <v>51750</v>
      </c>
      <c r="Q121" s="40"/>
      <c r="R121" s="40"/>
      <c r="S121" s="323" t="s">
        <v>941</v>
      </c>
    </row>
    <row r="122" spans="1:19" s="235" customFormat="1">
      <c r="A122" s="228" t="s">
        <v>103</v>
      </c>
      <c r="B122" s="40" t="s">
        <v>975</v>
      </c>
      <c r="C122" s="280" t="s">
        <v>226</v>
      </c>
      <c r="D122" s="280" t="s">
        <v>940</v>
      </c>
      <c r="E122" s="280">
        <v>37950</v>
      </c>
      <c r="F122" s="280">
        <v>2300</v>
      </c>
      <c r="G122" s="40">
        <f t="shared" si="6"/>
        <v>40250</v>
      </c>
      <c r="H122" s="40"/>
      <c r="I122" s="40"/>
      <c r="J122" s="323" t="s">
        <v>941</v>
      </c>
      <c r="M122" s="280" t="s">
        <v>940</v>
      </c>
      <c r="N122" s="280">
        <v>37950</v>
      </c>
      <c r="O122" s="280">
        <v>2300</v>
      </c>
      <c r="P122" s="40">
        <f t="shared" si="7"/>
        <v>40250</v>
      </c>
      <c r="Q122" s="40"/>
      <c r="R122" s="40"/>
      <c r="S122" s="323" t="s">
        <v>941</v>
      </c>
    </row>
    <row r="123" spans="1:19" s="235" customFormat="1">
      <c r="A123" s="228"/>
      <c r="B123" s="40"/>
      <c r="C123" s="280"/>
      <c r="D123" s="280"/>
      <c r="E123" s="280"/>
      <c r="F123" s="280"/>
      <c r="G123" s="40">
        <f t="shared" si="6"/>
        <v>0</v>
      </c>
      <c r="H123" s="40"/>
      <c r="I123" s="40"/>
      <c r="J123" s="280"/>
      <c r="M123" s="280"/>
      <c r="N123" s="280"/>
      <c r="O123" s="280"/>
      <c r="P123" s="40">
        <f t="shared" si="7"/>
        <v>0</v>
      </c>
      <c r="Q123" s="40"/>
      <c r="R123" s="40"/>
      <c r="S123" s="280"/>
    </row>
    <row r="124" spans="1:19" s="235" customFormat="1">
      <c r="A124" s="228">
        <v>2.7</v>
      </c>
      <c r="B124" s="319" t="s">
        <v>976</v>
      </c>
      <c r="C124" s="273"/>
      <c r="D124" s="273"/>
      <c r="E124" s="273"/>
      <c r="F124" s="273"/>
      <c r="G124" s="40">
        <f t="shared" si="6"/>
        <v>0</v>
      </c>
      <c r="H124" s="40"/>
      <c r="I124" s="40"/>
      <c r="J124" s="273"/>
      <c r="M124" s="273"/>
      <c r="N124" s="273"/>
      <c r="O124" s="273"/>
      <c r="P124" s="40">
        <f t="shared" si="7"/>
        <v>0</v>
      </c>
      <c r="Q124" s="40"/>
      <c r="R124" s="40"/>
      <c r="S124" s="273"/>
    </row>
    <row r="125" spans="1:19" s="235" customFormat="1">
      <c r="A125" s="228"/>
      <c r="B125" s="283" t="s">
        <v>959</v>
      </c>
      <c r="C125" s="273"/>
      <c r="D125" s="273"/>
      <c r="E125" s="273"/>
      <c r="F125" s="273"/>
      <c r="G125" s="40">
        <f t="shared" si="6"/>
        <v>0</v>
      </c>
      <c r="H125" s="40"/>
      <c r="I125" s="40"/>
      <c r="J125" s="273"/>
      <c r="M125" s="273"/>
      <c r="N125" s="273"/>
      <c r="O125" s="273"/>
      <c r="P125" s="40">
        <f t="shared" si="7"/>
        <v>0</v>
      </c>
      <c r="Q125" s="40"/>
      <c r="R125" s="40"/>
      <c r="S125" s="273"/>
    </row>
    <row r="126" spans="1:19" s="235" customFormat="1">
      <c r="A126" s="228"/>
      <c r="B126" s="283" t="s">
        <v>977</v>
      </c>
      <c r="C126" s="280" t="s">
        <v>226</v>
      </c>
      <c r="D126" s="280">
        <v>0</v>
      </c>
      <c r="E126" s="280">
        <v>3220</v>
      </c>
      <c r="F126" s="280">
        <v>1150</v>
      </c>
      <c r="G126" s="40">
        <f t="shared" si="6"/>
        <v>4370</v>
      </c>
      <c r="H126" s="40"/>
      <c r="I126" s="40"/>
      <c r="J126" s="324">
        <f>D126*G126</f>
        <v>0</v>
      </c>
      <c r="M126" s="280">
        <v>0</v>
      </c>
      <c r="N126" s="280">
        <v>3220</v>
      </c>
      <c r="O126" s="280">
        <v>1150</v>
      </c>
      <c r="P126" s="40">
        <f t="shared" si="7"/>
        <v>4370</v>
      </c>
      <c r="Q126" s="40"/>
      <c r="R126" s="40"/>
      <c r="S126" s="324">
        <f>M126*P126</f>
        <v>0</v>
      </c>
    </row>
    <row r="127" spans="1:19" s="235" customFormat="1">
      <c r="A127" s="228"/>
      <c r="B127" s="283"/>
      <c r="C127" s="273"/>
      <c r="D127" s="273"/>
      <c r="E127" s="273"/>
      <c r="F127" s="273"/>
      <c r="G127" s="40">
        <f t="shared" si="6"/>
        <v>0</v>
      </c>
      <c r="H127" s="40"/>
      <c r="I127" s="40"/>
      <c r="J127" s="273"/>
      <c r="M127" s="273"/>
      <c r="N127" s="273"/>
      <c r="O127" s="273"/>
      <c r="P127" s="40">
        <f t="shared" si="7"/>
        <v>0</v>
      </c>
      <c r="Q127" s="40"/>
      <c r="R127" s="40"/>
      <c r="S127" s="273"/>
    </row>
    <row r="128" spans="1:19" s="235" customFormat="1">
      <c r="A128" s="597" t="s">
        <v>978</v>
      </c>
      <c r="B128" s="319" t="s">
        <v>979</v>
      </c>
      <c r="C128" s="280"/>
      <c r="D128" s="280"/>
      <c r="E128" s="280"/>
      <c r="F128" s="280"/>
      <c r="G128" s="40">
        <f t="shared" si="6"/>
        <v>0</v>
      </c>
      <c r="H128" s="40"/>
      <c r="I128" s="40"/>
      <c r="J128" s="280"/>
      <c r="M128" s="280"/>
      <c r="N128" s="280"/>
      <c r="O128" s="280"/>
      <c r="P128" s="40">
        <f t="shared" si="7"/>
        <v>0</v>
      </c>
      <c r="Q128" s="40"/>
      <c r="R128" s="40"/>
      <c r="S128" s="280"/>
    </row>
    <row r="129" spans="1:19" s="235" customFormat="1">
      <c r="A129" s="228"/>
      <c r="B129" s="283" t="s">
        <v>959</v>
      </c>
      <c r="C129" s="280"/>
      <c r="D129" s="280"/>
      <c r="E129" s="280"/>
      <c r="F129" s="280"/>
      <c r="G129" s="40">
        <f t="shared" si="6"/>
        <v>0</v>
      </c>
      <c r="H129" s="40"/>
      <c r="I129" s="40"/>
      <c r="J129" s="280"/>
      <c r="M129" s="280"/>
      <c r="N129" s="280"/>
      <c r="O129" s="280"/>
      <c r="P129" s="40">
        <f t="shared" si="7"/>
        <v>0</v>
      </c>
      <c r="Q129" s="40"/>
      <c r="R129" s="40"/>
      <c r="S129" s="280"/>
    </row>
    <row r="130" spans="1:19" s="235" customFormat="1">
      <c r="A130" s="228"/>
      <c r="B130" s="40" t="s">
        <v>980</v>
      </c>
      <c r="C130" s="280"/>
      <c r="D130" s="280"/>
      <c r="E130" s="280"/>
      <c r="F130" s="280"/>
      <c r="G130" s="40">
        <f t="shared" si="6"/>
        <v>0</v>
      </c>
      <c r="H130" s="40"/>
      <c r="I130" s="40"/>
      <c r="J130" s="280"/>
      <c r="M130" s="280"/>
      <c r="N130" s="280"/>
      <c r="O130" s="280"/>
      <c r="P130" s="40">
        <f t="shared" si="7"/>
        <v>0</v>
      </c>
      <c r="Q130" s="40"/>
      <c r="R130" s="40"/>
      <c r="S130" s="280"/>
    </row>
    <row r="131" spans="1:19" s="235" customFormat="1">
      <c r="A131" s="228"/>
      <c r="B131" s="40" t="s">
        <v>981</v>
      </c>
      <c r="C131" s="280"/>
      <c r="D131" s="280"/>
      <c r="E131" s="280"/>
      <c r="F131" s="280"/>
      <c r="G131" s="40">
        <f t="shared" si="6"/>
        <v>0</v>
      </c>
      <c r="H131" s="40"/>
      <c r="I131" s="40"/>
      <c r="J131" s="280"/>
      <c r="M131" s="280"/>
      <c r="N131" s="280"/>
      <c r="O131" s="280"/>
      <c r="P131" s="40">
        <f t="shared" si="7"/>
        <v>0</v>
      </c>
      <c r="Q131" s="40"/>
      <c r="R131" s="40"/>
      <c r="S131" s="280"/>
    </row>
    <row r="132" spans="1:19" s="235" customFormat="1">
      <c r="A132" s="228"/>
      <c r="B132" s="40" t="s">
        <v>982</v>
      </c>
      <c r="C132" s="280"/>
      <c r="D132" s="280"/>
      <c r="E132" s="280"/>
      <c r="F132" s="280"/>
      <c r="G132" s="40">
        <f t="shared" si="6"/>
        <v>0</v>
      </c>
      <c r="H132" s="40"/>
      <c r="I132" s="40"/>
      <c r="J132" s="280"/>
      <c r="M132" s="280"/>
      <c r="N132" s="280"/>
      <c r="O132" s="280"/>
      <c r="P132" s="40">
        <f t="shared" si="7"/>
        <v>0</v>
      </c>
      <c r="Q132" s="40"/>
      <c r="R132" s="40"/>
      <c r="S132" s="280"/>
    </row>
    <row r="133" spans="1:19" s="235" customFormat="1">
      <c r="A133" s="228" t="s">
        <v>100</v>
      </c>
      <c r="B133" s="40" t="s">
        <v>974</v>
      </c>
      <c r="C133" s="280" t="s">
        <v>226</v>
      </c>
      <c r="D133" s="280">
        <v>0</v>
      </c>
      <c r="E133" s="280">
        <v>7475</v>
      </c>
      <c r="F133" s="280">
        <v>1150</v>
      </c>
      <c r="G133" s="40">
        <f t="shared" si="6"/>
        <v>8625</v>
      </c>
      <c r="H133" s="40"/>
      <c r="I133" s="40"/>
      <c r="J133" s="324">
        <f>D133*G133</f>
        <v>0</v>
      </c>
      <c r="M133" s="280">
        <v>0</v>
      </c>
      <c r="N133" s="280">
        <v>7475</v>
      </c>
      <c r="O133" s="280">
        <v>1150</v>
      </c>
      <c r="P133" s="40">
        <f t="shared" si="7"/>
        <v>8625</v>
      </c>
      <c r="Q133" s="40"/>
      <c r="R133" s="40"/>
      <c r="S133" s="324">
        <f>M133*P133</f>
        <v>0</v>
      </c>
    </row>
    <row r="134" spans="1:19" s="235" customFormat="1">
      <c r="A134" s="228" t="s">
        <v>103</v>
      </c>
      <c r="B134" s="40" t="s">
        <v>975</v>
      </c>
      <c r="C134" s="280" t="s">
        <v>226</v>
      </c>
      <c r="D134" s="280" t="s">
        <v>940</v>
      </c>
      <c r="E134" s="280">
        <v>6670</v>
      </c>
      <c r="F134" s="280">
        <v>1035</v>
      </c>
      <c r="G134" s="40">
        <f t="shared" si="6"/>
        <v>7705</v>
      </c>
      <c r="H134" s="40"/>
      <c r="I134" s="40"/>
      <c r="J134" s="280"/>
      <c r="M134" s="280" t="s">
        <v>940</v>
      </c>
      <c r="N134" s="280">
        <v>6670</v>
      </c>
      <c r="O134" s="280">
        <v>1035</v>
      </c>
      <c r="P134" s="40">
        <f t="shared" si="7"/>
        <v>7705</v>
      </c>
      <c r="Q134" s="40"/>
      <c r="R134" s="40"/>
      <c r="S134" s="280"/>
    </row>
    <row r="135" spans="1:19" s="235" customFormat="1">
      <c r="A135" s="228"/>
      <c r="B135" s="40"/>
      <c r="C135" s="280"/>
      <c r="D135" s="280"/>
      <c r="E135" s="280"/>
      <c r="F135" s="280"/>
      <c r="G135" s="40">
        <f t="shared" si="6"/>
        <v>0</v>
      </c>
      <c r="H135" s="40"/>
      <c r="I135" s="40"/>
      <c r="J135" s="280"/>
      <c r="M135" s="280"/>
      <c r="N135" s="280"/>
      <c r="O135" s="280"/>
      <c r="P135" s="40">
        <f t="shared" si="7"/>
        <v>0</v>
      </c>
      <c r="Q135" s="40"/>
      <c r="R135" s="40"/>
      <c r="S135" s="280"/>
    </row>
    <row r="136" spans="1:19" s="235" customFormat="1">
      <c r="A136" s="228">
        <v>2.9</v>
      </c>
      <c r="B136" s="319" t="s">
        <v>983</v>
      </c>
      <c r="C136" s="280"/>
      <c r="D136" s="280"/>
      <c r="E136" s="280"/>
      <c r="F136" s="280"/>
      <c r="G136" s="40">
        <f t="shared" si="6"/>
        <v>0</v>
      </c>
      <c r="H136" s="40"/>
      <c r="I136" s="40"/>
      <c r="J136" s="280"/>
      <c r="M136" s="280"/>
      <c r="N136" s="280"/>
      <c r="O136" s="280"/>
      <c r="P136" s="40">
        <f t="shared" si="7"/>
        <v>0</v>
      </c>
      <c r="Q136" s="40"/>
      <c r="R136" s="40"/>
      <c r="S136" s="280"/>
    </row>
    <row r="137" spans="1:19" s="235" customFormat="1">
      <c r="A137" s="228"/>
      <c r="B137" s="283" t="s">
        <v>959</v>
      </c>
      <c r="C137" s="273"/>
      <c r="D137" s="273"/>
      <c r="E137" s="273"/>
      <c r="F137" s="273"/>
      <c r="G137" s="40">
        <f t="shared" si="6"/>
        <v>0</v>
      </c>
      <c r="H137" s="40"/>
      <c r="I137" s="40"/>
      <c r="J137" s="273"/>
      <c r="M137" s="273"/>
      <c r="N137" s="273"/>
      <c r="O137" s="273"/>
      <c r="P137" s="40">
        <f t="shared" si="7"/>
        <v>0</v>
      </c>
      <c r="Q137" s="40"/>
      <c r="R137" s="40"/>
      <c r="S137" s="273"/>
    </row>
    <row r="138" spans="1:19" s="235" customFormat="1">
      <c r="A138" s="228"/>
      <c r="B138" s="283" t="s">
        <v>984</v>
      </c>
      <c r="C138" s="280"/>
      <c r="D138" s="280"/>
      <c r="E138" s="280"/>
      <c r="F138" s="280"/>
      <c r="G138" s="40">
        <f t="shared" si="6"/>
        <v>0</v>
      </c>
      <c r="H138" s="40"/>
      <c r="I138" s="40"/>
      <c r="J138" s="320"/>
      <c r="M138" s="280"/>
      <c r="N138" s="280"/>
      <c r="O138" s="280"/>
      <c r="P138" s="40">
        <f t="shared" si="7"/>
        <v>0</v>
      </c>
      <c r="Q138" s="40"/>
      <c r="R138" s="40"/>
      <c r="S138" s="320"/>
    </row>
    <row r="139" spans="1:19" s="235" customFormat="1">
      <c r="A139" s="228"/>
      <c r="B139" s="40" t="s">
        <v>985</v>
      </c>
      <c r="C139" s="280" t="s">
        <v>226</v>
      </c>
      <c r="D139" s="280">
        <v>0</v>
      </c>
      <c r="E139" s="280">
        <v>4600</v>
      </c>
      <c r="F139" s="280">
        <v>1150</v>
      </c>
      <c r="G139" s="40">
        <f t="shared" si="6"/>
        <v>5750</v>
      </c>
      <c r="H139" s="40"/>
      <c r="I139" s="40"/>
      <c r="J139" s="324">
        <f>D139*G139</f>
        <v>0</v>
      </c>
      <c r="M139" s="280">
        <v>0</v>
      </c>
      <c r="N139" s="280">
        <v>4600</v>
      </c>
      <c r="O139" s="280">
        <v>1150</v>
      </c>
      <c r="P139" s="40">
        <f t="shared" si="7"/>
        <v>5750</v>
      </c>
      <c r="Q139" s="40"/>
      <c r="R139" s="40"/>
      <c r="S139" s="324">
        <f>M139*P139</f>
        <v>0</v>
      </c>
    </row>
    <row r="140" spans="1:19" s="235" customFormat="1">
      <c r="A140" s="228"/>
      <c r="B140" s="40"/>
      <c r="C140" s="280"/>
      <c r="D140" s="280"/>
      <c r="E140" s="280"/>
      <c r="F140" s="280"/>
      <c r="G140" s="40">
        <f t="shared" si="6"/>
        <v>0</v>
      </c>
      <c r="H140" s="40"/>
      <c r="I140" s="40"/>
      <c r="J140" s="280"/>
      <c r="M140" s="280"/>
      <c r="N140" s="280"/>
      <c r="O140" s="280"/>
      <c r="P140" s="40">
        <f t="shared" si="7"/>
        <v>0</v>
      </c>
      <c r="Q140" s="40"/>
      <c r="R140" s="40"/>
      <c r="S140" s="280"/>
    </row>
    <row r="141" spans="1:19" s="235" customFormat="1">
      <c r="A141" s="325">
        <v>2.1</v>
      </c>
      <c r="B141" s="319" t="s">
        <v>986</v>
      </c>
      <c r="C141" s="280"/>
      <c r="D141" s="280"/>
      <c r="E141" s="280"/>
      <c r="F141" s="280"/>
      <c r="G141" s="40">
        <f t="shared" si="6"/>
        <v>0</v>
      </c>
      <c r="H141" s="40"/>
      <c r="I141" s="40"/>
      <c r="J141" s="280"/>
      <c r="M141" s="280"/>
      <c r="N141" s="280"/>
      <c r="O141" s="280"/>
      <c r="P141" s="40">
        <f t="shared" si="7"/>
        <v>0</v>
      </c>
      <c r="Q141" s="40"/>
      <c r="R141" s="40"/>
      <c r="S141" s="280"/>
    </row>
    <row r="142" spans="1:19" s="235" customFormat="1">
      <c r="A142" s="228"/>
      <c r="B142" s="40"/>
      <c r="C142" s="280"/>
      <c r="D142" s="280"/>
      <c r="E142" s="280"/>
      <c r="F142" s="280"/>
      <c r="G142" s="40">
        <f t="shared" si="6"/>
        <v>0</v>
      </c>
      <c r="H142" s="40"/>
      <c r="I142" s="40"/>
      <c r="J142" s="280"/>
      <c r="M142" s="280"/>
      <c r="N142" s="280"/>
      <c r="O142" s="280"/>
      <c r="P142" s="40">
        <f t="shared" si="7"/>
        <v>0</v>
      </c>
      <c r="Q142" s="40"/>
      <c r="R142" s="40"/>
      <c r="S142" s="280"/>
    </row>
    <row r="143" spans="1:19" s="235" customFormat="1" ht="66">
      <c r="A143" s="228"/>
      <c r="B143" s="232" t="s">
        <v>987</v>
      </c>
      <c r="C143" s="280" t="s">
        <v>226</v>
      </c>
      <c r="D143" s="280">
        <v>0</v>
      </c>
      <c r="E143" s="280">
        <v>3680</v>
      </c>
      <c r="F143" s="280">
        <v>1150</v>
      </c>
      <c r="G143" s="318">
        <f t="shared" si="6"/>
        <v>4830</v>
      </c>
      <c r="H143" s="40"/>
      <c r="I143" s="40"/>
      <c r="J143" s="324">
        <f>D143*G143</f>
        <v>0</v>
      </c>
      <c r="M143" s="280">
        <v>0</v>
      </c>
      <c r="N143" s="280">
        <v>3680</v>
      </c>
      <c r="O143" s="280">
        <v>1150</v>
      </c>
      <c r="P143" s="318">
        <f t="shared" si="7"/>
        <v>4830</v>
      </c>
      <c r="Q143" s="40"/>
      <c r="R143" s="40"/>
      <c r="S143" s="324">
        <f>M143*P143</f>
        <v>0</v>
      </c>
    </row>
    <row r="144" spans="1:19" s="235" customFormat="1">
      <c r="A144" s="228"/>
      <c r="B144" s="40"/>
      <c r="C144" s="280"/>
      <c r="D144" s="280"/>
      <c r="E144" s="280"/>
      <c r="F144" s="280"/>
      <c r="G144" s="40">
        <f t="shared" si="6"/>
        <v>0</v>
      </c>
      <c r="H144" s="40"/>
      <c r="I144" s="40"/>
      <c r="J144" s="320"/>
      <c r="M144" s="280"/>
      <c r="N144" s="280"/>
      <c r="O144" s="280"/>
      <c r="P144" s="40">
        <f t="shared" si="7"/>
        <v>0</v>
      </c>
      <c r="Q144" s="40"/>
      <c r="R144" s="40"/>
      <c r="S144" s="320"/>
    </row>
    <row r="145" spans="1:19" s="235" customFormat="1">
      <c r="A145" s="228">
        <v>2.11</v>
      </c>
      <c r="B145" s="319" t="s">
        <v>988</v>
      </c>
      <c r="C145" s="280"/>
      <c r="D145" s="280"/>
      <c r="E145" s="280"/>
      <c r="F145" s="280"/>
      <c r="G145" s="40">
        <f t="shared" si="6"/>
        <v>0</v>
      </c>
      <c r="H145" s="40"/>
      <c r="I145" s="40"/>
      <c r="J145" s="320"/>
      <c r="M145" s="280"/>
      <c r="N145" s="280"/>
      <c r="O145" s="280"/>
      <c r="P145" s="40">
        <f t="shared" si="7"/>
        <v>0</v>
      </c>
      <c r="Q145" s="40"/>
      <c r="R145" s="40"/>
      <c r="S145" s="320"/>
    </row>
    <row r="146" spans="1:19" s="235" customFormat="1" ht="132">
      <c r="A146" s="228"/>
      <c r="B146" s="232" t="s">
        <v>989</v>
      </c>
      <c r="C146" s="280"/>
      <c r="D146" s="280"/>
      <c r="E146" s="280"/>
      <c r="F146" s="280"/>
      <c r="G146" s="40">
        <f t="shared" si="6"/>
        <v>0</v>
      </c>
      <c r="H146" s="40"/>
      <c r="I146" s="40"/>
      <c r="J146" s="320"/>
      <c r="M146" s="280"/>
      <c r="N146" s="280"/>
      <c r="O146" s="280"/>
      <c r="P146" s="40">
        <f t="shared" si="7"/>
        <v>0</v>
      </c>
      <c r="Q146" s="40"/>
      <c r="R146" s="40"/>
      <c r="S146" s="320"/>
    </row>
    <row r="147" spans="1:19" s="235" customFormat="1">
      <c r="A147" s="228" t="s">
        <v>100</v>
      </c>
      <c r="B147" s="40" t="s">
        <v>974</v>
      </c>
      <c r="C147" s="280" t="s">
        <v>226</v>
      </c>
      <c r="D147" s="280">
        <v>0</v>
      </c>
      <c r="E147" s="280">
        <v>148925</v>
      </c>
      <c r="F147" s="280">
        <v>6325</v>
      </c>
      <c r="G147" s="40">
        <f t="shared" si="6"/>
        <v>155250</v>
      </c>
      <c r="H147" s="40"/>
      <c r="I147" s="40"/>
      <c r="J147" s="324">
        <f>D147*G147</f>
        <v>0</v>
      </c>
      <c r="M147" s="280">
        <v>0</v>
      </c>
      <c r="N147" s="280">
        <v>148925</v>
      </c>
      <c r="O147" s="280">
        <v>6325</v>
      </c>
      <c r="P147" s="40">
        <f t="shared" si="7"/>
        <v>155250</v>
      </c>
      <c r="Q147" s="40"/>
      <c r="R147" s="40"/>
      <c r="S147" s="324">
        <f>M147*P147</f>
        <v>0</v>
      </c>
    </row>
    <row r="148" spans="1:19" s="235" customFormat="1">
      <c r="A148" s="228" t="s">
        <v>103</v>
      </c>
      <c r="B148" s="40" t="s">
        <v>975</v>
      </c>
      <c r="C148" s="280" t="s">
        <v>226</v>
      </c>
      <c r="D148" s="280" t="s">
        <v>940</v>
      </c>
      <c r="E148" s="280">
        <v>138000</v>
      </c>
      <c r="F148" s="280">
        <v>5750</v>
      </c>
      <c r="G148" s="40">
        <f t="shared" si="6"/>
        <v>143750</v>
      </c>
      <c r="H148" s="40"/>
      <c r="I148" s="40"/>
      <c r="J148" s="280" t="s">
        <v>941</v>
      </c>
      <c r="M148" s="280" t="s">
        <v>940</v>
      </c>
      <c r="N148" s="280">
        <v>138000</v>
      </c>
      <c r="O148" s="280">
        <v>5750</v>
      </c>
      <c r="P148" s="40">
        <f t="shared" si="7"/>
        <v>143750</v>
      </c>
      <c r="Q148" s="40"/>
      <c r="R148" s="40"/>
      <c r="S148" s="280" t="s">
        <v>941</v>
      </c>
    </row>
    <row r="149" spans="1:19" s="235" customFormat="1">
      <c r="A149" s="228"/>
      <c r="B149" s="40"/>
      <c r="C149" s="280"/>
      <c r="D149" s="280"/>
      <c r="E149" s="280"/>
      <c r="F149" s="280"/>
      <c r="G149" s="40">
        <f t="shared" si="6"/>
        <v>0</v>
      </c>
      <c r="H149" s="40"/>
      <c r="I149" s="40"/>
      <c r="J149" s="320"/>
      <c r="M149" s="280"/>
      <c r="N149" s="280"/>
      <c r="O149" s="280"/>
      <c r="P149" s="40">
        <f t="shared" si="7"/>
        <v>0</v>
      </c>
      <c r="Q149" s="40"/>
      <c r="R149" s="40"/>
      <c r="S149" s="320"/>
    </row>
    <row r="150" spans="1:19" s="312" customFormat="1" ht="145.19999999999999">
      <c r="A150" s="326">
        <v>2.12</v>
      </c>
      <c r="B150" s="327" t="s">
        <v>990</v>
      </c>
      <c r="C150" s="328"/>
      <c r="D150" s="329"/>
      <c r="E150" s="329"/>
      <c r="F150" s="329"/>
      <c r="G150" s="40">
        <f t="shared" si="6"/>
        <v>0</v>
      </c>
      <c r="H150" s="40"/>
      <c r="I150" s="40"/>
      <c r="J150" s="329"/>
      <c r="M150" s="329"/>
      <c r="N150" s="329"/>
      <c r="O150" s="329"/>
      <c r="P150" s="40">
        <f t="shared" si="7"/>
        <v>0</v>
      </c>
      <c r="Q150" s="40"/>
      <c r="R150" s="40"/>
      <c r="S150" s="329"/>
    </row>
    <row r="151" spans="1:19" s="235" customFormat="1">
      <c r="A151" s="228" t="s">
        <v>100</v>
      </c>
      <c r="B151" s="40" t="s">
        <v>974</v>
      </c>
      <c r="C151" s="280" t="s">
        <v>226</v>
      </c>
      <c r="D151" s="280" t="s">
        <v>940</v>
      </c>
      <c r="E151" s="280">
        <v>133975</v>
      </c>
      <c r="F151" s="280">
        <v>4025</v>
      </c>
      <c r="G151" s="40">
        <f t="shared" si="6"/>
        <v>138000</v>
      </c>
      <c r="H151" s="40"/>
      <c r="I151" s="40"/>
      <c r="J151" s="323" t="s">
        <v>941</v>
      </c>
      <c r="M151" s="280" t="s">
        <v>940</v>
      </c>
      <c r="N151" s="280">
        <v>133975</v>
      </c>
      <c r="O151" s="280">
        <v>4025</v>
      </c>
      <c r="P151" s="40">
        <f t="shared" si="7"/>
        <v>138000</v>
      </c>
      <c r="Q151" s="40"/>
      <c r="R151" s="40"/>
      <c r="S151" s="323" t="s">
        <v>941</v>
      </c>
    </row>
    <row r="152" spans="1:19" s="235" customFormat="1">
      <c r="A152" s="228" t="s">
        <v>103</v>
      </c>
      <c r="B152" s="40" t="s">
        <v>975</v>
      </c>
      <c r="C152" s="280" t="s">
        <v>226</v>
      </c>
      <c r="D152" s="280">
        <v>0</v>
      </c>
      <c r="E152" s="280">
        <v>105800</v>
      </c>
      <c r="F152" s="280">
        <v>3450</v>
      </c>
      <c r="G152" s="40">
        <f t="shared" si="6"/>
        <v>109250</v>
      </c>
      <c r="H152" s="40"/>
      <c r="I152" s="40"/>
      <c r="J152" s="324">
        <f>D152*G152</f>
        <v>0</v>
      </c>
      <c r="M152" s="280">
        <v>0</v>
      </c>
      <c r="N152" s="280">
        <v>105800</v>
      </c>
      <c r="O152" s="280">
        <v>3450</v>
      </c>
      <c r="P152" s="40">
        <f t="shared" si="7"/>
        <v>109250</v>
      </c>
      <c r="Q152" s="40"/>
      <c r="R152" s="40"/>
      <c r="S152" s="324">
        <f>M152*P152</f>
        <v>0</v>
      </c>
    </row>
    <row r="153" spans="1:19" s="235" customFormat="1">
      <c r="A153" s="228" t="s">
        <v>105</v>
      </c>
      <c r="B153" s="40" t="s">
        <v>991</v>
      </c>
      <c r="C153" s="280" t="s">
        <v>226</v>
      </c>
      <c r="D153" s="280" t="s">
        <v>940</v>
      </c>
      <c r="E153" s="280">
        <v>98900</v>
      </c>
      <c r="F153" s="280">
        <v>3450</v>
      </c>
      <c r="G153" s="40">
        <f t="shared" si="6"/>
        <v>102350</v>
      </c>
      <c r="H153" s="40"/>
      <c r="I153" s="40"/>
      <c r="J153" s="323" t="s">
        <v>941</v>
      </c>
      <c r="M153" s="280" t="s">
        <v>940</v>
      </c>
      <c r="N153" s="280">
        <v>98900</v>
      </c>
      <c r="O153" s="280">
        <v>3450</v>
      </c>
      <c r="P153" s="40">
        <f t="shared" si="7"/>
        <v>102350</v>
      </c>
      <c r="Q153" s="40"/>
      <c r="R153" s="40"/>
      <c r="S153" s="323" t="s">
        <v>941</v>
      </c>
    </row>
    <row r="154" spans="1:19" s="312" customFormat="1">
      <c r="A154" s="326"/>
      <c r="B154" s="327"/>
      <c r="C154" s="328"/>
      <c r="D154" s="329"/>
      <c r="E154" s="329"/>
      <c r="F154" s="329"/>
      <c r="G154" s="40">
        <f t="shared" ref="G154:G210" si="8">F154+E154</f>
        <v>0</v>
      </c>
      <c r="H154" s="40"/>
      <c r="I154" s="40"/>
      <c r="J154" s="329"/>
      <c r="M154" s="329"/>
      <c r="N154" s="329"/>
      <c r="O154" s="329"/>
      <c r="P154" s="40">
        <f t="shared" si="7"/>
        <v>0</v>
      </c>
      <c r="Q154" s="40"/>
      <c r="R154" s="40"/>
      <c r="S154" s="329"/>
    </row>
    <row r="155" spans="1:19" s="235" customFormat="1">
      <c r="A155" s="305">
        <v>2.13</v>
      </c>
      <c r="B155" s="330" t="s">
        <v>992</v>
      </c>
      <c r="C155" s="280"/>
      <c r="D155" s="280"/>
      <c r="E155" s="280"/>
      <c r="F155" s="280"/>
      <c r="G155" s="40">
        <f t="shared" si="8"/>
        <v>0</v>
      </c>
      <c r="H155" s="40"/>
      <c r="I155" s="40"/>
      <c r="J155" s="273"/>
      <c r="M155" s="280"/>
      <c r="N155" s="280"/>
      <c r="O155" s="280"/>
      <c r="P155" s="40">
        <f t="shared" si="7"/>
        <v>0</v>
      </c>
      <c r="Q155" s="40"/>
      <c r="R155" s="40"/>
      <c r="S155" s="273"/>
    </row>
    <row r="156" spans="1:19" s="235" customFormat="1">
      <c r="A156" s="228"/>
      <c r="B156" s="232"/>
      <c r="C156" s="280"/>
      <c r="D156" s="273"/>
      <c r="E156" s="273"/>
      <c r="F156" s="273"/>
      <c r="G156" s="40">
        <f t="shared" si="8"/>
        <v>0</v>
      </c>
      <c r="H156" s="40"/>
      <c r="I156" s="40"/>
      <c r="J156" s="273"/>
      <c r="M156" s="273"/>
      <c r="N156" s="273"/>
      <c r="O156" s="273"/>
      <c r="P156" s="40">
        <f t="shared" si="7"/>
        <v>0</v>
      </c>
      <c r="Q156" s="40"/>
      <c r="R156" s="40"/>
      <c r="S156" s="273"/>
    </row>
    <row r="157" spans="1:19" s="235" customFormat="1">
      <c r="A157" s="228"/>
      <c r="B157" s="650" t="s">
        <v>993</v>
      </c>
      <c r="C157" s="280"/>
      <c r="D157" s="273"/>
      <c r="E157" s="273"/>
      <c r="F157" s="273"/>
      <c r="G157" s="40">
        <f t="shared" si="8"/>
        <v>0</v>
      </c>
      <c r="H157" s="40"/>
      <c r="I157" s="40"/>
      <c r="J157" s="273"/>
      <c r="M157" s="273"/>
      <c r="N157" s="273"/>
      <c r="O157" s="273"/>
      <c r="P157" s="40">
        <f t="shared" si="7"/>
        <v>0</v>
      </c>
      <c r="Q157" s="40"/>
      <c r="R157" s="40"/>
      <c r="S157" s="273"/>
    </row>
    <row r="158" spans="1:19" s="235" customFormat="1">
      <c r="A158" s="228"/>
      <c r="B158" s="651"/>
      <c r="C158" s="280" t="s">
        <v>994</v>
      </c>
      <c r="D158" s="280"/>
      <c r="E158" s="280">
        <v>11500</v>
      </c>
      <c r="F158" s="280">
        <v>46000</v>
      </c>
      <c r="G158" s="40">
        <f t="shared" si="8"/>
        <v>57500</v>
      </c>
      <c r="H158" s="40"/>
      <c r="I158" s="40"/>
      <c r="J158" s="320"/>
      <c r="M158" s="280"/>
      <c r="N158" s="280">
        <v>11500</v>
      </c>
      <c r="O158" s="280">
        <v>46000</v>
      </c>
      <c r="P158" s="40">
        <f t="shared" si="7"/>
        <v>57500</v>
      </c>
      <c r="Q158" s="40"/>
      <c r="R158" s="40"/>
      <c r="S158" s="320"/>
    </row>
    <row r="159" spans="1:19" s="235" customFormat="1">
      <c r="A159" s="272"/>
      <c r="B159" s="229" t="s">
        <v>995</v>
      </c>
      <c r="C159" s="273"/>
      <c r="D159" s="273"/>
      <c r="E159" s="273"/>
      <c r="F159" s="273"/>
      <c r="G159" s="40">
        <f t="shared" si="8"/>
        <v>0</v>
      </c>
      <c r="H159" s="40"/>
      <c r="I159" s="40"/>
      <c r="J159" s="331"/>
      <c r="M159" s="273"/>
      <c r="N159" s="273"/>
      <c r="O159" s="273"/>
      <c r="P159" s="40">
        <f t="shared" si="7"/>
        <v>0</v>
      </c>
      <c r="Q159" s="40"/>
      <c r="R159" s="40"/>
      <c r="S159" s="331"/>
    </row>
    <row r="160" spans="1:19" s="235" customFormat="1">
      <c r="A160" s="272"/>
      <c r="B160" s="229"/>
      <c r="C160" s="273"/>
      <c r="D160" s="273"/>
      <c r="E160" s="273"/>
      <c r="F160" s="273"/>
      <c r="G160" s="40">
        <f t="shared" si="8"/>
        <v>0</v>
      </c>
      <c r="H160" s="40"/>
      <c r="I160" s="40"/>
      <c r="J160" s="275"/>
      <c r="M160" s="273"/>
      <c r="N160" s="273"/>
      <c r="O160" s="273"/>
      <c r="P160" s="40">
        <f t="shared" si="7"/>
        <v>0</v>
      </c>
      <c r="Q160" s="40"/>
      <c r="R160" s="40"/>
      <c r="S160" s="275"/>
    </row>
    <row r="161" spans="1:19" s="235" customFormat="1">
      <c r="A161" s="228">
        <v>3</v>
      </c>
      <c r="B161" s="229" t="s">
        <v>996</v>
      </c>
      <c r="C161" s="280"/>
      <c r="D161" s="280"/>
      <c r="E161" s="280"/>
      <c r="F161" s="280"/>
      <c r="G161" s="40">
        <f t="shared" si="8"/>
        <v>0</v>
      </c>
      <c r="H161" s="40"/>
      <c r="I161" s="40"/>
      <c r="J161" s="280"/>
      <c r="M161" s="280"/>
      <c r="N161" s="280"/>
      <c r="O161" s="280"/>
      <c r="P161" s="40">
        <f t="shared" si="7"/>
        <v>0</v>
      </c>
      <c r="Q161" s="40"/>
      <c r="R161" s="40"/>
      <c r="S161" s="280"/>
    </row>
    <row r="162" spans="1:19" s="235" customFormat="1">
      <c r="A162" s="228"/>
      <c r="B162" s="283"/>
      <c r="C162" s="280"/>
      <c r="D162" s="280"/>
      <c r="E162" s="280"/>
      <c r="F162" s="280"/>
      <c r="G162" s="40">
        <f t="shared" si="8"/>
        <v>0</v>
      </c>
      <c r="H162" s="40"/>
      <c r="I162" s="40"/>
      <c r="J162" s="280"/>
      <c r="M162" s="280"/>
      <c r="N162" s="280"/>
      <c r="O162" s="280"/>
      <c r="P162" s="40">
        <f t="shared" si="7"/>
        <v>0</v>
      </c>
      <c r="Q162" s="40"/>
      <c r="R162" s="40"/>
      <c r="S162" s="280"/>
    </row>
    <row r="163" spans="1:19" s="235" customFormat="1" ht="158.4">
      <c r="A163" s="82">
        <v>3.1</v>
      </c>
      <c r="B163" s="232" t="s">
        <v>997</v>
      </c>
      <c r="C163" s="280"/>
      <c r="D163" s="243"/>
      <c r="E163" s="243"/>
      <c r="F163" s="243"/>
      <c r="G163" s="40">
        <f t="shared" si="8"/>
        <v>0</v>
      </c>
      <c r="H163" s="40"/>
      <c r="I163" s="40"/>
      <c r="J163" s="243"/>
      <c r="M163" s="243"/>
      <c r="N163" s="243"/>
      <c r="O163" s="243"/>
      <c r="P163" s="40">
        <f t="shared" si="7"/>
        <v>0</v>
      </c>
      <c r="Q163" s="40"/>
      <c r="R163" s="40"/>
      <c r="S163" s="243"/>
    </row>
    <row r="164" spans="1:19" s="235" customFormat="1">
      <c r="A164" s="82" t="s">
        <v>998</v>
      </c>
      <c r="B164" s="232" t="s">
        <v>999</v>
      </c>
      <c r="C164" s="280" t="s">
        <v>1000</v>
      </c>
      <c r="D164" s="280">
        <v>892</v>
      </c>
      <c r="E164" s="280">
        <v>1147</v>
      </c>
      <c r="F164" s="280">
        <v>437</v>
      </c>
      <c r="G164" s="40">
        <f>F164+E164</f>
        <v>1584</v>
      </c>
      <c r="H164" s="40">
        <f>E164*D164</f>
        <v>1023124</v>
      </c>
      <c r="I164" s="40">
        <f>F164*D164</f>
        <v>389804</v>
      </c>
      <c r="J164" s="237">
        <f>H164+I164</f>
        <v>1412928</v>
      </c>
      <c r="M164" s="280">
        <v>892</v>
      </c>
      <c r="N164" s="280">
        <v>1090</v>
      </c>
      <c r="O164" s="280">
        <v>415</v>
      </c>
      <c r="P164" s="40">
        <f t="shared" si="7"/>
        <v>1505</v>
      </c>
      <c r="Q164" s="40">
        <f t="shared" ref="Q164:Q167" si="9">N164*M164</f>
        <v>972280</v>
      </c>
      <c r="R164" s="40">
        <f t="shared" ref="R164:R167" si="10">O164*M164</f>
        <v>370180</v>
      </c>
      <c r="S164" s="237">
        <f>Q164+R164</f>
        <v>1342460</v>
      </c>
    </row>
    <row r="165" spans="1:19" s="235" customFormat="1">
      <c r="A165" s="82" t="s">
        <v>1001</v>
      </c>
      <c r="B165" s="232" t="s">
        <v>1002</v>
      </c>
      <c r="C165" s="280" t="s">
        <v>1000</v>
      </c>
      <c r="D165" s="280">
        <v>345</v>
      </c>
      <c r="E165" s="280">
        <v>1315</v>
      </c>
      <c r="F165" s="280">
        <v>437</v>
      </c>
      <c r="G165" s="40">
        <f t="shared" si="8"/>
        <v>1752</v>
      </c>
      <c r="H165" s="40">
        <f>E165*D165</f>
        <v>453675</v>
      </c>
      <c r="I165" s="40">
        <f>F165*D165</f>
        <v>150765</v>
      </c>
      <c r="J165" s="237">
        <f>H165+I165</f>
        <v>604440</v>
      </c>
      <c r="M165" s="280">
        <v>345</v>
      </c>
      <c r="N165" s="280">
        <v>1250</v>
      </c>
      <c r="O165" s="280">
        <v>415</v>
      </c>
      <c r="P165" s="40">
        <f t="shared" si="7"/>
        <v>1665</v>
      </c>
      <c r="Q165" s="40">
        <f t="shared" si="9"/>
        <v>431250</v>
      </c>
      <c r="R165" s="40">
        <f t="shared" si="10"/>
        <v>143175</v>
      </c>
      <c r="S165" s="237">
        <f>Q165+R165</f>
        <v>574425</v>
      </c>
    </row>
    <row r="166" spans="1:19" s="235" customFormat="1">
      <c r="A166" s="82" t="s">
        <v>1003</v>
      </c>
      <c r="B166" s="232" t="s">
        <v>1004</v>
      </c>
      <c r="C166" s="280" t="s">
        <v>1000</v>
      </c>
      <c r="D166" s="280">
        <v>60</v>
      </c>
      <c r="E166" s="280">
        <v>1475</v>
      </c>
      <c r="F166" s="280">
        <v>600</v>
      </c>
      <c r="G166" s="40">
        <f t="shared" si="8"/>
        <v>2075</v>
      </c>
      <c r="H166" s="40">
        <f>E166*D166</f>
        <v>88500</v>
      </c>
      <c r="I166" s="40">
        <f>F166*D166</f>
        <v>36000</v>
      </c>
      <c r="J166" s="237">
        <f>H166+I166</f>
        <v>124500</v>
      </c>
      <c r="M166" s="280">
        <v>60</v>
      </c>
      <c r="N166" s="280">
        <v>1401</v>
      </c>
      <c r="O166" s="280">
        <v>570</v>
      </c>
      <c r="P166" s="40">
        <f t="shared" si="7"/>
        <v>1971</v>
      </c>
      <c r="Q166" s="40">
        <f t="shared" si="9"/>
        <v>84060</v>
      </c>
      <c r="R166" s="40">
        <f t="shared" si="10"/>
        <v>34200</v>
      </c>
      <c r="S166" s="237">
        <f>Q166+R166</f>
        <v>118260</v>
      </c>
    </row>
    <row r="167" spans="1:19" s="235" customFormat="1">
      <c r="A167" s="82" t="s">
        <v>1005</v>
      </c>
      <c r="B167" s="232" t="s">
        <v>1006</v>
      </c>
      <c r="C167" s="280" t="s">
        <v>1000</v>
      </c>
      <c r="D167" s="280">
        <v>60</v>
      </c>
      <c r="E167" s="280">
        <v>1805</v>
      </c>
      <c r="F167" s="280">
        <v>605</v>
      </c>
      <c r="G167" s="40">
        <f t="shared" si="8"/>
        <v>2410</v>
      </c>
      <c r="H167" s="40">
        <f>E167*D167</f>
        <v>108300</v>
      </c>
      <c r="I167" s="40">
        <f>F167*D167</f>
        <v>36300</v>
      </c>
      <c r="J167" s="237">
        <f>H167+I167</f>
        <v>144600</v>
      </c>
      <c r="M167" s="280">
        <v>60</v>
      </c>
      <c r="N167" s="280">
        <v>1715</v>
      </c>
      <c r="O167" s="280">
        <v>575</v>
      </c>
      <c r="P167" s="40">
        <f t="shared" si="7"/>
        <v>2290</v>
      </c>
      <c r="Q167" s="40">
        <f t="shared" si="9"/>
        <v>102900</v>
      </c>
      <c r="R167" s="40">
        <f t="shared" si="10"/>
        <v>34500</v>
      </c>
      <c r="S167" s="237">
        <f>Q167+R167</f>
        <v>137400</v>
      </c>
    </row>
    <row r="168" spans="1:19" s="235" customFormat="1">
      <c r="A168" s="82"/>
      <c r="B168" s="232"/>
      <c r="C168" s="280"/>
      <c r="D168" s="243"/>
      <c r="E168" s="243"/>
      <c r="F168" s="243"/>
      <c r="G168" s="40">
        <f t="shared" si="8"/>
        <v>0</v>
      </c>
      <c r="H168" s="40"/>
      <c r="I168" s="40"/>
      <c r="J168" s="324"/>
      <c r="M168" s="243"/>
      <c r="N168" s="243"/>
      <c r="O168" s="243"/>
      <c r="P168" s="40">
        <f t="shared" si="7"/>
        <v>0</v>
      </c>
      <c r="Q168" s="40"/>
      <c r="R168" s="40"/>
      <c r="S168" s="324"/>
    </row>
    <row r="169" spans="1:19" s="235" customFormat="1" ht="92.4">
      <c r="A169" s="82">
        <v>3.2</v>
      </c>
      <c r="B169" s="232" t="s">
        <v>1007</v>
      </c>
      <c r="C169" s="280"/>
      <c r="D169" s="243"/>
      <c r="E169" s="243"/>
      <c r="F169" s="243"/>
      <c r="G169" s="40">
        <f t="shared" si="8"/>
        <v>0</v>
      </c>
      <c r="H169" s="40"/>
      <c r="I169" s="40"/>
      <c r="J169" s="243"/>
      <c r="M169" s="243"/>
      <c r="N169" s="243"/>
      <c r="O169" s="243"/>
      <c r="P169" s="40">
        <f t="shared" ref="P169:P210" si="11">O169+N169</f>
        <v>0</v>
      </c>
      <c r="Q169" s="40"/>
      <c r="R169" s="40"/>
      <c r="S169" s="243"/>
    </row>
    <row r="170" spans="1:19" s="235" customFormat="1">
      <c r="A170" s="82" t="s">
        <v>1008</v>
      </c>
      <c r="B170" s="232" t="s">
        <v>1009</v>
      </c>
      <c r="C170" s="280" t="s">
        <v>1010</v>
      </c>
      <c r="D170" s="598" t="s">
        <v>908</v>
      </c>
      <c r="E170" s="280">
        <v>805</v>
      </c>
      <c r="F170" s="280">
        <v>173</v>
      </c>
      <c r="G170" s="40">
        <f t="shared" si="8"/>
        <v>978</v>
      </c>
      <c r="H170" s="40"/>
      <c r="I170" s="40"/>
      <c r="J170" s="237"/>
      <c r="M170" s="598" t="s">
        <v>908</v>
      </c>
      <c r="N170" s="280">
        <v>805</v>
      </c>
      <c r="O170" s="280">
        <v>173</v>
      </c>
      <c r="P170" s="40">
        <f t="shared" si="11"/>
        <v>978</v>
      </c>
      <c r="Q170" s="40"/>
      <c r="R170" s="40"/>
      <c r="S170" s="237"/>
    </row>
    <row r="171" spans="1:19" s="235" customFormat="1">
      <c r="A171" s="82" t="s">
        <v>1011</v>
      </c>
      <c r="B171" s="232" t="s">
        <v>1012</v>
      </c>
      <c r="C171" s="280" t="s">
        <v>1010</v>
      </c>
      <c r="D171" s="280">
        <v>35</v>
      </c>
      <c r="E171" s="280">
        <v>655</v>
      </c>
      <c r="F171" s="280">
        <v>165</v>
      </c>
      <c r="G171" s="40">
        <f t="shared" si="8"/>
        <v>820</v>
      </c>
      <c r="H171" s="40">
        <f>E171*D171</f>
        <v>22925</v>
      </c>
      <c r="I171" s="40">
        <f>F171*D171</f>
        <v>5775</v>
      </c>
      <c r="J171" s="237">
        <f>H171+I171</f>
        <v>28700</v>
      </c>
      <c r="M171" s="280">
        <v>35</v>
      </c>
      <c r="N171" s="280">
        <v>655</v>
      </c>
      <c r="O171" s="280">
        <v>165</v>
      </c>
      <c r="P171" s="40">
        <f t="shared" si="11"/>
        <v>820</v>
      </c>
      <c r="Q171" s="40">
        <f t="shared" ref="Q171:Q174" si="12">N171*M171</f>
        <v>22925</v>
      </c>
      <c r="R171" s="40">
        <f t="shared" ref="R171:R174" si="13">O171*M171</f>
        <v>5775</v>
      </c>
      <c r="S171" s="237">
        <f>Q171+R171</f>
        <v>28700</v>
      </c>
    </row>
    <row r="172" spans="1:19" s="235" customFormat="1">
      <c r="A172" s="82" t="s">
        <v>1013</v>
      </c>
      <c r="B172" s="232" t="s">
        <v>1014</v>
      </c>
      <c r="C172" s="280" t="s">
        <v>1010</v>
      </c>
      <c r="D172" s="280">
        <v>12</v>
      </c>
      <c r="E172" s="280">
        <v>546</v>
      </c>
      <c r="F172" s="280">
        <v>165</v>
      </c>
      <c r="G172" s="40">
        <f t="shared" si="8"/>
        <v>711</v>
      </c>
      <c r="H172" s="40">
        <f>E172*D172</f>
        <v>6552</v>
      </c>
      <c r="I172" s="40">
        <f>F172*D172</f>
        <v>1980</v>
      </c>
      <c r="J172" s="237">
        <f>H172+I172</f>
        <v>8532</v>
      </c>
      <c r="M172" s="280">
        <v>12</v>
      </c>
      <c r="N172" s="280">
        <v>546</v>
      </c>
      <c r="O172" s="280">
        <v>165</v>
      </c>
      <c r="P172" s="40">
        <f t="shared" si="11"/>
        <v>711</v>
      </c>
      <c r="Q172" s="40">
        <f t="shared" si="12"/>
        <v>6552</v>
      </c>
      <c r="R172" s="40">
        <f t="shared" si="13"/>
        <v>1980</v>
      </c>
      <c r="S172" s="237">
        <f>Q172+R172</f>
        <v>8532</v>
      </c>
    </row>
    <row r="173" spans="1:19" s="235" customFormat="1">
      <c r="A173" s="82" t="s">
        <v>1015</v>
      </c>
      <c r="B173" s="232" t="s">
        <v>1016</v>
      </c>
      <c r="C173" s="280" t="s">
        <v>1010</v>
      </c>
      <c r="D173" s="280">
        <v>12</v>
      </c>
      <c r="E173" s="280">
        <v>495</v>
      </c>
      <c r="F173" s="280">
        <v>140</v>
      </c>
      <c r="G173" s="40">
        <f t="shared" si="8"/>
        <v>635</v>
      </c>
      <c r="H173" s="40">
        <f>E173*D173</f>
        <v>5940</v>
      </c>
      <c r="I173" s="40">
        <f>F173*D173</f>
        <v>1680</v>
      </c>
      <c r="J173" s="237">
        <f>H173+I173</f>
        <v>7620</v>
      </c>
      <c r="M173" s="280">
        <v>12</v>
      </c>
      <c r="N173" s="280">
        <v>495</v>
      </c>
      <c r="O173" s="280">
        <v>140</v>
      </c>
      <c r="P173" s="40">
        <f t="shared" si="11"/>
        <v>635</v>
      </c>
      <c r="Q173" s="40">
        <f t="shared" si="12"/>
        <v>5940</v>
      </c>
      <c r="R173" s="40">
        <f t="shared" si="13"/>
        <v>1680</v>
      </c>
      <c r="S173" s="237">
        <f>Q173+R173</f>
        <v>7620</v>
      </c>
    </row>
    <row r="174" spans="1:19" s="235" customFormat="1">
      <c r="A174" s="82" t="s">
        <v>1017</v>
      </c>
      <c r="B174" s="232" t="s">
        <v>1018</v>
      </c>
      <c r="C174" s="280" t="s">
        <v>1010</v>
      </c>
      <c r="D174" s="280">
        <v>12</v>
      </c>
      <c r="E174" s="280">
        <v>460</v>
      </c>
      <c r="F174" s="280">
        <v>145</v>
      </c>
      <c r="G174" s="40">
        <f t="shared" si="8"/>
        <v>605</v>
      </c>
      <c r="H174" s="40">
        <f>E174*D174</f>
        <v>5520</v>
      </c>
      <c r="I174" s="40">
        <f>F174*D174</f>
        <v>1740</v>
      </c>
      <c r="J174" s="237">
        <f>H174+I174</f>
        <v>7260</v>
      </c>
      <c r="M174" s="280">
        <v>12</v>
      </c>
      <c r="N174" s="280">
        <v>460</v>
      </c>
      <c r="O174" s="280">
        <v>145</v>
      </c>
      <c r="P174" s="40">
        <f t="shared" si="11"/>
        <v>605</v>
      </c>
      <c r="Q174" s="40">
        <f t="shared" si="12"/>
        <v>5520</v>
      </c>
      <c r="R174" s="40">
        <f t="shared" si="13"/>
        <v>1740</v>
      </c>
      <c r="S174" s="237">
        <f>Q174+R174</f>
        <v>7260</v>
      </c>
    </row>
    <row r="175" spans="1:19" s="235" customFormat="1">
      <c r="A175" s="82"/>
      <c r="B175" s="232"/>
      <c r="C175" s="280"/>
      <c r="D175" s="243"/>
      <c r="E175" s="243"/>
      <c r="F175" s="243"/>
      <c r="G175" s="40">
        <f t="shared" si="8"/>
        <v>0</v>
      </c>
      <c r="H175" s="40"/>
      <c r="I175" s="40"/>
      <c r="J175" s="320"/>
      <c r="M175" s="243"/>
      <c r="N175" s="243"/>
      <c r="O175" s="243"/>
      <c r="P175" s="40">
        <f t="shared" si="11"/>
        <v>0</v>
      </c>
      <c r="Q175" s="40"/>
      <c r="R175" s="40"/>
      <c r="S175" s="320"/>
    </row>
    <row r="176" spans="1:19" s="235" customFormat="1" ht="52.8">
      <c r="A176" s="82">
        <v>3.3</v>
      </c>
      <c r="B176" s="232" t="s">
        <v>1019</v>
      </c>
      <c r="C176" s="280" t="s">
        <v>1000</v>
      </c>
      <c r="D176" s="243">
        <v>5</v>
      </c>
      <c r="E176" s="243">
        <v>7975</v>
      </c>
      <c r="F176" s="243">
        <v>1315</v>
      </c>
      <c r="G176" s="318">
        <f t="shared" si="8"/>
        <v>9290</v>
      </c>
      <c r="H176" s="318">
        <f>E176*D176</f>
        <v>39875</v>
      </c>
      <c r="I176" s="318">
        <f>F176*D176</f>
        <v>6575</v>
      </c>
      <c r="J176" s="237">
        <f>H176+I176</f>
        <v>46450</v>
      </c>
      <c r="M176" s="243">
        <v>5</v>
      </c>
      <c r="N176" s="243">
        <v>7975</v>
      </c>
      <c r="O176" s="243">
        <v>1315</v>
      </c>
      <c r="P176" s="318">
        <f t="shared" si="11"/>
        <v>9290</v>
      </c>
      <c r="Q176" s="318">
        <f t="shared" ref="Q176:Q180" si="14">N176*M176</f>
        <v>39875</v>
      </c>
      <c r="R176" s="318">
        <f t="shared" ref="R176:R180" si="15">O176*M176</f>
        <v>6575</v>
      </c>
      <c r="S176" s="237">
        <f>Q176+R176</f>
        <v>46450</v>
      </c>
    </row>
    <row r="177" spans="1:19" s="235" customFormat="1">
      <c r="A177" s="82"/>
      <c r="B177" s="250"/>
      <c r="C177" s="280"/>
      <c r="D177" s="243"/>
      <c r="E177" s="243"/>
      <c r="F177" s="243"/>
      <c r="G177" s="40">
        <f t="shared" si="8"/>
        <v>0</v>
      </c>
      <c r="H177" s="40"/>
      <c r="I177" s="40"/>
      <c r="J177" s="320"/>
      <c r="M177" s="243"/>
      <c r="N177" s="243"/>
      <c r="O177" s="243"/>
      <c r="P177" s="40">
        <f t="shared" si="11"/>
        <v>0</v>
      </c>
      <c r="Q177" s="40"/>
      <c r="R177" s="40"/>
      <c r="S177" s="320"/>
    </row>
    <row r="178" spans="1:19" s="235" customFormat="1" ht="52.8">
      <c r="A178" s="82">
        <v>3.4</v>
      </c>
      <c r="B178" s="232" t="s">
        <v>1020</v>
      </c>
      <c r="C178" s="280"/>
      <c r="D178" s="243"/>
      <c r="E178" s="243"/>
      <c r="F178" s="243"/>
      <c r="G178" s="40">
        <f t="shared" si="8"/>
        <v>0</v>
      </c>
      <c r="H178" s="40"/>
      <c r="I178" s="40"/>
      <c r="J178" s="320"/>
      <c r="M178" s="243"/>
      <c r="N178" s="243"/>
      <c r="O178" s="243"/>
      <c r="P178" s="40">
        <f t="shared" si="11"/>
        <v>0</v>
      </c>
      <c r="Q178" s="40"/>
      <c r="R178" s="40"/>
      <c r="S178" s="320"/>
    </row>
    <row r="179" spans="1:19" s="235" customFormat="1">
      <c r="A179" s="82" t="s">
        <v>1021</v>
      </c>
      <c r="B179" s="232" t="s">
        <v>1022</v>
      </c>
      <c r="C179" s="280" t="s">
        <v>1000</v>
      </c>
      <c r="D179" s="280">
        <v>5.5</v>
      </c>
      <c r="E179" s="280">
        <v>26000</v>
      </c>
      <c r="F179" s="280">
        <v>1315</v>
      </c>
      <c r="G179" s="40">
        <f t="shared" si="8"/>
        <v>27315</v>
      </c>
      <c r="H179" s="40">
        <f>E179*D179</f>
        <v>143000</v>
      </c>
      <c r="I179" s="40">
        <f>F179*D179</f>
        <v>7232.5</v>
      </c>
      <c r="J179" s="237">
        <f t="shared" ref="J179:J184" si="16">H179+I179</f>
        <v>150232.5</v>
      </c>
      <c r="M179" s="280">
        <v>5.5</v>
      </c>
      <c r="N179" s="280">
        <v>24700</v>
      </c>
      <c r="O179" s="280">
        <v>1250</v>
      </c>
      <c r="P179" s="40">
        <f t="shared" si="11"/>
        <v>25950</v>
      </c>
      <c r="Q179" s="40">
        <f t="shared" si="14"/>
        <v>135850</v>
      </c>
      <c r="R179" s="40">
        <f t="shared" si="15"/>
        <v>6875</v>
      </c>
      <c r="S179" s="237">
        <f t="shared" ref="S179:S182" si="17">Q179+R179</f>
        <v>142725</v>
      </c>
    </row>
    <row r="180" spans="1:19" s="235" customFormat="1">
      <c r="A180" s="82" t="s">
        <v>1023</v>
      </c>
      <c r="B180" s="232" t="s">
        <v>1024</v>
      </c>
      <c r="C180" s="280" t="s">
        <v>226</v>
      </c>
      <c r="D180" s="280">
        <v>8</v>
      </c>
      <c r="E180" s="280">
        <v>13656</v>
      </c>
      <c r="F180" s="280">
        <v>2185</v>
      </c>
      <c r="G180" s="40">
        <f t="shared" si="8"/>
        <v>15841</v>
      </c>
      <c r="H180" s="40">
        <f>E180*D180</f>
        <v>109248</v>
      </c>
      <c r="I180" s="40">
        <f>F180*D180</f>
        <v>17480</v>
      </c>
      <c r="J180" s="237">
        <f t="shared" si="16"/>
        <v>126728</v>
      </c>
      <c r="M180" s="280">
        <v>8</v>
      </c>
      <c r="N180" s="280">
        <v>13656</v>
      </c>
      <c r="O180" s="280">
        <v>2075</v>
      </c>
      <c r="P180" s="40">
        <f t="shared" si="11"/>
        <v>15731</v>
      </c>
      <c r="Q180" s="40">
        <f t="shared" si="14"/>
        <v>109248</v>
      </c>
      <c r="R180" s="40">
        <f t="shared" si="15"/>
        <v>16600</v>
      </c>
      <c r="S180" s="237">
        <f t="shared" si="17"/>
        <v>125848</v>
      </c>
    </row>
    <row r="181" spans="1:19" s="235" customFormat="1">
      <c r="A181" s="82"/>
      <c r="B181" s="232"/>
      <c r="C181" s="280"/>
      <c r="D181" s="243"/>
      <c r="E181" s="243"/>
      <c r="F181" s="243"/>
      <c r="G181" s="40">
        <f t="shared" si="8"/>
        <v>0</v>
      </c>
      <c r="H181" s="40"/>
      <c r="I181" s="40"/>
      <c r="J181" s="324"/>
      <c r="M181" s="243"/>
      <c r="N181" s="243"/>
      <c r="O181" s="243"/>
      <c r="P181" s="40">
        <f t="shared" si="11"/>
        <v>0</v>
      </c>
      <c r="Q181" s="40"/>
      <c r="R181" s="40"/>
      <c r="S181" s="324"/>
    </row>
    <row r="182" spans="1:19" s="235" customFormat="1" ht="52.8">
      <c r="A182" s="82">
        <v>3.5</v>
      </c>
      <c r="B182" s="232" t="s">
        <v>1025</v>
      </c>
      <c r="C182" s="280" t="s">
        <v>1000</v>
      </c>
      <c r="D182" s="243">
        <v>7</v>
      </c>
      <c r="E182" s="243">
        <v>12565</v>
      </c>
      <c r="F182" s="243">
        <v>1095</v>
      </c>
      <c r="G182" s="318">
        <f t="shared" si="8"/>
        <v>13660</v>
      </c>
      <c r="H182" s="318">
        <f>E182*D182</f>
        <v>87955</v>
      </c>
      <c r="I182" s="318">
        <f>F182*D182</f>
        <v>7665</v>
      </c>
      <c r="J182" s="324">
        <f t="shared" si="16"/>
        <v>95620</v>
      </c>
      <c r="M182" s="243">
        <v>7</v>
      </c>
      <c r="N182" s="243">
        <v>12020</v>
      </c>
      <c r="O182" s="243">
        <v>1095</v>
      </c>
      <c r="P182" s="318">
        <f t="shared" si="11"/>
        <v>13115</v>
      </c>
      <c r="Q182" s="318">
        <f t="shared" ref="Q182:Q186" si="18">N182*M182</f>
        <v>84140</v>
      </c>
      <c r="R182" s="318">
        <f t="shared" ref="R182:R186" si="19">O182*M182</f>
        <v>7665</v>
      </c>
      <c r="S182" s="237">
        <f t="shared" si="17"/>
        <v>91805</v>
      </c>
    </row>
    <row r="183" spans="1:19" s="235" customFormat="1">
      <c r="A183" s="82"/>
      <c r="B183" s="232"/>
      <c r="C183" s="280"/>
      <c r="D183" s="243"/>
      <c r="E183" s="243"/>
      <c r="F183" s="243"/>
      <c r="G183" s="318">
        <f t="shared" si="8"/>
        <v>0</v>
      </c>
      <c r="H183" s="318"/>
      <c r="I183" s="318"/>
      <c r="J183" s="324"/>
      <c r="M183" s="243"/>
      <c r="N183" s="243"/>
      <c r="O183" s="243"/>
      <c r="P183" s="318">
        <f t="shared" si="11"/>
        <v>0</v>
      </c>
      <c r="Q183" s="318"/>
      <c r="R183" s="318"/>
      <c r="S183" s="324"/>
    </row>
    <row r="184" spans="1:19" s="235" customFormat="1" ht="39.6">
      <c r="A184" s="82">
        <v>3.6</v>
      </c>
      <c r="B184" s="232" t="s">
        <v>1026</v>
      </c>
      <c r="C184" s="280" t="s">
        <v>1000</v>
      </c>
      <c r="D184" s="243">
        <v>10</v>
      </c>
      <c r="E184" s="243">
        <v>8195</v>
      </c>
      <c r="F184" s="243">
        <v>1095</v>
      </c>
      <c r="G184" s="318">
        <f t="shared" si="8"/>
        <v>9290</v>
      </c>
      <c r="H184" s="318">
        <f>E184*D184</f>
        <v>81950</v>
      </c>
      <c r="I184" s="318">
        <f>F184*D184</f>
        <v>10950</v>
      </c>
      <c r="J184" s="324">
        <f t="shared" si="16"/>
        <v>92900</v>
      </c>
      <c r="M184" s="243">
        <v>10</v>
      </c>
      <c r="N184" s="243">
        <v>7785</v>
      </c>
      <c r="O184" s="243">
        <v>1095</v>
      </c>
      <c r="P184" s="318">
        <f t="shared" si="11"/>
        <v>8880</v>
      </c>
      <c r="Q184" s="318">
        <f t="shared" si="18"/>
        <v>77850</v>
      </c>
      <c r="R184" s="318">
        <f t="shared" si="19"/>
        <v>10950</v>
      </c>
      <c r="S184" s="237">
        <f t="shared" ref="S184:S188" si="20">Q184+R184</f>
        <v>88800</v>
      </c>
    </row>
    <row r="185" spans="1:19" s="235" customFormat="1">
      <c r="A185" s="82"/>
      <c r="B185" s="232"/>
      <c r="C185" s="280"/>
      <c r="D185" s="243"/>
      <c r="E185" s="243"/>
      <c r="F185" s="243"/>
      <c r="G185" s="40">
        <f t="shared" si="8"/>
        <v>0</v>
      </c>
      <c r="H185" s="40"/>
      <c r="I185" s="40"/>
      <c r="J185" s="324"/>
      <c r="M185" s="243"/>
      <c r="N185" s="243"/>
      <c r="O185" s="243"/>
      <c r="P185" s="40">
        <f t="shared" si="11"/>
        <v>0</v>
      </c>
      <c r="Q185" s="40"/>
      <c r="R185" s="40"/>
      <c r="S185" s="324"/>
    </row>
    <row r="186" spans="1:19" s="235" customFormat="1" ht="66">
      <c r="A186" s="82">
        <v>3.7</v>
      </c>
      <c r="B186" s="232" t="s">
        <v>1027</v>
      </c>
      <c r="C186" s="280" t="s">
        <v>1000</v>
      </c>
      <c r="D186" s="243">
        <v>3</v>
      </c>
      <c r="E186" s="243">
        <v>14750</v>
      </c>
      <c r="F186" s="243">
        <v>1640</v>
      </c>
      <c r="G186" s="318">
        <f t="shared" si="8"/>
        <v>16390</v>
      </c>
      <c r="H186" s="318">
        <f>E186*D186</f>
        <v>44250</v>
      </c>
      <c r="I186" s="318">
        <f>F186*D186</f>
        <v>4920</v>
      </c>
      <c r="J186" s="324">
        <f t="shared" ref="J186:J190" si="21">H186+I186</f>
        <v>49170</v>
      </c>
      <c r="M186" s="243">
        <v>3</v>
      </c>
      <c r="N186" s="243">
        <v>14015</v>
      </c>
      <c r="O186" s="243">
        <v>1640</v>
      </c>
      <c r="P186" s="318">
        <f t="shared" si="11"/>
        <v>15655</v>
      </c>
      <c r="Q186" s="318">
        <f t="shared" si="18"/>
        <v>42045</v>
      </c>
      <c r="R186" s="318">
        <f t="shared" si="19"/>
        <v>4920</v>
      </c>
      <c r="S186" s="237">
        <f t="shared" si="20"/>
        <v>46965</v>
      </c>
    </row>
    <row r="187" spans="1:19" s="235" customFormat="1">
      <c r="A187" s="82"/>
      <c r="B187" s="232"/>
      <c r="C187" s="280"/>
      <c r="D187" s="243"/>
      <c r="E187" s="243"/>
      <c r="F187" s="243"/>
      <c r="G187" s="40">
        <f t="shared" si="8"/>
        <v>0</v>
      </c>
      <c r="H187" s="40"/>
      <c r="I187" s="40"/>
      <c r="J187" s="324"/>
      <c r="M187" s="243"/>
      <c r="N187" s="243"/>
      <c r="O187" s="243"/>
      <c r="P187" s="40">
        <f t="shared" si="11"/>
        <v>0</v>
      </c>
      <c r="Q187" s="40"/>
      <c r="R187" s="40"/>
      <c r="S187" s="324"/>
    </row>
    <row r="188" spans="1:19" s="235" customFormat="1" ht="39.6">
      <c r="A188" s="82">
        <v>3.8</v>
      </c>
      <c r="B188" s="232" t="s">
        <v>1028</v>
      </c>
      <c r="C188" s="280" t="s">
        <v>1000</v>
      </c>
      <c r="D188" s="243">
        <v>3</v>
      </c>
      <c r="E188" s="243">
        <v>12345</v>
      </c>
      <c r="F188" s="243">
        <v>765</v>
      </c>
      <c r="G188" s="318">
        <f t="shared" si="8"/>
        <v>13110</v>
      </c>
      <c r="H188" s="318">
        <f>E188*D188</f>
        <v>37035</v>
      </c>
      <c r="I188" s="318">
        <f>F188*D188</f>
        <v>2295</v>
      </c>
      <c r="J188" s="324">
        <f t="shared" si="21"/>
        <v>39330</v>
      </c>
      <c r="M188" s="243">
        <v>3</v>
      </c>
      <c r="N188" s="243">
        <v>12350</v>
      </c>
      <c r="O188" s="243">
        <v>765</v>
      </c>
      <c r="P188" s="318">
        <f t="shared" si="11"/>
        <v>13115</v>
      </c>
      <c r="Q188" s="318">
        <f t="shared" ref="Q188:Q192" si="22">N188*M188</f>
        <v>37050</v>
      </c>
      <c r="R188" s="318">
        <f t="shared" ref="R188:R192" si="23">O188*M188</f>
        <v>2295</v>
      </c>
      <c r="S188" s="237">
        <f t="shared" si="20"/>
        <v>39345</v>
      </c>
    </row>
    <row r="189" spans="1:19" s="235" customFormat="1">
      <c r="A189" s="82"/>
      <c r="B189" s="232"/>
      <c r="C189" s="280"/>
      <c r="D189" s="243"/>
      <c r="E189" s="243"/>
      <c r="F189" s="243"/>
      <c r="G189" s="40">
        <f t="shared" si="8"/>
        <v>0</v>
      </c>
      <c r="H189" s="40"/>
      <c r="I189" s="40"/>
      <c r="J189" s="324"/>
      <c r="M189" s="243"/>
      <c r="N189" s="243"/>
      <c r="O189" s="243"/>
      <c r="P189" s="40">
        <f t="shared" si="11"/>
        <v>0</v>
      </c>
      <c r="Q189" s="40"/>
      <c r="R189" s="40"/>
      <c r="S189" s="324"/>
    </row>
    <row r="190" spans="1:19" s="235" customFormat="1" ht="52.8">
      <c r="A190" s="82">
        <v>3.9</v>
      </c>
      <c r="B190" s="232" t="s">
        <v>1029</v>
      </c>
      <c r="C190" s="280" t="s">
        <v>1000</v>
      </c>
      <c r="D190" s="243">
        <v>2.5</v>
      </c>
      <c r="E190" s="243">
        <v>15625</v>
      </c>
      <c r="F190" s="243">
        <v>765</v>
      </c>
      <c r="G190" s="318">
        <f t="shared" si="8"/>
        <v>16390</v>
      </c>
      <c r="H190" s="318">
        <f>E190*D190</f>
        <v>39062.5</v>
      </c>
      <c r="I190" s="318">
        <f>F190*D190</f>
        <v>1912.5</v>
      </c>
      <c r="J190" s="324">
        <f t="shared" si="21"/>
        <v>40975</v>
      </c>
      <c r="M190" s="243">
        <v>2.5</v>
      </c>
      <c r="N190" s="243">
        <v>14745</v>
      </c>
      <c r="O190" s="243">
        <v>730</v>
      </c>
      <c r="P190" s="318">
        <f t="shared" si="11"/>
        <v>15475</v>
      </c>
      <c r="Q190" s="318">
        <f t="shared" si="22"/>
        <v>36862.5</v>
      </c>
      <c r="R190" s="318">
        <f t="shared" si="23"/>
        <v>1825</v>
      </c>
      <c r="S190" s="237">
        <f>Q190+R190</f>
        <v>38687.5</v>
      </c>
    </row>
    <row r="191" spans="1:19" s="235" customFormat="1">
      <c r="A191" s="82"/>
      <c r="B191" s="232"/>
      <c r="C191" s="280"/>
      <c r="D191" s="243"/>
      <c r="E191" s="243"/>
      <c r="F191" s="243"/>
      <c r="G191" s="40">
        <f t="shared" si="8"/>
        <v>0</v>
      </c>
      <c r="H191" s="40"/>
      <c r="I191" s="40"/>
      <c r="J191" s="324"/>
      <c r="M191" s="243"/>
      <c r="N191" s="243"/>
      <c r="O191" s="243"/>
      <c r="P191" s="40">
        <f t="shared" si="11"/>
        <v>0</v>
      </c>
      <c r="Q191" s="40"/>
      <c r="R191" s="40"/>
      <c r="S191" s="324"/>
    </row>
    <row r="192" spans="1:19" s="235" customFormat="1" ht="66">
      <c r="A192" s="325">
        <v>3.1</v>
      </c>
      <c r="B192" s="232" t="s">
        <v>1030</v>
      </c>
      <c r="C192" s="280" t="s">
        <v>938</v>
      </c>
      <c r="D192" s="280">
        <v>6</v>
      </c>
      <c r="E192" s="280">
        <v>1860</v>
      </c>
      <c r="F192" s="280">
        <v>875</v>
      </c>
      <c r="G192" s="318">
        <f t="shared" si="8"/>
        <v>2735</v>
      </c>
      <c r="H192" s="318">
        <f>E192*D192</f>
        <v>11160</v>
      </c>
      <c r="I192" s="318">
        <f>F192*D192</f>
        <v>5250</v>
      </c>
      <c r="J192" s="324">
        <f>H192+I192</f>
        <v>16410</v>
      </c>
      <c r="M192" s="280">
        <v>6</v>
      </c>
      <c r="N192" s="280">
        <v>1860</v>
      </c>
      <c r="O192" s="280">
        <v>875</v>
      </c>
      <c r="P192" s="318">
        <f t="shared" si="11"/>
        <v>2735</v>
      </c>
      <c r="Q192" s="318">
        <f t="shared" si="22"/>
        <v>11160</v>
      </c>
      <c r="R192" s="318">
        <f t="shared" si="23"/>
        <v>5250</v>
      </c>
      <c r="S192" s="237">
        <f>Q192+R192</f>
        <v>16410</v>
      </c>
    </row>
    <row r="193" spans="1:19" s="235" customFormat="1">
      <c r="A193" s="228"/>
      <c r="B193" s="283"/>
      <c r="C193" s="280"/>
      <c r="D193" s="280"/>
      <c r="E193" s="280"/>
      <c r="F193" s="280"/>
      <c r="G193" s="40">
        <f t="shared" si="8"/>
        <v>0</v>
      </c>
      <c r="H193" s="40"/>
      <c r="I193" s="40"/>
      <c r="J193" s="320"/>
      <c r="M193" s="280"/>
      <c r="N193" s="280"/>
      <c r="O193" s="280"/>
      <c r="P193" s="40">
        <f t="shared" si="11"/>
        <v>0</v>
      </c>
      <c r="Q193" s="40"/>
      <c r="R193" s="40"/>
      <c r="S193" s="320"/>
    </row>
    <row r="194" spans="1:19" s="235" customFormat="1" ht="52.8">
      <c r="A194" s="325">
        <v>3.11</v>
      </c>
      <c r="B194" s="283" t="s">
        <v>1031</v>
      </c>
      <c r="C194" s="280"/>
      <c r="D194" s="280"/>
      <c r="E194" s="280"/>
      <c r="F194" s="280"/>
      <c r="G194" s="40">
        <f t="shared" si="8"/>
        <v>0</v>
      </c>
      <c r="H194" s="40"/>
      <c r="I194" s="40"/>
      <c r="J194" s="320"/>
      <c r="M194" s="280"/>
      <c r="N194" s="280"/>
      <c r="O194" s="280"/>
      <c r="P194" s="40">
        <f t="shared" si="11"/>
        <v>0</v>
      </c>
      <c r="Q194" s="40"/>
      <c r="R194" s="40"/>
      <c r="S194" s="320"/>
    </row>
    <row r="195" spans="1:19" s="235" customFormat="1">
      <c r="A195" s="82" t="s">
        <v>1032</v>
      </c>
      <c r="B195" s="232" t="s">
        <v>1009</v>
      </c>
      <c r="C195" s="280" t="s">
        <v>1033</v>
      </c>
      <c r="D195" s="598" t="s">
        <v>908</v>
      </c>
      <c r="E195" s="280">
        <v>1207.5</v>
      </c>
      <c r="F195" s="280">
        <v>518</v>
      </c>
      <c r="G195" s="40">
        <f t="shared" si="8"/>
        <v>1725.5</v>
      </c>
      <c r="H195" s="40"/>
      <c r="I195" s="40"/>
      <c r="J195" s="237"/>
      <c r="M195" s="598" t="s">
        <v>908</v>
      </c>
      <c r="N195" s="280">
        <v>1207.5</v>
      </c>
      <c r="O195" s="280">
        <v>518</v>
      </c>
      <c r="P195" s="40">
        <f t="shared" si="11"/>
        <v>1725.5</v>
      </c>
      <c r="Q195" s="40"/>
      <c r="R195" s="40"/>
      <c r="S195" s="237"/>
    </row>
    <row r="196" spans="1:19" s="235" customFormat="1">
      <c r="A196" s="82" t="s">
        <v>1034</v>
      </c>
      <c r="B196" s="232" t="s">
        <v>1012</v>
      </c>
      <c r="C196" s="280" t="s">
        <v>1033</v>
      </c>
      <c r="D196" s="280">
        <v>35</v>
      </c>
      <c r="E196" s="280">
        <v>985</v>
      </c>
      <c r="F196" s="280">
        <v>440</v>
      </c>
      <c r="G196" s="40">
        <f t="shared" si="8"/>
        <v>1425</v>
      </c>
      <c r="H196" s="40">
        <f>E196*D196</f>
        <v>34475</v>
      </c>
      <c r="I196" s="40">
        <f>F196*D196</f>
        <v>15400</v>
      </c>
      <c r="J196" s="324">
        <f>H196+I196</f>
        <v>49875</v>
      </c>
      <c r="M196" s="280">
        <v>35</v>
      </c>
      <c r="N196" s="280">
        <v>985</v>
      </c>
      <c r="O196" s="280">
        <v>440</v>
      </c>
      <c r="P196" s="40">
        <f t="shared" si="11"/>
        <v>1425</v>
      </c>
      <c r="Q196" s="40">
        <f t="shared" ref="Q196:Q199" si="24">N196*M196</f>
        <v>34475</v>
      </c>
      <c r="R196" s="40">
        <f t="shared" ref="R196:R199" si="25">O196*M196</f>
        <v>15400</v>
      </c>
      <c r="S196" s="333">
        <f>Q196+R196</f>
        <v>49875</v>
      </c>
    </row>
    <row r="197" spans="1:19" s="235" customFormat="1">
      <c r="A197" s="82" t="s">
        <v>1035</v>
      </c>
      <c r="B197" s="232" t="s">
        <v>1014</v>
      </c>
      <c r="C197" s="280" t="s">
        <v>1033</v>
      </c>
      <c r="D197" s="280">
        <v>12</v>
      </c>
      <c r="E197" s="280">
        <v>875</v>
      </c>
      <c r="F197" s="280">
        <v>440</v>
      </c>
      <c r="G197" s="40">
        <f t="shared" si="8"/>
        <v>1315</v>
      </c>
      <c r="H197" s="40">
        <f>E197*D197</f>
        <v>10500</v>
      </c>
      <c r="I197" s="40">
        <f>F197*D197</f>
        <v>5280</v>
      </c>
      <c r="J197" s="324">
        <f>H197+I197</f>
        <v>15780</v>
      </c>
      <c r="M197" s="280">
        <v>12</v>
      </c>
      <c r="N197" s="280">
        <v>875</v>
      </c>
      <c r="O197" s="280">
        <v>440</v>
      </c>
      <c r="P197" s="40">
        <f t="shared" si="11"/>
        <v>1315</v>
      </c>
      <c r="Q197" s="40">
        <f t="shared" si="24"/>
        <v>10500</v>
      </c>
      <c r="R197" s="40">
        <f t="shared" si="25"/>
        <v>5280</v>
      </c>
      <c r="S197" s="333">
        <f>Q197+R197</f>
        <v>15780</v>
      </c>
    </row>
    <row r="198" spans="1:19" s="235" customFormat="1">
      <c r="A198" s="82" t="s">
        <v>1036</v>
      </c>
      <c r="B198" s="232" t="s">
        <v>1016</v>
      </c>
      <c r="C198" s="280" t="s">
        <v>1033</v>
      </c>
      <c r="D198" s="280">
        <v>12</v>
      </c>
      <c r="E198" s="280">
        <v>765</v>
      </c>
      <c r="F198" s="280">
        <v>330</v>
      </c>
      <c r="G198" s="40">
        <f t="shared" si="8"/>
        <v>1095</v>
      </c>
      <c r="H198" s="40">
        <f>E198*D198</f>
        <v>9180</v>
      </c>
      <c r="I198" s="40">
        <f>F198*D198</f>
        <v>3960</v>
      </c>
      <c r="J198" s="324">
        <f t="shared" ref="J198:J203" si="26">H198+I198</f>
        <v>13140</v>
      </c>
      <c r="M198" s="280">
        <v>12</v>
      </c>
      <c r="N198" s="280">
        <v>765</v>
      </c>
      <c r="O198" s="280">
        <v>330</v>
      </c>
      <c r="P198" s="40">
        <f t="shared" si="11"/>
        <v>1095</v>
      </c>
      <c r="Q198" s="40">
        <f t="shared" si="24"/>
        <v>9180</v>
      </c>
      <c r="R198" s="40">
        <f t="shared" si="25"/>
        <v>3960</v>
      </c>
      <c r="S198" s="333">
        <f>Q198+R198</f>
        <v>13140</v>
      </c>
    </row>
    <row r="199" spans="1:19" s="235" customFormat="1">
      <c r="A199" s="82" t="s">
        <v>1037</v>
      </c>
      <c r="B199" s="232" t="s">
        <v>1018</v>
      </c>
      <c r="C199" s="280" t="s">
        <v>1033</v>
      </c>
      <c r="D199" s="280">
        <v>12</v>
      </c>
      <c r="E199" s="280">
        <v>765</v>
      </c>
      <c r="F199" s="280">
        <v>330</v>
      </c>
      <c r="G199" s="40">
        <f t="shared" si="8"/>
        <v>1095</v>
      </c>
      <c r="H199" s="40">
        <f>E199*D199</f>
        <v>9180</v>
      </c>
      <c r="I199" s="40">
        <f>F199*D199</f>
        <v>3960</v>
      </c>
      <c r="J199" s="324">
        <f t="shared" si="26"/>
        <v>13140</v>
      </c>
      <c r="M199" s="280">
        <v>12</v>
      </c>
      <c r="N199" s="280">
        <v>765</v>
      </c>
      <c r="O199" s="280">
        <v>330</v>
      </c>
      <c r="P199" s="40">
        <f t="shared" si="11"/>
        <v>1095</v>
      </c>
      <c r="Q199" s="40">
        <f t="shared" si="24"/>
        <v>9180</v>
      </c>
      <c r="R199" s="40">
        <f t="shared" si="25"/>
        <v>3960</v>
      </c>
      <c r="S199" s="333">
        <f>Q199+R199</f>
        <v>13140</v>
      </c>
    </row>
    <row r="200" spans="1:19" s="235" customFormat="1">
      <c r="A200" s="82"/>
      <c r="B200" s="232"/>
      <c r="C200" s="280"/>
      <c r="D200" s="280"/>
      <c r="E200" s="280"/>
      <c r="F200" s="280"/>
      <c r="G200" s="40">
        <f t="shared" si="8"/>
        <v>0</v>
      </c>
      <c r="H200" s="40"/>
      <c r="I200" s="40"/>
      <c r="J200" s="320"/>
      <c r="M200" s="280"/>
      <c r="N200" s="280"/>
      <c r="O200" s="280"/>
      <c r="P200" s="40">
        <f t="shared" si="11"/>
        <v>0</v>
      </c>
      <c r="Q200" s="40"/>
      <c r="R200" s="40"/>
      <c r="S200" s="320"/>
    </row>
    <row r="201" spans="1:19" s="235" customFormat="1" ht="39.6">
      <c r="A201" s="228">
        <v>3.12</v>
      </c>
      <c r="B201" s="283" t="s">
        <v>1038</v>
      </c>
      <c r="C201" s="280"/>
      <c r="D201" s="280"/>
      <c r="E201" s="280"/>
      <c r="F201" s="280"/>
      <c r="G201" s="40">
        <f t="shared" si="8"/>
        <v>0</v>
      </c>
      <c r="H201" s="40"/>
      <c r="I201" s="40"/>
      <c r="J201" s="320"/>
      <c r="M201" s="280"/>
      <c r="N201" s="280"/>
      <c r="O201" s="280"/>
      <c r="P201" s="40">
        <f t="shared" si="11"/>
        <v>0</v>
      </c>
      <c r="Q201" s="40"/>
      <c r="R201" s="40"/>
      <c r="S201" s="320"/>
    </row>
    <row r="202" spans="1:19" s="235" customFormat="1">
      <c r="A202" s="82" t="s">
        <v>1039</v>
      </c>
      <c r="B202" s="232" t="s">
        <v>1009</v>
      </c>
      <c r="C202" s="280" t="s">
        <v>1033</v>
      </c>
      <c r="D202" s="598" t="s">
        <v>908</v>
      </c>
      <c r="E202" s="280">
        <v>3508</v>
      </c>
      <c r="F202" s="280">
        <v>518</v>
      </c>
      <c r="G202" s="40">
        <f t="shared" si="8"/>
        <v>4026</v>
      </c>
      <c r="H202" s="40"/>
      <c r="I202" s="40"/>
      <c r="J202" s="237"/>
      <c r="M202" s="598" t="s">
        <v>908</v>
      </c>
      <c r="N202" s="280">
        <v>3508</v>
      </c>
      <c r="O202" s="280">
        <v>492</v>
      </c>
      <c r="P202" s="40">
        <f t="shared" si="11"/>
        <v>4000</v>
      </c>
      <c r="Q202" s="40"/>
      <c r="R202" s="40"/>
      <c r="S202" s="237"/>
    </row>
    <row r="203" spans="1:19" s="235" customFormat="1">
      <c r="A203" s="82" t="s">
        <v>1040</v>
      </c>
      <c r="B203" s="232" t="s">
        <v>1012</v>
      </c>
      <c r="C203" s="280" t="s">
        <v>1033</v>
      </c>
      <c r="D203" s="280">
        <v>35</v>
      </c>
      <c r="E203" s="280">
        <v>3060</v>
      </c>
      <c r="F203" s="280">
        <v>440</v>
      </c>
      <c r="G203" s="40">
        <f t="shared" si="8"/>
        <v>3500</v>
      </c>
      <c r="H203" s="40">
        <f>E203*D203</f>
        <v>107100</v>
      </c>
      <c r="I203" s="40">
        <f>F203*D203</f>
        <v>15400</v>
      </c>
      <c r="J203" s="324">
        <f t="shared" si="26"/>
        <v>122500</v>
      </c>
      <c r="M203" s="280">
        <v>35</v>
      </c>
      <c r="N203" s="280">
        <v>2900</v>
      </c>
      <c r="O203" s="280">
        <v>420</v>
      </c>
      <c r="P203" s="40">
        <f t="shared" si="11"/>
        <v>3320</v>
      </c>
      <c r="Q203" s="40">
        <f t="shared" ref="Q203:Q206" si="27">N203*M203</f>
        <v>101500</v>
      </c>
      <c r="R203" s="40">
        <f t="shared" ref="R203:R206" si="28">O203*M203</f>
        <v>14700</v>
      </c>
      <c r="S203" s="333">
        <f>Q203+R203</f>
        <v>116200</v>
      </c>
    </row>
    <row r="204" spans="1:19" s="235" customFormat="1">
      <c r="A204" s="82" t="s">
        <v>1041</v>
      </c>
      <c r="B204" s="232" t="s">
        <v>1014</v>
      </c>
      <c r="C204" s="280" t="s">
        <v>1033</v>
      </c>
      <c r="D204" s="280">
        <v>12</v>
      </c>
      <c r="E204" s="280">
        <v>2625</v>
      </c>
      <c r="F204" s="280">
        <v>440</v>
      </c>
      <c r="G204" s="40">
        <f t="shared" si="8"/>
        <v>3065</v>
      </c>
      <c r="H204" s="40">
        <f>E204*D204</f>
        <v>31500</v>
      </c>
      <c r="I204" s="40">
        <f>F204*D204</f>
        <v>5280</v>
      </c>
      <c r="J204" s="324">
        <f>H204+I204</f>
        <v>36780</v>
      </c>
      <c r="M204" s="280">
        <v>12</v>
      </c>
      <c r="N204" s="280">
        <v>2625</v>
      </c>
      <c r="O204" s="280">
        <v>420</v>
      </c>
      <c r="P204" s="40">
        <f t="shared" si="11"/>
        <v>3045</v>
      </c>
      <c r="Q204" s="40">
        <f t="shared" si="27"/>
        <v>31500</v>
      </c>
      <c r="R204" s="40">
        <f t="shared" si="28"/>
        <v>5040</v>
      </c>
      <c r="S204" s="333">
        <f>Q204+R204</f>
        <v>36540</v>
      </c>
    </row>
    <row r="205" spans="1:19" s="235" customFormat="1">
      <c r="A205" s="82" t="s">
        <v>1042</v>
      </c>
      <c r="B205" s="232" t="s">
        <v>1016</v>
      </c>
      <c r="C205" s="280" t="s">
        <v>1033</v>
      </c>
      <c r="D205" s="280">
        <v>12</v>
      </c>
      <c r="E205" s="280">
        <v>2405</v>
      </c>
      <c r="F205" s="280">
        <v>330</v>
      </c>
      <c r="G205" s="40">
        <f t="shared" si="8"/>
        <v>2735</v>
      </c>
      <c r="H205" s="40">
        <f>E205*D205</f>
        <v>28860</v>
      </c>
      <c r="I205" s="40">
        <f>F205*D205</f>
        <v>3960</v>
      </c>
      <c r="J205" s="324">
        <f>H205+I205</f>
        <v>32820</v>
      </c>
      <c r="M205" s="280">
        <v>12</v>
      </c>
      <c r="N205" s="280">
        <v>2405</v>
      </c>
      <c r="O205" s="280">
        <v>330</v>
      </c>
      <c r="P205" s="40">
        <f t="shared" si="11"/>
        <v>2735</v>
      </c>
      <c r="Q205" s="40">
        <f t="shared" si="27"/>
        <v>28860</v>
      </c>
      <c r="R205" s="40">
        <f t="shared" si="28"/>
        <v>3960</v>
      </c>
      <c r="S205" s="333">
        <f>Q205+R205</f>
        <v>32820</v>
      </c>
    </row>
    <row r="206" spans="1:19" s="235" customFormat="1">
      <c r="A206" s="82" t="s">
        <v>1043</v>
      </c>
      <c r="B206" s="232" t="s">
        <v>1018</v>
      </c>
      <c r="C206" s="280" t="s">
        <v>1033</v>
      </c>
      <c r="D206" s="280">
        <v>12</v>
      </c>
      <c r="E206" s="280">
        <v>2075</v>
      </c>
      <c r="F206" s="280">
        <v>330</v>
      </c>
      <c r="G206" s="40">
        <f t="shared" si="8"/>
        <v>2405</v>
      </c>
      <c r="H206" s="40">
        <f>E206*D206</f>
        <v>24900</v>
      </c>
      <c r="I206" s="40">
        <f>F206*D206</f>
        <v>3960</v>
      </c>
      <c r="J206" s="324">
        <f>H206+I206</f>
        <v>28860</v>
      </c>
      <c r="M206" s="280">
        <v>12</v>
      </c>
      <c r="N206" s="280">
        <v>2075</v>
      </c>
      <c r="O206" s="280">
        <v>330</v>
      </c>
      <c r="P206" s="40">
        <f t="shared" si="11"/>
        <v>2405</v>
      </c>
      <c r="Q206" s="40">
        <f t="shared" si="27"/>
        <v>24900</v>
      </c>
      <c r="R206" s="40">
        <f t="shared" si="28"/>
        <v>3960</v>
      </c>
      <c r="S206" s="333">
        <f>Q206+R206</f>
        <v>28860</v>
      </c>
    </row>
    <row r="207" spans="1:19" s="235" customFormat="1">
      <c r="A207" s="82"/>
      <c r="B207" s="232"/>
      <c r="C207" s="280"/>
      <c r="D207" s="280"/>
      <c r="E207" s="280"/>
      <c r="F207" s="280"/>
      <c r="G207" s="40">
        <f t="shared" si="8"/>
        <v>0</v>
      </c>
      <c r="H207" s="40"/>
      <c r="I207" s="40"/>
      <c r="J207" s="324">
        <f>H207+I207</f>
        <v>0</v>
      </c>
      <c r="M207" s="280"/>
      <c r="N207" s="280"/>
      <c r="O207" s="280"/>
      <c r="P207" s="40">
        <f t="shared" si="11"/>
        <v>0</v>
      </c>
      <c r="Q207" s="40"/>
      <c r="R207" s="40"/>
      <c r="S207" s="320"/>
    </row>
    <row r="208" spans="1:19" s="235" customFormat="1">
      <c r="A208" s="82">
        <v>3.13</v>
      </c>
      <c r="B208" s="250" t="s">
        <v>1044</v>
      </c>
      <c r="C208" s="280"/>
      <c r="D208" s="280"/>
      <c r="E208" s="280"/>
      <c r="F208" s="280"/>
      <c r="G208" s="40">
        <f t="shared" si="8"/>
        <v>0</v>
      </c>
      <c r="H208" s="40"/>
      <c r="I208" s="40"/>
      <c r="J208" s="320"/>
      <c r="M208" s="280"/>
      <c r="N208" s="280"/>
      <c r="O208" s="280"/>
      <c r="P208" s="40">
        <f t="shared" si="11"/>
        <v>0</v>
      </c>
      <c r="Q208" s="40"/>
      <c r="R208" s="40"/>
      <c r="S208" s="320"/>
    </row>
    <row r="209" spans="1:19" s="235" customFormat="1" ht="52.8">
      <c r="A209" s="82"/>
      <c r="B209" s="232" t="s">
        <v>1045</v>
      </c>
      <c r="C209" s="280" t="s">
        <v>90</v>
      </c>
      <c r="D209" s="598" t="s">
        <v>908</v>
      </c>
      <c r="E209" s="280">
        <v>19550</v>
      </c>
      <c r="F209" s="280">
        <v>1725</v>
      </c>
      <c r="G209" s="318">
        <f t="shared" si="8"/>
        <v>21275</v>
      </c>
      <c r="H209" s="40"/>
      <c r="I209" s="40"/>
      <c r="J209" s="237"/>
      <c r="M209" s="598" t="s">
        <v>908</v>
      </c>
      <c r="N209" s="280">
        <v>19550</v>
      </c>
      <c r="O209" s="280">
        <v>1725</v>
      </c>
      <c r="P209" s="318">
        <f t="shared" si="11"/>
        <v>21275</v>
      </c>
      <c r="Q209" s="40"/>
      <c r="R209" s="40"/>
      <c r="S209" s="237"/>
    </row>
    <row r="210" spans="1:19" s="235" customFormat="1" ht="92.4">
      <c r="A210" s="82"/>
      <c r="B210" s="232" t="s">
        <v>1046</v>
      </c>
      <c r="C210" s="280" t="s">
        <v>226</v>
      </c>
      <c r="D210" s="598" t="s">
        <v>908</v>
      </c>
      <c r="E210" s="280">
        <v>18975</v>
      </c>
      <c r="F210" s="280">
        <v>2300</v>
      </c>
      <c r="G210" s="318">
        <f t="shared" si="8"/>
        <v>21275</v>
      </c>
      <c r="H210" s="40"/>
      <c r="I210" s="40"/>
      <c r="J210" s="237"/>
      <c r="M210" s="598" t="s">
        <v>908</v>
      </c>
      <c r="N210" s="280">
        <v>18975</v>
      </c>
      <c r="O210" s="280">
        <v>2300</v>
      </c>
      <c r="P210" s="318">
        <f t="shared" si="11"/>
        <v>21275</v>
      </c>
      <c r="Q210" s="40"/>
      <c r="R210" s="40"/>
      <c r="S210" s="237"/>
    </row>
    <row r="211" spans="1:19" s="235" customFormat="1">
      <c r="A211" s="228"/>
      <c r="B211" s="283"/>
      <c r="C211" s="280"/>
      <c r="D211" s="280"/>
      <c r="E211" s="280"/>
      <c r="F211" s="280"/>
      <c r="G211" s="40"/>
      <c r="H211" s="40"/>
      <c r="I211" s="40"/>
      <c r="J211" s="320"/>
      <c r="M211" s="280"/>
      <c r="N211" s="280"/>
      <c r="O211" s="280"/>
      <c r="P211" s="40"/>
      <c r="Q211" s="40"/>
      <c r="R211" s="40"/>
      <c r="S211" s="320"/>
    </row>
    <row r="212" spans="1:19" s="235" customFormat="1">
      <c r="A212" s="240">
        <v>3.14</v>
      </c>
      <c r="B212" s="250" t="s">
        <v>1047</v>
      </c>
      <c r="C212" s="280"/>
      <c r="D212" s="243"/>
      <c r="E212" s="243"/>
      <c r="F212" s="243"/>
      <c r="G212" s="40"/>
      <c r="H212" s="40"/>
      <c r="I212" s="40"/>
      <c r="J212" s="320"/>
      <c r="M212" s="243"/>
      <c r="N212" s="243"/>
      <c r="O212" s="243"/>
      <c r="P212" s="40"/>
      <c r="Q212" s="40"/>
      <c r="R212" s="40"/>
      <c r="S212" s="320"/>
    </row>
    <row r="213" spans="1:19" s="235" customFormat="1">
      <c r="A213" s="82"/>
      <c r="B213" s="232"/>
      <c r="C213" s="280"/>
      <c r="D213" s="243"/>
      <c r="E213" s="243"/>
      <c r="F213" s="243"/>
      <c r="G213" s="40"/>
      <c r="H213" s="40"/>
      <c r="I213" s="40"/>
      <c r="J213" s="320"/>
      <c r="M213" s="243"/>
      <c r="N213" s="243"/>
      <c r="O213" s="243"/>
      <c r="P213" s="40"/>
      <c r="Q213" s="40"/>
      <c r="R213" s="40"/>
      <c r="S213" s="320"/>
    </row>
    <row r="214" spans="1:19" s="235" customFormat="1">
      <c r="A214" s="82" t="s">
        <v>1048</v>
      </c>
      <c r="B214" s="250" t="s">
        <v>1049</v>
      </c>
      <c r="C214" s="280"/>
      <c r="D214" s="243"/>
      <c r="E214" s="243"/>
      <c r="F214" s="243"/>
      <c r="G214" s="40"/>
      <c r="H214" s="40"/>
      <c r="I214" s="40"/>
      <c r="J214" s="320"/>
      <c r="M214" s="243"/>
      <c r="N214" s="243"/>
      <c r="O214" s="243"/>
      <c r="P214" s="40"/>
      <c r="Q214" s="40"/>
      <c r="R214" s="40"/>
      <c r="S214" s="320"/>
    </row>
    <row r="215" spans="1:19" s="235" customFormat="1" ht="79.2">
      <c r="A215" s="82"/>
      <c r="B215" s="232" t="s">
        <v>1050</v>
      </c>
      <c r="C215" s="280"/>
      <c r="D215" s="243"/>
      <c r="E215" s="243"/>
      <c r="F215" s="243"/>
      <c r="G215" s="40"/>
      <c r="H215" s="40"/>
      <c r="I215" s="40"/>
      <c r="J215" s="320"/>
      <c r="M215" s="243"/>
      <c r="N215" s="243"/>
      <c r="O215" s="243"/>
      <c r="P215" s="40"/>
      <c r="Q215" s="40"/>
      <c r="R215" s="40"/>
      <c r="S215" s="320"/>
    </row>
    <row r="216" spans="1:19" s="235" customFormat="1" ht="26.4">
      <c r="A216" s="82"/>
      <c r="B216" s="232" t="s">
        <v>1051</v>
      </c>
      <c r="C216" s="280"/>
      <c r="D216" s="243"/>
      <c r="E216" s="243"/>
      <c r="F216" s="243"/>
      <c r="G216" s="40"/>
      <c r="H216" s="40"/>
      <c r="I216" s="40"/>
      <c r="J216" s="320"/>
      <c r="M216" s="243"/>
      <c r="N216" s="243"/>
      <c r="O216" s="243"/>
      <c r="P216" s="40"/>
      <c r="Q216" s="40"/>
      <c r="R216" s="40"/>
      <c r="S216" s="320"/>
    </row>
    <row r="217" spans="1:19" s="235" customFormat="1">
      <c r="A217" s="228" t="s">
        <v>100</v>
      </c>
      <c r="B217" s="232" t="s">
        <v>1052</v>
      </c>
      <c r="C217" s="280" t="s">
        <v>90</v>
      </c>
      <c r="D217" s="243">
        <v>25</v>
      </c>
      <c r="E217" s="243">
        <v>1095</v>
      </c>
      <c r="F217" s="243">
        <v>220</v>
      </c>
      <c r="G217" s="40">
        <f>F217+E217</f>
        <v>1315</v>
      </c>
      <c r="H217" s="40">
        <f>E217*D217</f>
        <v>27375</v>
      </c>
      <c r="I217" s="40">
        <f>F217*D217</f>
        <v>5500</v>
      </c>
      <c r="J217" s="324">
        <f>H217+I217</f>
        <v>32875</v>
      </c>
      <c r="M217" s="243">
        <v>25</v>
      </c>
      <c r="N217" s="243">
        <v>1095</v>
      </c>
      <c r="O217" s="243">
        <v>220</v>
      </c>
      <c r="P217" s="40">
        <f t="shared" ref="P217:P221" si="29">O217+N217</f>
        <v>1315</v>
      </c>
      <c r="Q217" s="40">
        <f t="shared" ref="Q217:Q221" si="30">N217*M217</f>
        <v>27375</v>
      </c>
      <c r="R217" s="40">
        <f t="shared" ref="R217:R221" si="31">O217*M217</f>
        <v>5500</v>
      </c>
      <c r="S217" s="333">
        <f>Q217+R217</f>
        <v>32875</v>
      </c>
    </row>
    <row r="218" spans="1:19" s="235" customFormat="1">
      <c r="A218" s="228" t="s">
        <v>103</v>
      </c>
      <c r="B218" s="232" t="s">
        <v>1053</v>
      </c>
      <c r="C218" s="280" t="s">
        <v>90</v>
      </c>
      <c r="D218" s="598" t="s">
        <v>908</v>
      </c>
      <c r="E218" s="280">
        <v>1070</v>
      </c>
      <c r="F218" s="280">
        <v>196</v>
      </c>
      <c r="G218" s="40">
        <f t="shared" ref="G218:G271" si="32">F218+E218</f>
        <v>1266</v>
      </c>
      <c r="H218" s="40"/>
      <c r="I218" s="40"/>
      <c r="J218" s="324">
        <f>H218+I218</f>
        <v>0</v>
      </c>
      <c r="M218" s="598" t="s">
        <v>908</v>
      </c>
      <c r="N218" s="280">
        <v>1070</v>
      </c>
      <c r="O218" s="280">
        <v>196</v>
      </c>
      <c r="P218" s="40">
        <f t="shared" si="29"/>
        <v>1266</v>
      </c>
      <c r="Q218" s="40"/>
      <c r="R218" s="40"/>
      <c r="S218" s="333">
        <f>Q218+R218</f>
        <v>0</v>
      </c>
    </row>
    <row r="219" spans="1:19" s="235" customFormat="1">
      <c r="A219" s="228" t="s">
        <v>105</v>
      </c>
      <c r="B219" s="232" t="s">
        <v>1054</v>
      </c>
      <c r="C219" s="280" t="s">
        <v>90</v>
      </c>
      <c r="D219" s="243">
        <v>25</v>
      </c>
      <c r="E219" s="243">
        <v>910</v>
      </c>
      <c r="F219" s="243">
        <v>185</v>
      </c>
      <c r="G219" s="40">
        <f t="shared" si="32"/>
        <v>1095</v>
      </c>
      <c r="H219" s="40">
        <f t="shared" ref="H219:H271" si="33">E219*D219</f>
        <v>22750</v>
      </c>
      <c r="I219" s="40">
        <f t="shared" ref="I219:I271" si="34">F219*D219</f>
        <v>4625</v>
      </c>
      <c r="J219" s="324">
        <f>H219+I219</f>
        <v>27375</v>
      </c>
      <c r="M219" s="243">
        <v>25</v>
      </c>
      <c r="N219" s="243">
        <v>910</v>
      </c>
      <c r="O219" s="243">
        <v>185</v>
      </c>
      <c r="P219" s="40">
        <f t="shared" si="29"/>
        <v>1095</v>
      </c>
      <c r="Q219" s="40">
        <f t="shared" si="30"/>
        <v>22750</v>
      </c>
      <c r="R219" s="40">
        <f t="shared" si="31"/>
        <v>4625</v>
      </c>
      <c r="S219" s="333">
        <f>Q219+R219</f>
        <v>27375</v>
      </c>
    </row>
    <row r="220" spans="1:19" s="235" customFormat="1">
      <c r="A220" s="228" t="s">
        <v>161</v>
      </c>
      <c r="B220" s="232" t="s">
        <v>1055</v>
      </c>
      <c r="C220" s="280" t="s">
        <v>90</v>
      </c>
      <c r="D220" s="243">
        <v>875</v>
      </c>
      <c r="E220" s="243">
        <v>820</v>
      </c>
      <c r="F220" s="243">
        <v>165</v>
      </c>
      <c r="G220" s="40">
        <f t="shared" si="32"/>
        <v>985</v>
      </c>
      <c r="H220" s="40">
        <f t="shared" si="33"/>
        <v>717500</v>
      </c>
      <c r="I220" s="40">
        <f t="shared" si="34"/>
        <v>144375</v>
      </c>
      <c r="J220" s="324">
        <f>H220+I220</f>
        <v>861875</v>
      </c>
      <c r="M220" s="243">
        <v>875</v>
      </c>
      <c r="N220" s="243">
        <v>820</v>
      </c>
      <c r="O220" s="243">
        <v>165</v>
      </c>
      <c r="P220" s="40">
        <f t="shared" si="29"/>
        <v>985</v>
      </c>
      <c r="Q220" s="40">
        <f t="shared" si="30"/>
        <v>717500</v>
      </c>
      <c r="R220" s="40">
        <f t="shared" si="31"/>
        <v>144375</v>
      </c>
      <c r="S220" s="333">
        <f>Q220+R220</f>
        <v>861875</v>
      </c>
    </row>
    <row r="221" spans="1:19" s="235" customFormat="1">
      <c r="A221" s="228" t="s">
        <v>164</v>
      </c>
      <c r="B221" s="232" t="s">
        <v>1056</v>
      </c>
      <c r="C221" s="280" t="s">
        <v>90</v>
      </c>
      <c r="D221" s="243">
        <v>75</v>
      </c>
      <c r="E221" s="243">
        <v>710</v>
      </c>
      <c r="F221" s="243">
        <v>165</v>
      </c>
      <c r="G221" s="40">
        <f t="shared" si="32"/>
        <v>875</v>
      </c>
      <c r="H221" s="40">
        <f t="shared" si="33"/>
        <v>53250</v>
      </c>
      <c r="I221" s="40">
        <f t="shared" si="34"/>
        <v>12375</v>
      </c>
      <c r="J221" s="324">
        <f>H221+I221</f>
        <v>65625</v>
      </c>
      <c r="M221" s="243">
        <v>75</v>
      </c>
      <c r="N221" s="243">
        <v>710</v>
      </c>
      <c r="O221" s="243">
        <v>165</v>
      </c>
      <c r="P221" s="40">
        <f t="shared" si="29"/>
        <v>875</v>
      </c>
      <c r="Q221" s="40">
        <f t="shared" si="30"/>
        <v>53250</v>
      </c>
      <c r="R221" s="40">
        <f t="shared" si="31"/>
        <v>12375</v>
      </c>
      <c r="S221" s="333">
        <f>Q221+R221</f>
        <v>65625</v>
      </c>
    </row>
    <row r="222" spans="1:19" s="235" customFormat="1">
      <c r="A222" s="82"/>
      <c r="B222" s="232"/>
      <c r="C222" s="280"/>
      <c r="D222" s="243"/>
      <c r="E222" s="243"/>
      <c r="F222" s="243"/>
      <c r="G222" s="40"/>
      <c r="H222" s="40"/>
      <c r="I222" s="40"/>
      <c r="J222" s="324"/>
      <c r="M222" s="243"/>
      <c r="N222" s="243"/>
      <c r="O222" s="243"/>
      <c r="P222" s="40"/>
      <c r="Q222" s="40"/>
      <c r="R222" s="40"/>
      <c r="S222" s="324"/>
    </row>
    <row r="223" spans="1:19" s="235" customFormat="1">
      <c r="A223" s="228" t="s">
        <v>1057</v>
      </c>
      <c r="B223" s="229" t="s">
        <v>1058</v>
      </c>
      <c r="C223" s="280"/>
      <c r="D223" s="280"/>
      <c r="E223" s="280"/>
      <c r="F223" s="280"/>
      <c r="G223" s="40"/>
      <c r="H223" s="40"/>
      <c r="I223" s="40"/>
      <c r="J223" s="320"/>
      <c r="M223" s="280"/>
      <c r="N223" s="280"/>
      <c r="O223" s="280"/>
      <c r="P223" s="40"/>
      <c r="Q223" s="40"/>
      <c r="R223" s="40"/>
      <c r="S223" s="320"/>
    </row>
    <row r="224" spans="1:19" s="235" customFormat="1">
      <c r="A224" s="228"/>
      <c r="B224" s="283"/>
      <c r="C224" s="280"/>
      <c r="D224" s="280"/>
      <c r="E224" s="280"/>
      <c r="F224" s="280"/>
      <c r="G224" s="40"/>
      <c r="H224" s="40"/>
      <c r="I224" s="40"/>
      <c r="J224" s="320"/>
      <c r="M224" s="280"/>
      <c r="N224" s="280"/>
      <c r="O224" s="280"/>
      <c r="P224" s="40"/>
      <c r="Q224" s="40"/>
      <c r="R224" s="40"/>
      <c r="S224" s="320"/>
    </row>
    <row r="225" spans="1:19" s="235" customFormat="1" ht="66">
      <c r="A225" s="228"/>
      <c r="B225" s="232" t="s">
        <v>1059</v>
      </c>
      <c r="C225" s="280"/>
      <c r="D225" s="280"/>
      <c r="E225" s="280"/>
      <c r="F225" s="280"/>
      <c r="G225" s="40"/>
      <c r="H225" s="40"/>
      <c r="I225" s="40"/>
      <c r="J225" s="320"/>
      <c r="M225" s="280"/>
      <c r="N225" s="280"/>
      <c r="O225" s="280"/>
      <c r="P225" s="40"/>
      <c r="Q225" s="40"/>
      <c r="R225" s="40"/>
      <c r="S225" s="320"/>
    </row>
    <row r="226" spans="1:19" s="235" customFormat="1">
      <c r="A226" s="228" t="s">
        <v>100</v>
      </c>
      <c r="B226" s="283" t="s">
        <v>1060</v>
      </c>
      <c r="C226" s="280" t="s">
        <v>187</v>
      </c>
      <c r="D226" s="280">
        <v>25</v>
      </c>
      <c r="E226" s="280">
        <v>13495</v>
      </c>
      <c r="F226" s="280">
        <v>165</v>
      </c>
      <c r="G226" s="40">
        <f t="shared" si="32"/>
        <v>13660</v>
      </c>
      <c r="H226" s="40">
        <f t="shared" si="33"/>
        <v>337375</v>
      </c>
      <c r="I226" s="40">
        <f t="shared" si="34"/>
        <v>4125</v>
      </c>
      <c r="J226" s="324">
        <f>H226+I226</f>
        <v>341500</v>
      </c>
      <c r="M226" s="280">
        <v>25</v>
      </c>
      <c r="N226" s="280">
        <v>13495</v>
      </c>
      <c r="O226" s="280">
        <v>165</v>
      </c>
      <c r="P226" s="40">
        <f>O226+N226</f>
        <v>13660</v>
      </c>
      <c r="Q226" s="40">
        <f>N226*M226</f>
        <v>337375</v>
      </c>
      <c r="R226" s="40">
        <f>O226*M226</f>
        <v>4125</v>
      </c>
      <c r="S226" s="333">
        <f>Q226+R226</f>
        <v>341500</v>
      </c>
    </row>
    <row r="227" spans="1:19" s="235" customFormat="1">
      <c r="A227" s="228" t="s">
        <v>103</v>
      </c>
      <c r="B227" s="283" t="s">
        <v>1061</v>
      </c>
      <c r="C227" s="280" t="s">
        <v>187</v>
      </c>
      <c r="D227" s="280">
        <v>120</v>
      </c>
      <c r="E227" s="280">
        <v>1750</v>
      </c>
      <c r="F227" s="280">
        <v>220</v>
      </c>
      <c r="G227" s="40">
        <f t="shared" si="32"/>
        <v>1970</v>
      </c>
      <c r="H227" s="40">
        <f t="shared" si="33"/>
        <v>210000</v>
      </c>
      <c r="I227" s="40">
        <f t="shared" si="34"/>
        <v>26400</v>
      </c>
      <c r="J227" s="324">
        <f>H227+I227</f>
        <v>236400</v>
      </c>
      <c r="M227" s="280">
        <v>120</v>
      </c>
      <c r="N227" s="280">
        <v>1750</v>
      </c>
      <c r="O227" s="280">
        <v>220</v>
      </c>
      <c r="P227" s="40">
        <f>O227+N227</f>
        <v>1970</v>
      </c>
      <c r="Q227" s="40">
        <f>N227*M227</f>
        <v>210000</v>
      </c>
      <c r="R227" s="40">
        <f>O227*M227</f>
        <v>26400</v>
      </c>
      <c r="S227" s="333">
        <f>Q227+R227</f>
        <v>236400</v>
      </c>
    </row>
    <row r="228" spans="1:19" s="235" customFormat="1">
      <c r="A228" s="228"/>
      <c r="B228" s="283"/>
      <c r="C228" s="280"/>
      <c r="D228" s="280"/>
      <c r="E228" s="280"/>
      <c r="F228" s="280"/>
      <c r="G228" s="40"/>
      <c r="H228" s="40"/>
      <c r="I228" s="40"/>
      <c r="J228" s="320"/>
      <c r="M228" s="280"/>
      <c r="N228" s="280"/>
      <c r="O228" s="280"/>
      <c r="P228" s="40"/>
      <c r="Q228" s="40"/>
      <c r="R228" s="40"/>
      <c r="S228" s="320"/>
    </row>
    <row r="229" spans="1:19" s="235" customFormat="1">
      <c r="A229" s="228" t="s">
        <v>1062</v>
      </c>
      <c r="B229" s="319" t="s">
        <v>1063</v>
      </c>
      <c r="C229" s="280"/>
      <c r="D229" s="280"/>
      <c r="E229" s="280"/>
      <c r="F229" s="280"/>
      <c r="G229" s="40"/>
      <c r="H229" s="40"/>
      <c r="I229" s="40"/>
      <c r="J229" s="280"/>
      <c r="M229" s="280"/>
      <c r="N229" s="280"/>
      <c r="O229" s="280"/>
      <c r="P229" s="40"/>
      <c r="Q229" s="40"/>
      <c r="R229" s="40"/>
      <c r="S229" s="280"/>
    </row>
    <row r="230" spans="1:19" s="235" customFormat="1">
      <c r="A230" s="228"/>
      <c r="B230" s="40"/>
      <c r="C230" s="280"/>
      <c r="D230" s="280"/>
      <c r="E230" s="280"/>
      <c r="F230" s="280"/>
      <c r="G230" s="40"/>
      <c r="H230" s="40"/>
      <c r="I230" s="40"/>
      <c r="J230" s="280"/>
      <c r="M230" s="280"/>
      <c r="N230" s="280"/>
      <c r="O230" s="280"/>
      <c r="P230" s="40"/>
      <c r="Q230" s="40"/>
      <c r="R230" s="40"/>
      <c r="S230" s="280"/>
    </row>
    <row r="231" spans="1:19" s="235" customFormat="1">
      <c r="A231" s="228"/>
      <c r="B231" s="319" t="s">
        <v>1064</v>
      </c>
      <c r="C231" s="280"/>
      <c r="D231" s="280"/>
      <c r="E231" s="280"/>
      <c r="F231" s="280"/>
      <c r="G231" s="40"/>
      <c r="H231" s="40"/>
      <c r="I231" s="40"/>
      <c r="J231" s="280"/>
      <c r="M231" s="280"/>
      <c r="N231" s="280"/>
      <c r="O231" s="280"/>
      <c r="P231" s="40"/>
      <c r="Q231" s="40"/>
      <c r="R231" s="40"/>
      <c r="S231" s="280"/>
    </row>
    <row r="232" spans="1:19" s="235" customFormat="1">
      <c r="A232" s="228"/>
      <c r="B232" s="40"/>
      <c r="C232" s="280"/>
      <c r="D232" s="280"/>
      <c r="E232" s="280"/>
      <c r="F232" s="280"/>
      <c r="G232" s="40"/>
      <c r="H232" s="40"/>
      <c r="I232" s="40"/>
      <c r="J232" s="280"/>
      <c r="M232" s="280"/>
      <c r="N232" s="280"/>
      <c r="O232" s="280"/>
      <c r="P232" s="40"/>
      <c r="Q232" s="40"/>
      <c r="R232" s="40"/>
      <c r="S232" s="280"/>
    </row>
    <row r="233" spans="1:19" s="235" customFormat="1" ht="79.2">
      <c r="A233" s="228"/>
      <c r="B233" s="232" t="s">
        <v>1065</v>
      </c>
      <c r="C233" s="280"/>
      <c r="D233" s="280"/>
      <c r="E233" s="280"/>
      <c r="F233" s="280"/>
      <c r="G233" s="40"/>
      <c r="H233" s="40"/>
      <c r="I233" s="40"/>
      <c r="J233" s="280"/>
      <c r="M233" s="280"/>
      <c r="N233" s="280"/>
      <c r="O233" s="280"/>
      <c r="P233" s="40"/>
      <c r="Q233" s="40"/>
      <c r="R233" s="40"/>
      <c r="S233" s="280"/>
    </row>
    <row r="234" spans="1:19" s="235" customFormat="1">
      <c r="A234" s="228" t="s">
        <v>100</v>
      </c>
      <c r="B234" s="40" t="s">
        <v>1066</v>
      </c>
      <c r="C234" s="280" t="s">
        <v>938</v>
      </c>
      <c r="D234" s="280">
        <v>10</v>
      </c>
      <c r="E234" s="280">
        <v>1475</v>
      </c>
      <c r="F234" s="280">
        <v>492</v>
      </c>
      <c r="G234" s="40">
        <f t="shared" si="32"/>
        <v>1967</v>
      </c>
      <c r="H234" s="40">
        <f t="shared" si="33"/>
        <v>14750</v>
      </c>
      <c r="I234" s="40">
        <f t="shared" si="34"/>
        <v>4920</v>
      </c>
      <c r="J234" s="324">
        <f>H234+I234</f>
        <v>19670</v>
      </c>
      <c r="M234" s="280">
        <v>10</v>
      </c>
      <c r="N234" s="280">
        <v>1475</v>
      </c>
      <c r="O234" s="280">
        <v>492</v>
      </c>
      <c r="P234" s="40">
        <f t="shared" ref="P234:P236" si="35">O234+N234</f>
        <v>1967</v>
      </c>
      <c r="Q234" s="40">
        <f>N234*M234</f>
        <v>14750</v>
      </c>
      <c r="R234" s="40">
        <f>O234*M234</f>
        <v>4920</v>
      </c>
      <c r="S234" s="333">
        <f>Q234+R234</f>
        <v>19670</v>
      </c>
    </row>
    <row r="235" spans="1:19" s="235" customFormat="1">
      <c r="A235" s="228" t="s">
        <v>103</v>
      </c>
      <c r="B235" s="40" t="s">
        <v>1067</v>
      </c>
      <c r="C235" s="280" t="s">
        <v>938</v>
      </c>
      <c r="D235" s="280" t="s">
        <v>940</v>
      </c>
      <c r="E235" s="280">
        <v>1437.5</v>
      </c>
      <c r="F235" s="280">
        <v>460</v>
      </c>
      <c r="G235" s="40">
        <f t="shared" si="32"/>
        <v>1897.5</v>
      </c>
      <c r="H235" s="40"/>
      <c r="I235" s="40"/>
      <c r="J235" s="323" t="s">
        <v>941</v>
      </c>
      <c r="M235" s="280" t="s">
        <v>940</v>
      </c>
      <c r="N235" s="280">
        <v>1437.5</v>
      </c>
      <c r="O235" s="280">
        <v>460</v>
      </c>
      <c r="P235" s="40">
        <f t="shared" si="35"/>
        <v>1897.5</v>
      </c>
      <c r="Q235" s="40"/>
      <c r="R235" s="40"/>
      <c r="S235" s="323" t="s">
        <v>941</v>
      </c>
    </row>
    <row r="236" spans="1:19" s="235" customFormat="1">
      <c r="A236" s="228" t="s">
        <v>105</v>
      </c>
      <c r="B236" s="40" t="s">
        <v>1068</v>
      </c>
      <c r="C236" s="280" t="s">
        <v>938</v>
      </c>
      <c r="D236" s="280" t="s">
        <v>940</v>
      </c>
      <c r="E236" s="280">
        <v>1437.5</v>
      </c>
      <c r="F236" s="280">
        <v>345</v>
      </c>
      <c r="G236" s="40">
        <f t="shared" si="32"/>
        <v>1782.5</v>
      </c>
      <c r="H236" s="40"/>
      <c r="I236" s="40"/>
      <c r="J236" s="323" t="s">
        <v>941</v>
      </c>
      <c r="M236" s="280" t="s">
        <v>940</v>
      </c>
      <c r="N236" s="280">
        <v>1437.5</v>
      </c>
      <c r="O236" s="280">
        <v>345</v>
      </c>
      <c r="P236" s="40">
        <f t="shared" si="35"/>
        <v>1782.5</v>
      </c>
      <c r="Q236" s="40"/>
      <c r="R236" s="40"/>
      <c r="S236" s="323" t="s">
        <v>941</v>
      </c>
    </row>
    <row r="237" spans="1:19" s="235" customFormat="1">
      <c r="A237" s="228"/>
      <c r="B237" s="40"/>
      <c r="C237" s="280"/>
      <c r="D237" s="280"/>
      <c r="E237" s="280"/>
      <c r="F237" s="280"/>
      <c r="G237" s="40"/>
      <c r="H237" s="40"/>
      <c r="I237" s="40"/>
      <c r="J237" s="323"/>
      <c r="M237" s="280"/>
      <c r="N237" s="280"/>
      <c r="O237" s="280"/>
      <c r="P237" s="40"/>
      <c r="Q237" s="40"/>
      <c r="R237" s="40"/>
      <c r="S237" s="323"/>
    </row>
    <row r="238" spans="1:19" s="235" customFormat="1">
      <c r="A238" s="228">
        <v>3.15</v>
      </c>
      <c r="B238" s="229" t="s">
        <v>1069</v>
      </c>
      <c r="C238" s="280"/>
      <c r="D238" s="280"/>
      <c r="E238" s="280"/>
      <c r="F238" s="280"/>
      <c r="G238" s="40"/>
      <c r="H238" s="40"/>
      <c r="I238" s="40"/>
      <c r="J238" s="320"/>
      <c r="M238" s="280"/>
      <c r="N238" s="280"/>
      <c r="O238" s="280"/>
      <c r="P238" s="40"/>
      <c r="Q238" s="40"/>
      <c r="R238" s="40"/>
      <c r="S238" s="320"/>
    </row>
    <row r="239" spans="1:19" s="235" customFormat="1" ht="39.6">
      <c r="A239" s="228"/>
      <c r="B239" s="283" t="s">
        <v>1070</v>
      </c>
      <c r="C239" s="280" t="s">
        <v>187</v>
      </c>
      <c r="D239" s="280">
        <v>0.5</v>
      </c>
      <c r="E239" s="280">
        <v>8050</v>
      </c>
      <c r="F239" s="280">
        <v>1725</v>
      </c>
      <c r="G239" s="318">
        <f t="shared" si="32"/>
        <v>9775</v>
      </c>
      <c r="H239" s="318">
        <f t="shared" si="33"/>
        <v>4025</v>
      </c>
      <c r="I239" s="318">
        <f t="shared" si="34"/>
        <v>862.5</v>
      </c>
      <c r="J239" s="324">
        <f>H239+I239</f>
        <v>4887.5</v>
      </c>
      <c r="M239" s="280">
        <v>0.5</v>
      </c>
      <c r="N239" s="280">
        <v>8050</v>
      </c>
      <c r="O239" s="280">
        <v>1725</v>
      </c>
      <c r="P239" s="318">
        <f>O239+N239</f>
        <v>9775</v>
      </c>
      <c r="Q239" s="318">
        <f>N239*M239</f>
        <v>4025</v>
      </c>
      <c r="R239" s="318">
        <f>O239*M239</f>
        <v>862.5</v>
      </c>
      <c r="S239" s="333">
        <f>Q239+R239</f>
        <v>4887.5</v>
      </c>
    </row>
    <row r="240" spans="1:19" s="235" customFormat="1">
      <c r="A240" s="228"/>
      <c r="B240" s="283"/>
      <c r="C240" s="280"/>
      <c r="D240" s="280"/>
      <c r="E240" s="280"/>
      <c r="F240" s="280"/>
      <c r="G240" s="40"/>
      <c r="H240" s="40"/>
      <c r="I240" s="40"/>
      <c r="J240" s="320"/>
      <c r="M240" s="280"/>
      <c r="N240" s="280"/>
      <c r="O240" s="280"/>
      <c r="P240" s="40"/>
      <c r="Q240" s="40"/>
      <c r="R240" s="40"/>
      <c r="S240" s="320"/>
    </row>
    <row r="241" spans="1:19" s="235" customFormat="1">
      <c r="A241" s="313"/>
      <c r="B241" s="314" t="s">
        <v>1071</v>
      </c>
      <c r="C241" s="247"/>
      <c r="D241" s="247"/>
      <c r="E241" s="247"/>
      <c r="F241" s="247"/>
      <c r="G241" s="40"/>
      <c r="H241" s="40"/>
      <c r="I241" s="40"/>
      <c r="J241" s="322"/>
      <c r="M241" s="247"/>
      <c r="N241" s="247"/>
      <c r="O241" s="247"/>
      <c r="P241" s="40"/>
      <c r="Q241" s="40"/>
      <c r="R241" s="40"/>
      <c r="S241" s="322"/>
    </row>
    <row r="242" spans="1:19" s="235" customFormat="1">
      <c r="A242" s="313"/>
      <c r="B242" s="314"/>
      <c r="C242" s="247"/>
      <c r="D242" s="247"/>
      <c r="E242" s="247"/>
      <c r="F242" s="247"/>
      <c r="G242" s="40"/>
      <c r="H242" s="40"/>
      <c r="I242" s="40"/>
      <c r="J242" s="332"/>
      <c r="M242" s="247"/>
      <c r="N242" s="247"/>
      <c r="O242" s="247"/>
      <c r="P242" s="40"/>
      <c r="Q242" s="40"/>
      <c r="R242" s="40"/>
      <c r="S242" s="332"/>
    </row>
    <row r="243" spans="1:19" s="235" customFormat="1">
      <c r="A243" s="228">
        <v>4</v>
      </c>
      <c r="B243" s="229" t="s">
        <v>1072</v>
      </c>
      <c r="C243" s="280"/>
      <c r="D243" s="280"/>
      <c r="E243" s="280"/>
      <c r="F243" s="280"/>
      <c r="G243" s="40"/>
      <c r="H243" s="40"/>
      <c r="I243" s="40"/>
      <c r="J243" s="280"/>
      <c r="M243" s="280"/>
      <c r="N243" s="280"/>
      <c r="O243" s="280"/>
      <c r="P243" s="40"/>
      <c r="Q243" s="40"/>
      <c r="R243" s="40"/>
      <c r="S243" s="280"/>
    </row>
    <row r="244" spans="1:19" s="235" customFormat="1">
      <c r="A244" s="82"/>
      <c r="B244" s="232"/>
      <c r="C244" s="280"/>
      <c r="D244" s="243"/>
      <c r="E244" s="243"/>
      <c r="F244" s="243"/>
      <c r="G244" s="40"/>
      <c r="H244" s="40"/>
      <c r="I244" s="40"/>
      <c r="J244" s="243"/>
      <c r="M244" s="243"/>
      <c r="N244" s="243"/>
      <c r="O244" s="243"/>
      <c r="P244" s="40"/>
      <c r="Q244" s="40"/>
      <c r="R244" s="40"/>
      <c r="S244" s="243"/>
    </row>
    <row r="245" spans="1:19" s="235" customFormat="1" ht="52.8">
      <c r="A245" s="82"/>
      <c r="B245" s="232" t="s">
        <v>1073</v>
      </c>
      <c r="C245" s="280" t="s">
        <v>90</v>
      </c>
      <c r="D245" s="243">
        <v>0</v>
      </c>
      <c r="E245" s="243">
        <v>1035</v>
      </c>
      <c r="F245" s="243">
        <v>288</v>
      </c>
      <c r="G245" s="318">
        <f t="shared" si="32"/>
        <v>1323</v>
      </c>
      <c r="H245" s="40"/>
      <c r="I245" s="40"/>
      <c r="J245" s="324">
        <f>D245*G245</f>
        <v>0</v>
      </c>
      <c r="M245" s="243">
        <v>0</v>
      </c>
      <c r="N245" s="243">
        <v>1035</v>
      </c>
      <c r="O245" s="243">
        <v>288</v>
      </c>
      <c r="P245" s="318">
        <f>O245+N245</f>
        <v>1323</v>
      </c>
      <c r="Q245" s="40"/>
      <c r="R245" s="40"/>
      <c r="S245" s="324">
        <f>M245*P245</f>
        <v>0</v>
      </c>
    </row>
    <row r="246" spans="1:19" s="235" customFormat="1">
      <c r="A246" s="313"/>
      <c r="B246" s="314" t="s">
        <v>1074</v>
      </c>
      <c r="C246" s="247"/>
      <c r="D246" s="247"/>
      <c r="E246" s="247"/>
      <c r="F246" s="247"/>
      <c r="G246" s="40"/>
      <c r="H246" s="40"/>
      <c r="I246" s="40"/>
      <c r="J246" s="322"/>
      <c r="M246" s="247"/>
      <c r="N246" s="247"/>
      <c r="O246" s="247"/>
      <c r="P246" s="40"/>
      <c r="Q246" s="40"/>
      <c r="R246" s="40"/>
      <c r="S246" s="322"/>
    </row>
    <row r="247" spans="1:19" s="235" customFormat="1">
      <c r="A247" s="228"/>
      <c r="B247" s="283"/>
      <c r="C247" s="280"/>
      <c r="D247" s="280"/>
      <c r="E247" s="280"/>
      <c r="F247" s="280"/>
      <c r="G247" s="40"/>
      <c r="H247" s="40"/>
      <c r="I247" s="40"/>
      <c r="J247" s="280"/>
      <c r="M247" s="280"/>
      <c r="N247" s="280"/>
      <c r="O247" s="280"/>
      <c r="P247" s="40"/>
      <c r="Q247" s="40"/>
      <c r="R247" s="40"/>
      <c r="S247" s="280"/>
    </row>
    <row r="248" spans="1:19" s="235" customFormat="1">
      <c r="A248" s="228">
        <v>5</v>
      </c>
      <c r="B248" s="229" t="s">
        <v>1075</v>
      </c>
      <c r="C248" s="280"/>
      <c r="D248" s="280"/>
      <c r="E248" s="280"/>
      <c r="F248" s="280"/>
      <c r="G248" s="40"/>
      <c r="H248" s="40"/>
      <c r="I248" s="40"/>
      <c r="J248" s="280"/>
      <c r="M248" s="280"/>
      <c r="N248" s="280"/>
      <c r="O248" s="280"/>
      <c r="P248" s="40"/>
      <c r="Q248" s="40"/>
      <c r="R248" s="40"/>
      <c r="S248" s="280"/>
    </row>
    <row r="249" spans="1:19" s="235" customFormat="1">
      <c r="A249" s="228"/>
      <c r="B249" s="283"/>
      <c r="C249" s="280"/>
      <c r="D249" s="280"/>
      <c r="E249" s="280"/>
      <c r="F249" s="280"/>
      <c r="G249" s="40"/>
      <c r="H249" s="40"/>
      <c r="I249" s="40"/>
      <c r="J249" s="280"/>
      <c r="M249" s="280"/>
      <c r="N249" s="280"/>
      <c r="O249" s="280"/>
      <c r="P249" s="40"/>
      <c r="Q249" s="40"/>
      <c r="R249" s="40"/>
      <c r="S249" s="280"/>
    </row>
    <row r="250" spans="1:19" s="235" customFormat="1" ht="105.6">
      <c r="A250" s="228">
        <v>5.0999999999999996</v>
      </c>
      <c r="B250" s="232" t="s">
        <v>1076</v>
      </c>
      <c r="C250" s="280"/>
      <c r="D250" s="280"/>
      <c r="E250" s="280"/>
      <c r="F250" s="280"/>
      <c r="G250" s="40"/>
      <c r="H250" s="40"/>
      <c r="I250" s="40"/>
      <c r="J250" s="280"/>
      <c r="M250" s="280"/>
      <c r="N250" s="280"/>
      <c r="O250" s="280"/>
      <c r="P250" s="40"/>
      <c r="Q250" s="40"/>
      <c r="R250" s="40"/>
      <c r="S250" s="280"/>
    </row>
    <row r="251" spans="1:19" s="235" customFormat="1">
      <c r="A251" s="228"/>
      <c r="B251" s="232" t="s">
        <v>1077</v>
      </c>
      <c r="C251" s="280"/>
      <c r="D251" s="280"/>
      <c r="E251" s="280"/>
      <c r="F251" s="280"/>
      <c r="G251" s="40"/>
      <c r="H251" s="40"/>
      <c r="I251" s="40"/>
      <c r="J251" s="280"/>
      <c r="M251" s="280"/>
      <c r="N251" s="280"/>
      <c r="O251" s="280"/>
      <c r="P251" s="40"/>
      <c r="Q251" s="40"/>
      <c r="R251" s="40"/>
      <c r="S251" s="280"/>
    </row>
    <row r="252" spans="1:19" s="235" customFormat="1">
      <c r="A252" s="228"/>
      <c r="B252" s="319" t="s">
        <v>1078</v>
      </c>
      <c r="C252" s="280"/>
      <c r="D252" s="280"/>
      <c r="E252" s="280"/>
      <c r="F252" s="280"/>
      <c r="G252" s="40"/>
      <c r="H252" s="40"/>
      <c r="I252" s="40"/>
      <c r="J252" s="320"/>
      <c r="M252" s="280"/>
      <c r="N252" s="280"/>
      <c r="O252" s="280"/>
      <c r="P252" s="40"/>
      <c r="Q252" s="40"/>
      <c r="R252" s="40"/>
      <c r="S252" s="320"/>
    </row>
    <row r="253" spans="1:19" s="235" customFormat="1">
      <c r="A253" s="228"/>
      <c r="B253" s="319" t="s">
        <v>1079</v>
      </c>
      <c r="C253" s="280"/>
      <c r="D253" s="280"/>
      <c r="E253" s="280"/>
      <c r="F253" s="280"/>
      <c r="G253" s="40"/>
      <c r="H253" s="40"/>
      <c r="I253" s="40"/>
      <c r="J253" s="320"/>
      <c r="M253" s="280"/>
      <c r="N253" s="280"/>
      <c r="O253" s="280"/>
      <c r="P253" s="40"/>
      <c r="Q253" s="40"/>
      <c r="R253" s="40"/>
      <c r="S253" s="320"/>
    </row>
    <row r="254" spans="1:19" s="235" customFormat="1">
      <c r="A254" s="228" t="s">
        <v>100</v>
      </c>
      <c r="B254" s="40" t="s">
        <v>1080</v>
      </c>
      <c r="C254" s="280" t="s">
        <v>226</v>
      </c>
      <c r="D254" s="280" t="s">
        <v>908</v>
      </c>
      <c r="E254" s="280">
        <v>25875</v>
      </c>
      <c r="F254" s="280">
        <v>2875</v>
      </c>
      <c r="G254" s="40">
        <f>F254+E254</f>
        <v>28750</v>
      </c>
      <c r="H254" s="40"/>
      <c r="I254" s="40"/>
      <c r="J254" s="237"/>
      <c r="M254" s="280" t="s">
        <v>908</v>
      </c>
      <c r="N254" s="280">
        <v>25875</v>
      </c>
      <c r="O254" s="280">
        <v>2875</v>
      </c>
      <c r="P254" s="40">
        <f t="shared" ref="P254:P271" si="36">O254+N254</f>
        <v>28750</v>
      </c>
      <c r="Q254" s="40"/>
      <c r="R254" s="40"/>
      <c r="S254" s="237"/>
    </row>
    <row r="255" spans="1:19" s="235" customFormat="1">
      <c r="A255" s="228" t="s">
        <v>103</v>
      </c>
      <c r="B255" s="40" t="s">
        <v>1081</v>
      </c>
      <c r="C255" s="280" t="s">
        <v>226</v>
      </c>
      <c r="D255" s="280" t="s">
        <v>908</v>
      </c>
      <c r="E255" s="280">
        <v>26450</v>
      </c>
      <c r="F255" s="280">
        <v>2875</v>
      </c>
      <c r="G255" s="40">
        <f t="shared" si="32"/>
        <v>29325</v>
      </c>
      <c r="H255" s="40"/>
      <c r="I255" s="40"/>
      <c r="J255" s="237"/>
      <c r="M255" s="280" t="s">
        <v>908</v>
      </c>
      <c r="N255" s="280">
        <v>26450</v>
      </c>
      <c r="O255" s="280">
        <v>2875</v>
      </c>
      <c r="P255" s="40">
        <f t="shared" si="36"/>
        <v>29325</v>
      </c>
      <c r="Q255" s="40"/>
      <c r="R255" s="40"/>
      <c r="S255" s="237"/>
    </row>
    <row r="256" spans="1:19" s="235" customFormat="1">
      <c r="A256" s="228" t="s">
        <v>105</v>
      </c>
      <c r="B256" s="40" t="s">
        <v>1082</v>
      </c>
      <c r="C256" s="280" t="s">
        <v>226</v>
      </c>
      <c r="D256" s="280" t="s">
        <v>908</v>
      </c>
      <c r="E256" s="280">
        <v>27025</v>
      </c>
      <c r="F256" s="280">
        <v>2875</v>
      </c>
      <c r="G256" s="40">
        <f t="shared" si="32"/>
        <v>29900</v>
      </c>
      <c r="H256" s="40"/>
      <c r="I256" s="40"/>
      <c r="J256" s="237"/>
      <c r="M256" s="280" t="s">
        <v>908</v>
      </c>
      <c r="N256" s="280">
        <v>27025</v>
      </c>
      <c r="O256" s="280">
        <v>2875</v>
      </c>
      <c r="P256" s="40">
        <f t="shared" si="36"/>
        <v>29900</v>
      </c>
      <c r="Q256" s="40"/>
      <c r="R256" s="40"/>
      <c r="S256" s="237"/>
    </row>
    <row r="257" spans="1:19" s="235" customFormat="1">
      <c r="A257" s="228" t="s">
        <v>161</v>
      </c>
      <c r="B257" s="40" t="s">
        <v>1083</v>
      </c>
      <c r="C257" s="280" t="s">
        <v>226</v>
      </c>
      <c r="D257" s="280" t="s">
        <v>908</v>
      </c>
      <c r="E257" s="280">
        <v>27025</v>
      </c>
      <c r="F257" s="280">
        <v>4025</v>
      </c>
      <c r="G257" s="40">
        <f t="shared" si="32"/>
        <v>31050</v>
      </c>
      <c r="H257" s="40"/>
      <c r="I257" s="40"/>
      <c r="J257" s="237"/>
      <c r="M257" s="280" t="s">
        <v>908</v>
      </c>
      <c r="N257" s="280">
        <v>27025</v>
      </c>
      <c r="O257" s="280">
        <v>4025</v>
      </c>
      <c r="P257" s="40">
        <f t="shared" si="36"/>
        <v>31050</v>
      </c>
      <c r="Q257" s="40"/>
      <c r="R257" s="40"/>
      <c r="S257" s="237"/>
    </row>
    <row r="258" spans="1:19" s="235" customFormat="1">
      <c r="A258" s="228" t="s">
        <v>164</v>
      </c>
      <c r="B258" s="40" t="s">
        <v>1084</v>
      </c>
      <c r="C258" s="280" t="s">
        <v>226</v>
      </c>
      <c r="D258" s="280" t="s">
        <v>908</v>
      </c>
      <c r="E258" s="280">
        <v>28750</v>
      </c>
      <c r="F258" s="280">
        <v>4025</v>
      </c>
      <c r="G258" s="40">
        <f t="shared" si="32"/>
        <v>32775</v>
      </c>
      <c r="H258" s="40"/>
      <c r="I258" s="40"/>
      <c r="J258" s="237"/>
      <c r="M258" s="280" t="s">
        <v>908</v>
      </c>
      <c r="N258" s="280">
        <v>28750</v>
      </c>
      <c r="O258" s="280">
        <v>4025</v>
      </c>
      <c r="P258" s="40">
        <f t="shared" si="36"/>
        <v>32775</v>
      </c>
      <c r="Q258" s="40"/>
      <c r="R258" s="40"/>
      <c r="S258" s="237"/>
    </row>
    <row r="259" spans="1:19" s="235" customFormat="1">
      <c r="A259" s="228" t="s">
        <v>167</v>
      </c>
      <c r="B259" s="40" t="s">
        <v>1085</v>
      </c>
      <c r="C259" s="280" t="s">
        <v>226</v>
      </c>
      <c r="D259" s="598" t="s">
        <v>908</v>
      </c>
      <c r="E259" s="280">
        <v>31625</v>
      </c>
      <c r="F259" s="280">
        <v>4025</v>
      </c>
      <c r="G259" s="40">
        <f t="shared" si="32"/>
        <v>35650</v>
      </c>
      <c r="H259" s="40"/>
      <c r="I259" s="40"/>
      <c r="J259" s="237"/>
      <c r="M259" s="598" t="s">
        <v>908</v>
      </c>
      <c r="N259" s="280">
        <v>31625</v>
      </c>
      <c r="O259" s="280">
        <v>4025</v>
      </c>
      <c r="P259" s="40">
        <f t="shared" si="36"/>
        <v>35650</v>
      </c>
      <c r="Q259" s="40"/>
      <c r="R259" s="40"/>
      <c r="S259" s="237"/>
    </row>
    <row r="260" spans="1:19" s="235" customFormat="1">
      <c r="A260" s="228" t="s">
        <v>170</v>
      </c>
      <c r="B260" s="40" t="s">
        <v>1086</v>
      </c>
      <c r="C260" s="280" t="s">
        <v>226</v>
      </c>
      <c r="D260" s="280" t="s">
        <v>908</v>
      </c>
      <c r="E260" s="280">
        <v>31625</v>
      </c>
      <c r="F260" s="280">
        <v>5175</v>
      </c>
      <c r="G260" s="40">
        <f t="shared" si="32"/>
        <v>36800</v>
      </c>
      <c r="H260" s="40"/>
      <c r="I260" s="40"/>
      <c r="J260" s="237"/>
      <c r="M260" s="280" t="s">
        <v>908</v>
      </c>
      <c r="N260" s="280">
        <v>31625</v>
      </c>
      <c r="O260" s="280">
        <v>5175</v>
      </c>
      <c r="P260" s="40">
        <f t="shared" si="36"/>
        <v>36800</v>
      </c>
      <c r="Q260" s="40"/>
      <c r="R260" s="40"/>
      <c r="S260" s="237"/>
    </row>
    <row r="261" spans="1:19" s="235" customFormat="1">
      <c r="A261" s="228" t="s">
        <v>1087</v>
      </c>
      <c r="B261" s="40" t="s">
        <v>1088</v>
      </c>
      <c r="C261" s="280" t="s">
        <v>226</v>
      </c>
      <c r="D261" s="280" t="s">
        <v>908</v>
      </c>
      <c r="E261" s="280">
        <v>35075</v>
      </c>
      <c r="F261" s="280">
        <v>5175</v>
      </c>
      <c r="G261" s="40">
        <f t="shared" si="32"/>
        <v>40250</v>
      </c>
      <c r="H261" s="40"/>
      <c r="I261" s="40"/>
      <c r="J261" s="237"/>
      <c r="M261" s="280" t="s">
        <v>908</v>
      </c>
      <c r="N261" s="280">
        <v>35075</v>
      </c>
      <c r="O261" s="280">
        <v>5175</v>
      </c>
      <c r="P261" s="40">
        <f t="shared" si="36"/>
        <v>40250</v>
      </c>
      <c r="Q261" s="40"/>
      <c r="R261" s="40"/>
      <c r="S261" s="237"/>
    </row>
    <row r="262" spans="1:19" s="235" customFormat="1">
      <c r="A262" s="228"/>
      <c r="B262" s="40"/>
      <c r="C262" s="280"/>
      <c r="D262" s="280"/>
      <c r="E262" s="280"/>
      <c r="F262" s="280"/>
      <c r="G262" s="40">
        <f t="shared" si="32"/>
        <v>0</v>
      </c>
      <c r="H262" s="40"/>
      <c r="I262" s="40"/>
      <c r="J262" s="320"/>
      <c r="M262" s="280"/>
      <c r="N262" s="280"/>
      <c r="O262" s="280"/>
      <c r="P262" s="40">
        <f t="shared" si="36"/>
        <v>0</v>
      </c>
      <c r="Q262" s="40"/>
      <c r="R262" s="40"/>
      <c r="S262" s="320"/>
    </row>
    <row r="263" spans="1:19" s="235" customFormat="1">
      <c r="A263" s="334">
        <v>5.2</v>
      </c>
      <c r="B263" s="319" t="s">
        <v>1089</v>
      </c>
      <c r="C263" s="280"/>
      <c r="D263" s="280"/>
      <c r="E263" s="280"/>
      <c r="F263" s="280"/>
      <c r="G263" s="40">
        <f t="shared" si="32"/>
        <v>0</v>
      </c>
      <c r="H263" s="40"/>
      <c r="I263" s="40"/>
      <c r="J263" s="320"/>
      <c r="M263" s="280"/>
      <c r="N263" s="280"/>
      <c r="O263" s="280"/>
      <c r="P263" s="40">
        <f t="shared" si="36"/>
        <v>0</v>
      </c>
      <c r="Q263" s="40"/>
      <c r="R263" s="40"/>
      <c r="S263" s="320"/>
    </row>
    <row r="264" spans="1:19" s="235" customFormat="1">
      <c r="A264" s="228"/>
      <c r="B264" s="40"/>
      <c r="C264" s="280"/>
      <c r="D264" s="280"/>
      <c r="E264" s="280"/>
      <c r="F264" s="280"/>
      <c r="G264" s="40">
        <f t="shared" si="32"/>
        <v>0</v>
      </c>
      <c r="H264" s="40"/>
      <c r="I264" s="40"/>
      <c r="J264" s="320"/>
      <c r="M264" s="280"/>
      <c r="N264" s="280"/>
      <c r="O264" s="280"/>
      <c r="P264" s="40">
        <f t="shared" si="36"/>
        <v>0</v>
      </c>
      <c r="Q264" s="40"/>
      <c r="R264" s="40"/>
      <c r="S264" s="320"/>
    </row>
    <row r="265" spans="1:19" s="235" customFormat="1" ht="52.8">
      <c r="A265" s="228"/>
      <c r="B265" s="232" t="s">
        <v>1090</v>
      </c>
      <c r="C265" s="280" t="s">
        <v>226</v>
      </c>
      <c r="D265" s="280" t="s">
        <v>908</v>
      </c>
      <c r="E265" s="280">
        <v>2875</v>
      </c>
      <c r="F265" s="280">
        <v>1150</v>
      </c>
      <c r="G265" s="318">
        <f t="shared" si="32"/>
        <v>4025</v>
      </c>
      <c r="H265" s="40"/>
      <c r="I265" s="40"/>
      <c r="J265" s="237"/>
      <c r="M265" s="280" t="s">
        <v>908</v>
      </c>
      <c r="N265" s="280">
        <v>2875</v>
      </c>
      <c r="O265" s="280">
        <v>1150</v>
      </c>
      <c r="P265" s="318">
        <f t="shared" si="36"/>
        <v>4025</v>
      </c>
      <c r="Q265" s="40"/>
      <c r="R265" s="40"/>
      <c r="S265" s="237"/>
    </row>
    <row r="266" spans="1:19" s="235" customFormat="1">
      <c r="A266" s="313"/>
      <c r="B266" s="314" t="s">
        <v>1091</v>
      </c>
      <c r="C266" s="247"/>
      <c r="D266" s="247"/>
      <c r="E266" s="247"/>
      <c r="F266" s="247"/>
      <c r="G266" s="40">
        <f t="shared" si="32"/>
        <v>0</v>
      </c>
      <c r="H266" s="40"/>
      <c r="I266" s="40"/>
      <c r="J266" s="322"/>
      <c r="M266" s="247"/>
      <c r="N266" s="247"/>
      <c r="O266" s="247"/>
      <c r="P266" s="40">
        <f t="shared" si="36"/>
        <v>0</v>
      </c>
      <c r="Q266" s="40"/>
      <c r="R266" s="40"/>
      <c r="S266" s="322"/>
    </row>
    <row r="267" spans="1:19" s="235" customFormat="1">
      <c r="A267" s="228"/>
      <c r="B267" s="40"/>
      <c r="C267" s="280"/>
      <c r="D267" s="280"/>
      <c r="E267" s="280"/>
      <c r="F267" s="280"/>
      <c r="G267" s="40">
        <f t="shared" si="32"/>
        <v>0</v>
      </c>
      <c r="H267" s="40"/>
      <c r="I267" s="40"/>
      <c r="J267" s="320"/>
      <c r="M267" s="280"/>
      <c r="N267" s="280"/>
      <c r="O267" s="280"/>
      <c r="P267" s="40">
        <f t="shared" si="36"/>
        <v>0</v>
      </c>
      <c r="Q267" s="40"/>
      <c r="R267" s="40"/>
      <c r="S267" s="320"/>
    </row>
    <row r="268" spans="1:19" s="235" customFormat="1">
      <c r="A268" s="228">
        <v>6</v>
      </c>
      <c r="B268" s="229" t="s">
        <v>1092</v>
      </c>
      <c r="C268" s="280"/>
      <c r="D268" s="280"/>
      <c r="E268" s="280"/>
      <c r="F268" s="280"/>
      <c r="G268" s="40">
        <f t="shared" si="32"/>
        <v>0</v>
      </c>
      <c r="H268" s="40"/>
      <c r="I268" s="40"/>
      <c r="J268" s="280"/>
      <c r="M268" s="280"/>
      <c r="N268" s="280"/>
      <c r="O268" s="280"/>
      <c r="P268" s="40">
        <f t="shared" si="36"/>
        <v>0</v>
      </c>
      <c r="Q268" s="40"/>
      <c r="R268" s="40"/>
      <c r="S268" s="280"/>
    </row>
    <row r="269" spans="1:19" s="235" customFormat="1">
      <c r="A269" s="228"/>
      <c r="B269" s="40"/>
      <c r="C269" s="280"/>
      <c r="D269" s="280"/>
      <c r="E269" s="280"/>
      <c r="F269" s="280"/>
      <c r="G269" s="40">
        <f t="shared" si="32"/>
        <v>0</v>
      </c>
      <c r="H269" s="40"/>
      <c r="I269" s="40"/>
      <c r="J269" s="320"/>
      <c r="M269" s="280"/>
      <c r="N269" s="280"/>
      <c r="O269" s="280"/>
      <c r="P269" s="40">
        <f t="shared" si="36"/>
        <v>0</v>
      </c>
      <c r="Q269" s="40"/>
      <c r="R269" s="40"/>
      <c r="S269" s="320"/>
    </row>
    <row r="270" spans="1:19" s="311" customFormat="1" ht="79.2">
      <c r="A270" s="228"/>
      <c r="B270" s="232" t="s">
        <v>1093</v>
      </c>
      <c r="C270" s="280"/>
      <c r="D270" s="280"/>
      <c r="E270" s="280"/>
      <c r="F270" s="280"/>
      <c r="G270" s="40">
        <f t="shared" si="32"/>
        <v>0</v>
      </c>
      <c r="H270" s="40"/>
      <c r="I270" s="40"/>
      <c r="J270" s="280"/>
      <c r="M270" s="280"/>
      <c r="N270" s="280"/>
      <c r="O270" s="280"/>
      <c r="P270" s="40">
        <f t="shared" si="36"/>
        <v>0</v>
      </c>
      <c r="Q270" s="40"/>
      <c r="R270" s="40"/>
      <c r="S270" s="280"/>
    </row>
    <row r="271" spans="1:19" s="311" customFormat="1">
      <c r="A271" s="228" t="s">
        <v>100</v>
      </c>
      <c r="B271" s="40" t="s">
        <v>1094</v>
      </c>
      <c r="C271" s="280" t="s">
        <v>187</v>
      </c>
      <c r="D271" s="335">
        <v>90</v>
      </c>
      <c r="E271" s="280">
        <v>1915</v>
      </c>
      <c r="F271" s="280">
        <v>495</v>
      </c>
      <c r="G271" s="40">
        <f t="shared" si="32"/>
        <v>2410</v>
      </c>
      <c r="H271" s="40">
        <f t="shared" si="33"/>
        <v>172350</v>
      </c>
      <c r="I271" s="40">
        <f t="shared" si="34"/>
        <v>44550</v>
      </c>
      <c r="J271" s="324">
        <f>H271+I271</f>
        <v>216900</v>
      </c>
      <c r="M271" s="335">
        <v>90</v>
      </c>
      <c r="N271" s="280">
        <v>1820</v>
      </c>
      <c r="O271" s="280">
        <v>470</v>
      </c>
      <c r="P271" s="40">
        <f t="shared" si="36"/>
        <v>2290</v>
      </c>
      <c r="Q271" s="40">
        <f>N271*M271</f>
        <v>163800</v>
      </c>
      <c r="R271" s="40">
        <f>O271*M271</f>
        <v>42300</v>
      </c>
      <c r="S271" s="333">
        <f>Q271+R271</f>
        <v>206100</v>
      </c>
    </row>
    <row r="272" spans="1:19" s="311" customFormat="1">
      <c r="A272" s="313"/>
      <c r="B272" s="314" t="s">
        <v>1095</v>
      </c>
      <c r="C272" s="247"/>
      <c r="D272" s="247"/>
      <c r="E272" s="247"/>
      <c r="F272" s="247"/>
      <c r="G272" s="40"/>
      <c r="H272" s="40"/>
      <c r="I272" s="40"/>
      <c r="J272" s="322"/>
      <c r="M272" s="247"/>
      <c r="N272" s="247"/>
      <c r="O272" s="247"/>
      <c r="P272" s="40"/>
      <c r="Q272" s="40"/>
      <c r="R272" s="40"/>
      <c r="S272" s="322"/>
    </row>
    <row r="273" spans="1:19" s="311" customFormat="1">
      <c r="A273" s="228"/>
      <c r="B273" s="216" t="s">
        <v>1096</v>
      </c>
      <c r="C273" s="280"/>
      <c r="D273" s="280"/>
      <c r="E273" s="280"/>
      <c r="F273" s="280"/>
      <c r="G273" s="40"/>
      <c r="H273" s="40"/>
      <c r="I273" s="40"/>
      <c r="J273" s="275">
        <f>SUM(J9:J272)</f>
        <v>6057143</v>
      </c>
      <c r="M273" s="280"/>
      <c r="N273" s="280"/>
      <c r="O273" s="280"/>
      <c r="P273" s="40"/>
      <c r="Q273" s="40"/>
      <c r="R273" s="40"/>
      <c r="S273" s="275">
        <f>SUM(S9:S272)</f>
        <v>5798153.9299999997</v>
      </c>
    </row>
    <row r="274" spans="1:19" s="311" customFormat="1">
      <c r="A274" s="272"/>
      <c r="C274" s="273"/>
      <c r="D274" s="273"/>
      <c r="E274" s="273"/>
      <c r="F274" s="273"/>
      <c r="G274" s="40"/>
      <c r="H274" s="40"/>
      <c r="I274" s="40"/>
      <c r="J274" s="275"/>
      <c r="M274" s="273"/>
      <c r="N274" s="273"/>
      <c r="O274" s="273"/>
      <c r="P274" s="40"/>
      <c r="Q274" s="40"/>
      <c r="R274" s="40"/>
      <c r="S274" s="275"/>
    </row>
    <row r="275" spans="1:19" s="235" customFormat="1">
      <c r="A275" s="272"/>
      <c r="B275" s="229"/>
      <c r="C275" s="273"/>
      <c r="D275" s="273"/>
      <c r="E275" s="273"/>
      <c r="F275" s="273"/>
      <c r="G275" s="40"/>
      <c r="H275" s="40"/>
      <c r="I275" s="40"/>
      <c r="J275" s="275"/>
      <c r="M275" s="273"/>
      <c r="N275" s="273"/>
      <c r="O275" s="273"/>
      <c r="P275" s="40"/>
      <c r="Q275" s="40"/>
      <c r="R275" s="40"/>
      <c r="S275" s="275"/>
    </row>
    <row r="276" spans="1:19" s="235" customFormat="1">
      <c r="B276" s="319" t="s">
        <v>1097</v>
      </c>
      <c r="C276" s="273"/>
      <c r="D276" s="273"/>
      <c r="E276" s="273"/>
      <c r="F276" s="273"/>
      <c r="G276" s="40"/>
      <c r="H276" s="40"/>
      <c r="I276" s="40"/>
      <c r="J276" s="274"/>
      <c r="M276" s="273"/>
      <c r="N276" s="273"/>
      <c r="O276" s="273"/>
      <c r="P276" s="40"/>
      <c r="Q276" s="40"/>
      <c r="R276" s="40"/>
      <c r="S276" s="274"/>
    </row>
    <row r="277" spans="1:19" s="235" customFormat="1">
      <c r="A277" s="228"/>
      <c r="B277" s="283"/>
      <c r="C277" s="280"/>
      <c r="D277" s="280"/>
      <c r="E277" s="280"/>
      <c r="F277" s="280"/>
      <c r="G277" s="40"/>
      <c r="H277" s="40"/>
      <c r="I277" s="40"/>
      <c r="J277" s="280"/>
      <c r="M277" s="280"/>
      <c r="N277" s="280"/>
      <c r="O277" s="280"/>
      <c r="P277" s="40"/>
      <c r="Q277" s="40"/>
      <c r="R277" s="40"/>
      <c r="S277" s="280"/>
    </row>
    <row r="278" spans="1:19" s="235" customFormat="1">
      <c r="A278" s="313" t="s">
        <v>879</v>
      </c>
      <c r="B278" s="314" t="s">
        <v>880</v>
      </c>
      <c r="C278" s="315"/>
      <c r="D278" s="315"/>
      <c r="E278" s="315"/>
      <c r="F278" s="315"/>
      <c r="G278" s="40"/>
      <c r="H278" s="40"/>
      <c r="I278" s="40"/>
      <c r="J278" s="315"/>
      <c r="M278" s="315"/>
      <c r="N278" s="315"/>
      <c r="O278" s="315"/>
      <c r="P278" s="40"/>
      <c r="Q278" s="40"/>
      <c r="R278" s="40"/>
      <c r="S278" s="315"/>
    </row>
    <row r="279" spans="1:19" s="235" customFormat="1" ht="171.75" customHeight="1">
      <c r="A279" s="228" t="s">
        <v>1098</v>
      </c>
      <c r="B279" s="232" t="s">
        <v>1099</v>
      </c>
      <c r="C279" s="280"/>
      <c r="D279" s="280"/>
      <c r="E279" s="280"/>
      <c r="F279" s="280"/>
      <c r="G279" s="40"/>
      <c r="H279" s="40"/>
      <c r="I279" s="40"/>
      <c r="J279" s="280"/>
      <c r="M279" s="280"/>
      <c r="N279" s="280"/>
      <c r="O279" s="280"/>
      <c r="P279" s="40"/>
      <c r="Q279" s="40"/>
      <c r="R279" s="40"/>
      <c r="S279" s="280"/>
    </row>
    <row r="280" spans="1:19" s="235" customFormat="1" ht="92.4">
      <c r="A280" s="228"/>
      <c r="B280" s="232" t="s">
        <v>1100</v>
      </c>
      <c r="C280" s="280"/>
      <c r="D280" s="280"/>
      <c r="E280" s="280"/>
      <c r="F280" s="280"/>
      <c r="G280" s="40"/>
      <c r="H280" s="40"/>
      <c r="I280" s="40"/>
      <c r="J280" s="280"/>
      <c r="M280" s="280"/>
      <c r="N280" s="280"/>
      <c r="O280" s="280"/>
      <c r="P280" s="40"/>
      <c r="Q280" s="40"/>
      <c r="R280" s="40"/>
      <c r="S280" s="280"/>
    </row>
    <row r="281" spans="1:19" s="235" customFormat="1" ht="66">
      <c r="A281" s="228"/>
      <c r="B281" s="232" t="s">
        <v>1101</v>
      </c>
      <c r="C281" s="280"/>
      <c r="D281" s="280"/>
      <c r="E281" s="280"/>
      <c r="F281" s="280"/>
      <c r="G281" s="40"/>
      <c r="H281" s="40"/>
      <c r="I281" s="40"/>
      <c r="J281" s="280"/>
      <c r="M281" s="280"/>
      <c r="N281" s="280"/>
      <c r="O281" s="280"/>
      <c r="P281" s="40"/>
      <c r="Q281" s="40"/>
      <c r="R281" s="40"/>
      <c r="S281" s="280"/>
    </row>
    <row r="282" spans="1:19" s="311" customFormat="1" ht="22.8">
      <c r="A282" s="228"/>
      <c r="B282" s="229" t="s">
        <v>1102</v>
      </c>
      <c r="C282" s="280"/>
      <c r="D282" s="280"/>
      <c r="E282" s="280"/>
      <c r="F282" s="280"/>
      <c r="G282" s="40"/>
      <c r="H282" s="40"/>
      <c r="I282" s="40"/>
      <c r="J282" s="280"/>
      <c r="M282" s="280"/>
      <c r="N282" s="280"/>
      <c r="O282" s="280"/>
      <c r="P282" s="40"/>
      <c r="Q282" s="40"/>
      <c r="R282" s="40"/>
      <c r="S282" s="280"/>
    </row>
    <row r="283" spans="1:19" s="311" customFormat="1" ht="15" customHeight="1">
      <c r="A283" s="228"/>
      <c r="B283" s="336" t="s">
        <v>1103</v>
      </c>
      <c r="C283" s="280"/>
      <c r="D283" s="280"/>
      <c r="E283" s="280"/>
      <c r="F283" s="280"/>
      <c r="G283" s="40"/>
      <c r="H283" s="40"/>
      <c r="I283" s="40"/>
      <c r="J283" s="280"/>
      <c r="M283" s="280"/>
      <c r="N283" s="280"/>
      <c r="O283" s="280"/>
      <c r="P283" s="40"/>
      <c r="Q283" s="40"/>
      <c r="R283" s="40"/>
      <c r="S283" s="280"/>
    </row>
    <row r="284" spans="1:19" s="311" customFormat="1">
      <c r="A284" s="228"/>
      <c r="B284" s="229" t="s">
        <v>1104</v>
      </c>
      <c r="C284" s="280"/>
      <c r="D284" s="280"/>
      <c r="E284" s="280"/>
      <c r="F284" s="280"/>
      <c r="G284" s="40"/>
      <c r="H284" s="40"/>
      <c r="I284" s="40"/>
      <c r="J284" s="280"/>
      <c r="M284" s="280"/>
      <c r="N284" s="280"/>
      <c r="O284" s="280"/>
      <c r="P284" s="40"/>
      <c r="Q284" s="40"/>
      <c r="R284" s="40"/>
      <c r="S284" s="280"/>
    </row>
    <row r="285" spans="1:19" s="311" customFormat="1" ht="30.75" customHeight="1">
      <c r="A285" s="228"/>
      <c r="B285" s="283" t="s">
        <v>1105</v>
      </c>
      <c r="C285" s="280" t="s">
        <v>226</v>
      </c>
      <c r="D285" s="280">
        <v>1</v>
      </c>
      <c r="E285" s="280">
        <v>437000</v>
      </c>
      <c r="F285" s="280">
        <v>81940</v>
      </c>
      <c r="G285" s="318">
        <f t="shared" ref="G285:G332" si="37">F285+E285</f>
        <v>518940</v>
      </c>
      <c r="H285" s="318">
        <f>E285*D285</f>
        <v>437000</v>
      </c>
      <c r="I285" s="318">
        <f t="shared" ref="I285:I332" si="38">F285*D285</f>
        <v>81940</v>
      </c>
      <c r="J285" s="324">
        <f>H285+I285</f>
        <v>518940</v>
      </c>
      <c r="M285" s="280">
        <v>1</v>
      </c>
      <c r="N285" s="280">
        <v>400000</v>
      </c>
      <c r="O285" s="280">
        <v>70000</v>
      </c>
      <c r="P285" s="318">
        <f>O285+N285</f>
        <v>470000</v>
      </c>
      <c r="Q285" s="318">
        <f>N285*M285</f>
        <v>400000</v>
      </c>
      <c r="R285" s="318">
        <f>O285*M285</f>
        <v>70000</v>
      </c>
      <c r="S285" s="324">
        <f>Q285+R285</f>
        <v>470000</v>
      </c>
    </row>
    <row r="286" spans="1:19" s="311" customFormat="1">
      <c r="A286" s="228"/>
      <c r="B286" s="337"/>
      <c r="C286" s="280"/>
      <c r="D286" s="280"/>
      <c r="E286" s="280"/>
      <c r="F286" s="280"/>
      <c r="G286" s="40"/>
      <c r="H286" s="40"/>
      <c r="I286" s="40"/>
      <c r="J286" s="280"/>
      <c r="M286" s="280"/>
      <c r="N286" s="280"/>
      <c r="O286" s="280"/>
      <c r="P286" s="40"/>
      <c r="Q286" s="40"/>
      <c r="R286" s="40"/>
      <c r="S286" s="280"/>
    </row>
    <row r="287" spans="1:19" s="311" customFormat="1" ht="39.6">
      <c r="A287" s="228" t="s">
        <v>1106</v>
      </c>
      <c r="B287" s="232" t="s">
        <v>1107</v>
      </c>
      <c r="C287" s="280"/>
      <c r="D287" s="280"/>
      <c r="E287" s="280"/>
      <c r="F287" s="280"/>
      <c r="G287" s="40"/>
      <c r="H287" s="40"/>
      <c r="I287" s="40"/>
      <c r="J287" s="320"/>
      <c r="M287" s="280"/>
      <c r="N287" s="280"/>
      <c r="O287" s="280"/>
      <c r="P287" s="40"/>
      <c r="Q287" s="40"/>
      <c r="R287" s="40"/>
      <c r="S287" s="320"/>
    </row>
    <row r="288" spans="1:19" s="311" customFormat="1" ht="105.6">
      <c r="A288" s="228"/>
      <c r="B288" s="232" t="s">
        <v>1108</v>
      </c>
      <c r="C288" s="280"/>
      <c r="D288" s="280"/>
      <c r="E288" s="280"/>
      <c r="F288" s="280"/>
      <c r="G288" s="40"/>
      <c r="H288" s="40"/>
      <c r="I288" s="40"/>
      <c r="J288" s="320"/>
      <c r="M288" s="280"/>
      <c r="N288" s="280"/>
      <c r="O288" s="280"/>
      <c r="P288" s="40"/>
      <c r="Q288" s="40"/>
      <c r="R288" s="40"/>
      <c r="S288" s="320"/>
    </row>
    <row r="289" spans="1:19" s="311" customFormat="1" ht="118.8">
      <c r="A289" s="228"/>
      <c r="B289" s="232" t="s">
        <v>1109</v>
      </c>
      <c r="C289" s="280"/>
      <c r="D289" s="280"/>
      <c r="E289" s="280"/>
      <c r="F289" s="280"/>
      <c r="G289" s="40"/>
      <c r="H289" s="40"/>
      <c r="I289" s="40"/>
      <c r="J289" s="320"/>
      <c r="M289" s="280"/>
      <c r="N289" s="280"/>
      <c r="O289" s="280"/>
      <c r="P289" s="40"/>
      <c r="Q289" s="40"/>
      <c r="R289" s="40"/>
      <c r="S289" s="320"/>
    </row>
    <row r="290" spans="1:19" s="311" customFormat="1" ht="52.8">
      <c r="A290" s="228"/>
      <c r="B290" s="232" t="s">
        <v>1110</v>
      </c>
      <c r="C290" s="280"/>
      <c r="D290" s="280"/>
      <c r="E290" s="280"/>
      <c r="F290" s="280"/>
      <c r="G290" s="40"/>
      <c r="H290" s="40"/>
      <c r="I290" s="40"/>
      <c r="J290" s="320"/>
      <c r="M290" s="280"/>
      <c r="N290" s="280"/>
      <c r="O290" s="280"/>
      <c r="P290" s="40"/>
      <c r="Q290" s="40"/>
      <c r="R290" s="40"/>
      <c r="S290" s="320"/>
    </row>
    <row r="291" spans="1:19" s="311" customFormat="1" ht="26.4">
      <c r="A291" s="228"/>
      <c r="B291" s="283" t="s">
        <v>1111</v>
      </c>
      <c r="C291" s="280"/>
      <c r="D291" s="280"/>
      <c r="E291" s="280"/>
      <c r="F291" s="280"/>
      <c r="G291" s="40"/>
      <c r="H291" s="40"/>
      <c r="I291" s="40"/>
      <c r="J291" s="320"/>
      <c r="M291" s="280"/>
      <c r="N291" s="280"/>
      <c r="O291" s="280"/>
      <c r="P291" s="40"/>
      <c r="Q291" s="40"/>
      <c r="R291" s="40"/>
      <c r="S291" s="320"/>
    </row>
    <row r="292" spans="1:19" s="311" customFormat="1">
      <c r="A292" s="228"/>
      <c r="B292" s="229" t="s">
        <v>1112</v>
      </c>
      <c r="C292" s="280"/>
      <c r="D292" s="280"/>
      <c r="E292" s="280"/>
      <c r="F292" s="280"/>
      <c r="G292" s="40"/>
      <c r="H292" s="40"/>
      <c r="I292" s="40"/>
      <c r="J292" s="320"/>
      <c r="M292" s="280"/>
      <c r="N292" s="280"/>
      <c r="O292" s="280"/>
      <c r="P292" s="40"/>
      <c r="Q292" s="40"/>
      <c r="R292" s="40"/>
      <c r="S292" s="320"/>
    </row>
    <row r="293" spans="1:19" s="235" customFormat="1">
      <c r="A293" s="228"/>
      <c r="B293" s="229" t="s">
        <v>1113</v>
      </c>
      <c r="C293" s="280"/>
      <c r="D293" s="280"/>
      <c r="E293" s="280"/>
      <c r="F293" s="280"/>
      <c r="G293" s="40"/>
      <c r="H293" s="40"/>
      <c r="I293" s="40"/>
      <c r="J293" s="320"/>
      <c r="M293" s="280"/>
      <c r="N293" s="280"/>
      <c r="O293" s="280"/>
      <c r="P293" s="40"/>
      <c r="Q293" s="40"/>
      <c r="R293" s="40"/>
      <c r="S293" s="320"/>
    </row>
    <row r="294" spans="1:19" s="235" customFormat="1">
      <c r="A294" s="228"/>
      <c r="B294" s="229" t="s">
        <v>1104</v>
      </c>
      <c r="C294" s="280"/>
      <c r="D294" s="280"/>
      <c r="E294" s="280"/>
      <c r="F294" s="280"/>
      <c r="G294" s="40"/>
      <c r="H294" s="40"/>
      <c r="I294" s="40"/>
      <c r="J294" s="320"/>
      <c r="M294" s="280"/>
      <c r="N294" s="280"/>
      <c r="O294" s="280"/>
      <c r="P294" s="40"/>
      <c r="Q294" s="40"/>
      <c r="R294" s="40"/>
      <c r="S294" s="320"/>
    </row>
    <row r="295" spans="1:19" s="235" customFormat="1">
      <c r="A295" s="228"/>
      <c r="B295" s="35" t="s">
        <v>1114</v>
      </c>
      <c r="C295" s="280" t="s">
        <v>226</v>
      </c>
      <c r="D295" s="280">
        <v>1</v>
      </c>
      <c r="E295" s="280">
        <v>1999275</v>
      </c>
      <c r="F295" s="280">
        <v>131100</v>
      </c>
      <c r="G295" s="40">
        <f t="shared" si="37"/>
        <v>2130375</v>
      </c>
      <c r="H295" s="318">
        <f>E295*D295</f>
        <v>1999275</v>
      </c>
      <c r="I295" s="318">
        <f>F295*D295</f>
        <v>131100</v>
      </c>
      <c r="J295" s="324">
        <f>H295+I295</f>
        <v>2130375</v>
      </c>
      <c r="M295" s="280">
        <v>1</v>
      </c>
      <c r="N295" s="280">
        <v>1609401.08</v>
      </c>
      <c r="O295" s="280">
        <v>120000</v>
      </c>
      <c r="P295" s="40">
        <f t="shared" ref="P295:P328" si="39">O295+N295</f>
        <v>1729401.08</v>
      </c>
      <c r="Q295" s="318">
        <f>N295*M295</f>
        <v>1609401.08</v>
      </c>
      <c r="R295" s="318">
        <f>O295*M295</f>
        <v>120000</v>
      </c>
      <c r="S295" s="324">
        <f>Q295+R295</f>
        <v>1729401.08</v>
      </c>
    </row>
    <row r="296" spans="1:19" s="235" customFormat="1">
      <c r="A296" s="228"/>
      <c r="B296" s="337" t="s">
        <v>1115</v>
      </c>
      <c r="C296" s="280"/>
      <c r="D296" s="280"/>
      <c r="E296" s="280"/>
      <c r="F296" s="280"/>
      <c r="G296" s="40">
        <f t="shared" si="37"/>
        <v>0</v>
      </c>
      <c r="H296" s="40"/>
      <c r="I296" s="40"/>
      <c r="J296" s="320"/>
      <c r="M296" s="280"/>
      <c r="N296" s="280"/>
      <c r="O296" s="280"/>
      <c r="P296" s="40">
        <f t="shared" si="39"/>
        <v>0</v>
      </c>
      <c r="Q296" s="40"/>
      <c r="R296" s="40"/>
      <c r="S296" s="320"/>
    </row>
    <row r="297" spans="1:19" s="235" customFormat="1" ht="34.200000000000003">
      <c r="A297" s="228"/>
      <c r="B297" s="338" t="s">
        <v>1116</v>
      </c>
      <c r="C297" s="280"/>
      <c r="D297" s="280"/>
      <c r="E297" s="280"/>
      <c r="F297" s="280"/>
      <c r="G297" s="40">
        <f t="shared" si="37"/>
        <v>0</v>
      </c>
      <c r="H297" s="40"/>
      <c r="I297" s="40"/>
      <c r="J297" s="320"/>
      <c r="M297" s="280"/>
      <c r="N297" s="280"/>
      <c r="O297" s="280"/>
      <c r="P297" s="40">
        <f t="shared" si="39"/>
        <v>0</v>
      </c>
      <c r="Q297" s="40"/>
      <c r="R297" s="40"/>
      <c r="S297" s="320"/>
    </row>
    <row r="298" spans="1:19" s="235" customFormat="1">
      <c r="A298" s="313"/>
      <c r="B298" s="314" t="s">
        <v>931</v>
      </c>
      <c r="C298" s="247"/>
      <c r="D298" s="247"/>
      <c r="E298" s="247"/>
      <c r="F298" s="247"/>
      <c r="G298" s="40">
        <f t="shared" si="37"/>
        <v>0</v>
      </c>
      <c r="H298" s="40"/>
      <c r="I298" s="40"/>
      <c r="J298" s="322"/>
      <c r="M298" s="247"/>
      <c r="N298" s="247"/>
      <c r="O298" s="247"/>
      <c r="P298" s="40">
        <f t="shared" si="39"/>
        <v>0</v>
      </c>
      <c r="Q298" s="40"/>
      <c r="R298" s="40"/>
      <c r="S298" s="322"/>
    </row>
    <row r="299" spans="1:19" s="235" customFormat="1">
      <c r="A299" s="228"/>
      <c r="B299" s="283"/>
      <c r="C299" s="280"/>
      <c r="D299" s="280"/>
      <c r="E299" s="280"/>
      <c r="F299" s="280"/>
      <c r="G299" s="40">
        <f t="shared" si="37"/>
        <v>0</v>
      </c>
      <c r="H299" s="40"/>
      <c r="I299" s="40"/>
      <c r="J299" s="280"/>
      <c r="M299" s="280"/>
      <c r="N299" s="280"/>
      <c r="O299" s="280"/>
      <c r="P299" s="40">
        <f t="shared" si="39"/>
        <v>0</v>
      </c>
      <c r="Q299" s="40"/>
      <c r="R299" s="40"/>
      <c r="S299" s="280"/>
    </row>
    <row r="300" spans="1:19" s="235" customFormat="1">
      <c r="A300" s="228">
        <v>2</v>
      </c>
      <c r="B300" s="229" t="s">
        <v>996</v>
      </c>
      <c r="C300" s="280"/>
      <c r="D300" s="280"/>
      <c r="E300" s="280"/>
      <c r="F300" s="280"/>
      <c r="G300" s="40">
        <f t="shared" si="37"/>
        <v>0</v>
      </c>
      <c r="H300" s="40"/>
      <c r="I300" s="40"/>
      <c r="J300" s="280"/>
      <c r="M300" s="280"/>
      <c r="N300" s="280"/>
      <c r="O300" s="280"/>
      <c r="P300" s="40">
        <f t="shared" si="39"/>
        <v>0</v>
      </c>
      <c r="Q300" s="40"/>
      <c r="R300" s="40"/>
      <c r="S300" s="280"/>
    </row>
    <row r="301" spans="1:19" s="235" customFormat="1" ht="158.4">
      <c r="A301" s="82">
        <v>2.1</v>
      </c>
      <c r="B301" s="232" t="s">
        <v>1117</v>
      </c>
      <c r="C301" s="280"/>
      <c r="D301" s="243"/>
      <c r="E301" s="243"/>
      <c r="F301" s="243"/>
      <c r="G301" s="40">
        <f t="shared" si="37"/>
        <v>0</v>
      </c>
      <c r="H301" s="40"/>
      <c r="I301" s="40"/>
      <c r="J301" s="243"/>
      <c r="M301" s="243"/>
      <c r="N301" s="243"/>
      <c r="O301" s="243"/>
      <c r="P301" s="40">
        <f t="shared" si="39"/>
        <v>0</v>
      </c>
      <c r="Q301" s="40"/>
      <c r="R301" s="40"/>
      <c r="S301" s="243"/>
    </row>
    <row r="302" spans="1:19" s="235" customFormat="1">
      <c r="A302" s="82" t="s">
        <v>1118</v>
      </c>
      <c r="B302" s="232" t="s">
        <v>999</v>
      </c>
      <c r="C302" s="280" t="s">
        <v>1000</v>
      </c>
      <c r="D302" s="280">
        <v>280</v>
      </c>
      <c r="E302" s="280">
        <v>1150</v>
      </c>
      <c r="F302" s="280">
        <v>440</v>
      </c>
      <c r="G302" s="40">
        <f t="shared" si="37"/>
        <v>1590</v>
      </c>
      <c r="H302" s="40">
        <f t="shared" ref="H302:H332" si="40">E302*D302</f>
        <v>322000</v>
      </c>
      <c r="I302" s="40">
        <f t="shared" si="38"/>
        <v>123200</v>
      </c>
      <c r="J302" s="324">
        <f>H302+I302</f>
        <v>445200</v>
      </c>
      <c r="M302" s="280">
        <v>280</v>
      </c>
      <c r="N302" s="280">
        <v>1050</v>
      </c>
      <c r="O302" s="280">
        <v>420</v>
      </c>
      <c r="P302" s="40">
        <f t="shared" si="39"/>
        <v>1470</v>
      </c>
      <c r="Q302" s="40">
        <f t="shared" ref="Q302:Q310" si="41">N302*M302</f>
        <v>294000</v>
      </c>
      <c r="R302" s="40">
        <f t="shared" ref="R302:R310" si="42">O302*M302</f>
        <v>117600</v>
      </c>
      <c r="S302" s="324">
        <f t="shared" ref="S302:S310" si="43">Q302+R302</f>
        <v>411600</v>
      </c>
    </row>
    <row r="303" spans="1:19" s="235" customFormat="1">
      <c r="A303" s="82" t="s">
        <v>1119</v>
      </c>
      <c r="B303" s="232" t="s">
        <v>1002</v>
      </c>
      <c r="C303" s="280" t="s">
        <v>1000</v>
      </c>
      <c r="D303" s="280">
        <v>6</v>
      </c>
      <c r="E303" s="280">
        <v>1295</v>
      </c>
      <c r="F303" s="280">
        <v>440</v>
      </c>
      <c r="G303" s="40">
        <f t="shared" si="37"/>
        <v>1735</v>
      </c>
      <c r="H303" s="40">
        <f t="shared" si="40"/>
        <v>7770</v>
      </c>
      <c r="I303" s="40">
        <f t="shared" si="38"/>
        <v>2640</v>
      </c>
      <c r="J303" s="324">
        <f t="shared" ref="J303:J310" si="44">H303+I303</f>
        <v>10410</v>
      </c>
      <c r="M303" s="280">
        <v>6</v>
      </c>
      <c r="N303" s="280">
        <v>1250</v>
      </c>
      <c r="O303" s="280">
        <v>420</v>
      </c>
      <c r="P303" s="40">
        <f t="shared" si="39"/>
        <v>1670</v>
      </c>
      <c r="Q303" s="40">
        <f t="shared" si="41"/>
        <v>7500</v>
      </c>
      <c r="R303" s="40">
        <f t="shared" si="42"/>
        <v>2520</v>
      </c>
      <c r="S303" s="324">
        <f t="shared" si="43"/>
        <v>10020</v>
      </c>
    </row>
    <row r="304" spans="1:19" s="235" customFormat="1">
      <c r="A304" s="82" t="s">
        <v>1120</v>
      </c>
      <c r="B304" s="232" t="s">
        <v>1004</v>
      </c>
      <c r="C304" s="280" t="s">
        <v>1000</v>
      </c>
      <c r="D304" s="280">
        <v>6</v>
      </c>
      <c r="E304" s="280">
        <v>1475</v>
      </c>
      <c r="F304" s="280">
        <v>605</v>
      </c>
      <c r="G304" s="40">
        <f t="shared" si="37"/>
        <v>2080</v>
      </c>
      <c r="H304" s="40">
        <f t="shared" si="40"/>
        <v>8850</v>
      </c>
      <c r="I304" s="40">
        <f t="shared" si="38"/>
        <v>3630</v>
      </c>
      <c r="J304" s="324">
        <f t="shared" si="44"/>
        <v>12480</v>
      </c>
      <c r="M304" s="280">
        <v>6</v>
      </c>
      <c r="N304" s="280">
        <v>1450</v>
      </c>
      <c r="O304" s="280">
        <v>575</v>
      </c>
      <c r="P304" s="40">
        <f t="shared" si="39"/>
        <v>2025</v>
      </c>
      <c r="Q304" s="40">
        <f t="shared" si="41"/>
        <v>8700</v>
      </c>
      <c r="R304" s="40">
        <f t="shared" si="42"/>
        <v>3450</v>
      </c>
      <c r="S304" s="324">
        <f t="shared" si="43"/>
        <v>12150</v>
      </c>
    </row>
    <row r="305" spans="1:19" s="235" customFormat="1">
      <c r="A305" s="82" t="s">
        <v>1121</v>
      </c>
      <c r="B305" s="232" t="s">
        <v>1006</v>
      </c>
      <c r="C305" s="280" t="s">
        <v>1000</v>
      </c>
      <c r="D305" s="280">
        <v>6</v>
      </c>
      <c r="E305" s="280">
        <v>1805</v>
      </c>
      <c r="F305" s="280">
        <v>605</v>
      </c>
      <c r="G305" s="40">
        <f t="shared" si="37"/>
        <v>2410</v>
      </c>
      <c r="H305" s="40">
        <f t="shared" si="40"/>
        <v>10830</v>
      </c>
      <c r="I305" s="40">
        <f t="shared" si="38"/>
        <v>3630</v>
      </c>
      <c r="J305" s="324">
        <f t="shared" si="44"/>
        <v>14460</v>
      </c>
      <c r="M305" s="280">
        <v>6</v>
      </c>
      <c r="N305" s="280">
        <v>1800</v>
      </c>
      <c r="O305" s="280">
        <v>575</v>
      </c>
      <c r="P305" s="40">
        <f t="shared" si="39"/>
        <v>2375</v>
      </c>
      <c r="Q305" s="40">
        <f t="shared" si="41"/>
        <v>10800</v>
      </c>
      <c r="R305" s="40">
        <f t="shared" si="42"/>
        <v>3450</v>
      </c>
      <c r="S305" s="324">
        <f t="shared" si="43"/>
        <v>14250</v>
      </c>
    </row>
    <row r="306" spans="1:19" s="235" customFormat="1" ht="52.8">
      <c r="A306" s="82">
        <v>2.2000000000000002</v>
      </c>
      <c r="B306" s="232" t="s">
        <v>1019</v>
      </c>
      <c r="C306" s="280" t="s">
        <v>1000</v>
      </c>
      <c r="D306" s="280">
        <v>1.5</v>
      </c>
      <c r="E306" s="280">
        <v>7975</v>
      </c>
      <c r="F306" s="280">
        <v>1315</v>
      </c>
      <c r="G306" s="318">
        <f t="shared" si="37"/>
        <v>9290</v>
      </c>
      <c r="H306" s="318">
        <f t="shared" si="40"/>
        <v>11962.5</v>
      </c>
      <c r="I306" s="318">
        <f t="shared" si="38"/>
        <v>1972.5</v>
      </c>
      <c r="J306" s="324">
        <f t="shared" si="44"/>
        <v>13935</v>
      </c>
      <c r="M306" s="280">
        <v>1.5</v>
      </c>
      <c r="N306" s="280">
        <v>7575</v>
      </c>
      <c r="O306" s="280">
        <v>1315</v>
      </c>
      <c r="P306" s="318">
        <f t="shared" si="39"/>
        <v>8890</v>
      </c>
      <c r="Q306" s="318">
        <f t="shared" si="41"/>
        <v>11362.5</v>
      </c>
      <c r="R306" s="318">
        <f t="shared" si="42"/>
        <v>1972.5</v>
      </c>
      <c r="S306" s="324">
        <f t="shared" si="43"/>
        <v>13335</v>
      </c>
    </row>
    <row r="307" spans="1:19" s="235" customFormat="1" ht="66">
      <c r="A307" s="82">
        <v>2.2999999999999998</v>
      </c>
      <c r="B307" s="232" t="s">
        <v>1027</v>
      </c>
      <c r="C307" s="280" t="s">
        <v>1000</v>
      </c>
      <c r="D307" s="243">
        <v>1.5</v>
      </c>
      <c r="E307" s="243">
        <v>14750</v>
      </c>
      <c r="F307" s="243">
        <v>1640</v>
      </c>
      <c r="G307" s="318">
        <f t="shared" si="37"/>
        <v>16390</v>
      </c>
      <c r="H307" s="318">
        <f t="shared" si="40"/>
        <v>22125</v>
      </c>
      <c r="I307" s="318">
        <f t="shared" si="38"/>
        <v>2460</v>
      </c>
      <c r="J307" s="324">
        <f t="shared" si="44"/>
        <v>24585</v>
      </c>
      <c r="M307" s="243">
        <v>1.5</v>
      </c>
      <c r="N307" s="243">
        <v>14750</v>
      </c>
      <c r="O307" s="243">
        <v>1640</v>
      </c>
      <c r="P307" s="318">
        <f t="shared" si="39"/>
        <v>16390</v>
      </c>
      <c r="Q307" s="318">
        <f t="shared" si="41"/>
        <v>22125</v>
      </c>
      <c r="R307" s="318">
        <f t="shared" si="42"/>
        <v>2460</v>
      </c>
      <c r="S307" s="324">
        <f t="shared" si="43"/>
        <v>24585</v>
      </c>
    </row>
    <row r="308" spans="1:19" s="235" customFormat="1" ht="39.6">
      <c r="A308" s="82">
        <v>2.4</v>
      </c>
      <c r="B308" s="232" t="s">
        <v>1028</v>
      </c>
      <c r="C308" s="280" t="s">
        <v>1000</v>
      </c>
      <c r="D308" s="243">
        <v>1.5</v>
      </c>
      <c r="E308" s="243">
        <v>15625</v>
      </c>
      <c r="F308" s="243">
        <v>765</v>
      </c>
      <c r="G308" s="318">
        <f t="shared" si="37"/>
        <v>16390</v>
      </c>
      <c r="H308" s="318">
        <f t="shared" si="40"/>
        <v>23437.5</v>
      </c>
      <c r="I308" s="318">
        <f t="shared" si="38"/>
        <v>1147.5</v>
      </c>
      <c r="J308" s="324">
        <f t="shared" si="44"/>
        <v>24585</v>
      </c>
      <c r="M308" s="243">
        <v>1.5</v>
      </c>
      <c r="N308" s="243">
        <v>15625</v>
      </c>
      <c r="O308" s="243">
        <v>765</v>
      </c>
      <c r="P308" s="318">
        <f t="shared" si="39"/>
        <v>16390</v>
      </c>
      <c r="Q308" s="318">
        <f t="shared" si="41"/>
        <v>23437.5</v>
      </c>
      <c r="R308" s="318">
        <f t="shared" si="42"/>
        <v>1147.5</v>
      </c>
      <c r="S308" s="324">
        <f t="shared" si="43"/>
        <v>24585</v>
      </c>
    </row>
    <row r="309" spans="1:19" s="235" customFormat="1" ht="52.8">
      <c r="A309" s="82">
        <v>2.5</v>
      </c>
      <c r="B309" s="232" t="s">
        <v>1029</v>
      </c>
      <c r="C309" s="280" t="s">
        <v>1000</v>
      </c>
      <c r="D309" s="243">
        <v>2</v>
      </c>
      <c r="E309" s="243">
        <v>12020</v>
      </c>
      <c r="F309" s="243">
        <v>1640</v>
      </c>
      <c r="G309" s="318">
        <f t="shared" si="37"/>
        <v>13660</v>
      </c>
      <c r="H309" s="318">
        <f t="shared" si="40"/>
        <v>24040</v>
      </c>
      <c r="I309" s="318">
        <f t="shared" si="38"/>
        <v>3280</v>
      </c>
      <c r="J309" s="324">
        <f t="shared" si="44"/>
        <v>27320</v>
      </c>
      <c r="M309" s="243">
        <v>2</v>
      </c>
      <c r="N309" s="243">
        <v>12020</v>
      </c>
      <c r="O309" s="243">
        <v>1640</v>
      </c>
      <c r="P309" s="318">
        <f t="shared" si="39"/>
        <v>13660</v>
      </c>
      <c r="Q309" s="318">
        <f t="shared" si="41"/>
        <v>24040</v>
      </c>
      <c r="R309" s="318">
        <f t="shared" si="42"/>
        <v>3280</v>
      </c>
      <c r="S309" s="324">
        <f t="shared" si="43"/>
        <v>27320</v>
      </c>
    </row>
    <row r="310" spans="1:19" s="235" customFormat="1" ht="66">
      <c r="A310" s="339">
        <v>2.6</v>
      </c>
      <c r="B310" s="232" t="s">
        <v>1122</v>
      </c>
      <c r="C310" s="280" t="s">
        <v>938</v>
      </c>
      <c r="D310" s="280">
        <v>2.5</v>
      </c>
      <c r="E310" s="280">
        <v>1955</v>
      </c>
      <c r="F310" s="280">
        <v>920</v>
      </c>
      <c r="G310" s="318">
        <f t="shared" si="37"/>
        <v>2875</v>
      </c>
      <c r="H310" s="318">
        <f t="shared" si="40"/>
        <v>4887.5</v>
      </c>
      <c r="I310" s="318">
        <f t="shared" si="38"/>
        <v>2300</v>
      </c>
      <c r="J310" s="324">
        <f t="shared" si="44"/>
        <v>7187.5</v>
      </c>
      <c r="M310" s="280">
        <v>2.5</v>
      </c>
      <c r="N310" s="280">
        <v>1955</v>
      </c>
      <c r="O310" s="280">
        <v>920</v>
      </c>
      <c r="P310" s="318">
        <f t="shared" si="39"/>
        <v>2875</v>
      </c>
      <c r="Q310" s="318">
        <f t="shared" si="41"/>
        <v>4887.5</v>
      </c>
      <c r="R310" s="318">
        <f t="shared" si="42"/>
        <v>2300</v>
      </c>
      <c r="S310" s="324">
        <f t="shared" si="43"/>
        <v>7187.5</v>
      </c>
    </row>
    <row r="311" spans="1:19" s="235" customFormat="1">
      <c r="A311" s="228"/>
      <c r="B311" s="283"/>
      <c r="C311" s="280"/>
      <c r="D311" s="280"/>
      <c r="E311" s="280"/>
      <c r="F311" s="280"/>
      <c r="G311" s="40">
        <f t="shared" si="37"/>
        <v>0</v>
      </c>
      <c r="H311" s="40"/>
      <c r="I311" s="40"/>
      <c r="J311" s="320"/>
      <c r="M311" s="280"/>
      <c r="N311" s="280"/>
      <c r="O311" s="280"/>
      <c r="P311" s="40">
        <f t="shared" si="39"/>
        <v>0</v>
      </c>
      <c r="Q311" s="40"/>
      <c r="R311" s="40"/>
      <c r="S311" s="320"/>
    </row>
    <row r="312" spans="1:19" s="235" customFormat="1">
      <c r="A312" s="82">
        <v>2.7</v>
      </c>
      <c r="B312" s="250" t="s">
        <v>1047</v>
      </c>
      <c r="C312" s="280"/>
      <c r="D312" s="243"/>
      <c r="E312" s="243"/>
      <c r="F312" s="243"/>
      <c r="G312" s="40">
        <f t="shared" si="37"/>
        <v>0</v>
      </c>
      <c r="H312" s="40"/>
      <c r="I312" s="40"/>
      <c r="J312" s="320"/>
      <c r="M312" s="243"/>
      <c r="N312" s="243"/>
      <c r="O312" s="243"/>
      <c r="P312" s="40">
        <f t="shared" si="39"/>
        <v>0</v>
      </c>
      <c r="Q312" s="40"/>
      <c r="R312" s="40"/>
      <c r="S312" s="320"/>
    </row>
    <row r="313" spans="1:19" s="235" customFormat="1">
      <c r="A313" s="82"/>
      <c r="B313" s="232"/>
      <c r="C313" s="280"/>
      <c r="D313" s="243"/>
      <c r="E313" s="243"/>
      <c r="F313" s="243"/>
      <c r="G313" s="40">
        <f t="shared" si="37"/>
        <v>0</v>
      </c>
      <c r="H313" s="40"/>
      <c r="I313" s="40"/>
      <c r="J313" s="320"/>
      <c r="M313" s="243"/>
      <c r="N313" s="243"/>
      <c r="O313" s="243"/>
      <c r="P313" s="40">
        <f t="shared" si="39"/>
        <v>0</v>
      </c>
      <c r="Q313" s="40"/>
      <c r="R313" s="40"/>
      <c r="S313" s="320"/>
    </row>
    <row r="314" spans="1:19" s="235" customFormat="1">
      <c r="A314" s="228" t="s">
        <v>1123</v>
      </c>
      <c r="B314" s="250" t="s">
        <v>1124</v>
      </c>
      <c r="C314" s="280"/>
      <c r="D314" s="280"/>
      <c r="E314" s="280"/>
      <c r="F314" s="280"/>
      <c r="G314" s="40">
        <f t="shared" si="37"/>
        <v>0</v>
      </c>
      <c r="H314" s="40"/>
      <c r="I314" s="40"/>
      <c r="J314" s="320"/>
      <c r="M314" s="280"/>
      <c r="N314" s="280"/>
      <c r="O314" s="280"/>
      <c r="P314" s="40">
        <f t="shared" si="39"/>
        <v>0</v>
      </c>
      <c r="Q314" s="40"/>
      <c r="R314" s="40"/>
      <c r="S314" s="320"/>
    </row>
    <row r="315" spans="1:19" s="235" customFormat="1">
      <c r="A315" s="228"/>
      <c r="B315" s="229" t="s">
        <v>1125</v>
      </c>
      <c r="C315" s="280"/>
      <c r="D315" s="280"/>
      <c r="E315" s="280"/>
      <c r="F315" s="280"/>
      <c r="G315" s="40">
        <f t="shared" si="37"/>
        <v>0</v>
      </c>
      <c r="H315" s="40"/>
      <c r="I315" s="40"/>
      <c r="J315" s="320"/>
      <c r="M315" s="280"/>
      <c r="N315" s="280"/>
      <c r="O315" s="280"/>
      <c r="P315" s="40">
        <f t="shared" si="39"/>
        <v>0</v>
      </c>
      <c r="Q315" s="40"/>
      <c r="R315" s="40"/>
      <c r="S315" s="320"/>
    </row>
    <row r="316" spans="1:19" s="235" customFormat="1" ht="52.8">
      <c r="A316" s="228"/>
      <c r="B316" s="232" t="s">
        <v>1126</v>
      </c>
      <c r="C316" s="280"/>
      <c r="D316" s="280"/>
      <c r="E316" s="280"/>
      <c r="F316" s="280"/>
      <c r="G316" s="40">
        <f t="shared" si="37"/>
        <v>0</v>
      </c>
      <c r="H316" s="40"/>
      <c r="I316" s="40"/>
      <c r="J316" s="320"/>
      <c r="M316" s="280"/>
      <c r="N316" s="280"/>
      <c r="O316" s="280"/>
      <c r="P316" s="40">
        <f t="shared" si="39"/>
        <v>0</v>
      </c>
      <c r="Q316" s="40"/>
      <c r="R316" s="40"/>
      <c r="S316" s="320"/>
    </row>
    <row r="317" spans="1:19" s="235" customFormat="1">
      <c r="A317" s="228" t="s">
        <v>100</v>
      </c>
      <c r="B317" s="232" t="s">
        <v>1127</v>
      </c>
      <c r="C317" s="280" t="s">
        <v>187</v>
      </c>
      <c r="D317" s="598" t="s">
        <v>908</v>
      </c>
      <c r="E317" s="280">
        <v>805</v>
      </c>
      <c r="F317" s="280">
        <v>230</v>
      </c>
      <c r="G317" s="40">
        <f t="shared" si="37"/>
        <v>1035</v>
      </c>
      <c r="H317" s="40"/>
      <c r="I317" s="40"/>
      <c r="J317" s="237"/>
      <c r="M317" s="598" t="s">
        <v>908</v>
      </c>
      <c r="N317" s="280">
        <v>805</v>
      </c>
      <c r="O317" s="280">
        <v>230</v>
      </c>
      <c r="P317" s="40">
        <f t="shared" si="39"/>
        <v>1035</v>
      </c>
      <c r="Q317" s="40"/>
      <c r="R317" s="40"/>
      <c r="S317" s="237"/>
    </row>
    <row r="318" spans="1:19" s="235" customFormat="1">
      <c r="A318" s="228" t="s">
        <v>103</v>
      </c>
      <c r="B318" s="232" t="s">
        <v>1128</v>
      </c>
      <c r="C318" s="280" t="s">
        <v>187</v>
      </c>
      <c r="D318" s="280">
        <v>80</v>
      </c>
      <c r="E318" s="280">
        <v>1420</v>
      </c>
      <c r="F318" s="280">
        <v>450</v>
      </c>
      <c r="G318" s="40">
        <f t="shared" si="37"/>
        <v>1870</v>
      </c>
      <c r="H318" s="40">
        <f t="shared" si="40"/>
        <v>113600</v>
      </c>
      <c r="I318" s="40">
        <f t="shared" si="38"/>
        <v>36000</v>
      </c>
      <c r="J318" s="324">
        <f>H318+I318</f>
        <v>149600</v>
      </c>
      <c r="M318" s="280">
        <v>80</v>
      </c>
      <c r="N318" s="280">
        <v>1300</v>
      </c>
      <c r="O318" s="280">
        <v>400</v>
      </c>
      <c r="P318" s="40">
        <f t="shared" si="39"/>
        <v>1700</v>
      </c>
      <c r="Q318" s="40">
        <f>N318*M318</f>
        <v>104000</v>
      </c>
      <c r="R318" s="40">
        <f>O318*M318</f>
        <v>32000</v>
      </c>
      <c r="S318" s="324">
        <f>Q318+R318</f>
        <v>136000</v>
      </c>
    </row>
    <row r="319" spans="1:19" s="235" customFormat="1" ht="22.8">
      <c r="A319" s="228" t="s">
        <v>1129</v>
      </c>
      <c r="B319" s="250" t="s">
        <v>1130</v>
      </c>
      <c r="C319" s="280"/>
      <c r="D319" s="280"/>
      <c r="E319" s="280"/>
      <c r="F319" s="280"/>
      <c r="G319" s="40">
        <f t="shared" si="37"/>
        <v>0</v>
      </c>
      <c r="H319" s="40"/>
      <c r="I319" s="40"/>
      <c r="J319" s="324"/>
      <c r="M319" s="280"/>
      <c r="N319" s="280"/>
      <c r="O319" s="280"/>
      <c r="P319" s="40">
        <f t="shared" si="39"/>
        <v>0</v>
      </c>
      <c r="Q319" s="40"/>
      <c r="R319" s="40"/>
      <c r="S319" s="324"/>
    </row>
    <row r="320" spans="1:19" s="235" customFormat="1">
      <c r="A320" s="228"/>
      <c r="B320" s="229" t="s">
        <v>1125</v>
      </c>
      <c r="C320" s="280"/>
      <c r="D320" s="280"/>
      <c r="E320" s="280"/>
      <c r="F320" s="280"/>
      <c r="G320" s="40">
        <f t="shared" si="37"/>
        <v>0</v>
      </c>
      <c r="H320" s="40"/>
      <c r="I320" s="40"/>
      <c r="J320" s="320"/>
      <c r="M320" s="280"/>
      <c r="N320" s="280"/>
      <c r="O320" s="280"/>
      <c r="P320" s="40">
        <f t="shared" si="39"/>
        <v>0</v>
      </c>
      <c r="Q320" s="40"/>
      <c r="R320" s="40"/>
      <c r="S320" s="320"/>
    </row>
    <row r="321" spans="1:19" s="235" customFormat="1" ht="66">
      <c r="A321" s="228"/>
      <c r="B321" s="232" t="s">
        <v>1131</v>
      </c>
      <c r="C321" s="280"/>
      <c r="D321" s="280"/>
      <c r="E321" s="280"/>
      <c r="F321" s="280"/>
      <c r="G321" s="40">
        <f t="shared" si="37"/>
        <v>0</v>
      </c>
      <c r="H321" s="40"/>
      <c r="I321" s="40"/>
      <c r="J321" s="320"/>
      <c r="M321" s="280"/>
      <c r="N321" s="280"/>
      <c r="O321" s="280"/>
      <c r="P321" s="40">
        <f t="shared" si="39"/>
        <v>0</v>
      </c>
      <c r="Q321" s="40"/>
      <c r="R321" s="40"/>
      <c r="S321" s="320"/>
    </row>
    <row r="322" spans="1:19" s="311" customFormat="1">
      <c r="A322" s="228" t="s">
        <v>100</v>
      </c>
      <c r="B322" s="232" t="s">
        <v>1132</v>
      </c>
      <c r="C322" s="280" t="s">
        <v>187</v>
      </c>
      <c r="D322" s="598" t="s">
        <v>908</v>
      </c>
      <c r="E322" s="280">
        <v>1207.5</v>
      </c>
      <c r="F322" s="280">
        <v>403</v>
      </c>
      <c r="G322" s="40">
        <f t="shared" si="37"/>
        <v>1610.5</v>
      </c>
      <c r="H322" s="40"/>
      <c r="I322" s="40"/>
      <c r="J322" s="237"/>
      <c r="M322" s="598" t="s">
        <v>908</v>
      </c>
      <c r="N322" s="280">
        <v>1207.5</v>
      </c>
      <c r="O322" s="280">
        <v>403</v>
      </c>
      <c r="P322" s="40">
        <f t="shared" si="39"/>
        <v>1610.5</v>
      </c>
      <c r="Q322" s="40"/>
      <c r="R322" s="40"/>
      <c r="S322" s="237"/>
    </row>
    <row r="323" spans="1:19" s="311" customFormat="1">
      <c r="A323" s="228" t="s">
        <v>103</v>
      </c>
      <c r="B323" s="232" t="s">
        <v>1133</v>
      </c>
      <c r="C323" s="280" t="s">
        <v>187</v>
      </c>
      <c r="D323" s="598" t="s">
        <v>908</v>
      </c>
      <c r="E323" s="280">
        <v>2358</v>
      </c>
      <c r="F323" s="280">
        <v>633</v>
      </c>
      <c r="G323" s="40">
        <f t="shared" si="37"/>
        <v>2991</v>
      </c>
      <c r="H323" s="40"/>
      <c r="I323" s="40"/>
      <c r="J323" s="237"/>
      <c r="M323" s="598" t="s">
        <v>908</v>
      </c>
      <c r="N323" s="280">
        <v>2358</v>
      </c>
      <c r="O323" s="280">
        <v>633</v>
      </c>
      <c r="P323" s="40">
        <f t="shared" si="39"/>
        <v>2991</v>
      </c>
      <c r="Q323" s="40"/>
      <c r="R323" s="40"/>
      <c r="S323" s="237"/>
    </row>
    <row r="324" spans="1:19" s="235" customFormat="1">
      <c r="A324" s="228"/>
      <c r="B324" s="232"/>
      <c r="C324" s="280"/>
      <c r="D324" s="280"/>
      <c r="E324" s="280"/>
      <c r="F324" s="280"/>
      <c r="G324" s="40">
        <f t="shared" si="37"/>
        <v>0</v>
      </c>
      <c r="H324" s="40"/>
      <c r="I324" s="40"/>
      <c r="J324" s="320"/>
      <c r="M324" s="280"/>
      <c r="N324" s="280"/>
      <c r="O324" s="280"/>
      <c r="P324" s="40">
        <f t="shared" si="39"/>
        <v>0</v>
      </c>
      <c r="Q324" s="40"/>
      <c r="R324" s="40"/>
      <c r="S324" s="320"/>
    </row>
    <row r="325" spans="1:19" s="235" customFormat="1">
      <c r="A325" s="228" t="s">
        <v>1134</v>
      </c>
      <c r="B325" s="229" t="s">
        <v>1135</v>
      </c>
      <c r="C325" s="280"/>
      <c r="D325" s="280"/>
      <c r="E325" s="280"/>
      <c r="F325" s="280"/>
      <c r="G325" s="40">
        <f t="shared" si="37"/>
        <v>0</v>
      </c>
      <c r="H325" s="40"/>
      <c r="I325" s="40"/>
      <c r="J325" s="320"/>
      <c r="M325" s="280"/>
      <c r="N325" s="280"/>
      <c r="O325" s="280"/>
      <c r="P325" s="40">
        <f t="shared" si="39"/>
        <v>0</v>
      </c>
      <c r="Q325" s="40"/>
      <c r="R325" s="40"/>
      <c r="S325" s="320"/>
    </row>
    <row r="326" spans="1:19" s="235" customFormat="1" ht="92.4">
      <c r="A326" s="228"/>
      <c r="B326" s="232" t="s">
        <v>1136</v>
      </c>
      <c r="C326" s="280"/>
      <c r="D326" s="280"/>
      <c r="E326" s="280"/>
      <c r="F326" s="280"/>
      <c r="G326" s="40">
        <f t="shared" si="37"/>
        <v>0</v>
      </c>
      <c r="H326" s="40"/>
      <c r="I326" s="40"/>
      <c r="J326" s="320"/>
      <c r="M326" s="280"/>
      <c r="N326" s="280"/>
      <c r="O326" s="280"/>
      <c r="P326" s="40">
        <f t="shared" si="39"/>
        <v>0</v>
      </c>
      <c r="Q326" s="40"/>
      <c r="R326" s="40"/>
      <c r="S326" s="320"/>
    </row>
    <row r="327" spans="1:19" s="235" customFormat="1">
      <c r="A327" s="228" t="s">
        <v>100</v>
      </c>
      <c r="B327" s="232" t="s">
        <v>1052</v>
      </c>
      <c r="C327" s="280" t="s">
        <v>90</v>
      </c>
      <c r="D327" s="243">
        <v>35</v>
      </c>
      <c r="E327" s="243">
        <v>1150</v>
      </c>
      <c r="F327" s="243">
        <v>385</v>
      </c>
      <c r="G327" s="40">
        <f t="shared" si="37"/>
        <v>1535</v>
      </c>
      <c r="H327" s="40">
        <f>E327*D327</f>
        <v>40250</v>
      </c>
      <c r="I327" s="40">
        <f>F327*D327</f>
        <v>13475</v>
      </c>
      <c r="J327" s="324">
        <f>H327+I327</f>
        <v>53725</v>
      </c>
      <c r="M327" s="243">
        <v>35</v>
      </c>
      <c r="N327" s="243">
        <v>1095</v>
      </c>
      <c r="O327" s="243">
        <v>385</v>
      </c>
      <c r="P327" s="40">
        <f t="shared" si="39"/>
        <v>1480</v>
      </c>
      <c r="Q327" s="40">
        <f>N327*M327</f>
        <v>38325</v>
      </c>
      <c r="R327" s="40">
        <f>O327*M327</f>
        <v>13475</v>
      </c>
      <c r="S327" s="324">
        <f>Q327+R327</f>
        <v>51800</v>
      </c>
    </row>
    <row r="328" spans="1:19" s="235" customFormat="1">
      <c r="A328" s="228" t="s">
        <v>100</v>
      </c>
      <c r="B328" s="232" t="s">
        <v>1137</v>
      </c>
      <c r="C328" s="280" t="s">
        <v>187</v>
      </c>
      <c r="D328" s="598" t="s">
        <v>908</v>
      </c>
      <c r="E328" s="280">
        <v>1035</v>
      </c>
      <c r="F328" s="280">
        <v>403</v>
      </c>
      <c r="G328" s="40">
        <f t="shared" si="37"/>
        <v>1438</v>
      </c>
      <c r="H328" s="40"/>
      <c r="I328" s="40"/>
      <c r="J328" s="237"/>
      <c r="M328" s="598" t="s">
        <v>908</v>
      </c>
      <c r="N328" s="280">
        <v>1035</v>
      </c>
      <c r="O328" s="280">
        <v>382.85</v>
      </c>
      <c r="P328" s="40">
        <f t="shared" si="39"/>
        <v>1417.85</v>
      </c>
      <c r="Q328" s="40"/>
      <c r="R328" s="40"/>
      <c r="S328" s="237"/>
    </row>
    <row r="329" spans="1:19" s="235" customFormat="1">
      <c r="A329" s="228"/>
      <c r="B329" s="232"/>
      <c r="C329" s="280"/>
      <c r="D329" s="280"/>
      <c r="E329" s="280"/>
      <c r="F329" s="280"/>
      <c r="G329" s="40"/>
      <c r="H329" s="40"/>
      <c r="I329" s="40"/>
      <c r="J329" s="320"/>
      <c r="M329" s="280"/>
      <c r="N329" s="280"/>
      <c r="O329" s="280"/>
      <c r="P329" s="40"/>
      <c r="Q329" s="40"/>
      <c r="R329" s="40"/>
      <c r="S329" s="320"/>
    </row>
    <row r="330" spans="1:19" s="235" customFormat="1" ht="22.8">
      <c r="A330" s="228" t="s">
        <v>1138</v>
      </c>
      <c r="B330" s="250" t="s">
        <v>1139</v>
      </c>
      <c r="C330" s="280"/>
      <c r="D330" s="243"/>
      <c r="E330" s="243"/>
      <c r="F330" s="243"/>
      <c r="G330" s="40"/>
      <c r="H330" s="40"/>
      <c r="I330" s="40"/>
      <c r="J330" s="320"/>
      <c r="M330" s="243"/>
      <c r="N330" s="243"/>
      <c r="O330" s="243"/>
      <c r="P330" s="40"/>
      <c r="Q330" s="40"/>
      <c r="R330" s="40"/>
      <c r="S330" s="320"/>
    </row>
    <row r="331" spans="1:19" s="235" customFormat="1" ht="79.2">
      <c r="A331" s="82"/>
      <c r="B331" s="232" t="s">
        <v>1140</v>
      </c>
      <c r="C331" s="280"/>
      <c r="D331" s="243"/>
      <c r="E331" s="243"/>
      <c r="F331" s="243"/>
      <c r="G331" s="40"/>
      <c r="H331" s="40"/>
      <c r="I331" s="40"/>
      <c r="J331" s="320"/>
      <c r="M331" s="243"/>
      <c r="N331" s="243"/>
      <c r="O331" s="243"/>
      <c r="P331" s="40"/>
      <c r="Q331" s="40"/>
      <c r="R331" s="40"/>
      <c r="S331" s="320"/>
    </row>
    <row r="332" spans="1:19" s="311" customFormat="1">
      <c r="A332" s="228" t="s">
        <v>100</v>
      </c>
      <c r="B332" s="232" t="s">
        <v>1052</v>
      </c>
      <c r="C332" s="280" t="s">
        <v>90</v>
      </c>
      <c r="D332" s="243">
        <v>90</v>
      </c>
      <c r="E332" s="243">
        <v>1150</v>
      </c>
      <c r="F332" s="243">
        <v>385</v>
      </c>
      <c r="G332" s="40">
        <f t="shared" si="37"/>
        <v>1535</v>
      </c>
      <c r="H332" s="40">
        <f t="shared" si="40"/>
        <v>103500</v>
      </c>
      <c r="I332" s="40">
        <f t="shared" si="38"/>
        <v>34650</v>
      </c>
      <c r="J332" s="324">
        <f>H332+I332</f>
        <v>138150</v>
      </c>
      <c r="M332" s="243">
        <v>90</v>
      </c>
      <c r="N332" s="243">
        <v>1095</v>
      </c>
      <c r="O332" s="243">
        <v>365</v>
      </c>
      <c r="P332" s="40">
        <f>O332+N332</f>
        <v>1460</v>
      </c>
      <c r="Q332" s="40">
        <f>N332*M332</f>
        <v>98550</v>
      </c>
      <c r="R332" s="40">
        <f>O332*M332</f>
        <v>32850</v>
      </c>
      <c r="S332" s="324">
        <f>Q332+R332</f>
        <v>131400</v>
      </c>
    </row>
    <row r="333" spans="1:19" s="311" customFormat="1">
      <c r="A333" s="228"/>
      <c r="B333" s="229"/>
      <c r="C333" s="280"/>
      <c r="D333" s="280"/>
      <c r="E333" s="280"/>
      <c r="F333" s="280"/>
      <c r="G333" s="324"/>
      <c r="H333" s="324"/>
      <c r="I333" s="324"/>
      <c r="J333" s="323"/>
      <c r="M333" s="280"/>
      <c r="N333" s="280"/>
      <c r="O333" s="280"/>
      <c r="P333" s="324"/>
      <c r="Q333" s="324"/>
      <c r="R333" s="324"/>
      <c r="S333" s="323"/>
    </row>
    <row r="334" spans="1:19" s="311" customFormat="1">
      <c r="A334" s="313"/>
      <c r="B334" s="314" t="s">
        <v>1141</v>
      </c>
      <c r="C334" s="247"/>
      <c r="D334" s="247"/>
      <c r="E334" s="247"/>
      <c r="F334" s="247"/>
      <c r="G334" s="288"/>
      <c r="H334" s="288"/>
      <c r="I334" s="288"/>
      <c r="J334" s="322"/>
      <c r="M334" s="247"/>
      <c r="N334" s="247"/>
      <c r="O334" s="247"/>
      <c r="P334" s="288"/>
      <c r="Q334" s="288"/>
      <c r="R334" s="288"/>
      <c r="S334" s="322"/>
    </row>
    <row r="335" spans="1:19" s="311" customFormat="1">
      <c r="A335" s="82"/>
      <c r="B335" s="216" t="s">
        <v>1142</v>
      </c>
      <c r="C335" s="280"/>
      <c r="D335" s="243"/>
      <c r="E335" s="243"/>
      <c r="F335" s="243"/>
      <c r="G335" s="288"/>
      <c r="H335" s="340"/>
      <c r="I335" s="340"/>
      <c r="J335" s="340">
        <f>SUM(J279:J334)</f>
        <v>3570952.5</v>
      </c>
      <c r="M335" s="243"/>
      <c r="N335" s="243"/>
      <c r="O335" s="243"/>
      <c r="P335" s="288"/>
      <c r="Q335" s="340"/>
      <c r="R335" s="340"/>
      <c r="S335" s="340">
        <f>SUM(S279:S334)</f>
        <v>3063633.58</v>
      </c>
    </row>
  </sheetData>
  <mergeCells count="6">
    <mergeCell ref="C1:J2"/>
    <mergeCell ref="E3:G3"/>
    <mergeCell ref="H3:J3"/>
    <mergeCell ref="N3:P3"/>
    <mergeCell ref="Q3:S3"/>
    <mergeCell ref="B157:B158"/>
  </mergeCells>
  <conditionalFormatting sqref="D4">
    <cfRule type="cellIs" dxfId="12" priority="6" operator="equal">
      <formula>0</formula>
    </cfRule>
  </conditionalFormatting>
  <conditionalFormatting sqref="D5:F335">
    <cfRule type="cellIs" dxfId="11" priority="7" operator="equal">
      <formula>0</formula>
    </cfRule>
  </conditionalFormatting>
  <conditionalFormatting sqref="M4">
    <cfRule type="cellIs" dxfId="10" priority="1" operator="equal">
      <formula>0</formula>
    </cfRule>
  </conditionalFormatting>
  <conditionalFormatting sqref="M5:O335">
    <cfRule type="cellIs" dxfId="9" priority="2" operator="equal">
      <formula>0</formula>
    </cfRule>
  </conditionalFormatting>
  <pageMargins left="0.70866141732283505" right="0.70866141732283505" top="0.74803149606299202" bottom="0.74803149606299202" header="0.31496062992126" footer="0.31496062992126"/>
  <pageSetup paperSize="9" scale="8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97"/>
  <sheetViews>
    <sheetView workbookViewId="0">
      <selection activeCell="I48" sqref="I48"/>
    </sheetView>
  </sheetViews>
  <sheetFormatPr defaultColWidth="9" defaultRowHeight="13.2"/>
  <cols>
    <col min="2" max="2" width="48.6640625" customWidth="1"/>
    <col min="6" max="6" width="12.6640625" customWidth="1"/>
    <col min="7" max="8" width="12.5546875" customWidth="1"/>
    <col min="9" max="9" width="11.6640625" customWidth="1"/>
    <col min="10" max="10" width="11.109375" customWidth="1"/>
    <col min="12" max="12" width="10.33203125"/>
  </cols>
  <sheetData>
    <row r="1" spans="1:10" s="214" customFormat="1">
      <c r="A1" s="215" t="str">
        <f>' Summary'!A1</f>
        <v>PROJECT : AMD, CIP LOUNGE AT T1, AHEMDABAD AIRPORT</v>
      </c>
      <c r="B1" s="216"/>
      <c r="C1" s="652"/>
      <c r="D1" s="653"/>
      <c r="E1" s="653"/>
      <c r="F1" s="653"/>
      <c r="G1" s="653"/>
      <c r="H1" s="653"/>
      <c r="I1" s="654"/>
    </row>
    <row r="2" spans="1:10" s="214" customFormat="1">
      <c r="A2" s="215" t="s">
        <v>869</v>
      </c>
      <c r="B2" s="219" t="s">
        <v>870</v>
      </c>
      <c r="C2" s="655"/>
      <c r="D2" s="656"/>
      <c r="E2" s="656"/>
      <c r="F2" s="656"/>
      <c r="G2" s="656"/>
      <c r="H2" s="656"/>
      <c r="I2" s="657"/>
    </row>
    <row r="3" spans="1:10" s="205" customFormat="1" ht="13.5" customHeight="1">
      <c r="A3" s="222" t="s">
        <v>71</v>
      </c>
      <c r="B3" s="223" t="s">
        <v>871</v>
      </c>
      <c r="C3" s="222" t="s">
        <v>74</v>
      </c>
      <c r="D3" s="222" t="s">
        <v>872</v>
      </c>
      <c r="E3" s="644" t="s">
        <v>873</v>
      </c>
      <c r="F3" s="645"/>
      <c r="G3" s="647" t="s">
        <v>874</v>
      </c>
      <c r="H3" s="648"/>
      <c r="I3" s="649"/>
    </row>
    <row r="4" spans="1:10" s="210" customFormat="1">
      <c r="A4" s="224" t="s">
        <v>44</v>
      </c>
      <c r="B4" s="224" t="s">
        <v>1143</v>
      </c>
      <c r="C4" s="251"/>
      <c r="D4" s="251"/>
      <c r="E4" s="251" t="s">
        <v>876</v>
      </c>
      <c r="F4" s="251" t="s">
        <v>877</v>
      </c>
      <c r="G4" s="251" t="s">
        <v>876</v>
      </c>
      <c r="H4" s="251" t="s">
        <v>877</v>
      </c>
      <c r="I4" s="251" t="s">
        <v>878</v>
      </c>
      <c r="J4" s="36"/>
    </row>
    <row r="5" spans="1:10" s="58" customFormat="1">
      <c r="A5" s="301"/>
      <c r="B5" s="250"/>
      <c r="C5" s="243"/>
      <c r="D5" s="243"/>
      <c r="E5" s="243"/>
      <c r="F5" s="243"/>
      <c r="G5" s="94"/>
      <c r="H5" s="94"/>
      <c r="I5" s="258"/>
      <c r="J5" s="235"/>
    </row>
    <row r="6" spans="1:10" s="58" customFormat="1">
      <c r="A6" s="80">
        <v>4</v>
      </c>
      <c r="B6" s="304" t="s">
        <v>1144</v>
      </c>
      <c r="C6" s="243"/>
      <c r="D6" s="247"/>
      <c r="E6" s="247"/>
      <c r="F6" s="247"/>
      <c r="G6" s="94"/>
      <c r="H6" s="94"/>
      <c r="I6" s="237"/>
      <c r="J6" s="235"/>
    </row>
    <row r="7" spans="1:10" s="207" customFormat="1" ht="211.2">
      <c r="A7" s="82">
        <v>4.0999999999999996</v>
      </c>
      <c r="B7" s="232" t="s">
        <v>1145</v>
      </c>
      <c r="C7" s="243"/>
      <c r="D7" s="243"/>
      <c r="E7" s="243"/>
      <c r="F7" s="243"/>
      <c r="G7" s="94"/>
      <c r="H7" s="94"/>
      <c r="I7" s="237"/>
    </row>
    <row r="8" spans="1:10" s="207" customFormat="1" ht="92.4">
      <c r="A8" s="301"/>
      <c r="B8" s="232" t="s">
        <v>1146</v>
      </c>
      <c r="C8" s="243"/>
      <c r="D8" s="243"/>
      <c r="E8" s="243"/>
      <c r="F8" s="243"/>
      <c r="G8" s="94"/>
      <c r="H8" s="94"/>
      <c r="I8" s="259"/>
    </row>
    <row r="9" spans="1:10" s="207" customFormat="1">
      <c r="A9" s="301" t="s">
        <v>1147</v>
      </c>
      <c r="B9" s="260" t="s">
        <v>1148</v>
      </c>
      <c r="C9" s="243" t="s">
        <v>213</v>
      </c>
      <c r="D9" s="243">
        <v>1</v>
      </c>
      <c r="E9" s="243">
        <v>59919.5</v>
      </c>
      <c r="F9" s="243">
        <v>36652</v>
      </c>
      <c r="G9" s="94">
        <f>D9*E9</f>
        <v>59919.5</v>
      </c>
      <c r="H9" s="94">
        <f>F9*D9</f>
        <v>36652</v>
      </c>
      <c r="I9" s="95">
        <f t="shared" ref="I9:I31" si="0">G9+H9</f>
        <v>96571.5</v>
      </c>
    </row>
    <row r="10" spans="1:10" s="207" customFormat="1" ht="79.2">
      <c r="A10" s="301">
        <v>4.2</v>
      </c>
      <c r="B10" s="232" t="s">
        <v>1149</v>
      </c>
      <c r="C10" s="243" t="s">
        <v>213</v>
      </c>
      <c r="D10" s="243">
        <v>80</v>
      </c>
      <c r="E10" s="243">
        <v>1510</v>
      </c>
      <c r="F10" s="243">
        <v>1005</v>
      </c>
      <c r="G10" s="94">
        <f t="shared" ref="G10:G69" si="1">D10*E10</f>
        <v>120800</v>
      </c>
      <c r="H10" s="94">
        <f t="shared" ref="H10:H69" si="2">F10*D10</f>
        <v>80400</v>
      </c>
      <c r="I10" s="95">
        <f t="shared" si="0"/>
        <v>201200</v>
      </c>
    </row>
    <row r="11" spans="1:10" s="207" customFormat="1" ht="79.2">
      <c r="A11" s="301">
        <v>4.3</v>
      </c>
      <c r="B11" s="232" t="s">
        <v>1150</v>
      </c>
      <c r="C11" s="243" t="s">
        <v>213</v>
      </c>
      <c r="D11" s="243">
        <f>15-6</f>
        <v>9</v>
      </c>
      <c r="E11" s="243">
        <v>1765</v>
      </c>
      <c r="F11" s="243">
        <v>1175</v>
      </c>
      <c r="G11" s="94">
        <f t="shared" si="1"/>
        <v>15885</v>
      </c>
      <c r="H11" s="94">
        <f t="shared" si="2"/>
        <v>10575</v>
      </c>
      <c r="I11" s="95">
        <f t="shared" si="0"/>
        <v>26460</v>
      </c>
    </row>
    <row r="12" spans="1:10" s="207" customFormat="1" ht="64.5" customHeight="1">
      <c r="A12" s="301">
        <v>4.4000000000000004</v>
      </c>
      <c r="B12" s="232" t="s">
        <v>1151</v>
      </c>
      <c r="C12" s="243" t="s">
        <v>213</v>
      </c>
      <c r="D12" s="259">
        <v>10</v>
      </c>
      <c r="E12" s="259">
        <v>2665</v>
      </c>
      <c r="F12" s="259">
        <v>1775</v>
      </c>
      <c r="G12" s="94">
        <f t="shared" si="1"/>
        <v>26650</v>
      </c>
      <c r="H12" s="94">
        <f t="shared" si="2"/>
        <v>17750</v>
      </c>
      <c r="I12" s="95">
        <f t="shared" si="0"/>
        <v>44400</v>
      </c>
    </row>
    <row r="13" spans="1:10" s="207" customFormat="1" ht="26.4">
      <c r="A13" s="301">
        <v>4.5</v>
      </c>
      <c r="B13" s="232" t="s">
        <v>1152</v>
      </c>
      <c r="C13" s="243" t="s">
        <v>213</v>
      </c>
      <c r="D13" s="259">
        <v>35</v>
      </c>
      <c r="E13" s="259">
        <v>87</v>
      </c>
      <c r="F13" s="259">
        <v>58</v>
      </c>
      <c r="G13" s="94">
        <f t="shared" si="1"/>
        <v>3045</v>
      </c>
      <c r="H13" s="94">
        <f t="shared" si="2"/>
        <v>2030</v>
      </c>
      <c r="I13" s="95">
        <f t="shared" si="0"/>
        <v>5075</v>
      </c>
    </row>
    <row r="14" spans="1:10" s="207" customFormat="1" ht="26.4">
      <c r="A14" s="301">
        <v>4.5999999999999996</v>
      </c>
      <c r="B14" s="232" t="s">
        <v>1153</v>
      </c>
      <c r="C14" s="243" t="s">
        <v>213</v>
      </c>
      <c r="D14" s="259">
        <v>5</v>
      </c>
      <c r="E14" s="259">
        <v>7542</v>
      </c>
      <c r="F14" s="259">
        <v>5025</v>
      </c>
      <c r="G14" s="94">
        <f t="shared" si="1"/>
        <v>37710</v>
      </c>
      <c r="H14" s="94">
        <f t="shared" si="2"/>
        <v>25125</v>
      </c>
      <c r="I14" s="95">
        <f t="shared" si="0"/>
        <v>62835</v>
      </c>
    </row>
    <row r="15" spans="1:10" s="207" customFormat="1" ht="66">
      <c r="A15" s="301">
        <v>4.7</v>
      </c>
      <c r="B15" s="232" t="s">
        <v>1154</v>
      </c>
      <c r="C15" s="243" t="s">
        <v>213</v>
      </c>
      <c r="D15" s="243">
        <v>2</v>
      </c>
      <c r="E15" s="243">
        <v>2765</v>
      </c>
      <c r="F15" s="243">
        <v>1845</v>
      </c>
      <c r="G15" s="94">
        <f t="shared" si="1"/>
        <v>5530</v>
      </c>
      <c r="H15" s="94">
        <f t="shared" si="2"/>
        <v>3690</v>
      </c>
      <c r="I15" s="95">
        <f t="shared" si="0"/>
        <v>9220</v>
      </c>
    </row>
    <row r="16" spans="1:10" s="207" customFormat="1" ht="66">
      <c r="A16" s="301">
        <v>4.8</v>
      </c>
      <c r="B16" s="232" t="s">
        <v>1155</v>
      </c>
      <c r="C16" s="243" t="s">
        <v>213</v>
      </c>
      <c r="D16" s="243">
        <v>4</v>
      </c>
      <c r="E16" s="243">
        <v>2940</v>
      </c>
      <c r="F16" s="243">
        <v>1960</v>
      </c>
      <c r="G16" s="94">
        <f t="shared" si="1"/>
        <v>11760</v>
      </c>
      <c r="H16" s="94">
        <f t="shared" si="2"/>
        <v>7840</v>
      </c>
      <c r="I16" s="95">
        <f t="shared" si="0"/>
        <v>19600</v>
      </c>
    </row>
    <row r="17" spans="1:10" s="207" customFormat="1" ht="92.4">
      <c r="A17" s="301">
        <v>4.9000000000000004</v>
      </c>
      <c r="B17" s="232" t="s">
        <v>1156</v>
      </c>
      <c r="C17" s="243" t="s">
        <v>213</v>
      </c>
      <c r="D17" s="243">
        <v>2</v>
      </c>
      <c r="E17" s="243">
        <v>2765</v>
      </c>
      <c r="F17" s="243">
        <v>1815</v>
      </c>
      <c r="G17" s="94">
        <f t="shared" si="1"/>
        <v>5530</v>
      </c>
      <c r="H17" s="94">
        <f t="shared" si="2"/>
        <v>3630</v>
      </c>
      <c r="I17" s="95">
        <f t="shared" si="0"/>
        <v>9160</v>
      </c>
    </row>
    <row r="18" spans="1:10" s="207" customFormat="1" ht="39.6">
      <c r="A18" s="305">
        <v>4.0999999999999996</v>
      </c>
      <c r="B18" s="232" t="s">
        <v>1157</v>
      </c>
      <c r="C18" s="243" t="s">
        <v>213</v>
      </c>
      <c r="D18" s="243">
        <v>2</v>
      </c>
      <c r="E18" s="243">
        <v>4925</v>
      </c>
      <c r="F18" s="243">
        <v>3285</v>
      </c>
      <c r="G18" s="94">
        <f t="shared" si="1"/>
        <v>9850</v>
      </c>
      <c r="H18" s="94">
        <f t="shared" si="2"/>
        <v>6570</v>
      </c>
      <c r="I18" s="95">
        <f t="shared" si="0"/>
        <v>16420</v>
      </c>
    </row>
    <row r="19" spans="1:10" s="207" customFormat="1" ht="118.8">
      <c r="A19" s="305">
        <v>4.1100000000000003</v>
      </c>
      <c r="B19" s="232" t="s">
        <v>1158</v>
      </c>
      <c r="C19" s="243" t="s">
        <v>1159</v>
      </c>
      <c r="D19" s="243">
        <v>1500</v>
      </c>
      <c r="E19" s="243">
        <v>94</v>
      </c>
      <c r="F19" s="243">
        <v>60</v>
      </c>
      <c r="G19" s="94">
        <f t="shared" si="1"/>
        <v>141000</v>
      </c>
      <c r="H19" s="94">
        <f t="shared" si="2"/>
        <v>90000</v>
      </c>
      <c r="I19" s="95">
        <f t="shared" si="0"/>
        <v>231000</v>
      </c>
    </row>
    <row r="20" spans="1:10" s="58" customFormat="1" ht="79.2">
      <c r="A20" s="301">
        <v>4.12</v>
      </c>
      <c r="B20" s="232" t="s">
        <v>1160</v>
      </c>
      <c r="C20" s="243"/>
      <c r="D20" s="243"/>
      <c r="E20" s="243"/>
      <c r="F20" s="243"/>
      <c r="G20" s="94"/>
      <c r="H20" s="94"/>
      <c r="I20" s="95">
        <f t="shared" si="0"/>
        <v>0</v>
      </c>
      <c r="J20" s="235"/>
    </row>
    <row r="21" spans="1:10" s="58" customFormat="1">
      <c r="A21" s="301" t="s">
        <v>1147</v>
      </c>
      <c r="B21" s="232" t="s">
        <v>1161</v>
      </c>
      <c r="C21" s="243" t="s">
        <v>1159</v>
      </c>
      <c r="D21" s="243" t="s">
        <v>908</v>
      </c>
      <c r="E21" s="243">
        <v>720</v>
      </c>
      <c r="F21" s="243">
        <v>480</v>
      </c>
      <c r="G21" s="94"/>
      <c r="H21" s="94"/>
      <c r="I21" s="95">
        <f t="shared" si="0"/>
        <v>0</v>
      </c>
      <c r="J21" s="235"/>
    </row>
    <row r="22" spans="1:10" s="58" customFormat="1" ht="79.2">
      <c r="A22" s="301">
        <v>4.13</v>
      </c>
      <c r="B22" s="232" t="s">
        <v>1162</v>
      </c>
      <c r="C22" s="243"/>
      <c r="D22" s="243"/>
      <c r="E22" s="243"/>
      <c r="F22" s="243"/>
      <c r="G22" s="94"/>
      <c r="H22" s="94"/>
      <c r="I22" s="95">
        <f t="shared" si="0"/>
        <v>0</v>
      </c>
      <c r="J22" s="235"/>
    </row>
    <row r="23" spans="1:10" s="58" customFormat="1">
      <c r="A23" s="301" t="s">
        <v>1147</v>
      </c>
      <c r="B23" s="232" t="s">
        <v>1161</v>
      </c>
      <c r="C23" s="243" t="s">
        <v>1159</v>
      </c>
      <c r="D23" s="243" t="s">
        <v>908</v>
      </c>
      <c r="E23" s="243">
        <v>1110</v>
      </c>
      <c r="F23" s="243">
        <v>740</v>
      </c>
      <c r="G23" s="94"/>
      <c r="H23" s="94"/>
      <c r="I23" s="95">
        <f t="shared" si="0"/>
        <v>0</v>
      </c>
      <c r="J23" s="235"/>
    </row>
    <row r="24" spans="1:10" s="58" customFormat="1">
      <c r="A24" s="301"/>
      <c r="B24" s="302"/>
      <c r="C24" s="243"/>
      <c r="D24" s="243"/>
      <c r="E24" s="243"/>
      <c r="F24" s="243"/>
      <c r="G24" s="94"/>
      <c r="H24" s="94"/>
      <c r="I24" s="95">
        <f t="shared" si="0"/>
        <v>0</v>
      </c>
    </row>
    <row r="25" spans="1:10" s="58" customFormat="1">
      <c r="A25" s="82">
        <v>2</v>
      </c>
      <c r="B25" s="81" t="s">
        <v>1163</v>
      </c>
      <c r="C25" s="243"/>
      <c r="D25" s="243"/>
      <c r="E25" s="243"/>
      <c r="F25" s="243"/>
      <c r="G25" s="94"/>
      <c r="H25" s="94"/>
      <c r="I25" s="95">
        <f t="shared" si="0"/>
        <v>0</v>
      </c>
      <c r="J25" s="235"/>
    </row>
    <row r="26" spans="1:10" s="207" customFormat="1" ht="66">
      <c r="A26" s="301">
        <v>2.1</v>
      </c>
      <c r="B26" s="232" t="s">
        <v>1164</v>
      </c>
      <c r="C26" s="243" t="s">
        <v>213</v>
      </c>
      <c r="D26" s="243">
        <f>40-5</f>
        <v>35</v>
      </c>
      <c r="E26" s="243">
        <v>1128</v>
      </c>
      <c r="F26" s="243">
        <v>752</v>
      </c>
      <c r="G26" s="94">
        <f t="shared" si="1"/>
        <v>39480</v>
      </c>
      <c r="H26" s="94">
        <f t="shared" si="2"/>
        <v>26320</v>
      </c>
      <c r="I26" s="95">
        <f t="shared" si="0"/>
        <v>65800</v>
      </c>
    </row>
    <row r="27" spans="1:10" s="207" customFormat="1" ht="66">
      <c r="A27" s="301">
        <v>2.2000000000000002</v>
      </c>
      <c r="B27" s="232" t="s">
        <v>1165</v>
      </c>
      <c r="C27" s="243" t="s">
        <v>213</v>
      </c>
      <c r="D27" s="243">
        <v>2</v>
      </c>
      <c r="E27" s="243">
        <v>1227</v>
      </c>
      <c r="F27" s="243">
        <v>818</v>
      </c>
      <c r="G27" s="94">
        <f t="shared" si="1"/>
        <v>2454</v>
      </c>
      <c r="H27" s="94">
        <f t="shared" si="2"/>
        <v>1636</v>
      </c>
      <c r="I27" s="95">
        <f t="shared" si="0"/>
        <v>4090</v>
      </c>
    </row>
    <row r="28" spans="1:10" s="207" customFormat="1" ht="118.8">
      <c r="A28" s="301">
        <v>2.2999999999999998</v>
      </c>
      <c r="B28" s="232" t="s">
        <v>1166</v>
      </c>
      <c r="C28" s="243" t="s">
        <v>213</v>
      </c>
      <c r="D28" s="243">
        <v>1</v>
      </c>
      <c r="E28" s="243">
        <v>25972.5</v>
      </c>
      <c r="F28" s="243">
        <v>14022</v>
      </c>
      <c r="G28" s="94">
        <f t="shared" si="1"/>
        <v>25972.5</v>
      </c>
      <c r="H28" s="94">
        <f t="shared" si="2"/>
        <v>14022</v>
      </c>
      <c r="I28" s="95">
        <f t="shared" si="0"/>
        <v>39994.5</v>
      </c>
    </row>
    <row r="29" spans="1:10" s="207" customFormat="1" ht="66">
      <c r="A29" s="301">
        <v>2.4</v>
      </c>
      <c r="B29" s="232" t="s">
        <v>1167</v>
      </c>
      <c r="C29" s="243" t="s">
        <v>213</v>
      </c>
      <c r="D29" s="243">
        <v>1</v>
      </c>
      <c r="E29" s="243">
        <v>19579.5</v>
      </c>
      <c r="F29" s="243">
        <v>9760</v>
      </c>
      <c r="G29" s="94">
        <f t="shared" si="1"/>
        <v>19579.5</v>
      </c>
      <c r="H29" s="94">
        <f t="shared" si="2"/>
        <v>9760</v>
      </c>
      <c r="I29" s="95">
        <f t="shared" si="0"/>
        <v>29339.5</v>
      </c>
    </row>
    <row r="30" spans="1:10" s="207" customFormat="1" ht="26.4">
      <c r="A30" s="301">
        <v>2.5</v>
      </c>
      <c r="B30" s="232" t="s">
        <v>1168</v>
      </c>
      <c r="C30" s="243" t="s">
        <v>213</v>
      </c>
      <c r="D30" s="243">
        <v>1</v>
      </c>
      <c r="E30" s="243">
        <v>9784.5</v>
      </c>
      <c r="F30" s="243">
        <v>3230</v>
      </c>
      <c r="G30" s="94">
        <f t="shared" si="1"/>
        <v>9784.5</v>
      </c>
      <c r="H30" s="94">
        <f t="shared" si="2"/>
        <v>3230</v>
      </c>
      <c r="I30" s="95">
        <f t="shared" si="0"/>
        <v>13014.5</v>
      </c>
    </row>
    <row r="31" spans="1:10" s="207" customFormat="1" ht="26.4">
      <c r="A31" s="301">
        <v>2.6</v>
      </c>
      <c r="B31" s="232" t="s">
        <v>1169</v>
      </c>
      <c r="C31" s="243" t="s">
        <v>213</v>
      </c>
      <c r="D31" s="243">
        <v>1</v>
      </c>
      <c r="E31" s="243">
        <v>3420</v>
      </c>
      <c r="F31" s="243">
        <v>2280</v>
      </c>
      <c r="G31" s="94">
        <f t="shared" si="1"/>
        <v>3420</v>
      </c>
      <c r="H31" s="94">
        <f t="shared" si="2"/>
        <v>2280</v>
      </c>
      <c r="I31" s="95">
        <f t="shared" si="0"/>
        <v>5700</v>
      </c>
    </row>
    <row r="32" spans="1:10" s="207" customFormat="1">
      <c r="A32" s="301"/>
      <c r="B32" s="232"/>
      <c r="C32" s="243"/>
      <c r="D32" s="243"/>
      <c r="E32" s="243"/>
      <c r="F32" s="243"/>
      <c r="G32" s="94"/>
      <c r="H32" s="94"/>
      <c r="I32" s="237"/>
    </row>
    <row r="33" spans="1:12" s="58" customFormat="1">
      <c r="A33" s="246"/>
      <c r="B33" s="216" t="s">
        <v>1170</v>
      </c>
      <c r="C33" s="247"/>
      <c r="D33" s="247"/>
      <c r="E33" s="247"/>
      <c r="F33" s="247"/>
      <c r="G33" s="249"/>
      <c r="H33" s="249"/>
      <c r="I33" s="249">
        <f>SUM(I7:I32)</f>
        <v>879880</v>
      </c>
      <c r="J33" s="306"/>
      <c r="L33" s="307"/>
    </row>
    <row r="34" spans="1:12" s="214" customFormat="1">
      <c r="A34" s="224" t="s">
        <v>1171</v>
      </c>
      <c r="B34" s="225" t="s">
        <v>1172</v>
      </c>
      <c r="C34" s="251"/>
      <c r="D34" s="251"/>
      <c r="E34" s="251"/>
      <c r="F34" s="251"/>
      <c r="G34" s="252"/>
      <c r="H34" s="252"/>
      <c r="I34" s="251"/>
      <c r="J34" s="306"/>
    </row>
    <row r="35" spans="1:12" s="209" customFormat="1">
      <c r="A35" s="80" t="s">
        <v>44</v>
      </c>
      <c r="B35" s="98" t="s">
        <v>1173</v>
      </c>
      <c r="C35" s="280"/>
      <c r="D35" s="243"/>
      <c r="E35" s="243"/>
      <c r="F35" s="243"/>
      <c r="G35" s="94"/>
      <c r="H35" s="94"/>
      <c r="I35" s="300"/>
      <c r="J35" s="306"/>
    </row>
    <row r="36" spans="1:12" s="209" customFormat="1" ht="211.2">
      <c r="A36" s="82">
        <v>42</v>
      </c>
      <c r="B36" s="232" t="s">
        <v>1174</v>
      </c>
      <c r="C36" s="280"/>
      <c r="D36" s="243"/>
      <c r="E36" s="243"/>
      <c r="F36" s="243"/>
      <c r="G36" s="94"/>
      <c r="H36" s="94"/>
      <c r="I36" s="300"/>
      <c r="J36" s="306"/>
    </row>
    <row r="37" spans="1:12" s="209" customFormat="1" ht="158.4">
      <c r="A37" s="82"/>
      <c r="B37" s="232" t="s">
        <v>1175</v>
      </c>
      <c r="C37" s="280"/>
      <c r="D37" s="243"/>
      <c r="E37" s="243"/>
      <c r="F37" s="243"/>
      <c r="G37" s="94"/>
      <c r="H37" s="94"/>
      <c r="I37" s="300"/>
      <c r="J37" s="306"/>
    </row>
    <row r="38" spans="1:12" s="209" customFormat="1">
      <c r="A38" s="82"/>
      <c r="B38" s="92"/>
      <c r="C38" s="280"/>
      <c r="D38" s="243"/>
      <c r="E38" s="243"/>
      <c r="F38" s="243"/>
      <c r="G38" s="94"/>
      <c r="H38" s="94"/>
      <c r="I38" s="300"/>
      <c r="J38" s="306"/>
    </row>
    <row r="39" spans="1:12" s="209" customFormat="1">
      <c r="A39" s="82"/>
      <c r="B39" s="232" t="s">
        <v>1176</v>
      </c>
      <c r="C39" s="243"/>
      <c r="D39" s="243"/>
      <c r="E39" s="243"/>
      <c r="F39" s="243"/>
      <c r="G39" s="94"/>
      <c r="H39" s="94"/>
      <c r="I39" s="300"/>
      <c r="J39" s="306"/>
    </row>
    <row r="40" spans="1:12" s="209" customFormat="1">
      <c r="A40" s="82"/>
      <c r="B40" s="92" t="s">
        <v>1177</v>
      </c>
      <c r="C40" s="243"/>
      <c r="D40" s="243"/>
      <c r="E40" s="243"/>
      <c r="F40" s="243"/>
      <c r="G40" s="94"/>
      <c r="H40" s="94"/>
      <c r="I40" s="300"/>
      <c r="J40" s="306"/>
    </row>
    <row r="41" spans="1:12" s="209" customFormat="1">
      <c r="A41" s="82"/>
      <c r="B41" s="92" t="s">
        <v>1178</v>
      </c>
      <c r="C41" s="243" t="s">
        <v>938</v>
      </c>
      <c r="D41" s="292">
        <v>150</v>
      </c>
      <c r="E41" s="292">
        <v>513</v>
      </c>
      <c r="F41" s="292">
        <v>342</v>
      </c>
      <c r="G41" s="94">
        <f t="shared" si="1"/>
        <v>76950</v>
      </c>
      <c r="H41" s="94">
        <f t="shared" si="2"/>
        <v>51300</v>
      </c>
      <c r="I41" s="285">
        <f>G41+H41</f>
        <v>128250</v>
      </c>
      <c r="J41" s="306"/>
    </row>
    <row r="42" spans="1:12" s="209" customFormat="1">
      <c r="A42" s="82"/>
      <c r="B42" s="92" t="s">
        <v>1179</v>
      </c>
      <c r="C42" s="243" t="s">
        <v>938</v>
      </c>
      <c r="D42" s="280" t="s">
        <v>908</v>
      </c>
      <c r="E42" s="280">
        <v>648</v>
      </c>
      <c r="F42" s="280">
        <v>432</v>
      </c>
      <c r="G42" s="94"/>
      <c r="H42" s="94"/>
      <c r="I42" s="285">
        <f t="shared" ref="I42:I73" si="3">G42+H42</f>
        <v>0</v>
      </c>
      <c r="J42" s="306"/>
    </row>
    <row r="43" spans="1:12" s="209" customFormat="1">
      <c r="A43" s="82"/>
      <c r="B43" s="92" t="s">
        <v>1180</v>
      </c>
      <c r="C43" s="243" t="s">
        <v>938</v>
      </c>
      <c r="D43" s="292">
        <v>50</v>
      </c>
      <c r="E43" s="292">
        <v>667</v>
      </c>
      <c r="F43" s="292">
        <v>444</v>
      </c>
      <c r="G43" s="94">
        <f t="shared" si="1"/>
        <v>33350</v>
      </c>
      <c r="H43" s="94">
        <f t="shared" si="2"/>
        <v>22200</v>
      </c>
      <c r="I43" s="285">
        <f t="shared" ref="I43:I48" si="4">G43+H43</f>
        <v>55550</v>
      </c>
      <c r="J43" s="306"/>
    </row>
    <row r="44" spans="1:12" s="209" customFormat="1">
      <c r="A44" s="82"/>
      <c r="B44" s="92" t="s">
        <v>1181</v>
      </c>
      <c r="C44" s="243" t="s">
        <v>938</v>
      </c>
      <c r="D44" s="292">
        <v>45</v>
      </c>
      <c r="E44" s="292">
        <v>816</v>
      </c>
      <c r="F44" s="292">
        <v>544</v>
      </c>
      <c r="G44" s="94">
        <f t="shared" si="1"/>
        <v>36720</v>
      </c>
      <c r="H44" s="94">
        <f t="shared" si="2"/>
        <v>24480</v>
      </c>
      <c r="I44" s="285">
        <f t="shared" si="4"/>
        <v>61200</v>
      </c>
      <c r="J44" s="306"/>
    </row>
    <row r="45" spans="1:12" s="209" customFormat="1">
      <c r="A45" s="82"/>
      <c r="B45" s="92" t="s">
        <v>1182</v>
      </c>
      <c r="C45" s="243" t="s">
        <v>938</v>
      </c>
      <c r="D45" s="292">
        <v>25</v>
      </c>
      <c r="E45" s="292">
        <v>975</v>
      </c>
      <c r="F45" s="292">
        <v>650</v>
      </c>
      <c r="G45" s="94">
        <f t="shared" si="1"/>
        <v>24375</v>
      </c>
      <c r="H45" s="94">
        <f t="shared" si="2"/>
        <v>16250</v>
      </c>
      <c r="I45" s="285">
        <f t="shared" si="4"/>
        <v>40625</v>
      </c>
      <c r="J45" s="306"/>
    </row>
    <row r="46" spans="1:12" s="209" customFormat="1">
      <c r="A46" s="82"/>
      <c r="B46" s="92" t="s">
        <v>1183</v>
      </c>
      <c r="C46" s="243" t="s">
        <v>938</v>
      </c>
      <c r="D46" s="292">
        <v>34</v>
      </c>
      <c r="E46" s="292">
        <v>1285</v>
      </c>
      <c r="F46" s="292">
        <v>855</v>
      </c>
      <c r="G46" s="94">
        <f t="shared" si="1"/>
        <v>43690</v>
      </c>
      <c r="H46" s="94">
        <f t="shared" si="2"/>
        <v>29070</v>
      </c>
      <c r="I46" s="285">
        <f t="shared" si="4"/>
        <v>72760</v>
      </c>
      <c r="J46" s="306"/>
    </row>
    <row r="47" spans="1:12" s="209" customFormat="1">
      <c r="A47" s="82"/>
      <c r="B47" s="92" t="s">
        <v>1184</v>
      </c>
      <c r="C47" s="243" t="s">
        <v>938</v>
      </c>
      <c r="D47" s="292">
        <v>20</v>
      </c>
      <c r="E47" s="292">
        <v>1800</v>
      </c>
      <c r="F47" s="292">
        <v>1195</v>
      </c>
      <c r="G47" s="94">
        <f t="shared" si="1"/>
        <v>36000</v>
      </c>
      <c r="H47" s="94">
        <f t="shared" si="2"/>
        <v>23900</v>
      </c>
      <c r="I47" s="285">
        <f t="shared" si="4"/>
        <v>59900</v>
      </c>
      <c r="J47" s="306"/>
    </row>
    <row r="48" spans="1:12" s="209" customFormat="1">
      <c r="A48" s="82"/>
      <c r="B48" s="92" t="s">
        <v>1185</v>
      </c>
      <c r="C48" s="243" t="s">
        <v>938</v>
      </c>
      <c r="D48" s="292">
        <v>70</v>
      </c>
      <c r="E48" s="292">
        <v>2220</v>
      </c>
      <c r="F48" s="292">
        <v>1500</v>
      </c>
      <c r="G48" s="94">
        <f t="shared" si="1"/>
        <v>155400</v>
      </c>
      <c r="H48" s="94">
        <f t="shared" si="2"/>
        <v>105000</v>
      </c>
      <c r="I48" s="285">
        <f t="shared" si="4"/>
        <v>260400</v>
      </c>
      <c r="J48" s="306"/>
    </row>
    <row r="49" spans="1:10" s="209" customFormat="1">
      <c r="A49" s="82"/>
      <c r="B49" s="92"/>
      <c r="C49" s="243"/>
      <c r="D49" s="243"/>
      <c r="E49" s="243"/>
      <c r="F49" s="243"/>
      <c r="G49" s="94"/>
      <c r="H49" s="94"/>
      <c r="I49" s="285">
        <f t="shared" si="3"/>
        <v>0</v>
      </c>
      <c r="J49" s="306"/>
    </row>
    <row r="50" spans="1:10" s="209" customFormat="1" ht="66">
      <c r="A50" s="82">
        <v>43</v>
      </c>
      <c r="B50" s="232" t="s">
        <v>1186</v>
      </c>
      <c r="C50" s="243"/>
      <c r="D50" s="243"/>
      <c r="E50" s="243"/>
      <c r="F50" s="243"/>
      <c r="G50" s="94"/>
      <c r="H50" s="94"/>
      <c r="I50" s="285">
        <f t="shared" si="3"/>
        <v>0</v>
      </c>
      <c r="J50" s="306"/>
    </row>
    <row r="51" spans="1:10" s="209" customFormat="1" ht="45.6">
      <c r="A51" s="82"/>
      <c r="B51" s="232" t="s">
        <v>1187</v>
      </c>
      <c r="C51" s="243"/>
      <c r="D51" s="243"/>
      <c r="E51" s="243"/>
      <c r="F51" s="243"/>
      <c r="G51" s="94"/>
      <c r="H51" s="94"/>
      <c r="I51" s="285">
        <f t="shared" si="3"/>
        <v>0</v>
      </c>
      <c r="J51" s="306"/>
    </row>
    <row r="52" spans="1:10" s="209" customFormat="1">
      <c r="A52" s="82"/>
      <c r="B52" s="92"/>
      <c r="C52" s="243"/>
      <c r="D52" s="243"/>
      <c r="E52" s="243"/>
      <c r="F52" s="243"/>
      <c r="G52" s="94"/>
      <c r="H52" s="94"/>
      <c r="I52" s="285">
        <f t="shared" si="3"/>
        <v>0</v>
      </c>
      <c r="J52" s="306"/>
    </row>
    <row r="53" spans="1:10" s="209" customFormat="1" ht="26.4">
      <c r="A53" s="82"/>
      <c r="B53" s="232" t="s">
        <v>1188</v>
      </c>
      <c r="C53" s="243" t="s">
        <v>1033</v>
      </c>
      <c r="D53" s="243">
        <v>0</v>
      </c>
      <c r="E53" s="243">
        <v>390</v>
      </c>
      <c r="F53" s="243">
        <v>260</v>
      </c>
      <c r="G53" s="94"/>
      <c r="H53" s="94"/>
      <c r="I53" s="285">
        <f t="shared" si="3"/>
        <v>0</v>
      </c>
      <c r="J53" s="306"/>
    </row>
    <row r="54" spans="1:10" s="209" customFormat="1">
      <c r="A54" s="82"/>
      <c r="B54" s="92"/>
      <c r="C54" s="243"/>
      <c r="D54" s="243">
        <v>0</v>
      </c>
      <c r="E54" s="243"/>
      <c r="F54" s="243"/>
      <c r="G54" s="94"/>
      <c r="H54" s="94"/>
      <c r="I54" s="285">
        <f t="shared" si="3"/>
        <v>0</v>
      </c>
      <c r="J54" s="306"/>
    </row>
    <row r="55" spans="1:10" s="209" customFormat="1" ht="26.4">
      <c r="A55" s="82"/>
      <c r="B55" s="232" t="s">
        <v>1189</v>
      </c>
      <c r="C55" s="243" t="s">
        <v>1033</v>
      </c>
      <c r="D55" s="243">
        <v>0</v>
      </c>
      <c r="E55" s="243">
        <v>390</v>
      </c>
      <c r="F55" s="243">
        <v>260</v>
      </c>
      <c r="G55" s="94"/>
      <c r="H55" s="94"/>
      <c r="I55" s="285">
        <f t="shared" si="3"/>
        <v>0</v>
      </c>
      <c r="J55" s="306"/>
    </row>
    <row r="56" spans="1:10" s="209" customFormat="1">
      <c r="A56" s="82"/>
      <c r="B56" s="232"/>
      <c r="C56" s="243"/>
      <c r="D56" s="243"/>
      <c r="E56" s="243"/>
      <c r="F56" s="243"/>
      <c r="G56" s="94">
        <f t="shared" si="1"/>
        <v>0</v>
      </c>
      <c r="H56" s="94">
        <f t="shared" si="2"/>
        <v>0</v>
      </c>
      <c r="I56" s="285">
        <f t="shared" si="3"/>
        <v>0</v>
      </c>
      <c r="J56" s="306"/>
    </row>
    <row r="57" spans="1:10" s="209" customFormat="1" ht="26.4">
      <c r="A57" s="82"/>
      <c r="B57" s="232" t="s">
        <v>1190</v>
      </c>
      <c r="C57" s="243" t="s">
        <v>1033</v>
      </c>
      <c r="D57" s="243">
        <v>4</v>
      </c>
      <c r="E57" s="243">
        <v>540</v>
      </c>
      <c r="F57" s="243">
        <v>360</v>
      </c>
      <c r="G57" s="94">
        <f t="shared" si="1"/>
        <v>2160</v>
      </c>
      <c r="H57" s="94">
        <f t="shared" si="2"/>
        <v>1440</v>
      </c>
      <c r="I57" s="285">
        <f>G57+H57</f>
        <v>3600</v>
      </c>
      <c r="J57" s="306"/>
    </row>
    <row r="58" spans="1:10" s="209" customFormat="1">
      <c r="A58" s="82"/>
      <c r="B58" s="92"/>
      <c r="C58" s="243"/>
      <c r="D58" s="243"/>
      <c r="E58" s="243"/>
      <c r="F58" s="243"/>
      <c r="G58" s="94"/>
      <c r="H58" s="94"/>
      <c r="I58" s="285">
        <f t="shared" si="3"/>
        <v>0</v>
      </c>
      <c r="J58" s="306"/>
    </row>
    <row r="59" spans="1:10" s="209" customFormat="1" ht="105.6">
      <c r="A59" s="82">
        <v>44</v>
      </c>
      <c r="B59" s="232" t="s">
        <v>1191</v>
      </c>
      <c r="C59" s="243"/>
      <c r="D59" s="243"/>
      <c r="E59" s="243"/>
      <c r="F59" s="243"/>
      <c r="G59" s="94"/>
      <c r="H59" s="94"/>
      <c r="I59" s="285">
        <f t="shared" si="3"/>
        <v>0</v>
      </c>
      <c r="J59" s="306"/>
    </row>
    <row r="60" spans="1:10" s="209" customFormat="1">
      <c r="A60" s="82"/>
      <c r="B60" s="232"/>
      <c r="C60" s="243"/>
      <c r="D60" s="243"/>
      <c r="E60" s="243"/>
      <c r="F60" s="243"/>
      <c r="G60" s="94"/>
      <c r="H60" s="94"/>
      <c r="I60" s="285">
        <f t="shared" si="3"/>
        <v>0</v>
      </c>
      <c r="J60" s="306"/>
    </row>
    <row r="61" spans="1:10" s="209" customFormat="1">
      <c r="A61" s="82"/>
      <c r="B61" s="232" t="s">
        <v>1192</v>
      </c>
      <c r="C61" s="243" t="s">
        <v>1033</v>
      </c>
      <c r="D61" s="243">
        <v>0</v>
      </c>
      <c r="E61" s="243">
        <v>1200</v>
      </c>
      <c r="F61" s="243">
        <v>800</v>
      </c>
      <c r="G61" s="94"/>
      <c r="H61" s="94"/>
      <c r="I61" s="285">
        <f t="shared" si="3"/>
        <v>0</v>
      </c>
      <c r="J61" s="306"/>
    </row>
    <row r="62" spans="1:10" s="209" customFormat="1">
      <c r="A62" s="82"/>
      <c r="B62" s="92"/>
      <c r="C62" s="243"/>
      <c r="D62" s="243"/>
      <c r="E62" s="243"/>
      <c r="F62" s="243"/>
      <c r="G62" s="94"/>
      <c r="H62" s="94"/>
      <c r="I62" s="285">
        <f t="shared" si="3"/>
        <v>0</v>
      </c>
      <c r="J62" s="306"/>
    </row>
    <row r="63" spans="1:10" s="209" customFormat="1" ht="66">
      <c r="A63" s="82">
        <v>45</v>
      </c>
      <c r="B63" s="232" t="s">
        <v>1193</v>
      </c>
      <c r="C63" s="243"/>
      <c r="D63" s="243"/>
      <c r="E63" s="243"/>
      <c r="F63" s="243"/>
      <c r="G63" s="94"/>
      <c r="H63" s="94"/>
      <c r="I63" s="285">
        <f t="shared" si="3"/>
        <v>0</v>
      </c>
      <c r="J63" s="306"/>
    </row>
    <row r="64" spans="1:10" s="209" customFormat="1">
      <c r="A64" s="82"/>
      <c r="B64" s="92"/>
      <c r="C64" s="243"/>
      <c r="D64" s="243"/>
      <c r="E64" s="243"/>
      <c r="F64" s="243"/>
      <c r="G64" s="94"/>
      <c r="H64" s="94"/>
      <c r="I64" s="285">
        <f t="shared" si="3"/>
        <v>0</v>
      </c>
      <c r="J64" s="306"/>
    </row>
    <row r="65" spans="1:10" s="209" customFormat="1">
      <c r="A65" s="82"/>
      <c r="B65" s="92" t="s">
        <v>1194</v>
      </c>
      <c r="C65" s="243" t="s">
        <v>1033</v>
      </c>
      <c r="D65" s="243">
        <v>2</v>
      </c>
      <c r="E65" s="243">
        <v>1500</v>
      </c>
      <c r="F65" s="243">
        <v>1000</v>
      </c>
      <c r="G65" s="94">
        <f t="shared" si="1"/>
        <v>3000</v>
      </c>
      <c r="H65" s="94">
        <f t="shared" si="2"/>
        <v>2000</v>
      </c>
      <c r="I65" s="285">
        <f>G65+H65</f>
        <v>5000</v>
      </c>
      <c r="J65" s="306"/>
    </row>
    <row r="66" spans="1:10" s="209" customFormat="1">
      <c r="A66" s="82"/>
      <c r="B66" s="92"/>
      <c r="C66" s="243"/>
      <c r="D66" s="243"/>
      <c r="E66" s="243"/>
      <c r="F66" s="243"/>
      <c r="G66" s="94"/>
      <c r="H66" s="94"/>
      <c r="I66" s="285">
        <f t="shared" si="3"/>
        <v>0</v>
      </c>
      <c r="J66" s="306"/>
    </row>
    <row r="67" spans="1:10" s="209" customFormat="1" ht="52.8">
      <c r="A67" s="82">
        <v>46</v>
      </c>
      <c r="B67" s="232" t="s">
        <v>1195</v>
      </c>
      <c r="C67" s="243"/>
      <c r="D67" s="243"/>
      <c r="E67" s="243"/>
      <c r="F67" s="243"/>
      <c r="G67" s="94"/>
      <c r="H67" s="94"/>
      <c r="I67" s="285">
        <f t="shared" si="3"/>
        <v>0</v>
      </c>
      <c r="J67" s="306"/>
    </row>
    <row r="68" spans="1:10" s="209" customFormat="1">
      <c r="A68" s="82"/>
      <c r="B68" s="92"/>
      <c r="C68" s="243"/>
      <c r="D68" s="243"/>
      <c r="E68" s="243"/>
      <c r="F68" s="243"/>
      <c r="G68" s="94"/>
      <c r="H68" s="94"/>
      <c r="I68" s="285">
        <f t="shared" si="3"/>
        <v>0</v>
      </c>
      <c r="J68" s="306"/>
    </row>
    <row r="69" spans="1:10" s="209" customFormat="1">
      <c r="A69" s="82"/>
      <c r="B69" s="92" t="s">
        <v>1196</v>
      </c>
      <c r="C69" s="243" t="s">
        <v>1033</v>
      </c>
      <c r="D69" s="243">
        <v>2</v>
      </c>
      <c r="E69" s="243">
        <v>4500</v>
      </c>
      <c r="F69" s="243">
        <v>3000</v>
      </c>
      <c r="G69" s="94">
        <f t="shared" si="1"/>
        <v>9000</v>
      </c>
      <c r="H69" s="94">
        <f t="shared" si="2"/>
        <v>6000</v>
      </c>
      <c r="I69" s="285">
        <f>G69+H69</f>
        <v>15000</v>
      </c>
      <c r="J69" s="306"/>
    </row>
    <row r="70" spans="1:10" s="209" customFormat="1">
      <c r="A70" s="82"/>
      <c r="B70" s="92"/>
      <c r="C70" s="243"/>
      <c r="D70" s="243"/>
      <c r="E70" s="243"/>
      <c r="F70" s="243"/>
      <c r="G70" s="94"/>
      <c r="H70" s="94"/>
      <c r="I70" s="285">
        <f t="shared" si="3"/>
        <v>0</v>
      </c>
      <c r="J70" s="306"/>
    </row>
    <row r="71" spans="1:10" s="209" customFormat="1" ht="52.8">
      <c r="A71" s="82">
        <v>47</v>
      </c>
      <c r="B71" s="232" t="s">
        <v>1197</v>
      </c>
      <c r="C71" s="243"/>
      <c r="D71" s="243"/>
      <c r="E71" s="243"/>
      <c r="F71" s="243"/>
      <c r="G71" s="94"/>
      <c r="H71" s="94"/>
      <c r="I71" s="285">
        <f t="shared" si="3"/>
        <v>0</v>
      </c>
      <c r="J71" s="306"/>
    </row>
    <row r="72" spans="1:10" s="209" customFormat="1">
      <c r="A72" s="82"/>
      <c r="B72" s="92"/>
      <c r="C72" s="243"/>
      <c r="D72" s="243"/>
      <c r="E72" s="243"/>
      <c r="F72" s="243"/>
      <c r="G72" s="94"/>
      <c r="H72" s="94"/>
      <c r="I72" s="285">
        <f t="shared" si="3"/>
        <v>0</v>
      </c>
      <c r="J72" s="306"/>
    </row>
    <row r="73" spans="1:10" s="209" customFormat="1">
      <c r="A73" s="82"/>
      <c r="B73" s="92" t="s">
        <v>1178</v>
      </c>
      <c r="C73" s="243" t="s">
        <v>1198</v>
      </c>
      <c r="D73" s="243">
        <v>0</v>
      </c>
      <c r="E73" s="243">
        <v>1080</v>
      </c>
      <c r="F73" s="243">
        <v>720</v>
      </c>
      <c r="G73" s="94"/>
      <c r="H73" s="94"/>
      <c r="I73" s="285">
        <f t="shared" si="3"/>
        <v>0</v>
      </c>
      <c r="J73" s="306"/>
    </row>
    <row r="74" spans="1:10" s="209" customFormat="1">
      <c r="A74" s="82"/>
      <c r="B74" s="92" t="s">
        <v>1179</v>
      </c>
      <c r="C74" s="243" t="s">
        <v>1198</v>
      </c>
      <c r="D74" s="243">
        <v>0</v>
      </c>
      <c r="E74" s="243">
        <v>1500</v>
      </c>
      <c r="F74" s="243">
        <v>1000</v>
      </c>
      <c r="G74" s="94"/>
      <c r="H74" s="94"/>
      <c r="I74" s="285">
        <f t="shared" ref="I74:I94" si="5">G74+H74</f>
        <v>0</v>
      </c>
      <c r="J74" s="306"/>
    </row>
    <row r="75" spans="1:10" s="209" customFormat="1">
      <c r="A75" s="82"/>
      <c r="B75" s="92" t="s">
        <v>1180</v>
      </c>
      <c r="C75" s="243" t="s">
        <v>1198</v>
      </c>
      <c r="D75" s="243">
        <v>0</v>
      </c>
      <c r="E75" s="243">
        <v>2100</v>
      </c>
      <c r="F75" s="243">
        <v>1400</v>
      </c>
      <c r="G75" s="94"/>
      <c r="H75" s="94"/>
      <c r="I75" s="285">
        <f t="shared" si="5"/>
        <v>0</v>
      </c>
      <c r="J75" s="306"/>
    </row>
    <row r="76" spans="1:10" s="209" customFormat="1">
      <c r="A76" s="82"/>
      <c r="B76" s="92"/>
      <c r="C76" s="243"/>
      <c r="D76" s="243"/>
      <c r="E76" s="243"/>
      <c r="F76" s="243"/>
      <c r="G76" s="94"/>
      <c r="H76" s="94"/>
      <c r="I76" s="285">
        <f t="shared" si="5"/>
        <v>0</v>
      </c>
      <c r="J76" s="306"/>
    </row>
    <row r="77" spans="1:10" s="209" customFormat="1" ht="39.6">
      <c r="A77" s="82">
        <v>48</v>
      </c>
      <c r="B77" s="232" t="s">
        <v>1199</v>
      </c>
      <c r="C77" s="243"/>
      <c r="D77" s="243"/>
      <c r="E77" s="243"/>
      <c r="F77" s="243"/>
      <c r="G77" s="94"/>
      <c r="H77" s="94"/>
      <c r="I77" s="285">
        <f t="shared" si="5"/>
        <v>0</v>
      </c>
      <c r="J77" s="306"/>
    </row>
    <row r="78" spans="1:10" s="209" customFormat="1">
      <c r="A78" s="82"/>
      <c r="B78" s="92"/>
      <c r="C78" s="243"/>
      <c r="D78" s="243"/>
      <c r="E78" s="243"/>
      <c r="F78" s="243"/>
      <c r="G78" s="94"/>
      <c r="H78" s="94"/>
      <c r="I78" s="285">
        <f t="shared" si="5"/>
        <v>0</v>
      </c>
      <c r="J78" s="306"/>
    </row>
    <row r="79" spans="1:10" s="209" customFormat="1">
      <c r="A79" s="82"/>
      <c r="B79" s="92" t="s">
        <v>1185</v>
      </c>
      <c r="C79" s="243" t="s">
        <v>1198</v>
      </c>
      <c r="D79" s="243">
        <v>1</v>
      </c>
      <c r="E79" s="243">
        <v>6180</v>
      </c>
      <c r="F79" s="243">
        <v>4120</v>
      </c>
      <c r="G79" s="94">
        <f t="shared" ref="G79:G95" si="6">D79*E79</f>
        <v>6180</v>
      </c>
      <c r="H79" s="94">
        <f t="shared" ref="H79:H95" si="7">F79*D79</f>
        <v>4120</v>
      </c>
      <c r="I79" s="285">
        <f>G79+H79</f>
        <v>10300</v>
      </c>
      <c r="J79" s="306"/>
    </row>
    <row r="80" spans="1:10" s="209" customFormat="1">
      <c r="A80" s="82"/>
      <c r="B80" s="92"/>
      <c r="C80" s="243"/>
      <c r="D80" s="243"/>
      <c r="E80" s="243"/>
      <c r="F80" s="243"/>
      <c r="G80" s="94"/>
      <c r="H80" s="94"/>
      <c r="I80" s="285">
        <f t="shared" si="5"/>
        <v>0</v>
      </c>
      <c r="J80" s="306"/>
    </row>
    <row r="81" spans="1:11" s="209" customFormat="1" ht="26.4">
      <c r="A81" s="82">
        <v>49</v>
      </c>
      <c r="B81" s="232" t="s">
        <v>1200</v>
      </c>
      <c r="C81" s="243"/>
      <c r="D81" s="243"/>
      <c r="E81" s="243"/>
      <c r="F81" s="243"/>
      <c r="G81" s="94"/>
      <c r="H81" s="94"/>
      <c r="I81" s="285">
        <f t="shared" si="5"/>
        <v>0</v>
      </c>
      <c r="J81" s="306"/>
    </row>
    <row r="82" spans="1:11" s="209" customFormat="1">
      <c r="A82" s="82"/>
      <c r="B82" s="92"/>
      <c r="C82" s="243"/>
      <c r="D82" s="243"/>
      <c r="E82" s="243"/>
      <c r="F82" s="243"/>
      <c r="G82" s="94"/>
      <c r="H82" s="94"/>
      <c r="I82" s="285">
        <f t="shared" si="5"/>
        <v>0</v>
      </c>
      <c r="J82" s="306"/>
    </row>
    <row r="83" spans="1:11" s="209" customFormat="1">
      <c r="A83" s="82"/>
      <c r="B83" s="92" t="s">
        <v>1185</v>
      </c>
      <c r="C83" s="243" t="s">
        <v>1198</v>
      </c>
      <c r="D83" s="243">
        <v>0</v>
      </c>
      <c r="E83" s="243">
        <v>3720</v>
      </c>
      <c r="F83" s="243">
        <v>2480</v>
      </c>
      <c r="G83" s="94"/>
      <c r="H83" s="94"/>
      <c r="I83" s="285">
        <f t="shared" si="5"/>
        <v>0</v>
      </c>
      <c r="J83" s="306"/>
    </row>
    <row r="84" spans="1:11" s="209" customFormat="1">
      <c r="A84" s="82"/>
      <c r="B84" s="92"/>
      <c r="C84" s="243"/>
      <c r="D84" s="243"/>
      <c r="E84" s="243"/>
      <c r="F84" s="243"/>
      <c r="G84" s="94"/>
      <c r="H84" s="94"/>
      <c r="I84" s="285">
        <f t="shared" si="5"/>
        <v>0</v>
      </c>
      <c r="J84" s="306"/>
    </row>
    <row r="85" spans="1:11" s="209" customFormat="1" ht="105.6">
      <c r="A85" s="82">
        <v>50</v>
      </c>
      <c r="B85" s="232" t="s">
        <v>1201</v>
      </c>
      <c r="C85" s="243" t="s">
        <v>1198</v>
      </c>
      <c r="D85" s="243">
        <v>2</v>
      </c>
      <c r="E85" s="243">
        <v>6410</v>
      </c>
      <c r="F85" s="243">
        <v>4280</v>
      </c>
      <c r="G85" s="94">
        <f t="shared" si="6"/>
        <v>12820</v>
      </c>
      <c r="H85" s="94">
        <f t="shared" si="7"/>
        <v>8560</v>
      </c>
      <c r="I85" s="285">
        <f>G85+H85</f>
        <v>21380</v>
      </c>
      <c r="J85" s="306"/>
    </row>
    <row r="86" spans="1:11" s="209" customFormat="1">
      <c r="A86" s="82"/>
      <c r="B86" s="232"/>
      <c r="C86" s="243"/>
      <c r="D86" s="243"/>
      <c r="E86" s="243"/>
      <c r="F86" s="243"/>
      <c r="G86" s="94"/>
      <c r="H86" s="94"/>
      <c r="I86" s="285">
        <f t="shared" si="5"/>
        <v>0</v>
      </c>
      <c r="J86" s="306"/>
    </row>
    <row r="87" spans="1:11" s="209" customFormat="1" ht="79.2">
      <c r="A87" s="82">
        <v>51</v>
      </c>
      <c r="B87" s="232" t="s">
        <v>1202</v>
      </c>
      <c r="C87" s="243" t="s">
        <v>1033</v>
      </c>
      <c r="D87" s="243">
        <v>4</v>
      </c>
      <c r="E87" s="243">
        <v>5370</v>
      </c>
      <c r="F87" s="243">
        <v>3570</v>
      </c>
      <c r="G87" s="94">
        <f t="shared" si="6"/>
        <v>21480</v>
      </c>
      <c r="H87" s="94">
        <f t="shared" si="7"/>
        <v>14280</v>
      </c>
      <c r="I87" s="285">
        <f>G87+H87</f>
        <v>35760</v>
      </c>
      <c r="J87" s="306"/>
    </row>
    <row r="88" spans="1:11" s="209" customFormat="1">
      <c r="A88" s="82"/>
      <c r="B88" s="232"/>
      <c r="C88" s="243"/>
      <c r="D88" s="243"/>
      <c r="E88" s="243"/>
      <c r="F88" s="243"/>
      <c r="G88" s="94"/>
      <c r="H88" s="94"/>
      <c r="I88" s="285">
        <f t="shared" si="5"/>
        <v>0</v>
      </c>
      <c r="J88" s="306"/>
    </row>
    <row r="89" spans="1:11" s="209" customFormat="1" ht="198">
      <c r="A89" s="82">
        <v>52</v>
      </c>
      <c r="B89" s="232" t="s">
        <v>1203</v>
      </c>
      <c r="C89" s="243" t="s">
        <v>1198</v>
      </c>
      <c r="D89" s="243">
        <v>2</v>
      </c>
      <c r="E89" s="243">
        <v>5585</v>
      </c>
      <c r="F89" s="243">
        <v>3725</v>
      </c>
      <c r="G89" s="94">
        <f t="shared" si="6"/>
        <v>11170</v>
      </c>
      <c r="H89" s="94">
        <f t="shared" si="7"/>
        <v>7450</v>
      </c>
      <c r="I89" s="285">
        <f>G89+H89</f>
        <v>18620</v>
      </c>
      <c r="J89" s="306"/>
    </row>
    <row r="90" spans="1:11" s="209" customFormat="1">
      <c r="A90" s="82"/>
      <c r="B90" s="92"/>
      <c r="C90" s="243"/>
      <c r="D90" s="243"/>
      <c r="E90" s="243"/>
      <c r="F90" s="243"/>
      <c r="G90" s="94">
        <f t="shared" si="6"/>
        <v>0</v>
      </c>
      <c r="H90" s="94">
        <f t="shared" si="7"/>
        <v>0</v>
      </c>
      <c r="I90" s="285">
        <f t="shared" si="5"/>
        <v>0</v>
      </c>
      <c r="J90" s="306"/>
    </row>
    <row r="91" spans="1:11" s="209" customFormat="1" ht="92.4">
      <c r="A91" s="82">
        <v>53</v>
      </c>
      <c r="B91" s="232" t="s">
        <v>1204</v>
      </c>
      <c r="C91" s="243" t="s">
        <v>1198</v>
      </c>
      <c r="D91" s="243">
        <v>2</v>
      </c>
      <c r="E91" s="243">
        <v>3000</v>
      </c>
      <c r="F91" s="243">
        <v>2000</v>
      </c>
      <c r="G91" s="94">
        <f t="shared" si="6"/>
        <v>6000</v>
      </c>
      <c r="H91" s="94">
        <f t="shared" si="7"/>
        <v>4000</v>
      </c>
      <c r="I91" s="285">
        <f>G91+H91</f>
        <v>10000</v>
      </c>
      <c r="J91" s="306"/>
    </row>
    <row r="92" spans="1:11" s="209" customFormat="1">
      <c r="A92" s="82"/>
      <c r="B92" s="92"/>
      <c r="C92" s="243"/>
      <c r="D92" s="243"/>
      <c r="E92" s="243"/>
      <c r="F92" s="243"/>
      <c r="G92" s="94"/>
      <c r="H92" s="94"/>
      <c r="I92" s="285">
        <f t="shared" si="5"/>
        <v>0</v>
      </c>
      <c r="J92" s="306"/>
    </row>
    <row r="93" spans="1:11" s="209" customFormat="1" ht="26.4">
      <c r="A93" s="82">
        <v>54</v>
      </c>
      <c r="B93" s="232" t="s">
        <v>1205</v>
      </c>
      <c r="C93" s="243" t="s">
        <v>1198</v>
      </c>
      <c r="D93" s="243">
        <v>2</v>
      </c>
      <c r="E93" s="243">
        <v>1410</v>
      </c>
      <c r="F93" s="243">
        <v>940</v>
      </c>
      <c r="G93" s="94">
        <f t="shared" si="6"/>
        <v>2820</v>
      </c>
      <c r="H93" s="94">
        <f t="shared" si="7"/>
        <v>1880</v>
      </c>
      <c r="I93" s="285">
        <f>G93+H93</f>
        <v>4700</v>
      </c>
      <c r="J93" s="306"/>
    </row>
    <row r="94" spans="1:11" s="209" customFormat="1">
      <c r="A94" s="82"/>
      <c r="B94" s="92"/>
      <c r="C94" s="243"/>
      <c r="D94" s="243"/>
      <c r="E94" s="243"/>
      <c r="F94" s="243"/>
      <c r="G94" s="94"/>
      <c r="H94" s="94"/>
      <c r="I94" s="285">
        <f t="shared" si="5"/>
        <v>0</v>
      </c>
      <c r="J94" s="306"/>
    </row>
    <row r="95" spans="1:11" s="209" customFormat="1" ht="184.8">
      <c r="A95" s="82">
        <v>55</v>
      </c>
      <c r="B95" s="232" t="s">
        <v>1206</v>
      </c>
      <c r="C95" s="243" t="s">
        <v>1198</v>
      </c>
      <c r="D95" s="243">
        <v>2</v>
      </c>
      <c r="E95" s="243">
        <v>15600</v>
      </c>
      <c r="F95" s="243">
        <v>10400</v>
      </c>
      <c r="G95" s="94">
        <f t="shared" si="6"/>
        <v>31200</v>
      </c>
      <c r="H95" s="94">
        <f t="shared" si="7"/>
        <v>20800</v>
      </c>
      <c r="I95" s="285">
        <f>G95+H95</f>
        <v>52000</v>
      </c>
      <c r="J95" s="306"/>
      <c r="K95" s="209" t="s">
        <v>1207</v>
      </c>
    </row>
    <row r="96" spans="1:11" s="209" customFormat="1">
      <c r="A96" s="82"/>
      <c r="B96" s="92"/>
      <c r="C96" s="82"/>
      <c r="D96" s="82"/>
      <c r="E96" s="82"/>
      <c r="F96" s="82"/>
      <c r="G96" s="308"/>
      <c r="H96" s="308"/>
      <c r="I96" s="310"/>
      <c r="J96" s="306"/>
    </row>
    <row r="97" spans="1:10" s="209" customFormat="1">
      <c r="A97" s="228"/>
      <c r="B97" s="287" t="s">
        <v>1170</v>
      </c>
      <c r="C97" s="228"/>
      <c r="D97" s="228"/>
      <c r="E97" s="228"/>
      <c r="F97" s="228"/>
      <c r="G97" s="309"/>
      <c r="H97" s="309"/>
      <c r="I97" s="309">
        <f>SUM(I35:I96)</f>
        <v>855045</v>
      </c>
      <c r="J97" s="306"/>
    </row>
  </sheetData>
  <mergeCells count="3">
    <mergeCell ref="E3:F3"/>
    <mergeCell ref="G3:I3"/>
    <mergeCell ref="C1:I2"/>
  </mergeCells>
  <conditionalFormatting sqref="D4">
    <cfRule type="cellIs" dxfId="8" priority="3" operator="equal">
      <formula>0</formula>
    </cfRule>
  </conditionalFormatting>
  <conditionalFormatting sqref="D5:F81">
    <cfRule type="cellIs" dxfId="7" priority="1" operator="equal">
      <formula>0</formula>
    </cfRule>
  </conditionalFormatting>
  <pageMargins left="0.70866141732283505" right="0.70866141732283505" top="0.74803149606299202" bottom="0.74803149606299202" header="0.31496062992126" footer="0.31496062992126"/>
  <pageSetup paperSize="9" orientation="landscape"/>
  <ignoredErrors>
    <ignoredError sqref="G9:I97" unlocked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10"/>
  <sheetViews>
    <sheetView zoomScale="80" zoomScaleNormal="80" workbookViewId="0">
      <selection activeCell="S10" sqref="S10"/>
    </sheetView>
  </sheetViews>
  <sheetFormatPr defaultColWidth="9" defaultRowHeight="13.2"/>
  <cols>
    <col min="2" max="2" width="39.6640625" customWidth="1"/>
    <col min="8" max="9" width="9.33203125"/>
    <col min="10" max="10" width="12.109375" customWidth="1"/>
    <col min="17" max="17" width="9.33203125"/>
    <col min="18" max="18" width="12.33203125" customWidth="1"/>
    <col min="19" max="19" width="11.33203125" customWidth="1"/>
  </cols>
  <sheetData>
    <row r="1" spans="1:19" s="214" customFormat="1">
      <c r="A1" s="215" t="str">
        <f>' Summary'!A1</f>
        <v>PROJECT : AMD, CIP LOUNGE AT T1, AHEMDABAD AIRPORT</v>
      </c>
      <c r="B1" s="216"/>
      <c r="C1" s="652"/>
      <c r="D1" s="653"/>
      <c r="E1" s="653"/>
      <c r="F1" s="653"/>
      <c r="G1" s="653"/>
      <c r="H1" s="653"/>
      <c r="I1" s="653"/>
      <c r="J1" s="654"/>
    </row>
    <row r="2" spans="1:19" s="214" customFormat="1">
      <c r="A2" s="215" t="s">
        <v>869</v>
      </c>
      <c r="B2" s="219" t="s">
        <v>870</v>
      </c>
      <c r="C2" s="655"/>
      <c r="D2" s="656"/>
      <c r="E2" s="656"/>
      <c r="F2" s="656"/>
      <c r="G2" s="656"/>
      <c r="H2" s="656"/>
      <c r="I2" s="656"/>
      <c r="J2" s="657"/>
    </row>
    <row r="3" spans="1:19" s="205" customFormat="1" ht="13.5" customHeight="1">
      <c r="A3" s="222" t="s">
        <v>71</v>
      </c>
      <c r="B3" s="223" t="s">
        <v>871</v>
      </c>
      <c r="C3" s="222" t="s">
        <v>74</v>
      </c>
      <c r="D3" s="222" t="s">
        <v>872</v>
      </c>
      <c r="E3" s="644" t="s">
        <v>873</v>
      </c>
      <c r="F3" s="645"/>
      <c r="G3" s="646"/>
      <c r="H3" s="647" t="s">
        <v>874</v>
      </c>
      <c r="I3" s="648"/>
      <c r="J3" s="649"/>
      <c r="M3" s="222" t="s">
        <v>872</v>
      </c>
      <c r="N3" s="644" t="s">
        <v>873</v>
      </c>
      <c r="O3" s="645"/>
      <c r="P3" s="646"/>
      <c r="Q3" s="647" t="s">
        <v>874</v>
      </c>
      <c r="R3" s="648"/>
      <c r="S3" s="649"/>
    </row>
    <row r="4" spans="1:19" s="214" customFormat="1">
      <c r="A4" s="224" t="s">
        <v>44</v>
      </c>
      <c r="B4" s="251" t="s">
        <v>36</v>
      </c>
      <c r="C4" s="251"/>
      <c r="D4" s="251"/>
      <c r="E4" s="252" t="s">
        <v>876</v>
      </c>
      <c r="F4" s="252" t="s">
        <v>877</v>
      </c>
      <c r="G4" s="252" t="s">
        <v>878</v>
      </c>
      <c r="H4" s="252" t="s">
        <v>876</v>
      </c>
      <c r="I4" s="252" t="s">
        <v>877</v>
      </c>
      <c r="J4" s="251" t="s">
        <v>878</v>
      </c>
      <c r="K4" s="235"/>
      <c r="M4" s="251"/>
      <c r="N4" s="252" t="s">
        <v>876</v>
      </c>
      <c r="O4" s="252" t="s">
        <v>877</v>
      </c>
      <c r="P4" s="252" t="s">
        <v>878</v>
      </c>
      <c r="Q4" s="252" t="s">
        <v>876</v>
      </c>
      <c r="R4" s="252" t="s">
        <v>877</v>
      </c>
      <c r="S4" s="251" t="s">
        <v>878</v>
      </c>
    </row>
    <row r="5" spans="1:19" s="207" customFormat="1" ht="145.19999999999999">
      <c r="A5" s="301">
        <v>1</v>
      </c>
      <c r="B5" s="232" t="s">
        <v>1208</v>
      </c>
      <c r="C5" s="243" t="s">
        <v>213</v>
      </c>
      <c r="D5" s="243">
        <f>27-6</f>
        <v>21</v>
      </c>
      <c r="E5" s="243">
        <v>2180</v>
      </c>
      <c r="F5" s="243">
        <v>1455</v>
      </c>
      <c r="G5" s="94">
        <v>3635</v>
      </c>
      <c r="H5" s="94">
        <f>E5*D5</f>
        <v>45780</v>
      </c>
      <c r="I5" s="94">
        <f>F5*D5</f>
        <v>30555</v>
      </c>
      <c r="J5" s="95">
        <f>H5+I5</f>
        <v>76335</v>
      </c>
      <c r="K5" s="303"/>
      <c r="L5" s="303"/>
      <c r="M5" s="243">
        <f>27-6</f>
        <v>21</v>
      </c>
      <c r="N5" s="243">
        <v>2071</v>
      </c>
      <c r="O5" s="243">
        <v>1385</v>
      </c>
      <c r="P5" s="94">
        <v>3635</v>
      </c>
      <c r="Q5" s="94">
        <f>N5*M5</f>
        <v>43491</v>
      </c>
      <c r="R5" s="94">
        <f>O5*M5</f>
        <v>29085</v>
      </c>
      <c r="S5" s="95">
        <f>Q5+R5</f>
        <v>72576</v>
      </c>
    </row>
    <row r="6" spans="1:19" s="207" customFormat="1" ht="79.2">
      <c r="A6" s="301">
        <v>2</v>
      </c>
      <c r="B6" s="302" t="s">
        <v>1209</v>
      </c>
      <c r="C6" s="243" t="s">
        <v>213</v>
      </c>
      <c r="D6" s="243">
        <v>1</v>
      </c>
      <c r="E6" s="243">
        <v>33345</v>
      </c>
      <c r="F6" s="243">
        <v>22230</v>
      </c>
      <c r="G6" s="94">
        <v>55575</v>
      </c>
      <c r="H6" s="94">
        <f>E6*D6</f>
        <v>33345</v>
      </c>
      <c r="I6" s="94">
        <f>F6*D6</f>
        <v>22230</v>
      </c>
      <c r="J6" s="95">
        <f>H6+I6</f>
        <v>55575</v>
      </c>
      <c r="K6" s="303"/>
      <c r="L6" s="303"/>
      <c r="M6" s="243">
        <v>1</v>
      </c>
      <c r="N6" s="243">
        <v>31680</v>
      </c>
      <c r="O6" s="243">
        <v>21120</v>
      </c>
      <c r="P6" s="94">
        <v>55575</v>
      </c>
      <c r="Q6" s="94">
        <f>N6*M6</f>
        <v>31680</v>
      </c>
      <c r="R6" s="94">
        <f>O6*M6</f>
        <v>21120</v>
      </c>
      <c r="S6" s="95">
        <f>Q6+R6</f>
        <v>52800</v>
      </c>
    </row>
    <row r="7" spans="1:19" s="207" customFormat="1" ht="66">
      <c r="A7" s="301">
        <v>3</v>
      </c>
      <c r="B7" s="302" t="s">
        <v>1210</v>
      </c>
      <c r="C7" s="243" t="s">
        <v>1159</v>
      </c>
      <c r="D7" s="243">
        <v>1000</v>
      </c>
      <c r="E7" s="243">
        <v>92</v>
      </c>
      <c r="F7" s="243">
        <v>60</v>
      </c>
      <c r="G7" s="94">
        <v>152</v>
      </c>
      <c r="H7" s="94">
        <f>E7*D7</f>
        <v>92000</v>
      </c>
      <c r="I7" s="94">
        <f>F7*D7</f>
        <v>60000</v>
      </c>
      <c r="J7" s="95">
        <f>H7+I7</f>
        <v>152000</v>
      </c>
      <c r="K7" s="303"/>
      <c r="L7" s="303"/>
      <c r="M7" s="243">
        <v>1000</v>
      </c>
      <c r="N7" s="243">
        <v>87</v>
      </c>
      <c r="O7" s="243">
        <v>57</v>
      </c>
      <c r="P7" s="94">
        <v>152</v>
      </c>
      <c r="Q7" s="94">
        <f>N7*M7</f>
        <v>87000</v>
      </c>
      <c r="R7" s="94">
        <f>O7*M7</f>
        <v>57000</v>
      </c>
      <c r="S7" s="95">
        <f>Q7+R7</f>
        <v>144000</v>
      </c>
    </row>
    <row r="8" spans="1:19" s="58" customFormat="1" ht="92.4">
      <c r="A8" s="301">
        <v>4</v>
      </c>
      <c r="B8" s="232" t="s">
        <v>1211</v>
      </c>
      <c r="C8" s="243"/>
      <c r="D8" s="243"/>
      <c r="E8" s="243"/>
      <c r="F8" s="243"/>
      <c r="G8" s="94"/>
      <c r="H8" s="94">
        <f>E8*D8</f>
        <v>0</v>
      </c>
      <c r="I8" s="94">
        <f>F8*D8</f>
        <v>0</v>
      </c>
      <c r="J8" s="95">
        <f>H8+I8</f>
        <v>0</v>
      </c>
      <c r="K8" s="303"/>
      <c r="L8" s="303"/>
      <c r="M8" s="243"/>
      <c r="N8" s="243"/>
      <c r="O8" s="243"/>
      <c r="P8" s="94"/>
      <c r="Q8" s="94">
        <f>N8*M8</f>
        <v>0</v>
      </c>
      <c r="R8" s="94">
        <f>O8*M8</f>
        <v>0</v>
      </c>
      <c r="S8" s="95">
        <f>Q8+R8</f>
        <v>0</v>
      </c>
    </row>
    <row r="9" spans="1:19" s="58" customFormat="1">
      <c r="A9" s="301" t="s">
        <v>1147</v>
      </c>
      <c r="B9" s="232" t="s">
        <v>1161</v>
      </c>
      <c r="C9" s="243" t="s">
        <v>1159</v>
      </c>
      <c r="D9" s="243">
        <v>400</v>
      </c>
      <c r="E9" s="243">
        <v>615</v>
      </c>
      <c r="F9" s="243">
        <v>410</v>
      </c>
      <c r="G9" s="94">
        <v>1025</v>
      </c>
      <c r="H9" s="94">
        <f>E9*D9</f>
        <v>246000</v>
      </c>
      <c r="I9" s="94">
        <f>F9*D9</f>
        <v>164000</v>
      </c>
      <c r="J9" s="95">
        <f>H9+I9</f>
        <v>410000</v>
      </c>
      <c r="K9" s="303"/>
      <c r="L9" s="303"/>
      <c r="M9" s="243">
        <v>400</v>
      </c>
      <c r="N9" s="243">
        <v>585</v>
      </c>
      <c r="O9" s="243">
        <v>390</v>
      </c>
      <c r="P9" s="94">
        <v>1025</v>
      </c>
      <c r="Q9" s="94">
        <f>N9*M9</f>
        <v>234000</v>
      </c>
      <c r="R9" s="94">
        <f>O9*M9</f>
        <v>156000</v>
      </c>
      <c r="S9" s="95">
        <f>Q9+R9</f>
        <v>390000</v>
      </c>
    </row>
    <row r="10" spans="1:19" s="214" customFormat="1">
      <c r="A10" s="246"/>
      <c r="B10" s="216" t="s">
        <v>1212</v>
      </c>
      <c r="C10" s="247"/>
      <c r="D10" s="247"/>
      <c r="E10" s="247"/>
      <c r="F10" s="247"/>
      <c r="G10" s="257"/>
      <c r="H10" s="249"/>
      <c r="I10" s="249"/>
      <c r="J10" s="249">
        <f>SUM(J5:J9)</f>
        <v>693910</v>
      </c>
      <c r="K10" s="303"/>
      <c r="L10" s="303"/>
      <c r="M10" s="247"/>
      <c r="N10" s="247"/>
      <c r="O10" s="247"/>
      <c r="P10" s="257"/>
      <c r="Q10" s="249"/>
      <c r="R10" s="249"/>
      <c r="S10" s="249">
        <f>SUM(S5:S9)</f>
        <v>659376</v>
      </c>
    </row>
  </sheetData>
  <mergeCells count="5">
    <mergeCell ref="E3:G3"/>
    <mergeCell ref="H3:J3"/>
    <mergeCell ref="N3:P3"/>
    <mergeCell ref="Q3:S3"/>
    <mergeCell ref="C1:J2"/>
  </mergeCells>
  <conditionalFormatting sqref="D4">
    <cfRule type="cellIs" dxfId="6" priority="3" operator="equal">
      <formula>0</formula>
    </cfRule>
  </conditionalFormatting>
  <conditionalFormatting sqref="D5:F10">
    <cfRule type="cellIs" dxfId="5" priority="4" operator="equal">
      <formula>0</formula>
    </cfRule>
  </conditionalFormatting>
  <conditionalFormatting sqref="M4">
    <cfRule type="cellIs" dxfId="4" priority="1" operator="equal">
      <formula>0</formula>
    </cfRule>
  </conditionalFormatting>
  <conditionalFormatting sqref="M5:O10">
    <cfRule type="cellIs" dxfId="3" priority="2" operator="equal">
      <formula>0</formula>
    </cfRule>
  </conditionalFormatting>
  <pageMargins left="0.7" right="0.7" top="0.75" bottom="0.75" header="0.3" footer="0.3"/>
  <pageSetup paperSize="9" orientation="landscape"/>
  <ignoredErrors>
    <ignoredError sqref="H5:S11" unlocked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243B4A6F7A1294F99A3ADE32F27F465" ma:contentTypeVersion="17" ma:contentTypeDescription="Create a new document." ma:contentTypeScope="" ma:versionID="7f63d705a4b50574954efea9bbf2165c">
  <xsd:schema xmlns:xsd="http://www.w3.org/2001/XMLSchema" xmlns:xs="http://www.w3.org/2001/XMLSchema" xmlns:p="http://schemas.microsoft.com/office/2006/metadata/properties" xmlns:ns2="5ea10f32-7212-4a2a-a9d9-04644cc410d1" xmlns:ns3="48cdc694-09d7-4716-91bc-4c555be874ad" targetNamespace="http://schemas.microsoft.com/office/2006/metadata/properties" ma:root="true" ma:fieldsID="a71c29d988917bceba0cb16344107311" ns2:_="" ns3:_="">
    <xsd:import namespace="5ea10f32-7212-4a2a-a9d9-04644cc410d1"/>
    <xsd:import namespace="48cdc694-09d7-4716-91bc-4c555be874a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a10f32-7212-4a2a-a9d9-04644cc410d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deb4d11-de61-46d9-b628-b4b210ee8d43}" ma:internalName="TaxCatchAll" ma:showField="CatchAllData" ma:web="5ea10f32-7212-4a2a-a9d9-04644cc410d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cdc694-09d7-4716-91bc-4c555be874a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b514443-b7a3-4086-9c59-89a49c0c910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65F3FB-0B5E-4BC8-B65B-57B7A684CE8D}">
  <ds:schemaRefs/>
</ds:datastoreItem>
</file>

<file path=customXml/itemProps2.xml><?xml version="1.0" encoding="utf-8"?>
<ds:datastoreItem xmlns:ds="http://schemas.openxmlformats.org/officeDocument/2006/customXml" ds:itemID="{957C2FE1-0AB6-4274-B7BE-EB016EB964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Cover Page </vt:lpstr>
      <vt:lpstr> Summary</vt:lpstr>
      <vt:lpstr>Abstract-C&amp;I</vt:lpstr>
      <vt:lpstr>Take off_C&amp;I_Toilet &amp; Kitchen</vt:lpstr>
      <vt:lpstr>Take off_C&amp;I_Lounge</vt:lpstr>
      <vt:lpstr>LOM-C&amp;I</vt:lpstr>
      <vt:lpstr>HVAC</vt:lpstr>
      <vt:lpstr>FAS &amp; PA</vt:lpstr>
      <vt:lpstr>CCTV </vt:lpstr>
      <vt:lpstr>MEP</vt:lpstr>
      <vt:lpstr>LOM-MEP</vt:lpstr>
      <vt:lpstr>Structure work</vt:lpstr>
      <vt:lpstr>Lights</vt:lpstr>
      <vt:lpstr>Furniture</vt:lpstr>
      <vt:lpstr>' Summary'!Print_Area</vt:lpstr>
      <vt:lpstr>'Abstract-C&amp;I'!Print_Area</vt:lpstr>
      <vt:lpstr>HVAC!Print_Area</vt:lpstr>
      <vt:lpstr>Lights!Print_Area</vt:lpstr>
      <vt:lpstr>'LOM-C&amp;I'!Print_Area</vt:lpstr>
      <vt:lpstr>MEP!Print_Area</vt:lpstr>
      <vt:lpstr>'Take off_C&amp;I_Lounge'!Print_Area</vt:lpstr>
      <vt:lpstr>'Take off_C&amp;I_Toilet &amp; Kitchen'!Print_Area</vt:lpstr>
      <vt:lpstr>'Abstract-C&amp;I'!Print_Titles</vt:lpstr>
      <vt:lpstr>Furniture!Print_Titles</vt:lpstr>
      <vt:lpstr>Lights!Print_Titles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Vajid</dc:creator>
  <cp:lastModifiedBy>Kabir Sheikh</cp:lastModifiedBy>
  <cp:lastPrinted>2023-12-25T08:43:00Z</cp:lastPrinted>
  <dcterms:created xsi:type="dcterms:W3CDTF">1996-10-14T23:33:00Z</dcterms:created>
  <dcterms:modified xsi:type="dcterms:W3CDTF">2024-01-12T10:19:15Z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E2E989A75C134D9FA101F79329435805_13</vt:lpwstr>
  </property>
  <property fmtid="{D5CDD505-2E9C-101B-9397-08002B2CF9AE}" pid="3" name="KSOProductBuildVer">
    <vt:lpwstr>1033-12.2.0.13412</vt:lpwstr>
  </property>
</Properties>
</file>