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D:\Desktop14072023\TFS\Ahemdabad\AJ Kitchen\"/>
    </mc:Choice>
  </mc:AlternateContent>
  <xr:revisionPtr revIDLastSave="0" documentId="13_ncr:1_{14D5FBB2-63FF-47C5-A1B1-A0CF345E42E3}" xr6:coauthVersionLast="47" xr6:coauthVersionMax="47" xr10:uidLastSave="{00000000-0000-0000-0000-000000000000}"/>
  <bookViews>
    <workbookView xWindow="-108" yWindow="-108" windowWidth="23256" windowHeight="12456" activeTab="2" xr2:uid="{00000000-000D-0000-FFFF-FFFF00000000}"/>
  </bookViews>
  <sheets>
    <sheet name="SEC-03" sheetId="6" r:id="rId1"/>
    <sheet name="Dinning Table" sheetId="9" r:id="rId2"/>
    <sheet name="FDT RA" sheetId="8" r:id="rId3"/>
  </sheets>
  <definedNames>
    <definedName name="A" localSheetId="0">#REF!</definedName>
    <definedName name="A">#REF!</definedName>
    <definedName name="AA" localSheetId="0">#REF!</definedName>
    <definedName name="AA">#REF!</definedName>
    <definedName name="AAA" localSheetId="0">#REF!</definedName>
    <definedName name="AAA">#REF!</definedName>
    <definedName name="abc">#REF!</definedName>
    <definedName name="B">#REF!</definedName>
    <definedName name="BB">#REF!</definedName>
    <definedName name="BBB">#REF!</definedName>
    <definedName name="BIN">#REF!</definedName>
    <definedName name="CC">#REF!</definedName>
    <definedName name="D">#REF!</definedName>
    <definedName name="_xlnm.Database">#REF!</definedName>
    <definedName name="DD">#REF!</definedName>
    <definedName name="E">#REF!</definedName>
    <definedName name="EE">#REF!</definedName>
    <definedName name="F">#REF!</definedName>
    <definedName name="FF">#REF!</definedName>
    <definedName name="G">#REF!</definedName>
    <definedName name="H">#REF!</definedName>
    <definedName name="HH">#REF!</definedName>
    <definedName name="J">#REF!</definedName>
    <definedName name="K">#REF!</definedName>
    <definedName name="L">#REF!</definedName>
    <definedName name="LL">#REF!</definedName>
    <definedName name="M">#REF!</definedName>
    <definedName name="N">#REF!</definedName>
    <definedName name="P">#REF!</definedName>
    <definedName name="_xlnm.Print_Area" localSheetId="0">'SEC-03'!$A$1:$G$9</definedName>
    <definedName name="_xlnm.Print_Titles" localSheetId="0">'SEC-03'!$1:$6</definedName>
    <definedName name="Print_Titles_MI" localSheetId="0">#REF!</definedName>
    <definedName name="Print_Titles_MI">#REF!</definedName>
    <definedName name="Q" localSheetId="0">#REF!</definedName>
    <definedName name="Q">#REF!</definedName>
    <definedName name="S" localSheetId="0">#REF!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9" l="1"/>
  <c r="F9" i="9"/>
  <c r="G9" i="9" s="1"/>
  <c r="A104" i="8"/>
  <c r="A105" i="8" s="1"/>
  <c r="A106" i="8" s="1"/>
  <c r="A107" i="8" s="1"/>
  <c r="A108" i="8" s="1"/>
  <c r="A109" i="8" s="1"/>
  <c r="A110" i="8" s="1"/>
  <c r="A111" i="8" s="1"/>
  <c r="A112" i="8" s="1"/>
  <c r="H105" i="8"/>
  <c r="H110" i="8"/>
  <c r="H108" i="8"/>
  <c r="H106" i="8"/>
  <c r="H104" i="8"/>
  <c r="H123" i="8"/>
  <c r="H117" i="8"/>
  <c r="H116" i="8"/>
  <c r="H111" i="8"/>
  <c r="H131" i="8"/>
  <c r="H130" i="8"/>
  <c r="H129" i="8"/>
  <c r="A130" i="8"/>
  <c r="A131" i="8" s="1"/>
  <c r="H126" i="8"/>
  <c r="H124" i="8"/>
  <c r="H103" i="8"/>
  <c r="H83" i="8"/>
  <c r="G49" i="8"/>
  <c r="H82" i="8"/>
  <c r="H81" i="8"/>
  <c r="H80" i="8"/>
  <c r="H79" i="8"/>
  <c r="H63" i="8"/>
  <c r="H62" i="8"/>
  <c r="H54" i="8"/>
  <c r="H46" i="8"/>
  <c r="H45" i="8"/>
  <c r="H44" i="8"/>
  <c r="H37" i="8"/>
  <c r="H42" i="8"/>
  <c r="H43" i="8"/>
  <c r="H41" i="8"/>
  <c r="A38" i="8"/>
  <c r="A39" i="8" s="1"/>
  <c r="A40" i="8" s="1"/>
  <c r="A47" i="8" s="1"/>
  <c r="H48" i="8"/>
  <c r="H40" i="8"/>
  <c r="H39" i="8"/>
  <c r="H38" i="8"/>
  <c r="H74" i="8"/>
  <c r="H72" i="8"/>
  <c r="H61" i="8"/>
  <c r="H60" i="8"/>
  <c r="H59" i="8"/>
  <c r="H53" i="8"/>
  <c r="H36" i="8"/>
  <c r="H78" i="8"/>
  <c r="H73" i="8"/>
  <c r="H71" i="8"/>
  <c r="L17" i="8"/>
  <c r="L8" i="8"/>
  <c r="H17" i="8"/>
  <c r="H16" i="8"/>
  <c r="H15" i="8"/>
  <c r="H14" i="8"/>
  <c r="H13" i="8"/>
  <c r="H12" i="8"/>
  <c r="H11" i="8"/>
  <c r="A6" i="8"/>
  <c r="A7" i="8" s="1"/>
  <c r="A8" i="8" s="1"/>
  <c r="A9" i="8" s="1"/>
  <c r="A10" i="8" s="1"/>
  <c r="A11" i="8" s="1"/>
  <c r="A12" i="8" s="1"/>
  <c r="A13" i="8" s="1"/>
  <c r="A14" i="8" s="1"/>
  <c r="A15" i="8" s="1"/>
  <c r="A16" i="8" s="1"/>
  <c r="A17" i="8" s="1"/>
  <c r="A18" i="8" s="1"/>
  <c r="A19" i="8" s="1"/>
  <c r="A20" i="8" s="1"/>
  <c r="A21" i="8" s="1"/>
  <c r="H10" i="8"/>
  <c r="H7" i="8"/>
  <c r="H6" i="8"/>
  <c r="H9" i="8"/>
  <c r="H8" i="8"/>
  <c r="H5" i="8"/>
  <c r="H125" i="8" l="1"/>
  <c r="H127" i="8" s="1"/>
  <c r="H109" i="8"/>
  <c r="H119" i="8"/>
  <c r="H118" i="8"/>
  <c r="H107" i="8"/>
  <c r="H132" i="8"/>
  <c r="H84" i="8"/>
  <c r="A41" i="8"/>
  <c r="A42" i="8" s="1"/>
  <c r="A43" i="8" s="1"/>
  <c r="H47" i="8"/>
  <c r="A48" i="8"/>
  <c r="A49" i="8"/>
  <c r="A50" i="8" s="1"/>
  <c r="A53" i="8" s="1"/>
  <c r="A59" i="8" s="1"/>
  <c r="A60" i="8" s="1"/>
  <c r="A61" i="8" s="1"/>
  <c r="H75" i="8"/>
  <c r="G64" i="8"/>
  <c r="H64" i="8" s="1"/>
  <c r="H49" i="8"/>
  <c r="M8" i="8"/>
  <c r="M17" i="8"/>
  <c r="H18" i="8"/>
  <c r="H19" i="8" s="1"/>
  <c r="G112" i="8" l="1"/>
  <c r="H112" i="8" s="1"/>
  <c r="H113" i="8" s="1"/>
  <c r="M134" i="8"/>
  <c r="M135" i="8" s="1"/>
  <c r="M136" i="8" s="1"/>
  <c r="G50" i="8"/>
  <c r="H50" i="8" s="1"/>
  <c r="A64" i="8"/>
  <c r="A65" i="8" s="1"/>
  <c r="A66" i="8" s="1"/>
  <c r="A67" i="8" s="1"/>
  <c r="A62" i="8"/>
  <c r="A63" i="8" s="1"/>
  <c r="A55" i="8"/>
  <c r="A71" i="8"/>
  <c r="A72" i="8" s="1"/>
  <c r="A73" i="8" s="1"/>
  <c r="A87" i="8" s="1"/>
  <c r="A88" i="8" s="1"/>
  <c r="A89" i="8" s="1"/>
  <c r="H65" i="8"/>
  <c r="M92" i="8"/>
  <c r="M93" i="8" s="1"/>
  <c r="M94" i="8" s="1"/>
  <c r="M24" i="8"/>
  <c r="M25" i="8" s="1"/>
  <c r="M26" i="8" s="1"/>
  <c r="H20" i="8"/>
  <c r="H21" i="8"/>
  <c r="A124" i="8" l="1"/>
  <c r="A125" i="8" s="1"/>
  <c r="A126" i="8" s="1"/>
  <c r="H120" i="8"/>
  <c r="H134" i="8" s="1"/>
  <c r="H51" i="8"/>
  <c r="G55" i="8" s="1"/>
  <c r="H55" i="8" s="1"/>
  <c r="H56" i="8" s="1"/>
  <c r="A74" i="8"/>
  <c r="H66" i="8"/>
  <c r="H67" i="8"/>
  <c r="H24" i="8"/>
  <c r="H25" i="8" s="1"/>
  <c r="H26" i="8" s="1"/>
  <c r="H27" i="8" l="1"/>
  <c r="H135" i="8"/>
  <c r="H136" i="8" s="1"/>
  <c r="F9" i="6" s="1"/>
  <c r="G9" i="6" s="1"/>
  <c r="H68" i="8"/>
  <c r="A119" i="8" l="1"/>
  <c r="H88" i="8"/>
  <c r="H87" i="8"/>
  <c r="A8" i="6"/>
  <c r="H89" i="8" l="1"/>
  <c r="H90" i="8" s="1"/>
  <c r="H92" i="8" s="1"/>
  <c r="H93" i="8" s="1"/>
  <c r="H94" i="8" s="1"/>
  <c r="F8" i="6" s="1"/>
  <c r="G8" i="6" s="1"/>
  <c r="G7" i="6" s="1"/>
</calcChain>
</file>

<file path=xl/sharedStrings.xml><?xml version="1.0" encoding="utf-8"?>
<sst xmlns="http://schemas.openxmlformats.org/spreadsheetml/2006/main" count="335" uniqueCount="138">
  <si>
    <t>BILL OF QUANTITY</t>
  </si>
  <si>
    <t>NO.</t>
  </si>
  <si>
    <t>ITEM DESCRIPTION</t>
  </si>
  <si>
    <t>UNIT</t>
  </si>
  <si>
    <t>QTY</t>
  </si>
  <si>
    <t>UNIT RATE</t>
  </si>
  <si>
    <t>AMOUNT</t>
  </si>
  <si>
    <t>JOINERY</t>
  </si>
  <si>
    <t>Nos</t>
  </si>
  <si>
    <t>Pictures</t>
  </si>
  <si>
    <t>INR</t>
  </si>
  <si>
    <r>
      <t xml:space="preserve">Supply and installation of </t>
    </r>
    <r>
      <rPr>
        <sz val="10"/>
        <color rgb="FFFF0000"/>
        <rFont val="Century Gothic"/>
        <family val="2"/>
      </rPr>
      <t>"FOH Back counter"</t>
    </r>
    <r>
      <rPr>
        <sz val="10"/>
        <color theme="1"/>
        <rFont val="Century Gothic"/>
        <family val="2"/>
      </rPr>
      <t xml:space="preserve"> made up of SS metal structure (Kitchen equipment vendor makes SS metal frame structure), Top finished with Corian material of approved design and the sides cladding &amp; doors by 18mm thick MR-MDF finished with oak wood veneer.                                   </t>
    </r>
    <r>
      <rPr>
        <sz val="10"/>
        <color rgb="FFFF0000"/>
        <rFont val="Century Gothic"/>
        <family val="2"/>
      </rPr>
      <t>(Pls refer to the updated drawings 01-AJI-AA-DD-1.0_R1)</t>
    </r>
  </si>
  <si>
    <r>
      <t>Supply &amp; installation of "</t>
    </r>
    <r>
      <rPr>
        <b/>
        <sz val="10"/>
        <rFont val="Century Gothic"/>
        <family val="2"/>
      </rPr>
      <t xml:space="preserve">FOH counter and high seating counter" </t>
    </r>
    <r>
      <rPr>
        <sz val="10"/>
        <rFont val="Century Gothic"/>
        <family val="2"/>
      </rPr>
      <t>made up of 18mm thick MR-MDF structured,</t>
    </r>
    <r>
      <rPr>
        <b/>
        <sz val="10"/>
        <rFont val="Century Gothic"/>
        <family val="2"/>
      </rPr>
      <t xml:space="preserve"> </t>
    </r>
    <r>
      <rPr>
        <sz val="10"/>
        <rFont val="Century Gothic"/>
        <family val="2"/>
      </rPr>
      <t xml:space="preserve">with Corian material finish on top; and sides finished by stucco paint of approved colour with black metal strips and cove lighting,
20mm wide black metal strips placed on top of charcoal panel/leather finish laminate with 20mm spacing,
12mm thick corian skirting,
30mm dia 75mm high from centre guard rail finished with powder coated gold colour,
18mm THK MR MDF swing door finish with oak wood veneer,
18mm THK MR MDF partition wall 1400mm high finished with oak wood veneer,
All inner sides of the counter are to be finished with white laminate,
and all necessary support, fittings, and accessories as per approved drawings and renders.
Space/provisions are to be provided to accommodate the equipment inside the counter as shown in the drawings and renders.
</t>
    </r>
    <r>
      <rPr>
        <i/>
        <sz val="8"/>
        <rFont val="Century Gothic"/>
        <family val="2"/>
      </rPr>
      <t xml:space="preserve">Note: Actual countertop material sample shall be submitted by the contractor
and, required provision for electrical socket as per power layout. </t>
    </r>
    <r>
      <rPr>
        <i/>
        <sz val="8"/>
        <color rgb="FFFF0000"/>
        <rFont val="Century Gothic"/>
        <family val="2"/>
      </rPr>
      <t>The contractor shall refer to the counter details for complete detailings, dimensions &amp; materials etc.</t>
    </r>
  </si>
  <si>
    <t>MS Pipe</t>
  </si>
  <si>
    <t>MS Fabrication</t>
  </si>
  <si>
    <t>Packing</t>
  </si>
  <si>
    <t>Installation</t>
  </si>
  <si>
    <t>Freight</t>
  </si>
  <si>
    <t>12mm FR Plywood</t>
  </si>
  <si>
    <t>UOM</t>
  </si>
  <si>
    <t>Sqft.</t>
  </si>
  <si>
    <t>Qty</t>
  </si>
  <si>
    <t>Rate</t>
  </si>
  <si>
    <t>Amount(INR)</t>
  </si>
  <si>
    <t>Particular</t>
  </si>
  <si>
    <t>S.No</t>
  </si>
  <si>
    <t>12mm Corian</t>
  </si>
  <si>
    <t>Orion Gray , Hyundai</t>
  </si>
  <si>
    <t>Adheive</t>
  </si>
  <si>
    <t>Corinan Fabrication</t>
  </si>
  <si>
    <t>0.8mm Laminate</t>
  </si>
  <si>
    <t>Carpentery Work</t>
  </si>
  <si>
    <t>Nos.</t>
  </si>
  <si>
    <t>Make</t>
  </si>
  <si>
    <t>Centery</t>
  </si>
  <si>
    <t>Merino/Century</t>
  </si>
  <si>
    <t>Hyundai</t>
  </si>
  <si>
    <t>Rft.</t>
  </si>
  <si>
    <t>SS Golden T Strip 2mm Rod</t>
  </si>
  <si>
    <t>MS Plate</t>
  </si>
  <si>
    <t>Kgs</t>
  </si>
  <si>
    <t>8mm Bottom &amp; 5mm Top under Table</t>
  </si>
  <si>
    <t>80mm Pipe &amp; 70mm Pipe</t>
  </si>
  <si>
    <t>FR Rated</t>
  </si>
  <si>
    <t>Manpower</t>
  </si>
  <si>
    <t>Spec.</t>
  </si>
  <si>
    <t>12mm Thic SAS</t>
  </si>
  <si>
    <t>Hyundai Orian Gray</t>
  </si>
  <si>
    <t xml:space="preserve">Golden </t>
  </si>
  <si>
    <t>SS 304  Golden</t>
  </si>
  <si>
    <t>Golden Power Coating</t>
  </si>
  <si>
    <t>Black Powder Coting</t>
  </si>
  <si>
    <t>Electrical Socket 6/16mm, Plate</t>
  </si>
  <si>
    <t>No.</t>
  </si>
  <si>
    <t>Overheads, Wastages &amp; Screw, Nut Bolt</t>
  </si>
  <si>
    <t>No</t>
  </si>
  <si>
    <t>Contractor Margin</t>
  </si>
  <si>
    <t>Total Making Cost</t>
  </si>
  <si>
    <t>in 6mm</t>
  </si>
  <si>
    <t>Amount</t>
  </si>
  <si>
    <t>Rate Difference</t>
  </si>
  <si>
    <t>Used Item</t>
  </si>
  <si>
    <t>Net Rate before Value Addition</t>
  </si>
  <si>
    <t>Total Cost After Value Addition</t>
  </si>
  <si>
    <t xml:space="preserve">AJ Kitchen Dinning Table </t>
  </si>
  <si>
    <t>Note:</t>
  </si>
  <si>
    <t xml:space="preserve">Cost Breakup applicable for the table only,  Special price for this </t>
  </si>
  <si>
    <t>1mm Laminate</t>
  </si>
  <si>
    <t>Front Counter Partition</t>
  </si>
  <si>
    <t>Overheads, Wastages &amp; Screw,</t>
  </si>
  <si>
    <t xml:space="preserve">Texutue PU Paint </t>
  </si>
  <si>
    <t>MS Strips Laser Cut 2mm Powerder coated</t>
  </si>
  <si>
    <t>Century/Green</t>
  </si>
  <si>
    <t>12mm Plywood Flexy Ply</t>
  </si>
  <si>
    <t>Kg</t>
  </si>
  <si>
    <t>EA</t>
  </si>
  <si>
    <t>Overheads, Wastages, Welding Rod, Grinder Etc.</t>
  </si>
  <si>
    <t>Primer</t>
  </si>
  <si>
    <t>Cutting &amp; Bending Round</t>
  </si>
  <si>
    <t>Overheads, Wastages Cleaning</t>
  </si>
  <si>
    <t>18mm Plywood FR</t>
  </si>
  <si>
    <t>Hinges &amp; Lock Hardware Fitting</t>
  </si>
  <si>
    <t>ER</t>
  </si>
  <si>
    <t>12mm plywood for Partition Area (Bar)</t>
  </si>
  <si>
    <t>Counter Front</t>
  </si>
  <si>
    <t>Conter Back</t>
  </si>
  <si>
    <t>Bar Area</t>
  </si>
  <si>
    <t>3mm HMDR</t>
  </si>
  <si>
    <t>Bar Paint Surface</t>
  </si>
  <si>
    <t>Partition Area</t>
  </si>
  <si>
    <t>12mm plywood for Partition Middle</t>
  </si>
  <si>
    <t>3mm Veneer</t>
  </si>
  <si>
    <t>Vineer Polish</t>
  </si>
  <si>
    <t>Natural Matt Finish</t>
  </si>
  <si>
    <t>MS &amp; SS</t>
  </si>
  <si>
    <t>PAINT</t>
  </si>
  <si>
    <t>SS Pipe Railing</t>
  </si>
  <si>
    <t>Golden PC &amp; Vertical Baluster, Bending</t>
  </si>
  <si>
    <t>Solid Acrylic Surfance</t>
  </si>
  <si>
    <t>Electrical &amp; Cobe Light</t>
  </si>
  <si>
    <t>Electrical Socket 16mm, Plate</t>
  </si>
  <si>
    <t>Power Socket</t>
  </si>
  <si>
    <t>LED Strips</t>
  </si>
  <si>
    <t>Mtr.</t>
  </si>
  <si>
    <t>Power Supply</t>
  </si>
  <si>
    <t>29 amp</t>
  </si>
  <si>
    <t>Mean Well</t>
  </si>
  <si>
    <t>Diffisure Profile</t>
  </si>
  <si>
    <t>NGX Gold/Wipro</t>
  </si>
  <si>
    <t>Electrican</t>
  </si>
  <si>
    <t>TOTAL A</t>
  </si>
  <si>
    <t>TOTAL B</t>
  </si>
  <si>
    <t>TOTAL C</t>
  </si>
  <si>
    <t>TOTAL D</t>
  </si>
  <si>
    <t>TOTAL E</t>
  </si>
  <si>
    <t>TOTAL F</t>
  </si>
  <si>
    <t>Execution Packing Cost &amp; Freight</t>
  </si>
  <si>
    <t>On Site Overhead Exp</t>
  </si>
  <si>
    <t>Foam Packing Factory Furniture</t>
  </si>
  <si>
    <t>Note</t>
  </si>
  <si>
    <t>AJ Kitchen Counter , High Seating Area &amp; Partition</t>
  </si>
  <si>
    <t>Back Preparation Counter</t>
  </si>
  <si>
    <t>Conter Back Top</t>
  </si>
  <si>
    <t>SS RSH Pipe</t>
  </si>
  <si>
    <t>Matt Finish</t>
  </si>
  <si>
    <t>SS Fabrication</t>
  </si>
  <si>
    <t>12mm Plywood FR</t>
  </si>
  <si>
    <t>Veneer 3mm</t>
  </si>
  <si>
    <t>Polish</t>
  </si>
  <si>
    <t>Hardware</t>
  </si>
  <si>
    <t>Natural Mtt Finish</t>
  </si>
  <si>
    <t>White</t>
  </si>
  <si>
    <t>SS</t>
  </si>
  <si>
    <t xml:space="preserve">SS 304 </t>
  </si>
  <si>
    <t>Dinning Table</t>
  </si>
  <si>
    <t>As Spec in RA</t>
  </si>
  <si>
    <t>LCK</t>
  </si>
  <si>
    <t>Fallow Dezience Tree LLP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</si>
</sst>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_(* #,##0.00_);_(* \(#,##0.00\);_(* &quot;-&quot;??_);_(@_)"/>
    <numFmt numFmtId="165" formatCode="_-* #,##0_-;\-* #,##0_-;_-* &quot;-&quot;_-;_-@_-"/>
    <numFmt numFmtId="166" formatCode="_-* #,##0.00_-;\-* #,##0.00_-;_-* &quot;-&quot;??_-;_-@_-"/>
    <numFmt numFmtId="167" formatCode="0.00000"/>
    <numFmt numFmtId="168" formatCode="&quot;ج.م.&quot;#,##0_-;&quot;ج.م.&quot;#,##0\-"/>
    <numFmt numFmtId="169" formatCode="0.00_)"/>
    <numFmt numFmtId="170" formatCode="&quot;$&quot;#,##0;\-&quot;$&quot;#,##0"/>
    <numFmt numFmtId="171" formatCode="mm/dd/yy"/>
    <numFmt numFmtId="173" formatCode="_ * #,##0_ ;_ * \-#,##0_ ;_ * &quot;-&quot;??_ ;_ @_ "/>
  </numFmts>
  <fonts count="33">
    <font>
      <sz val="11"/>
      <color theme="1"/>
      <name val="Calibri"/>
      <family val="2"/>
      <scheme val="minor"/>
    </font>
    <font>
      <sz val="11"/>
      <color theme="1"/>
      <name val="Calibri"/>
      <family val="2"/>
      <scheme val="minor"/>
    </font>
    <font>
      <sz val="10"/>
      <name val="Arial"/>
      <family val="2"/>
    </font>
    <font>
      <sz val="12"/>
      <name val="Times New Roman"/>
      <family val="1"/>
    </font>
    <font>
      <sz val="8"/>
      <name val="Times New Roman"/>
      <family val="1"/>
    </font>
    <font>
      <sz val="10"/>
      <name val="MS Serif"/>
      <family val="1"/>
    </font>
    <font>
      <sz val="10"/>
      <name val="Courier"/>
      <family val="3"/>
    </font>
    <font>
      <sz val="10"/>
      <color indexed="16"/>
      <name val="MS Serif"/>
      <family val="1"/>
    </font>
    <font>
      <sz val="8"/>
      <name val="Arial"/>
      <family val="2"/>
      <charset val="178"/>
    </font>
    <font>
      <b/>
      <sz val="12"/>
      <name val="Arial"/>
      <family val="2"/>
      <charset val="178"/>
    </font>
    <font>
      <sz val="10"/>
      <name val="Arabic Transparent"/>
      <charset val="178"/>
    </font>
    <font>
      <b/>
      <i/>
      <sz val="16"/>
      <name val="Helv"/>
      <charset val="178"/>
    </font>
    <font>
      <sz val="10"/>
      <color rgb="FF000000"/>
      <name val="Times New Roman"/>
      <family val="1"/>
    </font>
    <font>
      <sz val="10"/>
      <name val="Tms Rmn"/>
      <charset val="178"/>
    </font>
    <font>
      <sz val="10"/>
      <name val="MS Sans Serif"/>
      <family val="2"/>
    </font>
    <font>
      <sz val="8"/>
      <name val="Helv"/>
      <charset val="178"/>
    </font>
    <font>
      <b/>
      <sz val="8"/>
      <color indexed="8"/>
      <name val="Helv"/>
      <charset val="178"/>
    </font>
    <font>
      <sz val="10"/>
      <color theme="1"/>
      <name val="Century Gothic"/>
      <family val="2"/>
    </font>
    <font>
      <sz val="10"/>
      <name val="Century Gothic"/>
      <family val="2"/>
    </font>
    <font>
      <b/>
      <sz val="12"/>
      <color theme="1"/>
      <name val="Century Gothic"/>
      <family val="2"/>
    </font>
    <font>
      <sz val="10"/>
      <color rgb="FF0070C0"/>
      <name val="Century Gothic"/>
      <family val="2"/>
    </font>
    <font>
      <b/>
      <sz val="15"/>
      <color theme="1"/>
      <name val="Century Gothic"/>
      <family val="2"/>
    </font>
    <font>
      <b/>
      <sz val="11"/>
      <color theme="1"/>
      <name val="Century Gothic"/>
      <family val="2"/>
    </font>
    <font>
      <b/>
      <sz val="10"/>
      <color theme="1"/>
      <name val="Century Gothic"/>
      <family val="2"/>
    </font>
    <font>
      <sz val="10"/>
      <color rgb="FFFF0000"/>
      <name val="Century Gothic"/>
      <family val="2"/>
    </font>
    <font>
      <b/>
      <sz val="10"/>
      <name val="Century Gothic"/>
      <family val="2"/>
    </font>
    <font>
      <i/>
      <sz val="8"/>
      <name val="Century Gothic"/>
      <family val="2"/>
    </font>
    <font>
      <i/>
      <sz val="8"/>
      <color rgb="FFFF0000"/>
      <name val="Century Gothic"/>
      <family val="2"/>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s>
  <fills count="1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5" tint="-0.249977111117893"/>
        <bgColor indexed="64"/>
      </patternFill>
    </fill>
    <fill>
      <patternFill patternType="solid">
        <fgColor theme="2"/>
        <bgColor indexed="64"/>
      </patternFill>
    </fill>
    <fill>
      <patternFill patternType="solid">
        <fgColor rgb="FFFFFF00"/>
        <bgColor indexed="64"/>
      </patternFill>
    </fill>
    <fill>
      <patternFill patternType="solid">
        <fgColor rgb="FF00B050"/>
        <bgColor indexed="64"/>
      </patternFill>
    </fill>
    <fill>
      <patternFill patternType="solid">
        <fgColor theme="6" tint="0.39997558519241921"/>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43">
    <xf numFmtId="0" fontId="0" fillId="0" borderId="0"/>
    <xf numFmtId="0" fontId="2" fillId="0" borderId="0"/>
    <xf numFmtId="164" fontId="3" fillId="0" borderId="0" applyFont="0" applyFill="0" applyBorder="0" applyAlignment="0" applyProtection="0"/>
    <xf numFmtId="0" fontId="3" fillId="0" borderId="0"/>
    <xf numFmtId="0" fontId="4" fillId="0" borderId="0">
      <alignment horizontal="center" wrapText="1"/>
      <protection locked="0"/>
    </xf>
    <xf numFmtId="167" fontId="2" fillId="0" borderId="0" applyFill="0" applyBorder="0" applyAlignment="0"/>
    <xf numFmtId="164"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0" fontId="5" fillId="0" borderId="0" applyNumberFormat="0" applyAlignment="0">
      <alignment horizontal="left"/>
    </xf>
    <xf numFmtId="0" fontId="6" fillId="0" borderId="0" applyNumberFormat="0" applyAlignment="0"/>
    <xf numFmtId="0" fontId="7" fillId="0" borderId="0" applyNumberFormat="0" applyAlignment="0">
      <alignment horizontal="left"/>
    </xf>
    <xf numFmtId="38" fontId="8" fillId="2" borderId="0" applyNumberFormat="0" applyBorder="0" applyAlignment="0" applyProtection="0"/>
    <xf numFmtId="0" fontId="9" fillId="0" borderId="4" applyNumberFormat="0" applyAlignment="0" applyProtection="0">
      <alignment horizontal="left" vertical="center"/>
    </xf>
    <xf numFmtId="0" fontId="9" fillId="0" borderId="3">
      <alignment horizontal="left" vertical="center"/>
    </xf>
    <xf numFmtId="10" fontId="8" fillId="3" borderId="2" applyNumberFormat="0" applyBorder="0" applyAlignment="0" applyProtection="0"/>
    <xf numFmtId="168" fontId="2" fillId="4" borderId="0"/>
    <xf numFmtId="168" fontId="2" fillId="5" borderId="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10" fillId="0" borderId="0" applyNumberFormat="0">
      <alignment horizontal="right"/>
    </xf>
    <xf numFmtId="169" fontId="11" fillId="0" borderId="0"/>
    <xf numFmtId="0" fontId="12" fillId="0" borderId="0"/>
    <xf numFmtId="0" fontId="2" fillId="0" borderId="0"/>
    <xf numFmtId="0" fontId="2" fillId="0" borderId="0"/>
    <xf numFmtId="0" fontId="1" fillId="0" borderId="0"/>
    <xf numFmtId="0" fontId="2" fillId="0" borderId="0"/>
    <xf numFmtId="166" fontId="2" fillId="0" borderId="0" applyFont="0" applyFill="0" applyBorder="0" applyAlignment="0" applyProtection="0"/>
    <xf numFmtId="165" fontId="2" fillId="0" borderId="0" applyFont="0" applyFill="0" applyBorder="0" applyAlignment="0" applyProtection="0"/>
    <xf numFmtId="14" fontId="4" fillId="0" borderId="0">
      <alignment horizontal="center" wrapText="1"/>
      <protection locked="0"/>
    </xf>
    <xf numFmtId="10" fontId="2" fillId="0" borderId="0" applyFont="0" applyFill="0" applyBorder="0" applyAlignment="0" applyProtection="0"/>
    <xf numFmtId="170" fontId="13" fillId="0" borderId="0"/>
    <xf numFmtId="0" fontId="14" fillId="0" borderId="0" applyNumberFormat="0" applyFont="0" applyFill="0" applyBorder="0" applyAlignment="0" applyProtection="0">
      <alignment horizontal="left"/>
    </xf>
    <xf numFmtId="171" fontId="15" fillId="0" borderId="0" applyNumberFormat="0" applyFill="0" applyBorder="0" applyAlignment="0" applyProtection="0">
      <alignment horizontal="left"/>
    </xf>
    <xf numFmtId="40" fontId="16" fillId="0" borderId="0" applyBorder="0">
      <alignment horizontal="right"/>
    </xf>
    <xf numFmtId="166"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7" fillId="0" borderId="0"/>
    <xf numFmtId="43" fontId="1" fillId="0" borderId="0" applyFont="0" applyFill="0" applyBorder="0" applyAlignment="0" applyProtection="0"/>
  </cellStyleXfs>
  <cellXfs count="135">
    <xf numFmtId="0" fontId="0" fillId="0" borderId="0" xfId="0"/>
    <xf numFmtId="164" fontId="20" fillId="0" borderId="0" xfId="2" applyFont="1" applyFill="1" applyBorder="1" applyAlignment="1" applyProtection="1">
      <alignment vertical="center"/>
    </xf>
    <xf numFmtId="0" fontId="18" fillId="0" borderId="0" xfId="1" applyFont="1" applyAlignment="1">
      <alignment vertical="center"/>
    </xf>
    <xf numFmtId="164" fontId="23" fillId="6" borderId="2" xfId="2" applyFont="1" applyFill="1" applyBorder="1" applyAlignment="1" applyProtection="1">
      <alignment horizontal="center" vertical="center"/>
    </xf>
    <xf numFmtId="164" fontId="17" fillId="0" borderId="0" xfId="2" applyFont="1" applyFill="1" applyBorder="1" applyAlignment="1" applyProtection="1">
      <alignment vertical="center"/>
    </xf>
    <xf numFmtId="0" fontId="17" fillId="0" borderId="0" xfId="1" applyFont="1" applyAlignment="1">
      <alignment vertical="center"/>
    </xf>
    <xf numFmtId="3" fontId="17" fillId="0" borderId="0" xfId="1" applyNumberFormat="1" applyFont="1" applyAlignment="1">
      <alignment horizontal="center" vertical="center"/>
    </xf>
    <xf numFmtId="164" fontId="17" fillId="0" borderId="0" xfId="2" applyFont="1" applyFill="1" applyBorder="1" applyAlignment="1" applyProtection="1">
      <alignment horizontal="center" vertical="center"/>
    </xf>
    <xf numFmtId="0" fontId="23" fillId="7" borderId="2" xfId="1" applyFont="1" applyFill="1" applyBorder="1" applyAlignment="1">
      <alignment vertical="center"/>
    </xf>
    <xf numFmtId="164" fontId="18" fillId="0" borderId="2" xfId="2" applyFont="1" applyFill="1" applyBorder="1" applyAlignment="1" applyProtection="1">
      <alignment horizontal="center" vertical="center"/>
    </xf>
    <xf numFmtId="164" fontId="17" fillId="0" borderId="0" xfId="2" applyFont="1" applyFill="1" applyAlignment="1" applyProtection="1">
      <alignment vertical="center"/>
    </xf>
    <xf numFmtId="3" fontId="18" fillId="0" borderId="2" xfId="1" applyNumberFormat="1" applyFont="1" applyBorder="1" applyAlignment="1">
      <alignment horizontal="center" vertical="center"/>
    </xf>
    <xf numFmtId="2" fontId="18" fillId="0" borderId="2" xfId="1" applyNumberFormat="1" applyFont="1" applyBorder="1" applyAlignment="1">
      <alignment horizontal="center" vertical="center"/>
    </xf>
    <xf numFmtId="2" fontId="17" fillId="0" borderId="0" xfId="1" applyNumberFormat="1" applyFont="1" applyAlignment="1">
      <alignment horizontal="center" vertical="center"/>
    </xf>
    <xf numFmtId="0" fontId="17" fillId="0" borderId="0" xfId="2" applyNumberFormat="1" applyFont="1" applyFill="1" applyBorder="1" applyAlignment="1" applyProtection="1">
      <alignment horizontal="center" vertical="center"/>
    </xf>
    <xf numFmtId="0" fontId="18" fillId="0" borderId="2" xfId="2" applyNumberFormat="1" applyFont="1" applyFill="1" applyBorder="1" applyAlignment="1" applyProtection="1">
      <alignment horizontal="center" vertical="center"/>
    </xf>
    <xf numFmtId="164" fontId="18" fillId="0" borderId="2" xfId="2" applyFont="1" applyFill="1" applyBorder="1" applyAlignment="1" applyProtection="1">
      <alignment vertical="center"/>
    </xf>
    <xf numFmtId="164" fontId="18" fillId="0" borderId="0" xfId="2" applyFont="1" applyFill="1" applyBorder="1" applyAlignment="1" applyProtection="1">
      <alignment vertical="center"/>
    </xf>
    <xf numFmtId="3" fontId="18" fillId="7" borderId="2" xfId="1" applyNumberFormat="1" applyFont="1" applyFill="1" applyBorder="1" applyAlignment="1">
      <alignment horizontal="center" vertical="center"/>
    </xf>
    <xf numFmtId="0" fontId="18" fillId="7" borderId="2" xfId="2" applyNumberFormat="1" applyFont="1" applyFill="1" applyBorder="1" applyAlignment="1" applyProtection="1">
      <alignment horizontal="center" vertical="center"/>
    </xf>
    <xf numFmtId="164" fontId="18" fillId="7" borderId="2" xfId="2" applyFont="1" applyFill="1" applyBorder="1" applyAlignment="1" applyProtection="1">
      <alignment horizontal="center" vertical="center"/>
    </xf>
    <xf numFmtId="2" fontId="18" fillId="7" borderId="2" xfId="1" applyNumberFormat="1" applyFont="1" applyFill="1" applyBorder="1" applyAlignment="1">
      <alignment horizontal="center" vertical="center"/>
    </xf>
    <xf numFmtId="0" fontId="18" fillId="0" borderId="2" xfId="1" quotePrefix="1" applyFont="1" applyBorder="1" applyAlignment="1">
      <alignment horizontal="left" vertical="top" wrapText="1"/>
    </xf>
    <xf numFmtId="164" fontId="18" fillId="0" borderId="0" xfId="2" applyFont="1" applyFill="1" applyBorder="1" applyAlignment="1" applyProtection="1">
      <alignment vertical="center" wrapText="1"/>
    </xf>
    <xf numFmtId="0" fontId="17" fillId="8" borderId="2" xfId="1" applyFont="1" applyFill="1" applyBorder="1" applyAlignment="1">
      <alignment horizontal="center" vertical="center"/>
    </xf>
    <xf numFmtId="0" fontId="17" fillId="8" borderId="2" xfId="1" applyFont="1" applyFill="1" applyBorder="1" applyAlignment="1">
      <alignment horizontal="left" vertical="center" wrapText="1"/>
    </xf>
    <xf numFmtId="0" fontId="22" fillId="0" borderId="1" xfId="1" applyFont="1" applyBorder="1" applyAlignment="1">
      <alignment horizontal="left" vertical="center"/>
    </xf>
    <xf numFmtId="0" fontId="19" fillId="0" borderId="0" xfId="1" quotePrefix="1" applyFont="1" applyAlignment="1">
      <alignment horizontal="center" vertical="center"/>
    </xf>
    <xf numFmtId="0" fontId="21" fillId="0" borderId="0" xfId="1" applyFont="1" applyAlignment="1">
      <alignment horizontal="center" vertical="center"/>
    </xf>
    <xf numFmtId="0" fontId="19" fillId="0" borderId="0" xfId="1" applyFont="1" applyAlignment="1">
      <alignment horizontal="center" vertical="center"/>
    </xf>
    <xf numFmtId="2" fontId="23" fillId="6" borderId="2" xfId="3" applyNumberFormat="1" applyFont="1" applyFill="1" applyBorder="1" applyAlignment="1">
      <alignment horizontal="center" vertical="center"/>
    </xf>
    <xf numFmtId="0" fontId="23" fillId="6" borderId="2" xfId="3" applyFont="1" applyFill="1" applyBorder="1" applyAlignment="1">
      <alignment horizontal="center" vertical="center"/>
    </xf>
    <xf numFmtId="0" fontId="23" fillId="6" borderId="2" xfId="2" applyNumberFormat="1" applyFont="1" applyFill="1" applyBorder="1" applyAlignment="1" applyProtection="1">
      <alignment horizontal="center" vertical="center" wrapText="1"/>
    </xf>
    <xf numFmtId="164" fontId="23" fillId="6" borderId="2" xfId="2" applyFont="1" applyFill="1" applyBorder="1" applyAlignment="1" applyProtection="1">
      <alignment horizontal="center" vertical="center" wrapText="1"/>
    </xf>
    <xf numFmtId="0" fontId="0" fillId="0" borderId="2" xfId="0" applyBorder="1"/>
    <xf numFmtId="43" fontId="0" fillId="0" borderId="2" xfId="42" applyFont="1" applyBorder="1"/>
    <xf numFmtId="0" fontId="30" fillId="0" borderId="2" xfId="0" applyFont="1" applyBorder="1"/>
    <xf numFmtId="0" fontId="0" fillId="0" borderId="0" xfId="0" applyAlignment="1">
      <alignment wrapText="1"/>
    </xf>
    <xf numFmtId="0" fontId="0" fillId="0" borderId="2" xfId="0" applyBorder="1" applyAlignment="1">
      <alignment wrapText="1"/>
    </xf>
    <xf numFmtId="0" fontId="0" fillId="0" borderId="2" xfId="0" applyFill="1" applyBorder="1" applyAlignment="1">
      <alignment wrapText="1"/>
    </xf>
    <xf numFmtId="0" fontId="30" fillId="0" borderId="2" xfId="0" applyFont="1" applyBorder="1" applyAlignment="1">
      <alignment wrapText="1"/>
    </xf>
    <xf numFmtId="0" fontId="0" fillId="9" borderId="2" xfId="0" applyFill="1" applyBorder="1"/>
    <xf numFmtId="0" fontId="30" fillId="10" borderId="2" xfId="0" applyFont="1" applyFill="1" applyBorder="1"/>
    <xf numFmtId="43" fontId="29" fillId="0" borderId="2" xfId="42" applyFont="1" applyBorder="1"/>
    <xf numFmtId="43" fontId="32" fillId="0" borderId="2" xfId="42" applyFont="1" applyBorder="1"/>
    <xf numFmtId="43" fontId="29" fillId="10" borderId="2" xfId="42" applyFont="1" applyFill="1" applyBorder="1"/>
    <xf numFmtId="43" fontId="29" fillId="0" borderId="0" xfId="42" applyFont="1"/>
    <xf numFmtId="0" fontId="30"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11" borderId="2" xfId="0" applyFill="1" applyBorder="1" applyAlignment="1">
      <alignment horizontal="center"/>
    </xf>
    <xf numFmtId="0" fontId="0" fillId="11" borderId="2" xfId="0" applyFill="1" applyBorder="1" applyAlignment="1">
      <alignment wrapText="1"/>
    </xf>
    <xf numFmtId="0" fontId="0" fillId="11" borderId="2" xfId="0" applyFill="1" applyBorder="1"/>
    <xf numFmtId="0" fontId="30" fillId="11" borderId="2" xfId="0" applyFont="1" applyFill="1" applyBorder="1"/>
    <xf numFmtId="43" fontId="29" fillId="11" borderId="2" xfId="42" applyFont="1" applyFill="1" applyBorder="1"/>
    <xf numFmtId="43" fontId="32" fillId="11" borderId="2" xfId="42" applyFont="1" applyFill="1" applyBorder="1"/>
    <xf numFmtId="0" fontId="30" fillId="12" borderId="2" xfId="0" applyFont="1" applyFill="1" applyBorder="1"/>
    <xf numFmtId="0" fontId="29" fillId="0" borderId="0" xfId="0" applyFont="1" applyAlignment="1">
      <alignment horizontal="center" vertical="center"/>
    </xf>
    <xf numFmtId="0" fontId="29" fillId="0" borderId="0" xfId="0" applyFont="1" applyAlignment="1">
      <alignment horizontal="center" vertical="center" wrapText="1"/>
    </xf>
    <xf numFmtId="0" fontId="30" fillId="10" borderId="2" xfId="0" applyFont="1" applyFill="1" applyBorder="1" applyAlignment="1">
      <alignment horizontal="center"/>
    </xf>
    <xf numFmtId="0" fontId="30" fillId="10" borderId="2" xfId="0" applyFont="1" applyFill="1" applyBorder="1" applyAlignment="1">
      <alignment wrapText="1"/>
    </xf>
    <xf numFmtId="43" fontId="30" fillId="11" borderId="2" xfId="0" applyNumberFormat="1" applyFont="1" applyFill="1" applyBorder="1"/>
    <xf numFmtId="173" fontId="0" fillId="0" borderId="2" xfId="42" applyNumberFormat="1" applyFont="1" applyBorder="1"/>
    <xf numFmtId="173" fontId="30" fillId="10" borderId="2" xfId="42" applyNumberFormat="1" applyFont="1" applyFill="1" applyBorder="1"/>
    <xf numFmtId="0" fontId="31" fillId="13" borderId="2" xfId="0" applyFont="1" applyFill="1" applyBorder="1" applyAlignment="1">
      <alignment horizontal="center"/>
    </xf>
    <xf numFmtId="0" fontId="28" fillId="13" borderId="2" xfId="0" applyFont="1" applyFill="1" applyBorder="1" applyAlignment="1">
      <alignment wrapText="1"/>
    </xf>
    <xf numFmtId="0" fontId="31" fillId="13" borderId="2" xfId="0" applyFont="1" applyFill="1" applyBorder="1" applyAlignment="1">
      <alignment wrapText="1"/>
    </xf>
    <xf numFmtId="0" fontId="31" fillId="13" borderId="2" xfId="0" applyFont="1" applyFill="1" applyBorder="1"/>
    <xf numFmtId="43" fontId="28" fillId="13" borderId="2" xfId="0" applyNumberFormat="1" applyFont="1" applyFill="1" applyBorder="1"/>
    <xf numFmtId="0" fontId="28" fillId="13" borderId="2" xfId="0" applyFont="1" applyFill="1" applyBorder="1"/>
    <xf numFmtId="0" fontId="31" fillId="0" borderId="2" xfId="0" applyFont="1" applyFill="1" applyBorder="1" applyAlignment="1">
      <alignment horizontal="center"/>
    </xf>
    <xf numFmtId="0" fontId="28" fillId="0" borderId="2" xfId="0" applyFont="1" applyFill="1" applyBorder="1" applyAlignment="1">
      <alignment wrapText="1"/>
    </xf>
    <xf numFmtId="0" fontId="31" fillId="0" borderId="2" xfId="0" applyFont="1" applyFill="1" applyBorder="1" applyAlignment="1">
      <alignment wrapText="1"/>
    </xf>
    <xf numFmtId="0" fontId="31" fillId="0" borderId="2" xfId="0" applyFont="1" applyFill="1" applyBorder="1"/>
    <xf numFmtId="0" fontId="28" fillId="0" borderId="2" xfId="0" applyFont="1" applyFill="1" applyBorder="1"/>
    <xf numFmtId="0" fontId="30" fillId="11" borderId="2" xfId="0" applyFont="1" applyFill="1" applyBorder="1" applyAlignment="1">
      <alignment wrapText="1"/>
    </xf>
    <xf numFmtId="0" fontId="0" fillId="14" borderId="2" xfId="0" applyFill="1" applyBorder="1" applyAlignment="1">
      <alignment horizontal="center"/>
    </xf>
    <xf numFmtId="0" fontId="30" fillId="14" borderId="2" xfId="0" applyFont="1" applyFill="1" applyBorder="1" applyAlignment="1">
      <alignment wrapText="1"/>
    </xf>
    <xf numFmtId="0" fontId="0" fillId="14" borderId="2" xfId="0" applyFill="1" applyBorder="1" applyAlignment="1">
      <alignment wrapText="1"/>
    </xf>
    <xf numFmtId="0" fontId="0" fillId="14" borderId="2" xfId="0" applyFill="1" applyBorder="1"/>
    <xf numFmtId="0" fontId="30" fillId="14" borderId="2" xfId="0" applyFont="1" applyFill="1" applyBorder="1"/>
    <xf numFmtId="0" fontId="0" fillId="15" borderId="2" xfId="0" applyFill="1" applyBorder="1" applyAlignment="1">
      <alignment horizontal="center"/>
    </xf>
    <xf numFmtId="0" fontId="30" fillId="15" borderId="2" xfId="0" applyFont="1" applyFill="1" applyBorder="1" applyAlignment="1">
      <alignment wrapText="1"/>
    </xf>
    <xf numFmtId="0" fontId="0" fillId="15" borderId="2" xfId="0" applyFill="1" applyBorder="1" applyAlignment="1">
      <alignment wrapText="1"/>
    </xf>
    <xf numFmtId="0" fontId="0" fillId="15" borderId="2" xfId="0" applyFill="1" applyBorder="1"/>
    <xf numFmtId="0" fontId="30" fillId="15" borderId="2" xfId="0" applyFont="1" applyFill="1" applyBorder="1"/>
    <xf numFmtId="0" fontId="0" fillId="0" borderId="2" xfId="0" applyFill="1" applyBorder="1" applyAlignment="1">
      <alignment horizontal="center"/>
    </xf>
    <xf numFmtId="0" fontId="0" fillId="0" borderId="2" xfId="0" applyFill="1" applyBorder="1"/>
    <xf numFmtId="0" fontId="30" fillId="0" borderId="2" xfId="0" applyFont="1" applyFill="1" applyBorder="1"/>
    <xf numFmtId="43" fontId="29" fillId="0" borderId="2" xfId="42" applyFont="1" applyFill="1" applyBorder="1"/>
    <xf numFmtId="0" fontId="0" fillId="0" borderId="0" xfId="0" applyFill="1"/>
    <xf numFmtId="0" fontId="0" fillId="16" borderId="2" xfId="0" applyFont="1" applyFill="1" applyBorder="1" applyAlignment="1">
      <alignment horizontal="center"/>
    </xf>
    <xf numFmtId="0" fontId="30" fillId="16" borderId="2" xfId="0" applyFont="1" applyFill="1" applyBorder="1" applyAlignment="1">
      <alignment wrapText="1"/>
    </xf>
    <xf numFmtId="0" fontId="0" fillId="16" borderId="2" xfId="0" applyFont="1" applyFill="1" applyBorder="1" applyAlignment="1">
      <alignment wrapText="1"/>
    </xf>
    <xf numFmtId="0" fontId="0" fillId="16" borderId="2" xfId="0" applyFont="1" applyFill="1" applyBorder="1"/>
    <xf numFmtId="0" fontId="30" fillId="16" borderId="2" xfId="0" applyFont="1" applyFill="1" applyBorder="1"/>
    <xf numFmtId="0" fontId="30" fillId="16" borderId="2" xfId="0" applyFont="1" applyFill="1" applyBorder="1" applyAlignment="1">
      <alignment horizontal="center"/>
    </xf>
    <xf numFmtId="0" fontId="0" fillId="12" borderId="2" xfId="0" applyFill="1" applyBorder="1" applyAlignment="1">
      <alignment horizontal="center"/>
    </xf>
    <xf numFmtId="0" fontId="0" fillId="12" borderId="2" xfId="0" applyFill="1" applyBorder="1" applyAlignment="1">
      <alignment wrapText="1"/>
    </xf>
    <xf numFmtId="0" fontId="0" fillId="12" borderId="2" xfId="0" applyFill="1" applyBorder="1"/>
    <xf numFmtId="0" fontId="30" fillId="0" borderId="2" xfId="0" applyFont="1" applyFill="1" applyBorder="1" applyAlignment="1">
      <alignment horizontal="center"/>
    </xf>
    <xf numFmtId="0" fontId="30" fillId="0" borderId="2" xfId="0" applyFont="1" applyFill="1" applyBorder="1" applyAlignment="1">
      <alignment wrapText="1"/>
    </xf>
    <xf numFmtId="173" fontId="30" fillId="0" borderId="2" xfId="42" applyNumberFormat="1" applyFont="1" applyFill="1" applyBorder="1"/>
    <xf numFmtId="173" fontId="30" fillId="0" borderId="2" xfId="42" applyNumberFormat="1" applyFont="1" applyBorder="1"/>
    <xf numFmtId="173" fontId="0" fillId="9" borderId="2" xfId="42" applyNumberFormat="1" applyFont="1" applyFill="1" applyBorder="1"/>
    <xf numFmtId="173" fontId="0" fillId="11" borderId="2" xfId="42" applyNumberFormat="1" applyFont="1" applyFill="1" applyBorder="1"/>
    <xf numFmtId="173" fontId="30" fillId="11" borderId="2" xfId="42" applyNumberFormat="1" applyFont="1" applyFill="1" applyBorder="1"/>
    <xf numFmtId="173" fontId="0" fillId="12" borderId="2" xfId="42" applyNumberFormat="1" applyFont="1" applyFill="1" applyBorder="1"/>
    <xf numFmtId="173" fontId="30" fillId="12" borderId="2" xfId="42" applyNumberFormat="1" applyFont="1" applyFill="1" applyBorder="1"/>
    <xf numFmtId="173" fontId="0" fillId="0" borderId="0" xfId="42" applyNumberFormat="1" applyFont="1"/>
    <xf numFmtId="173" fontId="31" fillId="13" borderId="2" xfId="42" applyNumberFormat="1" applyFont="1" applyFill="1" applyBorder="1"/>
    <xf numFmtId="173" fontId="28" fillId="13" borderId="2" xfId="42" applyNumberFormat="1" applyFont="1" applyFill="1" applyBorder="1"/>
    <xf numFmtId="173" fontId="31" fillId="0" borderId="2" xfId="42" applyNumberFormat="1" applyFont="1" applyFill="1" applyBorder="1"/>
    <xf numFmtId="173" fontId="28" fillId="0" borderId="2" xfId="42" applyNumberFormat="1" applyFont="1" applyFill="1" applyBorder="1"/>
    <xf numFmtId="173" fontId="0" fillId="14" borderId="2" xfId="42" applyNumberFormat="1" applyFont="1" applyFill="1" applyBorder="1"/>
    <xf numFmtId="173" fontId="30" fillId="14" borderId="2" xfId="42" applyNumberFormat="1" applyFont="1" applyFill="1" applyBorder="1"/>
    <xf numFmtId="173" fontId="0" fillId="15" borderId="2" xfId="42" applyNumberFormat="1" applyFont="1" applyFill="1" applyBorder="1"/>
    <xf numFmtId="173" fontId="30" fillId="15" borderId="2" xfId="42" applyNumberFormat="1" applyFont="1" applyFill="1" applyBorder="1"/>
    <xf numFmtId="173" fontId="0" fillId="0" borderId="2" xfId="42" applyNumberFormat="1" applyFont="1" applyFill="1" applyBorder="1"/>
    <xf numFmtId="173" fontId="0" fillId="16" borderId="2" xfId="42" applyNumberFormat="1" applyFont="1" applyFill="1" applyBorder="1"/>
    <xf numFmtId="173" fontId="30" fillId="16" borderId="2" xfId="42" applyNumberFormat="1" applyFont="1" applyFill="1" applyBorder="1"/>
    <xf numFmtId="0" fontId="29" fillId="0" borderId="0" xfId="0" applyFont="1" applyAlignment="1">
      <alignment horizontal="center" vertical="center" wrapText="1"/>
    </xf>
    <xf numFmtId="164" fontId="25" fillId="7" borderId="2" xfId="2" applyFont="1" applyFill="1" applyBorder="1" applyAlignment="1" applyProtection="1">
      <alignment vertical="center"/>
    </xf>
    <xf numFmtId="164" fontId="23" fillId="0" borderId="2" xfId="2" applyFont="1" applyFill="1" applyBorder="1" applyAlignment="1" applyProtection="1">
      <alignment vertical="center"/>
    </xf>
    <xf numFmtId="164" fontId="23" fillId="17" borderId="2" xfId="2" applyFont="1" applyFill="1" applyBorder="1" applyAlignment="1" applyProtection="1">
      <alignment vertical="center"/>
    </xf>
    <xf numFmtId="2" fontId="23" fillId="0" borderId="2" xfId="1" applyNumberFormat="1" applyFont="1" applyBorder="1" applyAlignment="1">
      <alignment horizontal="center" vertical="center"/>
    </xf>
    <xf numFmtId="0" fontId="23" fillId="0" borderId="2" xfId="1" applyFont="1" applyBorder="1" applyAlignment="1">
      <alignment vertical="center"/>
    </xf>
    <xf numFmtId="3" fontId="23" fillId="0" borderId="2" xfId="1" applyNumberFormat="1" applyFont="1" applyBorder="1" applyAlignment="1">
      <alignment horizontal="center" vertical="center"/>
    </xf>
    <xf numFmtId="0" fontId="23" fillId="0" borderId="2" xfId="2" applyNumberFormat="1" applyFont="1" applyFill="1" applyBorder="1" applyAlignment="1" applyProtection="1">
      <alignment horizontal="center" vertical="center"/>
    </xf>
    <xf numFmtId="164" fontId="23" fillId="0" borderId="2" xfId="2" applyFont="1" applyFill="1" applyBorder="1" applyAlignment="1" applyProtection="1">
      <alignment horizontal="center" vertical="center"/>
    </xf>
    <xf numFmtId="2" fontId="18" fillId="0" borderId="2" xfId="1" applyNumberFormat="1" applyFont="1" applyFill="1" applyBorder="1" applyAlignment="1">
      <alignment horizontal="center" vertical="center"/>
    </xf>
    <xf numFmtId="0" fontId="23" fillId="0" borderId="2" xfId="1" applyFont="1" applyFill="1" applyBorder="1" applyAlignment="1">
      <alignment vertical="center"/>
    </xf>
    <xf numFmtId="3" fontId="18" fillId="0" borderId="2" xfId="1" applyNumberFormat="1" applyFont="1" applyFill="1" applyBorder="1" applyAlignment="1">
      <alignment horizontal="center" vertical="center"/>
    </xf>
    <xf numFmtId="164" fontId="25" fillId="0" borderId="2" xfId="2" applyFont="1" applyFill="1" applyBorder="1" applyAlignment="1" applyProtection="1">
      <alignment vertical="center"/>
    </xf>
    <xf numFmtId="0" fontId="18" fillId="0" borderId="0" xfId="1" applyFont="1" applyFill="1" applyAlignment="1">
      <alignment vertical="center"/>
    </xf>
  </cellXfs>
  <cellStyles count="43">
    <cellStyle name="args.style" xfId="4" xr:uid="{00000000-0005-0000-0000-000000000000}"/>
    <cellStyle name="Calc Currency (0)" xfId="5" xr:uid="{00000000-0005-0000-0000-000001000000}"/>
    <cellStyle name="Comma" xfId="42" builtinId="3"/>
    <cellStyle name="Comma 2" xfId="6" xr:uid="{00000000-0005-0000-0000-000002000000}"/>
    <cellStyle name="Comma 2 2" xfId="2" xr:uid="{00000000-0005-0000-0000-000003000000}"/>
    <cellStyle name="Comma 2 2 2" xfId="37" xr:uid="{0E69F8B0-5D9E-4015-A57E-4210942A9574}"/>
    <cellStyle name="Comma 2 3" xfId="38" xr:uid="{9F15B99C-78CE-4502-8D2A-6E56CD103AC2}"/>
    <cellStyle name="Comma 3" xfId="7" xr:uid="{00000000-0005-0000-0000-000004000000}"/>
    <cellStyle name="Comma 3 2" xfId="39" xr:uid="{DAF619CF-708D-469C-A89C-359B0A740F5F}"/>
    <cellStyle name="Comma 4" xfId="8" xr:uid="{00000000-0005-0000-0000-000005000000}"/>
    <cellStyle name="Comma 4 2" xfId="40" xr:uid="{92262801-2064-45B9-9D3B-A43BD0B86FA6}"/>
    <cellStyle name="Copied" xfId="9" xr:uid="{00000000-0005-0000-0000-000006000000}"/>
    <cellStyle name="COST1" xfId="10" xr:uid="{00000000-0005-0000-0000-000007000000}"/>
    <cellStyle name="Entered" xfId="11" xr:uid="{00000000-0005-0000-0000-000008000000}"/>
    <cellStyle name="Grey" xfId="12" xr:uid="{00000000-0005-0000-0000-000009000000}"/>
    <cellStyle name="Header1" xfId="13" xr:uid="{00000000-0005-0000-0000-00000A000000}"/>
    <cellStyle name="Header2" xfId="14" xr:uid="{00000000-0005-0000-0000-00000B000000}"/>
    <cellStyle name="Input [yellow]" xfId="15" xr:uid="{00000000-0005-0000-0000-00000C000000}"/>
    <cellStyle name="Input Cells" xfId="16" xr:uid="{00000000-0005-0000-0000-00000D000000}"/>
    <cellStyle name="Linked Cells" xfId="17" xr:uid="{00000000-0005-0000-0000-00000E000000}"/>
    <cellStyle name="Milliers [0]_!!!GO" xfId="18" xr:uid="{00000000-0005-0000-0000-00000F000000}"/>
    <cellStyle name="Milliers_!!!GO" xfId="19" xr:uid="{00000000-0005-0000-0000-000010000000}"/>
    <cellStyle name="Monétaire [0]_!!!GO" xfId="20" xr:uid="{00000000-0005-0000-0000-000011000000}"/>
    <cellStyle name="Monétaire_!!!GO" xfId="21" xr:uid="{00000000-0005-0000-0000-000012000000}"/>
    <cellStyle name="MS_Arabic" xfId="22" xr:uid="{00000000-0005-0000-0000-000013000000}"/>
    <cellStyle name="Normal" xfId="0" builtinId="0"/>
    <cellStyle name="Normal - Style1" xfId="23" xr:uid="{00000000-0005-0000-0000-000015000000}"/>
    <cellStyle name="Normal 2" xfId="24" xr:uid="{00000000-0005-0000-0000-000016000000}"/>
    <cellStyle name="Normal 2 2" xfId="3" xr:uid="{00000000-0005-0000-0000-000017000000}"/>
    <cellStyle name="Normal 2 2 2" xfId="25" xr:uid="{00000000-0005-0000-0000-000018000000}"/>
    <cellStyle name="Normal 3" xfId="41" xr:uid="{B3E6A12D-E81B-44DB-BC01-22F2D5E001C8}"/>
    <cellStyle name="Normal 3 2" xfId="26" xr:uid="{00000000-0005-0000-0000-000019000000}"/>
    <cellStyle name="Normal 4" xfId="27" xr:uid="{00000000-0005-0000-0000-00001A000000}"/>
    <cellStyle name="Normal 5" xfId="28" xr:uid="{00000000-0005-0000-0000-00001B000000}"/>
    <cellStyle name="Normal_Prelims" xfId="1" xr:uid="{00000000-0005-0000-0000-00001C000000}"/>
    <cellStyle name="Œ…‹æØ‚è [0.00]_Region Orders (2)" xfId="29" xr:uid="{00000000-0005-0000-0000-00001D000000}"/>
    <cellStyle name="Œ…‹æØ‚è_Region Orders (2)" xfId="30" xr:uid="{00000000-0005-0000-0000-00001E000000}"/>
    <cellStyle name="per.style" xfId="31" xr:uid="{00000000-0005-0000-0000-00001F000000}"/>
    <cellStyle name="Percent [2]" xfId="32" xr:uid="{00000000-0005-0000-0000-000020000000}"/>
    <cellStyle name="pricing" xfId="33" xr:uid="{00000000-0005-0000-0000-000021000000}"/>
    <cellStyle name="PSChar" xfId="34" xr:uid="{00000000-0005-0000-0000-000022000000}"/>
    <cellStyle name="RevList" xfId="35" xr:uid="{00000000-0005-0000-0000-000023000000}"/>
    <cellStyle name="Subtotal" xfId="36"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289560</xdr:colOff>
      <xdr:row>7</xdr:row>
      <xdr:rowOff>205740</xdr:rowOff>
    </xdr:from>
    <xdr:to>
      <xdr:col>1</xdr:col>
      <xdr:colOff>4815840</xdr:colOff>
      <xdr:row>7</xdr:row>
      <xdr:rowOff>3337560</xdr:rowOff>
    </xdr:to>
    <xdr:pic>
      <xdr:nvPicPr>
        <xdr:cNvPr id="3" name="Picture 2">
          <a:extLst>
            <a:ext uri="{FF2B5EF4-FFF2-40B4-BE49-F238E27FC236}">
              <a16:creationId xmlns:a16="http://schemas.microsoft.com/office/drawing/2014/main" id="{3FEB7C73-9D86-DD1D-9CCF-BB9E911146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80" y="2080260"/>
          <a:ext cx="4526280" cy="31318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H9"/>
  <sheetViews>
    <sheetView topLeftCell="A4" zoomScaleNormal="100" zoomScaleSheetLayoutView="100" zoomScalePageLayoutView="84" workbookViewId="0">
      <selection activeCell="B24" sqref="B24"/>
    </sheetView>
  </sheetViews>
  <sheetFormatPr defaultColWidth="9.109375" defaultRowHeight="13.2"/>
  <cols>
    <col min="1" max="1" width="5.6640625" style="13" customWidth="1"/>
    <col min="2" max="2" width="72.44140625" style="13" customWidth="1"/>
    <col min="3" max="3" width="69.88671875" style="5" customWidth="1"/>
    <col min="4" max="4" width="5.5546875" style="6" customWidth="1"/>
    <col min="5" max="5" width="7.88671875" style="14" customWidth="1"/>
    <col min="6" max="6" width="15.33203125" style="7" customWidth="1"/>
    <col min="7" max="7" width="16.33203125" style="4" customWidth="1"/>
    <col min="8" max="8" width="55.88671875" style="2" customWidth="1"/>
    <col min="9" max="10" width="9.109375" style="2"/>
    <col min="11" max="11" width="9.44140625" style="2" bestFit="1" customWidth="1"/>
    <col min="12" max="16384" width="9.109375" style="2"/>
  </cols>
  <sheetData>
    <row r="1" spans="1:8" ht="15">
      <c r="A1" s="27"/>
      <c r="B1" s="27"/>
      <c r="C1" s="27"/>
      <c r="D1" s="27"/>
      <c r="E1" s="27"/>
      <c r="F1" s="27"/>
      <c r="G1" s="27"/>
      <c r="H1" s="1"/>
    </row>
    <row r="2" spans="1:8" ht="33" customHeight="1">
      <c r="A2" s="28" t="s">
        <v>0</v>
      </c>
      <c r="B2" s="28"/>
      <c r="C2" s="28"/>
      <c r="D2" s="28"/>
      <c r="E2" s="28"/>
      <c r="F2" s="28"/>
      <c r="G2" s="28"/>
      <c r="H2" s="1"/>
    </row>
    <row r="3" spans="1:8" ht="15">
      <c r="A3" s="29"/>
      <c r="B3" s="29"/>
      <c r="C3" s="29"/>
      <c r="D3" s="29"/>
      <c r="E3" s="29"/>
      <c r="F3" s="29"/>
      <c r="G3" s="29"/>
      <c r="H3" s="1"/>
    </row>
    <row r="4" spans="1:8" ht="32.25" customHeight="1">
      <c r="A4" s="26" t="s">
        <v>137</v>
      </c>
      <c r="B4" s="26"/>
      <c r="C4" s="26"/>
      <c r="D4" s="26"/>
      <c r="E4" s="26"/>
      <c r="F4" s="26"/>
      <c r="G4" s="26"/>
      <c r="H4" s="4"/>
    </row>
    <row r="5" spans="1:8" ht="20.25" customHeight="1">
      <c r="A5" s="30" t="s">
        <v>1</v>
      </c>
      <c r="B5" s="30" t="s">
        <v>9</v>
      </c>
      <c r="C5" s="31" t="s">
        <v>2</v>
      </c>
      <c r="D5" s="31" t="s">
        <v>3</v>
      </c>
      <c r="E5" s="32" t="s">
        <v>4</v>
      </c>
      <c r="F5" s="33" t="s">
        <v>5</v>
      </c>
      <c r="G5" s="3" t="s">
        <v>6</v>
      </c>
      <c r="H5" s="10"/>
    </row>
    <row r="6" spans="1:8" ht="20.25" customHeight="1">
      <c r="A6" s="30"/>
      <c r="B6" s="30"/>
      <c r="C6" s="31"/>
      <c r="D6" s="31"/>
      <c r="E6" s="32"/>
      <c r="F6" s="33"/>
      <c r="G6" s="3" t="s">
        <v>10</v>
      </c>
      <c r="H6" s="10"/>
    </row>
    <row r="7" spans="1:8">
      <c r="A7" s="21">
        <v>3</v>
      </c>
      <c r="B7" s="21"/>
      <c r="C7" s="8" t="s">
        <v>7</v>
      </c>
      <c r="D7" s="18"/>
      <c r="E7" s="19"/>
      <c r="F7" s="20"/>
      <c r="G7" s="122">
        <f>SUM(G8:G9)</f>
        <v>730968.63301943103</v>
      </c>
      <c r="H7" s="17"/>
    </row>
    <row r="8" spans="1:8" ht="279" customHeight="1">
      <c r="A8" s="12">
        <f>A7+0.01</f>
        <v>3.01</v>
      </c>
      <c r="B8" s="12"/>
      <c r="C8" s="22" t="s">
        <v>12</v>
      </c>
      <c r="D8" s="11" t="s">
        <v>8</v>
      </c>
      <c r="E8" s="15">
        <v>1</v>
      </c>
      <c r="F8" s="9">
        <f>'FDT RA'!H94</f>
        <v>562825.56062807108</v>
      </c>
      <c r="G8" s="16">
        <f>E8*F8</f>
        <v>562825.56062807108</v>
      </c>
      <c r="H8" s="23"/>
    </row>
    <row r="9" spans="1:8" ht="77.25" customHeight="1">
      <c r="A9" s="24">
        <v>3.02</v>
      </c>
      <c r="B9" s="24"/>
      <c r="C9" s="25" t="s">
        <v>11</v>
      </c>
      <c r="D9" s="11" t="s">
        <v>8</v>
      </c>
      <c r="E9" s="15">
        <v>1</v>
      </c>
      <c r="F9" s="24">
        <f>'FDT RA'!H136</f>
        <v>168143.07239135998</v>
      </c>
      <c r="G9" s="16">
        <f>E9*F9</f>
        <v>168143.07239135998</v>
      </c>
      <c r="H9" s="1"/>
    </row>
  </sheetData>
  <mergeCells count="10">
    <mergeCell ref="A4:G4"/>
    <mergeCell ref="A1:G1"/>
    <mergeCell ref="A2:G2"/>
    <mergeCell ref="A3:G3"/>
    <mergeCell ref="A5:A6"/>
    <mergeCell ref="C5:C6"/>
    <mergeCell ref="D5:D6"/>
    <mergeCell ref="E5:E6"/>
    <mergeCell ref="F5:F6"/>
    <mergeCell ref="B5:B6"/>
  </mergeCells>
  <printOptions horizontalCentered="1"/>
  <pageMargins left="0.7" right="0.7" top="0.75" bottom="0.75" header="0.3" footer="0.3"/>
  <pageSetup paperSize="9" scale="45" fitToHeight="0" orientation="portrait" r:id="rId1"/>
  <headerFooter>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FAEA7-E9E1-45E5-A357-A62D6C287E91}">
  <dimension ref="A1:H10"/>
  <sheetViews>
    <sheetView workbookViewId="0">
      <selection activeCell="H8" sqref="H8"/>
    </sheetView>
  </sheetViews>
  <sheetFormatPr defaultColWidth="9.109375" defaultRowHeight="13.2"/>
  <cols>
    <col min="1" max="1" width="4.88671875" style="13" bestFit="1" customWidth="1"/>
    <col min="2" max="2" width="13.33203125" style="13" bestFit="1" customWidth="1"/>
    <col min="3" max="3" width="17.6640625" style="5" bestFit="1" customWidth="1"/>
    <col min="4" max="4" width="4.88671875" style="6" bestFit="1" customWidth="1"/>
    <col min="5" max="5" width="4.5546875" style="14" bestFit="1" customWidth="1"/>
    <col min="6" max="6" width="11.21875" style="7" bestFit="1" customWidth="1"/>
    <col min="7" max="7" width="12.88671875" style="4" bestFit="1" customWidth="1"/>
    <col min="8" max="8" width="55.88671875" style="2" customWidth="1"/>
    <col min="9" max="10" width="9.109375" style="2"/>
    <col min="11" max="11" width="9.44140625" style="2" bestFit="1" customWidth="1"/>
    <col min="12" max="16384" width="9.109375" style="2"/>
  </cols>
  <sheetData>
    <row r="1" spans="1:8" ht="15">
      <c r="A1" s="27"/>
      <c r="B1" s="27"/>
      <c r="C1" s="27"/>
      <c r="D1" s="27"/>
      <c r="E1" s="27"/>
      <c r="F1" s="27"/>
      <c r="G1" s="27"/>
      <c r="H1" s="1"/>
    </row>
    <row r="2" spans="1:8" ht="33" customHeight="1">
      <c r="A2" s="28" t="s">
        <v>0</v>
      </c>
      <c r="B2" s="28"/>
      <c r="C2" s="28"/>
      <c r="D2" s="28"/>
      <c r="E2" s="28"/>
      <c r="F2" s="28"/>
      <c r="G2" s="28"/>
      <c r="H2" s="1"/>
    </row>
    <row r="3" spans="1:8" ht="15">
      <c r="A3" s="29"/>
      <c r="B3" s="29"/>
      <c r="C3" s="29"/>
      <c r="D3" s="29"/>
      <c r="E3" s="29"/>
      <c r="F3" s="29"/>
      <c r="G3" s="29"/>
      <c r="H3" s="1"/>
    </row>
    <row r="4" spans="1:8" ht="32.25" customHeight="1">
      <c r="A4" s="26" t="s">
        <v>137</v>
      </c>
      <c r="B4" s="26"/>
      <c r="C4" s="26"/>
      <c r="D4" s="26"/>
      <c r="E4" s="26"/>
      <c r="F4" s="26"/>
      <c r="G4" s="26"/>
      <c r="H4" s="4"/>
    </row>
    <row r="5" spans="1:8" ht="20.25" customHeight="1">
      <c r="A5" s="30" t="s">
        <v>1</v>
      </c>
      <c r="B5" s="30" t="s">
        <v>9</v>
      </c>
      <c r="C5" s="31" t="s">
        <v>2</v>
      </c>
      <c r="D5" s="31" t="s">
        <v>3</v>
      </c>
      <c r="E5" s="32" t="s">
        <v>4</v>
      </c>
      <c r="F5" s="33" t="s">
        <v>5</v>
      </c>
      <c r="G5" s="3" t="s">
        <v>6</v>
      </c>
      <c r="H5" s="10"/>
    </row>
    <row r="6" spans="1:8" ht="20.25" customHeight="1">
      <c r="A6" s="30"/>
      <c r="B6" s="30"/>
      <c r="C6" s="31"/>
      <c r="D6" s="31"/>
      <c r="E6" s="32"/>
      <c r="F6" s="33"/>
      <c r="G6" s="3" t="s">
        <v>10</v>
      </c>
      <c r="H6" s="10"/>
    </row>
    <row r="7" spans="1:8">
      <c r="A7" s="21">
        <v>4</v>
      </c>
      <c r="B7" s="21"/>
      <c r="C7" s="8" t="s">
        <v>7</v>
      </c>
      <c r="D7" s="18"/>
      <c r="E7" s="19"/>
      <c r="F7" s="20"/>
      <c r="G7" s="122">
        <f>G9</f>
        <v>137208.6</v>
      </c>
      <c r="H7" s="17"/>
    </row>
    <row r="8" spans="1:8" s="134" customFormat="1">
      <c r="A8" s="130"/>
      <c r="B8" s="130"/>
      <c r="C8" s="131"/>
      <c r="D8" s="132"/>
      <c r="E8" s="15"/>
      <c r="F8" s="9"/>
      <c r="G8" s="133"/>
      <c r="H8" s="17"/>
    </row>
    <row r="9" spans="1:8">
      <c r="A9" s="125"/>
      <c r="B9" s="125"/>
      <c r="C9" s="126"/>
      <c r="D9" s="127" t="s">
        <v>55</v>
      </c>
      <c r="E9" s="128">
        <v>9</v>
      </c>
      <c r="F9" s="129">
        <f>'FDT RA'!H26</f>
        <v>15245.4</v>
      </c>
      <c r="G9" s="124">
        <f>E9*F9</f>
        <v>137208.6</v>
      </c>
    </row>
    <row r="10" spans="1:8">
      <c r="A10" s="125">
        <v>4.0999999999999996</v>
      </c>
      <c r="B10" s="125" t="s">
        <v>134</v>
      </c>
      <c r="C10" s="126" t="s">
        <v>135</v>
      </c>
      <c r="D10" s="127"/>
      <c r="E10" s="128"/>
      <c r="F10" s="129"/>
      <c r="G10" s="123"/>
    </row>
  </sheetData>
  <mergeCells count="10">
    <mergeCell ref="A1:G1"/>
    <mergeCell ref="A2:G2"/>
    <mergeCell ref="A3:G3"/>
    <mergeCell ref="A4:G4"/>
    <mergeCell ref="A5:A6"/>
    <mergeCell ref="B5:B6"/>
    <mergeCell ref="C5:C6"/>
    <mergeCell ref="D5:D6"/>
    <mergeCell ref="E5:E6"/>
    <mergeCell ref="F5:F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1DC3-FB0A-4664-A572-A330E8D12A5E}">
  <dimension ref="A1:M137"/>
  <sheetViews>
    <sheetView tabSelected="1" topLeftCell="A55" workbookViewId="0">
      <selection activeCell="P68" sqref="P68"/>
    </sheetView>
  </sheetViews>
  <sheetFormatPr defaultRowHeight="14.4"/>
  <cols>
    <col min="1" max="1" width="5" style="49" bestFit="1" customWidth="1"/>
    <col min="2" max="2" width="27.33203125" style="37" customWidth="1"/>
    <col min="3" max="3" width="16.44140625" style="37" customWidth="1"/>
    <col min="4" max="4" width="15.88671875" style="37" customWidth="1"/>
    <col min="5" max="5" width="5.33203125" bestFit="1" customWidth="1"/>
    <col min="6" max="6" width="9" style="109" bestFit="1" customWidth="1"/>
    <col min="7" max="7" width="12" style="109" bestFit="1" customWidth="1"/>
    <col min="8" max="8" width="12.5546875" style="109" customWidth="1"/>
    <col min="9" max="9" width="4.5546875" customWidth="1"/>
    <col min="10" max="10" width="9.33203125" bestFit="1" customWidth="1"/>
    <col min="13" max="13" width="16.33203125" style="46" customWidth="1"/>
  </cols>
  <sheetData>
    <row r="1" spans="1:13">
      <c r="A1" s="47"/>
      <c r="B1" s="40" t="s">
        <v>64</v>
      </c>
      <c r="C1" s="40"/>
      <c r="D1" s="38"/>
      <c r="E1" s="34"/>
      <c r="F1" s="62"/>
      <c r="G1" s="62"/>
      <c r="H1" s="62"/>
      <c r="I1" s="34"/>
      <c r="J1" s="34"/>
      <c r="K1" s="34"/>
      <c r="L1" s="34"/>
      <c r="M1" s="43"/>
    </row>
    <row r="2" spans="1:13">
      <c r="A2" s="48"/>
      <c r="B2" s="38"/>
      <c r="C2" s="38"/>
      <c r="D2" s="38"/>
      <c r="E2" s="34"/>
      <c r="F2" s="62"/>
      <c r="G2" s="62"/>
      <c r="H2" s="62"/>
      <c r="I2" s="34"/>
      <c r="J2" s="34"/>
      <c r="K2" s="34"/>
      <c r="L2" s="34"/>
      <c r="M2" s="43"/>
    </row>
    <row r="3" spans="1:13">
      <c r="A3" s="48"/>
      <c r="B3" s="38"/>
      <c r="C3" s="38"/>
      <c r="D3" s="38"/>
      <c r="E3" s="34"/>
      <c r="F3" s="62"/>
      <c r="G3" s="62"/>
      <c r="H3" s="62"/>
      <c r="I3" s="34"/>
      <c r="J3" s="36" t="s">
        <v>136</v>
      </c>
      <c r="K3" s="34"/>
      <c r="L3" s="34"/>
      <c r="M3" s="43"/>
    </row>
    <row r="4" spans="1:13">
      <c r="A4" s="47" t="s">
        <v>25</v>
      </c>
      <c r="B4" s="40" t="s">
        <v>24</v>
      </c>
      <c r="C4" s="40" t="s">
        <v>45</v>
      </c>
      <c r="D4" s="40" t="s">
        <v>33</v>
      </c>
      <c r="E4" s="36" t="s">
        <v>19</v>
      </c>
      <c r="F4" s="103" t="s">
        <v>21</v>
      </c>
      <c r="G4" s="103" t="s">
        <v>22</v>
      </c>
      <c r="H4" s="103" t="s">
        <v>23</v>
      </c>
      <c r="I4" s="36"/>
      <c r="J4" s="36" t="s">
        <v>61</v>
      </c>
      <c r="K4" s="36" t="s">
        <v>22</v>
      </c>
      <c r="L4" s="36" t="s">
        <v>59</v>
      </c>
      <c r="M4" s="44" t="s">
        <v>60</v>
      </c>
    </row>
    <row r="5" spans="1:13">
      <c r="A5" s="48">
        <v>1</v>
      </c>
      <c r="B5" s="38" t="s">
        <v>18</v>
      </c>
      <c r="C5" s="38" t="s">
        <v>43</v>
      </c>
      <c r="D5" s="38" t="s">
        <v>34</v>
      </c>
      <c r="E5" s="34" t="s">
        <v>20</v>
      </c>
      <c r="F5" s="62">
        <v>6</v>
      </c>
      <c r="G5" s="62">
        <v>87</v>
      </c>
      <c r="H5" s="62">
        <f>F5*G5</f>
        <v>522</v>
      </c>
      <c r="I5" s="34"/>
      <c r="J5" s="34"/>
      <c r="K5" s="34"/>
      <c r="L5" s="34"/>
      <c r="M5" s="45"/>
    </row>
    <row r="6" spans="1:13">
      <c r="A6" s="48">
        <f>A5+1</f>
        <v>2</v>
      </c>
      <c r="B6" s="38" t="s">
        <v>30</v>
      </c>
      <c r="C6" s="38"/>
      <c r="D6" s="38" t="s">
        <v>35</v>
      </c>
      <c r="E6" s="34" t="s">
        <v>20</v>
      </c>
      <c r="F6" s="62">
        <v>4</v>
      </c>
      <c r="G6" s="62">
        <v>35</v>
      </c>
      <c r="H6" s="62">
        <f>F6*G6</f>
        <v>140</v>
      </c>
      <c r="I6" s="34"/>
      <c r="J6" s="34"/>
      <c r="K6" s="34"/>
      <c r="L6" s="34"/>
      <c r="M6" s="45"/>
    </row>
    <row r="7" spans="1:13">
      <c r="A7" s="48">
        <f t="shared" ref="A7:A21" si="0">A6+1</f>
        <v>3</v>
      </c>
      <c r="B7" s="38" t="s">
        <v>31</v>
      </c>
      <c r="C7" s="38" t="s">
        <v>44</v>
      </c>
      <c r="D7" s="38"/>
      <c r="E7" s="34" t="s">
        <v>32</v>
      </c>
      <c r="F7" s="62">
        <v>1</v>
      </c>
      <c r="G7" s="62">
        <v>500</v>
      </c>
      <c r="H7" s="62">
        <f>F7*G7</f>
        <v>500</v>
      </c>
      <c r="I7" s="34"/>
      <c r="J7" s="34"/>
      <c r="K7" s="34"/>
      <c r="L7" s="34"/>
      <c r="M7" s="45"/>
    </row>
    <row r="8" spans="1:13" ht="28.8">
      <c r="A8" s="48">
        <f t="shared" si="0"/>
        <v>4</v>
      </c>
      <c r="B8" s="38" t="s">
        <v>26</v>
      </c>
      <c r="C8" s="38" t="s">
        <v>46</v>
      </c>
      <c r="D8" s="38" t="s">
        <v>27</v>
      </c>
      <c r="E8" s="34" t="s">
        <v>20</v>
      </c>
      <c r="F8" s="62">
        <v>6</v>
      </c>
      <c r="G8" s="62">
        <v>720</v>
      </c>
      <c r="H8" s="104">
        <f>F8*G8</f>
        <v>4320</v>
      </c>
      <c r="I8" s="41"/>
      <c r="J8" s="34" t="s">
        <v>58</v>
      </c>
      <c r="K8" s="34">
        <v>600</v>
      </c>
      <c r="L8" s="34">
        <f>F8*K8</f>
        <v>3600</v>
      </c>
      <c r="M8" s="45">
        <f>H8-L8</f>
        <v>720</v>
      </c>
    </row>
    <row r="9" spans="1:13" ht="28.8">
      <c r="A9" s="48">
        <f t="shared" si="0"/>
        <v>5</v>
      </c>
      <c r="B9" s="38" t="s">
        <v>28</v>
      </c>
      <c r="C9" s="38" t="s">
        <v>47</v>
      </c>
      <c r="D9" s="38" t="s">
        <v>36</v>
      </c>
      <c r="E9" s="34" t="s">
        <v>55</v>
      </c>
      <c r="F9" s="62">
        <v>1</v>
      </c>
      <c r="G9" s="62">
        <v>550</v>
      </c>
      <c r="H9" s="62">
        <f>F9*G9</f>
        <v>550</v>
      </c>
      <c r="I9" s="34"/>
      <c r="J9" s="34"/>
      <c r="K9" s="34"/>
      <c r="L9" s="34"/>
      <c r="M9" s="45"/>
    </row>
    <row r="10" spans="1:13">
      <c r="A10" s="48">
        <f t="shared" si="0"/>
        <v>6</v>
      </c>
      <c r="B10" s="38" t="s">
        <v>29</v>
      </c>
      <c r="C10" s="38" t="s">
        <v>44</v>
      </c>
      <c r="D10" s="38"/>
      <c r="E10" s="34" t="s">
        <v>20</v>
      </c>
      <c r="F10" s="62">
        <v>6</v>
      </c>
      <c r="G10" s="62">
        <v>200</v>
      </c>
      <c r="H10" s="62">
        <f>F10*G10</f>
        <v>1200</v>
      </c>
      <c r="I10" s="34"/>
      <c r="J10" s="34"/>
      <c r="K10" s="34"/>
      <c r="L10" s="34"/>
      <c r="M10" s="45"/>
    </row>
    <row r="11" spans="1:13">
      <c r="A11" s="48">
        <f t="shared" si="0"/>
        <v>7</v>
      </c>
      <c r="B11" s="38" t="s">
        <v>38</v>
      </c>
      <c r="C11" s="38" t="s">
        <v>48</v>
      </c>
      <c r="D11" s="38" t="s">
        <v>49</v>
      </c>
      <c r="E11" s="34" t="s">
        <v>37</v>
      </c>
      <c r="F11" s="62">
        <v>8</v>
      </c>
      <c r="G11" s="62">
        <v>75</v>
      </c>
      <c r="H11" s="62">
        <f>F11*G11</f>
        <v>600</v>
      </c>
      <c r="I11" s="34"/>
      <c r="J11" s="34"/>
      <c r="K11" s="34"/>
      <c r="L11" s="34"/>
      <c r="M11" s="45"/>
    </row>
    <row r="12" spans="1:13" ht="43.2">
      <c r="A12" s="48">
        <f t="shared" si="0"/>
        <v>8</v>
      </c>
      <c r="B12" s="38" t="s">
        <v>39</v>
      </c>
      <c r="C12" s="38" t="s">
        <v>41</v>
      </c>
      <c r="D12" s="38" t="s">
        <v>41</v>
      </c>
      <c r="E12" s="34" t="s">
        <v>40</v>
      </c>
      <c r="F12" s="62">
        <v>13.5</v>
      </c>
      <c r="G12" s="62">
        <v>70</v>
      </c>
      <c r="H12" s="62">
        <f>F12*G12</f>
        <v>945</v>
      </c>
      <c r="I12" s="34"/>
      <c r="J12" s="34"/>
      <c r="K12" s="34"/>
      <c r="L12" s="34"/>
      <c r="M12" s="45"/>
    </row>
    <row r="13" spans="1:13" ht="28.8">
      <c r="A13" s="48">
        <f t="shared" si="0"/>
        <v>9</v>
      </c>
      <c r="B13" s="38" t="s">
        <v>13</v>
      </c>
      <c r="C13" s="38" t="s">
        <v>42</v>
      </c>
      <c r="D13" s="38" t="s">
        <v>42</v>
      </c>
      <c r="E13" s="34" t="s">
        <v>40</v>
      </c>
      <c r="F13" s="62">
        <v>5</v>
      </c>
      <c r="G13" s="62">
        <v>70</v>
      </c>
      <c r="H13" s="62">
        <f>F13*G13</f>
        <v>350</v>
      </c>
      <c r="I13" s="34"/>
      <c r="J13" s="34"/>
      <c r="K13" s="34"/>
      <c r="L13" s="34"/>
      <c r="M13" s="45"/>
    </row>
    <row r="14" spans="1:13">
      <c r="A14" s="48">
        <f t="shared" si="0"/>
        <v>10</v>
      </c>
      <c r="B14" s="38" t="s">
        <v>50</v>
      </c>
      <c r="C14" s="38"/>
      <c r="D14" s="38"/>
      <c r="E14" s="34" t="s">
        <v>40</v>
      </c>
      <c r="F14" s="62">
        <v>12</v>
      </c>
      <c r="G14" s="62">
        <v>50</v>
      </c>
      <c r="H14" s="62">
        <f>F14*G14</f>
        <v>600</v>
      </c>
      <c r="I14" s="34"/>
      <c r="J14" s="34"/>
      <c r="K14" s="34"/>
      <c r="L14" s="34"/>
      <c r="M14" s="45"/>
    </row>
    <row r="15" spans="1:13">
      <c r="A15" s="48">
        <f t="shared" si="0"/>
        <v>11</v>
      </c>
      <c r="B15" s="38" t="s">
        <v>51</v>
      </c>
      <c r="C15" s="38"/>
      <c r="D15" s="38"/>
      <c r="E15" s="34" t="s">
        <v>40</v>
      </c>
      <c r="F15" s="62">
        <v>8.5</v>
      </c>
      <c r="G15" s="62">
        <v>30</v>
      </c>
      <c r="H15" s="62">
        <f>F15*G15</f>
        <v>255</v>
      </c>
      <c r="I15" s="34"/>
      <c r="J15" s="34"/>
      <c r="K15" s="34"/>
      <c r="L15" s="34"/>
      <c r="M15" s="45"/>
    </row>
    <row r="16" spans="1:13">
      <c r="A16" s="48">
        <f t="shared" si="0"/>
        <v>12</v>
      </c>
      <c r="B16" s="38" t="s">
        <v>14</v>
      </c>
      <c r="C16" s="38" t="s">
        <v>44</v>
      </c>
      <c r="D16" s="38"/>
      <c r="E16" s="34" t="s">
        <v>40</v>
      </c>
      <c r="F16" s="62">
        <v>18.5</v>
      </c>
      <c r="G16" s="62">
        <v>35</v>
      </c>
      <c r="H16" s="62">
        <f>F16*G16</f>
        <v>647.5</v>
      </c>
      <c r="I16" s="34"/>
      <c r="J16" s="34"/>
      <c r="K16" s="34"/>
      <c r="L16" s="34"/>
      <c r="M16" s="45"/>
    </row>
    <row r="17" spans="1:13">
      <c r="A17" s="48">
        <f t="shared" si="0"/>
        <v>13</v>
      </c>
      <c r="B17" s="38" t="s">
        <v>52</v>
      </c>
      <c r="C17" s="38"/>
      <c r="D17" s="38"/>
      <c r="E17" s="34" t="s">
        <v>53</v>
      </c>
      <c r="F17" s="62">
        <v>1</v>
      </c>
      <c r="G17" s="62">
        <v>425</v>
      </c>
      <c r="H17" s="104">
        <f>F17*G17</f>
        <v>425</v>
      </c>
      <c r="I17" s="41"/>
      <c r="J17" s="34">
        <v>1</v>
      </c>
      <c r="K17" s="34">
        <v>0</v>
      </c>
      <c r="L17" s="34">
        <f>F17*K17</f>
        <v>0</v>
      </c>
      <c r="M17" s="45">
        <f>H17-L17</f>
        <v>425</v>
      </c>
    </row>
    <row r="18" spans="1:13">
      <c r="A18" s="48">
        <f t="shared" si="0"/>
        <v>14</v>
      </c>
      <c r="B18" s="38" t="s">
        <v>15</v>
      </c>
      <c r="C18" s="38"/>
      <c r="D18" s="38"/>
      <c r="E18" s="34" t="s">
        <v>55</v>
      </c>
      <c r="F18" s="62">
        <v>1</v>
      </c>
      <c r="G18" s="62">
        <v>250</v>
      </c>
      <c r="H18" s="62">
        <f t="shared" ref="H18:H21" si="1">F18*G18</f>
        <v>250</v>
      </c>
      <c r="I18" s="34"/>
      <c r="J18" s="34"/>
      <c r="K18" s="34"/>
      <c r="L18" s="34"/>
      <c r="M18" s="45"/>
    </row>
    <row r="19" spans="1:13">
      <c r="A19" s="48">
        <f t="shared" si="0"/>
        <v>15</v>
      </c>
      <c r="B19" s="38" t="s">
        <v>16</v>
      </c>
      <c r="C19" s="38"/>
      <c r="D19" s="38"/>
      <c r="E19" s="34" t="s">
        <v>55</v>
      </c>
      <c r="F19" s="62">
        <v>1</v>
      </c>
      <c r="G19" s="62">
        <v>350</v>
      </c>
      <c r="H19" s="62">
        <f t="shared" si="1"/>
        <v>350</v>
      </c>
      <c r="I19" s="34"/>
      <c r="J19" s="34"/>
      <c r="K19" s="34"/>
      <c r="L19" s="34"/>
      <c r="M19" s="45"/>
    </row>
    <row r="20" spans="1:13">
      <c r="A20" s="48">
        <f t="shared" si="0"/>
        <v>16</v>
      </c>
      <c r="B20" s="38" t="s">
        <v>17</v>
      </c>
      <c r="C20" s="38"/>
      <c r="D20" s="38"/>
      <c r="E20" s="34" t="s">
        <v>55</v>
      </c>
      <c r="F20" s="62">
        <v>1</v>
      </c>
      <c r="G20" s="62">
        <v>750</v>
      </c>
      <c r="H20" s="62">
        <f t="shared" si="1"/>
        <v>750</v>
      </c>
      <c r="I20" s="34"/>
      <c r="J20" s="34"/>
      <c r="K20" s="34"/>
      <c r="L20" s="34"/>
      <c r="M20" s="45"/>
    </row>
    <row r="21" spans="1:13" ht="28.8">
      <c r="A21" s="48">
        <f t="shared" si="0"/>
        <v>17</v>
      </c>
      <c r="B21" s="38" t="s">
        <v>54</v>
      </c>
      <c r="C21" s="38"/>
      <c r="D21" s="38"/>
      <c r="E21" s="34" t="s">
        <v>55</v>
      </c>
      <c r="F21" s="62">
        <v>1</v>
      </c>
      <c r="G21" s="62">
        <v>300</v>
      </c>
      <c r="H21" s="62">
        <f t="shared" si="1"/>
        <v>300</v>
      </c>
      <c r="I21" s="34"/>
      <c r="J21" s="34"/>
      <c r="K21" s="34"/>
      <c r="L21" s="34"/>
      <c r="M21" s="45"/>
    </row>
    <row r="22" spans="1:13">
      <c r="A22" s="48"/>
      <c r="B22" s="38"/>
      <c r="C22" s="38"/>
      <c r="D22" s="38"/>
      <c r="E22" s="34"/>
      <c r="F22" s="62"/>
      <c r="G22" s="62"/>
      <c r="H22" s="62"/>
      <c r="I22" s="34"/>
      <c r="J22" s="34"/>
      <c r="K22" s="34"/>
      <c r="L22" s="34"/>
      <c r="M22" s="45"/>
    </row>
    <row r="23" spans="1:13">
      <c r="A23" s="48"/>
      <c r="B23" s="38"/>
      <c r="C23" s="38"/>
      <c r="D23" s="38"/>
      <c r="E23" s="34"/>
      <c r="F23" s="62"/>
      <c r="G23" s="62"/>
      <c r="H23" s="62"/>
      <c r="I23" s="34"/>
      <c r="J23" s="34"/>
      <c r="K23" s="34"/>
      <c r="L23" s="34"/>
      <c r="M23" s="45"/>
    </row>
    <row r="24" spans="1:13">
      <c r="A24" s="50"/>
      <c r="B24" s="51" t="s">
        <v>57</v>
      </c>
      <c r="C24" s="51"/>
      <c r="D24" s="51"/>
      <c r="E24" s="52"/>
      <c r="F24" s="105"/>
      <c r="G24" s="105"/>
      <c r="H24" s="106">
        <f>SUM(H5:H23)</f>
        <v>12704.5</v>
      </c>
      <c r="I24" s="53"/>
      <c r="J24" s="52"/>
      <c r="K24" s="52"/>
      <c r="L24" s="52"/>
      <c r="M24" s="54">
        <f>SUM(M5:M23)</f>
        <v>1145</v>
      </c>
    </row>
    <row r="25" spans="1:13">
      <c r="A25" s="48"/>
      <c r="B25" s="38" t="s">
        <v>56</v>
      </c>
      <c r="C25" s="38"/>
      <c r="D25" s="38"/>
      <c r="E25" s="34"/>
      <c r="F25" s="62"/>
      <c r="G25" s="62"/>
      <c r="H25" s="62">
        <f>H24*20%</f>
        <v>2540.9</v>
      </c>
      <c r="I25" s="34"/>
      <c r="J25" s="34"/>
      <c r="K25" s="34"/>
      <c r="L25" s="34"/>
      <c r="M25" s="45">
        <f>M24*20%</f>
        <v>229</v>
      </c>
    </row>
    <row r="26" spans="1:13">
      <c r="A26" s="97"/>
      <c r="B26" s="98" t="s">
        <v>63</v>
      </c>
      <c r="C26" s="98"/>
      <c r="D26" s="98"/>
      <c r="E26" s="99"/>
      <c r="F26" s="107"/>
      <c r="G26" s="107"/>
      <c r="H26" s="108">
        <f>H24+H25</f>
        <v>15245.4</v>
      </c>
      <c r="I26" s="56"/>
      <c r="J26" s="52"/>
      <c r="K26" s="52"/>
      <c r="L26" s="52"/>
      <c r="M26" s="55">
        <f>M24+M25</f>
        <v>1374</v>
      </c>
    </row>
    <row r="27" spans="1:13">
      <c r="A27" s="48"/>
      <c r="B27" s="39" t="s">
        <v>62</v>
      </c>
      <c r="C27" s="38"/>
      <c r="D27" s="38"/>
      <c r="E27" s="34"/>
      <c r="F27" s="62"/>
      <c r="G27" s="62"/>
      <c r="H27" s="102">
        <f>H26-M26</f>
        <v>13871.4</v>
      </c>
      <c r="I27" s="88"/>
      <c r="J27" s="34"/>
      <c r="K27" s="34"/>
      <c r="L27" s="34"/>
      <c r="M27" s="45"/>
    </row>
    <row r="29" spans="1:13" ht="43.2" customHeight="1">
      <c r="A29" s="57" t="s">
        <v>65</v>
      </c>
      <c r="B29" s="58" t="s">
        <v>66</v>
      </c>
      <c r="C29" s="58"/>
    </row>
    <row r="31" spans="1:13" ht="28.8">
      <c r="A31" s="47"/>
      <c r="B31" s="40" t="s">
        <v>120</v>
      </c>
      <c r="C31" s="40"/>
      <c r="D31" s="38"/>
      <c r="E31" s="34"/>
      <c r="F31" s="62"/>
      <c r="G31" s="62"/>
      <c r="H31" s="62"/>
      <c r="I31" s="34"/>
      <c r="J31" s="34"/>
      <c r="K31" s="34"/>
      <c r="L31" s="34"/>
      <c r="M31" s="43"/>
    </row>
    <row r="32" spans="1:13">
      <c r="A32" s="48"/>
      <c r="B32" s="38"/>
      <c r="C32" s="38"/>
      <c r="D32" s="38"/>
      <c r="E32" s="34"/>
      <c r="F32" s="62"/>
      <c r="G32" s="62"/>
      <c r="H32" s="62"/>
      <c r="I32" s="34"/>
      <c r="J32" s="34"/>
      <c r="K32" s="34"/>
      <c r="L32" s="34"/>
      <c r="M32" s="43"/>
    </row>
    <row r="33" spans="1:13">
      <c r="A33" s="48"/>
      <c r="B33" s="38"/>
      <c r="C33" s="38"/>
      <c r="D33" s="38"/>
      <c r="E33" s="34"/>
      <c r="F33" s="62"/>
      <c r="G33" s="62"/>
      <c r="H33" s="62"/>
      <c r="I33" s="34"/>
      <c r="J33" s="34"/>
      <c r="K33" s="34"/>
      <c r="L33" s="34"/>
      <c r="M33" s="43"/>
    </row>
    <row r="34" spans="1:13">
      <c r="A34" s="47" t="s">
        <v>25</v>
      </c>
      <c r="B34" s="40" t="s">
        <v>24</v>
      </c>
      <c r="C34" s="40" t="s">
        <v>45</v>
      </c>
      <c r="D34" s="40" t="s">
        <v>33</v>
      </c>
      <c r="E34" s="36" t="s">
        <v>19</v>
      </c>
      <c r="F34" s="103" t="s">
        <v>21</v>
      </c>
      <c r="G34" s="103" t="s">
        <v>22</v>
      </c>
      <c r="H34" s="103" t="s">
        <v>23</v>
      </c>
      <c r="I34" s="36"/>
      <c r="J34" s="36" t="s">
        <v>61</v>
      </c>
      <c r="K34" s="36" t="s">
        <v>22</v>
      </c>
      <c r="L34" s="36" t="s">
        <v>59</v>
      </c>
      <c r="M34" s="44" t="s">
        <v>60</v>
      </c>
    </row>
    <row r="35" spans="1:13">
      <c r="A35" s="59"/>
      <c r="B35" s="60" t="s">
        <v>68</v>
      </c>
      <c r="C35" s="40"/>
      <c r="D35" s="40"/>
      <c r="E35" s="36"/>
      <c r="F35" s="103"/>
      <c r="G35" s="103"/>
      <c r="H35" s="103"/>
      <c r="I35" s="36"/>
      <c r="J35" s="88"/>
      <c r="K35" s="88"/>
      <c r="L35" s="88"/>
      <c r="M35" s="44"/>
    </row>
    <row r="36" spans="1:13">
      <c r="A36" s="48">
        <v>1</v>
      </c>
      <c r="B36" s="38" t="s">
        <v>73</v>
      </c>
      <c r="C36" s="38" t="s">
        <v>84</v>
      </c>
      <c r="D36" s="38" t="s">
        <v>72</v>
      </c>
      <c r="E36" s="34" t="s">
        <v>20</v>
      </c>
      <c r="F36" s="62">
        <v>191.16864000000001</v>
      </c>
      <c r="G36" s="62">
        <v>102</v>
      </c>
      <c r="H36" s="62">
        <f>F36*G36</f>
        <v>19499.201280000001</v>
      </c>
      <c r="I36" s="62"/>
      <c r="J36" s="87"/>
      <c r="K36" s="87"/>
      <c r="L36" s="87"/>
      <c r="M36" s="45"/>
    </row>
    <row r="37" spans="1:13">
      <c r="A37" s="48">
        <v>1</v>
      </c>
      <c r="B37" s="38" t="s">
        <v>87</v>
      </c>
      <c r="C37" s="38" t="s">
        <v>84</v>
      </c>
      <c r="D37" s="38" t="s">
        <v>72</v>
      </c>
      <c r="E37" s="34" t="s">
        <v>20</v>
      </c>
      <c r="F37" s="62">
        <v>77.500799999999998</v>
      </c>
      <c r="G37" s="62">
        <v>25</v>
      </c>
      <c r="H37" s="62">
        <f>F37*G37</f>
        <v>1937.52</v>
      </c>
      <c r="I37" s="62"/>
      <c r="J37" s="87"/>
      <c r="K37" s="87"/>
      <c r="L37" s="87"/>
      <c r="M37" s="45"/>
    </row>
    <row r="38" spans="1:13">
      <c r="A38" s="48">
        <f>A36+1</f>
        <v>2</v>
      </c>
      <c r="B38" s="38" t="s">
        <v>80</v>
      </c>
      <c r="C38" s="38" t="s">
        <v>85</v>
      </c>
      <c r="D38" s="38" t="s">
        <v>72</v>
      </c>
      <c r="E38" s="34" t="s">
        <v>20</v>
      </c>
      <c r="F38" s="62">
        <v>96.875999999999991</v>
      </c>
      <c r="G38" s="62">
        <v>125</v>
      </c>
      <c r="H38" s="62">
        <f>F38*G38</f>
        <v>12109.499999999998</v>
      </c>
      <c r="I38" s="62"/>
      <c r="J38" s="87"/>
      <c r="K38" s="87"/>
      <c r="L38" s="87"/>
      <c r="M38" s="45"/>
    </row>
    <row r="39" spans="1:13">
      <c r="A39" s="48">
        <f>A38+1</f>
        <v>3</v>
      </c>
      <c r="B39" s="38" t="s">
        <v>80</v>
      </c>
      <c r="C39" s="38" t="s">
        <v>85</v>
      </c>
      <c r="D39" s="38" t="s">
        <v>72</v>
      </c>
      <c r="E39" s="34" t="s">
        <v>20</v>
      </c>
      <c r="F39" s="62">
        <v>95.584320000000005</v>
      </c>
      <c r="G39" s="62">
        <v>125</v>
      </c>
      <c r="H39" s="62">
        <f>F39*G39</f>
        <v>11948.04</v>
      </c>
      <c r="I39" s="62"/>
      <c r="J39" s="87"/>
      <c r="K39" s="87"/>
      <c r="L39" s="87"/>
      <c r="M39" s="45"/>
    </row>
    <row r="40" spans="1:13">
      <c r="A40" s="48">
        <f>A39+1</f>
        <v>4</v>
      </c>
      <c r="B40" s="38" t="s">
        <v>80</v>
      </c>
      <c r="C40" s="38" t="s">
        <v>85</v>
      </c>
      <c r="D40" s="38" t="s">
        <v>72</v>
      </c>
      <c r="E40" s="34" t="s">
        <v>20</v>
      </c>
      <c r="F40" s="62">
        <v>59.740199999999994</v>
      </c>
      <c r="G40" s="62">
        <v>125</v>
      </c>
      <c r="H40" s="62">
        <f>F40*G40</f>
        <v>7467.5249999999996</v>
      </c>
      <c r="I40" s="62"/>
      <c r="J40" s="87"/>
      <c r="K40" s="87"/>
      <c r="L40" s="87"/>
      <c r="M40" s="45"/>
    </row>
    <row r="41" spans="1:13" ht="28.8">
      <c r="A41" s="48">
        <f>A40+1</f>
        <v>5</v>
      </c>
      <c r="B41" s="38" t="s">
        <v>83</v>
      </c>
      <c r="C41" s="38" t="s">
        <v>86</v>
      </c>
      <c r="D41" s="38" t="s">
        <v>72</v>
      </c>
      <c r="E41" s="34" t="s">
        <v>20</v>
      </c>
      <c r="F41" s="62">
        <v>155.0016</v>
      </c>
      <c r="G41" s="62">
        <v>87</v>
      </c>
      <c r="H41" s="62">
        <f>F41*G41</f>
        <v>13485.1392</v>
      </c>
      <c r="I41" s="62"/>
      <c r="J41" s="87"/>
      <c r="K41" s="87"/>
      <c r="L41" s="87"/>
      <c r="M41" s="45"/>
    </row>
    <row r="42" spans="1:13">
      <c r="A42" s="48">
        <f>A41+1</f>
        <v>6</v>
      </c>
      <c r="B42" s="38" t="s">
        <v>80</v>
      </c>
      <c r="C42" s="38" t="s">
        <v>86</v>
      </c>
      <c r="D42" s="38" t="s">
        <v>72</v>
      </c>
      <c r="E42" s="34" t="s">
        <v>20</v>
      </c>
      <c r="F42" s="62">
        <v>19.3752</v>
      </c>
      <c r="G42" s="62">
        <v>125</v>
      </c>
      <c r="H42" s="62">
        <f>F42*G42</f>
        <v>2421.9</v>
      </c>
      <c r="I42" s="62"/>
      <c r="J42" s="87"/>
      <c r="K42" s="87"/>
      <c r="L42" s="87"/>
      <c r="M42" s="45"/>
    </row>
    <row r="43" spans="1:13">
      <c r="A43" s="48">
        <f>A42+1</f>
        <v>7</v>
      </c>
      <c r="B43" s="38" t="s">
        <v>73</v>
      </c>
      <c r="C43" s="38" t="s">
        <v>86</v>
      </c>
      <c r="D43" s="38" t="s">
        <v>72</v>
      </c>
      <c r="E43" s="34" t="s">
        <v>20</v>
      </c>
      <c r="F43" s="62">
        <v>77.500799999999998</v>
      </c>
      <c r="G43" s="62">
        <v>102</v>
      </c>
      <c r="H43" s="62">
        <f>F43*G43</f>
        <v>7905.0815999999995</v>
      </c>
      <c r="I43" s="62"/>
      <c r="J43" s="87"/>
      <c r="K43" s="87"/>
      <c r="L43" s="87"/>
      <c r="M43" s="45"/>
    </row>
    <row r="44" spans="1:13">
      <c r="A44" s="48"/>
      <c r="B44" s="38" t="s">
        <v>87</v>
      </c>
      <c r="C44" s="38" t="s">
        <v>88</v>
      </c>
      <c r="D44" s="38" t="s">
        <v>72</v>
      </c>
      <c r="E44" s="34" t="s">
        <v>20</v>
      </c>
      <c r="F44" s="62">
        <v>33.583680000000001</v>
      </c>
      <c r="G44" s="62">
        <v>25</v>
      </c>
      <c r="H44" s="62">
        <f>F44*G44</f>
        <v>839.59199999999998</v>
      </c>
      <c r="I44" s="62"/>
      <c r="J44" s="87"/>
      <c r="K44" s="87"/>
      <c r="L44" s="87"/>
      <c r="M44" s="45"/>
    </row>
    <row r="45" spans="1:13" ht="28.8">
      <c r="A45" s="48"/>
      <c r="B45" s="38" t="s">
        <v>90</v>
      </c>
      <c r="C45" s="38" t="s">
        <v>89</v>
      </c>
      <c r="D45" s="38" t="s">
        <v>72</v>
      </c>
      <c r="E45" s="34" t="s">
        <v>20</v>
      </c>
      <c r="F45" s="62">
        <v>64.294448400000007</v>
      </c>
      <c r="G45" s="62">
        <v>87</v>
      </c>
      <c r="H45" s="62">
        <f>F45*G45</f>
        <v>5593.6170108000006</v>
      </c>
      <c r="I45" s="62"/>
      <c r="J45" s="87"/>
      <c r="K45" s="87"/>
      <c r="L45" s="87"/>
      <c r="M45" s="45"/>
    </row>
    <row r="46" spans="1:13">
      <c r="A46" s="48"/>
      <c r="B46" s="38" t="s">
        <v>91</v>
      </c>
      <c r="C46" s="38" t="s">
        <v>89</v>
      </c>
      <c r="D46" s="38" t="s">
        <v>72</v>
      </c>
      <c r="E46" s="34" t="s">
        <v>20</v>
      </c>
      <c r="F46" s="62">
        <v>64.294448400000007</v>
      </c>
      <c r="G46" s="62">
        <v>80</v>
      </c>
      <c r="H46" s="62">
        <f>F46*G46</f>
        <v>5143.5558720000008</v>
      </c>
      <c r="I46" s="62"/>
      <c r="J46" s="87"/>
      <c r="K46" s="87"/>
      <c r="L46" s="87"/>
      <c r="M46" s="45"/>
    </row>
    <row r="47" spans="1:13">
      <c r="A47" s="48">
        <f>A40+1</f>
        <v>5</v>
      </c>
      <c r="B47" s="38" t="s">
        <v>67</v>
      </c>
      <c r="C47" s="38"/>
      <c r="D47" s="38" t="s">
        <v>35</v>
      </c>
      <c r="E47" s="34" t="s">
        <v>20</v>
      </c>
      <c r="F47" s="62">
        <v>640</v>
      </c>
      <c r="G47" s="62">
        <v>45</v>
      </c>
      <c r="H47" s="62">
        <f>F47*G47</f>
        <v>28800</v>
      </c>
      <c r="I47" s="62"/>
      <c r="J47" s="87"/>
      <c r="K47" s="87"/>
      <c r="L47" s="87"/>
      <c r="M47" s="45"/>
    </row>
    <row r="48" spans="1:13">
      <c r="A48" s="48">
        <f>A47+1</f>
        <v>6</v>
      </c>
      <c r="B48" s="38" t="s">
        <v>81</v>
      </c>
      <c r="C48" s="38"/>
      <c r="D48" s="38"/>
      <c r="E48" s="34" t="s">
        <v>82</v>
      </c>
      <c r="F48" s="62">
        <v>1</v>
      </c>
      <c r="G48" s="62">
        <v>6500</v>
      </c>
      <c r="H48" s="62">
        <f>F48*G48</f>
        <v>6500</v>
      </c>
      <c r="I48" s="62"/>
      <c r="J48" s="87"/>
      <c r="K48" s="87"/>
      <c r="L48" s="87"/>
      <c r="M48" s="45"/>
    </row>
    <row r="49" spans="1:13">
      <c r="A49" s="48">
        <f>A47+1</f>
        <v>6</v>
      </c>
      <c r="B49" s="38" t="s">
        <v>31</v>
      </c>
      <c r="C49" s="38" t="s">
        <v>44</v>
      </c>
      <c r="D49" s="38"/>
      <c r="E49" s="34" t="s">
        <v>75</v>
      </c>
      <c r="F49" s="62">
        <v>1</v>
      </c>
      <c r="G49" s="62">
        <f>F47*75</f>
        <v>48000</v>
      </c>
      <c r="H49" s="62">
        <f>F49*G49</f>
        <v>48000</v>
      </c>
      <c r="I49" s="62"/>
      <c r="J49" s="87"/>
      <c r="K49" s="87"/>
      <c r="L49" s="87"/>
      <c r="M49" s="45"/>
    </row>
    <row r="50" spans="1:13">
      <c r="A50" s="48">
        <f t="shared" ref="A50:A67" si="2">A49+1</f>
        <v>7</v>
      </c>
      <c r="B50" s="38" t="s">
        <v>69</v>
      </c>
      <c r="C50" s="38"/>
      <c r="D50" s="38"/>
      <c r="E50" s="34" t="s">
        <v>75</v>
      </c>
      <c r="F50" s="62">
        <v>1</v>
      </c>
      <c r="G50" s="62">
        <f>SUM(H36:H49)*3%</f>
        <v>5149.520158884</v>
      </c>
      <c r="H50" s="62">
        <f t="shared" ref="H50:H63" si="3">F50*G50</f>
        <v>5149.520158884</v>
      </c>
      <c r="I50" s="62"/>
      <c r="J50" s="87"/>
      <c r="K50" s="87"/>
      <c r="L50" s="87"/>
      <c r="M50" s="45"/>
    </row>
    <row r="51" spans="1:13">
      <c r="A51" s="59"/>
      <c r="B51" s="60" t="s">
        <v>110</v>
      </c>
      <c r="C51" s="60"/>
      <c r="D51" s="60"/>
      <c r="E51" s="42"/>
      <c r="F51" s="63"/>
      <c r="G51" s="63"/>
      <c r="H51" s="63">
        <f>SUM(H36:H50)</f>
        <v>176800.192121684</v>
      </c>
      <c r="I51" s="63"/>
      <c r="J51" s="87"/>
      <c r="K51" s="87"/>
      <c r="L51" s="87"/>
      <c r="M51" s="45"/>
    </row>
    <row r="52" spans="1:13">
      <c r="A52" s="64"/>
      <c r="B52" s="65" t="s">
        <v>95</v>
      </c>
      <c r="C52" s="66"/>
      <c r="D52" s="66"/>
      <c r="E52" s="67"/>
      <c r="F52" s="110"/>
      <c r="G52" s="110"/>
      <c r="H52" s="111"/>
      <c r="I52" s="68"/>
      <c r="J52" s="87"/>
      <c r="K52" s="87"/>
      <c r="L52" s="87"/>
      <c r="M52" s="45"/>
    </row>
    <row r="53" spans="1:13">
      <c r="A53" s="48">
        <f>A50+1</f>
        <v>8</v>
      </c>
      <c r="B53" s="38" t="s">
        <v>70</v>
      </c>
      <c r="C53" s="38"/>
      <c r="D53" s="38"/>
      <c r="E53" s="34" t="s">
        <v>20</v>
      </c>
      <c r="F53" s="62">
        <v>44.80514999999999</v>
      </c>
      <c r="G53" s="62">
        <v>350</v>
      </c>
      <c r="H53" s="62">
        <f t="shared" si="3"/>
        <v>15681.802499999996</v>
      </c>
      <c r="I53" s="34"/>
      <c r="J53" s="87"/>
      <c r="K53" s="87"/>
      <c r="L53" s="87"/>
      <c r="M53" s="45"/>
    </row>
    <row r="54" spans="1:13" ht="28.8">
      <c r="A54" s="48"/>
      <c r="B54" s="38" t="s">
        <v>92</v>
      </c>
      <c r="C54" s="38" t="s">
        <v>93</v>
      </c>
      <c r="D54" s="38" t="s">
        <v>72</v>
      </c>
      <c r="E54" s="34" t="s">
        <v>20</v>
      </c>
      <c r="F54" s="62">
        <v>64.294448400000007</v>
      </c>
      <c r="G54" s="62">
        <v>150</v>
      </c>
      <c r="H54" s="62">
        <f>F54*G54</f>
        <v>9644.167260000002</v>
      </c>
      <c r="I54" s="35"/>
      <c r="J54" s="87"/>
      <c r="K54" s="87"/>
      <c r="L54" s="87"/>
      <c r="M54" s="45"/>
    </row>
    <row r="55" spans="1:13">
      <c r="A55" s="48">
        <f>A53+1</f>
        <v>9</v>
      </c>
      <c r="B55" s="38" t="s">
        <v>79</v>
      </c>
      <c r="C55" s="38"/>
      <c r="D55" s="38"/>
      <c r="E55" s="34" t="s">
        <v>75</v>
      </c>
      <c r="F55" s="62">
        <v>1</v>
      </c>
      <c r="G55" s="62">
        <f>SUM(H49:H53)*1.5%</f>
        <v>3684.4727217085197</v>
      </c>
      <c r="H55" s="62">
        <f t="shared" ref="H55" si="4">F55*G55</f>
        <v>3684.4727217085197</v>
      </c>
      <c r="I55" s="34"/>
      <c r="J55" s="87"/>
      <c r="K55" s="87"/>
      <c r="L55" s="87"/>
      <c r="M55" s="45"/>
    </row>
    <row r="56" spans="1:13">
      <c r="A56" s="64"/>
      <c r="B56" s="65" t="s">
        <v>111</v>
      </c>
      <c r="C56" s="66"/>
      <c r="D56" s="66"/>
      <c r="E56" s="67"/>
      <c r="F56" s="110"/>
      <c r="G56" s="110"/>
      <c r="H56" s="111">
        <f>SUM(H53:H55)</f>
        <v>29010.44248170852</v>
      </c>
      <c r="I56" s="69"/>
      <c r="J56" s="87"/>
      <c r="K56" s="87"/>
      <c r="L56" s="87"/>
      <c r="M56" s="45"/>
    </row>
    <row r="57" spans="1:13">
      <c r="A57" s="70"/>
      <c r="B57" s="71"/>
      <c r="C57" s="72"/>
      <c r="D57" s="72"/>
      <c r="E57" s="73"/>
      <c r="F57" s="112"/>
      <c r="G57" s="112"/>
      <c r="H57" s="113"/>
      <c r="I57" s="74"/>
      <c r="J57" s="87"/>
      <c r="K57" s="87"/>
      <c r="L57" s="87"/>
      <c r="M57" s="45"/>
    </row>
    <row r="58" spans="1:13">
      <c r="A58" s="50"/>
      <c r="B58" s="75" t="s">
        <v>94</v>
      </c>
      <c r="C58" s="51"/>
      <c r="D58" s="51"/>
      <c r="E58" s="52"/>
      <c r="F58" s="105"/>
      <c r="G58" s="105"/>
      <c r="H58" s="106"/>
      <c r="I58" s="53"/>
      <c r="J58" s="87"/>
      <c r="K58" s="87"/>
      <c r="L58" s="87"/>
      <c r="M58" s="45"/>
    </row>
    <row r="59" spans="1:13" ht="28.8">
      <c r="A59" s="48">
        <f>A53+1</f>
        <v>9</v>
      </c>
      <c r="B59" s="38" t="s">
        <v>71</v>
      </c>
      <c r="C59" s="38"/>
      <c r="D59" s="38"/>
      <c r="E59" s="34" t="s">
        <v>37</v>
      </c>
      <c r="F59" s="62">
        <v>59.04</v>
      </c>
      <c r="G59" s="62">
        <v>60</v>
      </c>
      <c r="H59" s="62">
        <f t="shared" si="3"/>
        <v>3542.4</v>
      </c>
      <c r="I59" s="34"/>
      <c r="J59" s="87"/>
      <c r="K59" s="87"/>
      <c r="L59" s="87"/>
      <c r="M59" s="45"/>
    </row>
    <row r="60" spans="1:13">
      <c r="A60" s="48">
        <f t="shared" si="2"/>
        <v>10</v>
      </c>
      <c r="B60" s="38" t="s">
        <v>13</v>
      </c>
      <c r="C60" s="38"/>
      <c r="D60" s="38"/>
      <c r="E60" s="34" t="s">
        <v>74</v>
      </c>
      <c r="F60" s="62">
        <v>44.613120000000009</v>
      </c>
      <c r="G60" s="62">
        <v>70</v>
      </c>
      <c r="H60" s="62">
        <f t="shared" si="3"/>
        <v>3122.9184000000005</v>
      </c>
      <c r="I60" s="34"/>
      <c r="J60" s="87"/>
      <c r="K60" s="87"/>
      <c r="L60" s="87"/>
      <c r="M60" s="45"/>
    </row>
    <row r="61" spans="1:13">
      <c r="A61" s="48">
        <f t="shared" si="2"/>
        <v>11</v>
      </c>
      <c r="B61" s="38" t="s">
        <v>13</v>
      </c>
      <c r="C61" s="38"/>
      <c r="D61" s="38"/>
      <c r="E61" s="34" t="s">
        <v>74</v>
      </c>
      <c r="F61" s="62">
        <v>36.172800000000002</v>
      </c>
      <c r="G61" s="62">
        <v>70</v>
      </c>
      <c r="H61" s="62">
        <f t="shared" si="3"/>
        <v>2532.096</v>
      </c>
      <c r="I61" s="34"/>
      <c r="J61" s="87"/>
      <c r="K61" s="87"/>
      <c r="L61" s="87"/>
      <c r="M61" s="45"/>
    </row>
    <row r="62" spans="1:13">
      <c r="A62" s="48">
        <f t="shared" si="2"/>
        <v>12</v>
      </c>
      <c r="B62" s="38" t="s">
        <v>13</v>
      </c>
      <c r="C62" s="38"/>
      <c r="D62" s="38"/>
      <c r="E62" s="34" t="s">
        <v>40</v>
      </c>
      <c r="F62" s="62">
        <v>60</v>
      </c>
      <c r="G62" s="62">
        <v>70</v>
      </c>
      <c r="H62" s="62">
        <f t="shared" si="3"/>
        <v>4200</v>
      </c>
      <c r="I62" s="34"/>
      <c r="J62" s="87"/>
      <c r="K62" s="87"/>
      <c r="L62" s="87"/>
      <c r="M62" s="45"/>
    </row>
    <row r="63" spans="1:13" ht="43.2">
      <c r="A63" s="48">
        <f t="shared" si="2"/>
        <v>13</v>
      </c>
      <c r="B63" s="38" t="s">
        <v>96</v>
      </c>
      <c r="C63" s="38" t="s">
        <v>97</v>
      </c>
      <c r="D63" s="38" t="s">
        <v>49</v>
      </c>
      <c r="E63" s="34" t="s">
        <v>37</v>
      </c>
      <c r="F63" s="62">
        <v>20</v>
      </c>
      <c r="G63" s="62">
        <v>750</v>
      </c>
      <c r="H63" s="62">
        <f t="shared" si="3"/>
        <v>15000</v>
      </c>
      <c r="I63" s="34"/>
      <c r="J63" s="87"/>
      <c r="K63" s="87"/>
      <c r="L63" s="87"/>
      <c r="M63" s="45"/>
    </row>
    <row r="64" spans="1:13" ht="28.8">
      <c r="A64" s="48">
        <f>A61+1</f>
        <v>12</v>
      </c>
      <c r="B64" s="38" t="s">
        <v>76</v>
      </c>
      <c r="C64" s="38"/>
      <c r="D64" s="38"/>
      <c r="E64" s="34" t="s">
        <v>75</v>
      </c>
      <c r="F64" s="62">
        <v>1</v>
      </c>
      <c r="G64" s="62">
        <f>SUM(H59:H61)*5%</f>
        <v>459.87072000000001</v>
      </c>
      <c r="H64" s="62">
        <f t="shared" ref="H64:H67" si="5">F64*G64</f>
        <v>459.87072000000001</v>
      </c>
      <c r="I64" s="34"/>
      <c r="J64" s="87"/>
      <c r="K64" s="87"/>
      <c r="L64" s="87"/>
      <c r="M64" s="45"/>
    </row>
    <row r="65" spans="1:13">
      <c r="A65" s="48">
        <f t="shared" si="2"/>
        <v>13</v>
      </c>
      <c r="B65" s="38" t="s">
        <v>14</v>
      </c>
      <c r="C65" s="38"/>
      <c r="D65" s="38"/>
      <c r="E65" s="34" t="s">
        <v>74</v>
      </c>
      <c r="F65" s="62">
        <v>140.78592</v>
      </c>
      <c r="G65" s="62">
        <v>75</v>
      </c>
      <c r="H65" s="62">
        <f t="shared" si="5"/>
        <v>10558.944</v>
      </c>
      <c r="I65" s="34"/>
      <c r="J65" s="87"/>
      <c r="K65" s="87"/>
      <c r="L65" s="87"/>
      <c r="M65" s="45"/>
    </row>
    <row r="66" spans="1:13">
      <c r="A66" s="48">
        <f t="shared" si="2"/>
        <v>14</v>
      </c>
      <c r="B66" s="38" t="s">
        <v>77</v>
      </c>
      <c r="C66" s="38"/>
      <c r="D66" s="38"/>
      <c r="E66" s="34" t="s">
        <v>74</v>
      </c>
      <c r="F66" s="62">
        <v>140.78592</v>
      </c>
      <c r="G66" s="62">
        <v>15</v>
      </c>
      <c r="H66" s="62">
        <f t="shared" si="5"/>
        <v>2111.7888000000003</v>
      </c>
      <c r="I66" s="34"/>
      <c r="J66" s="87"/>
      <c r="K66" s="87"/>
      <c r="L66" s="87"/>
      <c r="M66" s="45"/>
    </row>
    <row r="67" spans="1:13">
      <c r="A67" s="48">
        <f t="shared" si="2"/>
        <v>15</v>
      </c>
      <c r="B67" s="38" t="s">
        <v>78</v>
      </c>
      <c r="C67" s="38"/>
      <c r="D67" s="38"/>
      <c r="E67" s="34" t="s">
        <v>74</v>
      </c>
      <c r="F67" s="62">
        <v>140.78592</v>
      </c>
      <c r="G67" s="62">
        <v>25</v>
      </c>
      <c r="H67" s="62">
        <f t="shared" si="5"/>
        <v>3519.6480000000001</v>
      </c>
      <c r="I67" s="34"/>
      <c r="J67" s="87"/>
      <c r="K67" s="87"/>
      <c r="L67" s="87"/>
      <c r="M67" s="45"/>
    </row>
    <row r="68" spans="1:13">
      <c r="A68" s="50"/>
      <c r="B68" s="75" t="s">
        <v>112</v>
      </c>
      <c r="C68" s="51"/>
      <c r="D68" s="51"/>
      <c r="E68" s="52"/>
      <c r="F68" s="105"/>
      <c r="G68" s="105"/>
      <c r="H68" s="106">
        <f>SUM(H59:H67)</f>
        <v>45047.665920000007</v>
      </c>
      <c r="I68" s="53"/>
      <c r="J68" s="87"/>
      <c r="K68" s="87"/>
      <c r="L68" s="87"/>
      <c r="M68" s="45"/>
    </row>
    <row r="69" spans="1:13">
      <c r="A69" s="48"/>
      <c r="B69" s="40"/>
      <c r="C69" s="38"/>
      <c r="D69" s="38"/>
      <c r="E69" s="34"/>
      <c r="F69" s="62"/>
      <c r="G69" s="62"/>
      <c r="H69" s="103"/>
      <c r="I69" s="36"/>
      <c r="J69" s="87"/>
      <c r="K69" s="87"/>
      <c r="L69" s="87"/>
      <c r="M69" s="45"/>
    </row>
    <row r="70" spans="1:13">
      <c r="A70" s="76"/>
      <c r="B70" s="77" t="s">
        <v>98</v>
      </c>
      <c r="C70" s="78"/>
      <c r="D70" s="78"/>
      <c r="E70" s="79"/>
      <c r="F70" s="114"/>
      <c r="G70" s="114"/>
      <c r="H70" s="115"/>
      <c r="I70" s="80"/>
      <c r="J70" s="87"/>
      <c r="K70" s="87"/>
      <c r="L70" s="87"/>
      <c r="M70" s="45"/>
    </row>
    <row r="71" spans="1:13" ht="28.8">
      <c r="A71" s="48">
        <f>A49+1</f>
        <v>7</v>
      </c>
      <c r="B71" s="38" t="s">
        <v>26</v>
      </c>
      <c r="C71" s="38" t="s">
        <v>46</v>
      </c>
      <c r="D71" s="38" t="s">
        <v>27</v>
      </c>
      <c r="E71" s="34" t="s">
        <v>20</v>
      </c>
      <c r="F71" s="62">
        <v>120</v>
      </c>
      <c r="G71" s="62">
        <v>720</v>
      </c>
      <c r="H71" s="104">
        <f>F71*G71</f>
        <v>86400</v>
      </c>
      <c r="I71" s="41"/>
      <c r="J71" s="87"/>
      <c r="K71" s="87"/>
      <c r="L71" s="87"/>
      <c r="M71" s="45"/>
    </row>
    <row r="72" spans="1:13" ht="28.8">
      <c r="A72" s="48">
        <f t="shared" ref="A72:A89" si="6">A71+1</f>
        <v>8</v>
      </c>
      <c r="B72" s="38" t="s">
        <v>28</v>
      </c>
      <c r="C72" s="38" t="s">
        <v>47</v>
      </c>
      <c r="D72" s="38" t="s">
        <v>36</v>
      </c>
      <c r="E72" s="34" t="s">
        <v>55</v>
      </c>
      <c r="F72" s="62">
        <v>20</v>
      </c>
      <c r="G72" s="62">
        <v>550</v>
      </c>
      <c r="H72" s="62">
        <f>F72*G72</f>
        <v>11000</v>
      </c>
      <c r="I72" s="34"/>
      <c r="J72" s="87"/>
      <c r="K72" s="87"/>
      <c r="L72" s="87"/>
      <c r="M72" s="45"/>
    </row>
    <row r="73" spans="1:13">
      <c r="A73" s="48">
        <f t="shared" si="6"/>
        <v>9</v>
      </c>
      <c r="B73" s="38" t="s">
        <v>29</v>
      </c>
      <c r="C73" s="38" t="s">
        <v>44</v>
      </c>
      <c r="D73" s="38"/>
      <c r="E73" s="34" t="s">
        <v>20</v>
      </c>
      <c r="F73" s="62">
        <v>120</v>
      </c>
      <c r="G73" s="62">
        <v>250</v>
      </c>
      <c r="H73" s="62">
        <f>F73*G73</f>
        <v>30000</v>
      </c>
      <c r="I73" s="34"/>
      <c r="J73" s="87"/>
      <c r="K73" s="87"/>
      <c r="L73" s="87"/>
      <c r="M73" s="45"/>
    </row>
    <row r="74" spans="1:13">
      <c r="A74" s="48">
        <f t="shared" si="6"/>
        <v>10</v>
      </c>
      <c r="B74" s="38" t="s">
        <v>29</v>
      </c>
      <c r="C74" s="38"/>
      <c r="D74" s="38"/>
      <c r="E74" s="34" t="s">
        <v>37</v>
      </c>
      <c r="F74" s="62">
        <v>19.68</v>
      </c>
      <c r="G74" s="62">
        <v>350</v>
      </c>
      <c r="H74" s="62">
        <f>F74*G74</f>
        <v>6888</v>
      </c>
      <c r="I74" s="34"/>
      <c r="J74" s="87"/>
      <c r="K74" s="87"/>
      <c r="L74" s="87"/>
      <c r="M74" s="45"/>
    </row>
    <row r="75" spans="1:13">
      <c r="A75" s="76"/>
      <c r="B75" s="77" t="s">
        <v>113</v>
      </c>
      <c r="C75" s="78"/>
      <c r="D75" s="78"/>
      <c r="E75" s="79"/>
      <c r="F75" s="114"/>
      <c r="G75" s="114"/>
      <c r="H75" s="115">
        <f>SUM(H71:H74)</f>
        <v>134288</v>
      </c>
      <c r="I75" s="80"/>
      <c r="J75" s="34"/>
      <c r="K75" s="34"/>
      <c r="L75" s="34"/>
      <c r="M75" s="45"/>
    </row>
    <row r="76" spans="1:13">
      <c r="A76" s="48"/>
      <c r="B76" s="40"/>
      <c r="C76" s="38"/>
      <c r="D76" s="38"/>
      <c r="E76" s="34"/>
      <c r="F76" s="62"/>
      <c r="G76" s="62"/>
      <c r="H76" s="103"/>
      <c r="I76" s="36"/>
      <c r="J76" s="34"/>
      <c r="K76" s="34"/>
      <c r="L76" s="34"/>
      <c r="M76" s="45"/>
    </row>
    <row r="77" spans="1:13">
      <c r="A77" s="81"/>
      <c r="B77" s="82" t="s">
        <v>99</v>
      </c>
      <c r="C77" s="83"/>
      <c r="D77" s="83"/>
      <c r="E77" s="84"/>
      <c r="F77" s="116"/>
      <c r="G77" s="116"/>
      <c r="H77" s="117"/>
      <c r="I77" s="85"/>
      <c r="J77" s="34"/>
      <c r="K77" s="34"/>
      <c r="L77" s="34"/>
      <c r="M77" s="45"/>
    </row>
    <row r="78" spans="1:13">
      <c r="A78" s="48"/>
      <c r="B78" s="38" t="s">
        <v>100</v>
      </c>
      <c r="C78" s="38"/>
      <c r="D78" s="38"/>
      <c r="E78" s="34" t="s">
        <v>55</v>
      </c>
      <c r="F78" s="62">
        <v>5</v>
      </c>
      <c r="G78" s="62">
        <v>425</v>
      </c>
      <c r="H78" s="104">
        <f>F78*G78</f>
        <v>2125</v>
      </c>
      <c r="I78" s="41"/>
      <c r="J78" s="34"/>
      <c r="K78" s="34"/>
      <c r="L78" s="34"/>
      <c r="M78" s="45"/>
    </row>
    <row r="79" spans="1:13">
      <c r="A79" s="48"/>
      <c r="B79" s="38" t="s">
        <v>101</v>
      </c>
      <c r="C79" s="38"/>
      <c r="D79" s="38"/>
      <c r="E79" s="34" t="s">
        <v>55</v>
      </c>
      <c r="F79" s="62">
        <v>2</v>
      </c>
      <c r="G79" s="62">
        <v>2500</v>
      </c>
      <c r="H79" s="104">
        <f>F79*G79</f>
        <v>5000</v>
      </c>
      <c r="I79" s="41"/>
      <c r="J79" s="34"/>
      <c r="K79" s="34"/>
      <c r="L79" s="34"/>
      <c r="M79" s="45"/>
    </row>
    <row r="80" spans="1:13">
      <c r="A80" s="48"/>
      <c r="B80" s="38" t="s">
        <v>102</v>
      </c>
      <c r="C80" s="38" t="s">
        <v>108</v>
      </c>
      <c r="D80" s="38"/>
      <c r="E80" s="34" t="s">
        <v>103</v>
      </c>
      <c r="F80" s="62">
        <v>15</v>
      </c>
      <c r="G80" s="62">
        <v>150</v>
      </c>
      <c r="H80" s="104">
        <f>F80*G80</f>
        <v>2250</v>
      </c>
      <c r="I80" s="41"/>
      <c r="J80" s="34"/>
      <c r="K80" s="34"/>
      <c r="L80" s="34"/>
      <c r="M80" s="45"/>
    </row>
    <row r="81" spans="1:13">
      <c r="A81" s="48"/>
      <c r="B81" s="38" t="s">
        <v>107</v>
      </c>
      <c r="C81" s="38"/>
      <c r="D81" s="38"/>
      <c r="E81" s="34" t="s">
        <v>103</v>
      </c>
      <c r="F81" s="62">
        <v>15</v>
      </c>
      <c r="G81" s="62">
        <v>90</v>
      </c>
      <c r="H81" s="104">
        <f>F81*G81</f>
        <v>1350</v>
      </c>
      <c r="I81" s="41"/>
      <c r="J81" s="34"/>
      <c r="K81" s="34"/>
      <c r="L81" s="34"/>
      <c r="M81" s="45"/>
    </row>
    <row r="82" spans="1:13">
      <c r="A82" s="48"/>
      <c r="B82" s="38" t="s">
        <v>104</v>
      </c>
      <c r="C82" s="38" t="s">
        <v>105</v>
      </c>
      <c r="D82" s="38" t="s">
        <v>106</v>
      </c>
      <c r="E82" s="34" t="s">
        <v>55</v>
      </c>
      <c r="F82" s="62">
        <v>1</v>
      </c>
      <c r="G82" s="62">
        <v>5000</v>
      </c>
      <c r="H82" s="104">
        <f>F82*G82</f>
        <v>5000</v>
      </c>
      <c r="I82" s="41"/>
      <c r="J82" s="34"/>
      <c r="K82" s="34"/>
      <c r="L82" s="34"/>
      <c r="M82" s="45"/>
    </row>
    <row r="83" spans="1:13">
      <c r="A83" s="48"/>
      <c r="B83" s="38" t="s">
        <v>109</v>
      </c>
      <c r="C83" s="38" t="s">
        <v>44</v>
      </c>
      <c r="D83" s="38"/>
      <c r="E83" s="34" t="s">
        <v>55</v>
      </c>
      <c r="F83" s="62">
        <v>1</v>
      </c>
      <c r="G83" s="62">
        <v>4000</v>
      </c>
      <c r="H83" s="104">
        <f>F83*G83</f>
        <v>4000</v>
      </c>
      <c r="I83" s="41"/>
      <c r="J83" s="34"/>
      <c r="K83" s="34"/>
      <c r="L83" s="34"/>
      <c r="M83" s="45"/>
    </row>
    <row r="84" spans="1:13">
      <c r="A84" s="81"/>
      <c r="B84" s="83" t="s">
        <v>114</v>
      </c>
      <c r="C84" s="83"/>
      <c r="D84" s="83"/>
      <c r="E84" s="84"/>
      <c r="F84" s="116"/>
      <c r="G84" s="116"/>
      <c r="H84" s="117">
        <f>SUM(H78:H83)</f>
        <v>19725</v>
      </c>
      <c r="I84" s="85"/>
      <c r="J84" s="34"/>
      <c r="K84" s="34"/>
      <c r="L84" s="34"/>
      <c r="M84" s="45"/>
    </row>
    <row r="85" spans="1:13" s="90" customFormat="1">
      <c r="A85" s="86"/>
      <c r="B85" s="39"/>
      <c r="C85" s="39"/>
      <c r="D85" s="39"/>
      <c r="E85" s="87"/>
      <c r="F85" s="118"/>
      <c r="G85" s="118"/>
      <c r="H85" s="102"/>
      <c r="I85" s="88"/>
      <c r="J85" s="87"/>
      <c r="K85" s="87"/>
      <c r="L85" s="87"/>
      <c r="M85" s="89"/>
    </row>
    <row r="86" spans="1:13" ht="28.8">
      <c r="A86" s="91"/>
      <c r="B86" s="92" t="s">
        <v>116</v>
      </c>
      <c r="C86" s="93"/>
      <c r="D86" s="93"/>
      <c r="E86" s="94"/>
      <c r="F86" s="119"/>
      <c r="G86" s="119"/>
      <c r="H86" s="119"/>
      <c r="I86" s="94"/>
      <c r="J86" s="34"/>
      <c r="K86" s="34"/>
      <c r="L86" s="34"/>
      <c r="M86" s="45"/>
    </row>
    <row r="87" spans="1:13" ht="28.8">
      <c r="A87" s="48">
        <f>A78+1</f>
        <v>1</v>
      </c>
      <c r="B87" s="38" t="s">
        <v>15</v>
      </c>
      <c r="C87" s="38" t="s">
        <v>118</v>
      </c>
      <c r="D87" s="38"/>
      <c r="E87" s="34" t="s">
        <v>55</v>
      </c>
      <c r="F87" s="62">
        <v>1</v>
      </c>
      <c r="G87" s="62">
        <v>8150</v>
      </c>
      <c r="H87" s="62">
        <f t="shared" ref="H87:H89" si="7">F87*G87</f>
        <v>8150</v>
      </c>
      <c r="I87" s="34"/>
      <c r="J87" s="34"/>
      <c r="K87" s="34"/>
      <c r="L87" s="34"/>
      <c r="M87" s="45"/>
    </row>
    <row r="88" spans="1:13" ht="28.8">
      <c r="A88" s="48">
        <f t="shared" si="6"/>
        <v>2</v>
      </c>
      <c r="B88" s="38" t="s">
        <v>16</v>
      </c>
      <c r="C88" s="38" t="s">
        <v>117</v>
      </c>
      <c r="D88" s="38"/>
      <c r="E88" s="34" t="s">
        <v>55</v>
      </c>
      <c r="F88" s="62">
        <v>1</v>
      </c>
      <c r="G88" s="62">
        <v>24000</v>
      </c>
      <c r="H88" s="62">
        <f t="shared" si="7"/>
        <v>24000</v>
      </c>
      <c r="I88" s="34"/>
      <c r="J88" s="34"/>
      <c r="K88" s="34"/>
      <c r="L88" s="34"/>
      <c r="M88" s="45"/>
    </row>
    <row r="89" spans="1:13" ht="28.8">
      <c r="A89" s="48">
        <f t="shared" si="6"/>
        <v>3</v>
      </c>
      <c r="B89" s="38" t="s">
        <v>17</v>
      </c>
      <c r="C89" s="38" t="s">
        <v>117</v>
      </c>
      <c r="D89" s="38"/>
      <c r="E89" s="34" t="s">
        <v>55</v>
      </c>
      <c r="F89" s="62">
        <v>1</v>
      </c>
      <c r="G89" s="62">
        <v>32000</v>
      </c>
      <c r="H89" s="62">
        <f t="shared" si="7"/>
        <v>32000</v>
      </c>
      <c r="I89" s="34"/>
      <c r="J89" s="34"/>
      <c r="K89" s="34"/>
      <c r="L89" s="34"/>
      <c r="M89" s="45"/>
    </row>
    <row r="90" spans="1:13">
      <c r="A90" s="96"/>
      <c r="B90" s="92" t="s">
        <v>115</v>
      </c>
      <c r="C90" s="92"/>
      <c r="D90" s="92"/>
      <c r="E90" s="95"/>
      <c r="F90" s="120"/>
      <c r="G90" s="120"/>
      <c r="H90" s="120">
        <f>SUM(H87:H89)</f>
        <v>64150</v>
      </c>
      <c r="I90" s="95"/>
      <c r="J90" s="34"/>
      <c r="K90" s="34"/>
      <c r="L90" s="34"/>
      <c r="M90" s="45"/>
    </row>
    <row r="91" spans="1:13">
      <c r="A91" s="48"/>
      <c r="B91" s="38"/>
      <c r="C91" s="38"/>
      <c r="D91" s="38"/>
      <c r="E91" s="34"/>
      <c r="F91" s="62"/>
      <c r="G91" s="62"/>
      <c r="H91" s="62"/>
      <c r="I91" s="34"/>
      <c r="J91" s="34"/>
      <c r="K91" s="34"/>
      <c r="L91" s="34"/>
      <c r="M91" s="45"/>
    </row>
    <row r="92" spans="1:13">
      <c r="A92" s="50"/>
      <c r="B92" s="51" t="s">
        <v>57</v>
      </c>
      <c r="C92" s="51"/>
      <c r="D92" s="51"/>
      <c r="E92" s="52"/>
      <c r="F92" s="105"/>
      <c r="G92" s="105"/>
      <c r="H92" s="106">
        <f>SUM(H36:H91)/2</f>
        <v>469021.30052339257</v>
      </c>
      <c r="I92" s="61"/>
      <c r="J92" s="52"/>
      <c r="K92" s="52"/>
      <c r="L92" s="52"/>
      <c r="M92" s="54">
        <f>SUM(M36:M91)</f>
        <v>0</v>
      </c>
    </row>
    <row r="93" spans="1:13">
      <c r="A93" s="48"/>
      <c r="B93" s="38" t="s">
        <v>56</v>
      </c>
      <c r="C93" s="38"/>
      <c r="D93" s="38"/>
      <c r="E93" s="34"/>
      <c r="F93" s="62"/>
      <c r="G93" s="62"/>
      <c r="H93" s="62">
        <f>H92*20%</f>
        <v>93804.260104678513</v>
      </c>
      <c r="I93" s="34"/>
      <c r="J93" s="34"/>
      <c r="K93" s="34"/>
      <c r="L93" s="34"/>
      <c r="M93" s="45">
        <f>M92*20%</f>
        <v>0</v>
      </c>
    </row>
    <row r="94" spans="1:13">
      <c r="A94" s="97"/>
      <c r="B94" s="98" t="s">
        <v>63</v>
      </c>
      <c r="C94" s="98"/>
      <c r="D94" s="98"/>
      <c r="E94" s="99"/>
      <c r="F94" s="107"/>
      <c r="G94" s="107"/>
      <c r="H94" s="108">
        <f>H92+H93</f>
        <v>562825.56062807108</v>
      </c>
      <c r="I94" s="56"/>
      <c r="J94" s="52"/>
      <c r="K94" s="52"/>
      <c r="L94" s="52"/>
      <c r="M94" s="55">
        <f>M92+M93</f>
        <v>0</v>
      </c>
    </row>
    <row r="95" spans="1:13" ht="31.2" customHeight="1">
      <c r="A95" s="49" t="s">
        <v>119</v>
      </c>
      <c r="B95" s="58" t="s">
        <v>66</v>
      </c>
      <c r="C95" s="58"/>
    </row>
    <row r="96" spans="1:13">
      <c r="B96" s="121"/>
      <c r="C96" s="121"/>
    </row>
    <row r="97" spans="1:13">
      <c r="B97" s="121"/>
      <c r="C97" s="121"/>
    </row>
    <row r="98" spans="1:13">
      <c r="A98" s="47"/>
      <c r="B98" s="40" t="s">
        <v>121</v>
      </c>
      <c r="C98" s="40"/>
      <c r="D98" s="38"/>
      <c r="E98" s="34"/>
      <c r="F98" s="62"/>
      <c r="G98" s="62"/>
      <c r="H98" s="62"/>
      <c r="I98" s="34"/>
      <c r="J98" s="34"/>
      <c r="K98" s="34"/>
      <c r="L98" s="34"/>
      <c r="M98" s="43"/>
    </row>
    <row r="99" spans="1:13">
      <c r="A99" s="48"/>
      <c r="B99" s="38"/>
      <c r="C99" s="38"/>
      <c r="D99" s="38"/>
      <c r="E99" s="34"/>
      <c r="F99" s="62"/>
      <c r="G99" s="62"/>
      <c r="H99" s="62"/>
      <c r="I99" s="34"/>
      <c r="J99" s="34"/>
      <c r="K99" s="34"/>
      <c r="L99" s="34"/>
      <c r="M99" s="43"/>
    </row>
    <row r="100" spans="1:13">
      <c r="A100" s="48"/>
      <c r="B100" s="38"/>
      <c r="C100" s="38"/>
      <c r="D100" s="38"/>
      <c r="E100" s="34"/>
      <c r="F100" s="62"/>
      <c r="G100" s="62"/>
      <c r="H100" s="62"/>
      <c r="I100" s="34"/>
      <c r="J100" s="34"/>
      <c r="K100" s="34"/>
      <c r="L100" s="34"/>
      <c r="M100" s="43"/>
    </row>
    <row r="101" spans="1:13">
      <c r="A101" s="47" t="s">
        <v>25</v>
      </c>
      <c r="B101" s="40" t="s">
        <v>24</v>
      </c>
      <c r="C101" s="40" t="s">
        <v>45</v>
      </c>
      <c r="D101" s="40" t="s">
        <v>33</v>
      </c>
      <c r="E101" s="36" t="s">
        <v>19</v>
      </c>
      <c r="F101" s="103" t="s">
        <v>21</v>
      </c>
      <c r="G101" s="103" t="s">
        <v>22</v>
      </c>
      <c r="H101" s="103" t="s">
        <v>23</v>
      </c>
      <c r="I101" s="36"/>
      <c r="J101" s="36" t="s">
        <v>61</v>
      </c>
      <c r="K101" s="36" t="s">
        <v>22</v>
      </c>
      <c r="L101" s="36" t="s">
        <v>59</v>
      </c>
      <c r="M101" s="44" t="s">
        <v>60</v>
      </c>
    </row>
    <row r="102" spans="1:13" ht="24" customHeight="1">
      <c r="A102" s="59"/>
      <c r="B102" s="60" t="s">
        <v>68</v>
      </c>
      <c r="C102" s="40"/>
      <c r="D102" s="40"/>
      <c r="E102" s="36"/>
      <c r="F102" s="103"/>
      <c r="G102" s="103"/>
      <c r="H102" s="103"/>
      <c r="I102" s="36"/>
      <c r="J102" s="88"/>
      <c r="K102" s="88"/>
      <c r="L102" s="88"/>
      <c r="M102" s="44"/>
    </row>
    <row r="103" spans="1:13" ht="13.2" customHeight="1">
      <c r="A103" s="48">
        <v>1</v>
      </c>
      <c r="B103" s="38" t="s">
        <v>80</v>
      </c>
      <c r="C103" s="38" t="s">
        <v>122</v>
      </c>
      <c r="D103" s="38" t="s">
        <v>72</v>
      </c>
      <c r="E103" s="34" t="s">
        <v>20</v>
      </c>
      <c r="F103" s="62">
        <v>25.187759999999997</v>
      </c>
      <c r="G103" s="62">
        <v>124</v>
      </c>
      <c r="H103" s="62">
        <f>F103*G103</f>
        <v>3123.2822399999995</v>
      </c>
      <c r="I103" s="62"/>
      <c r="J103" s="87"/>
      <c r="K103" s="87"/>
      <c r="L103" s="87"/>
      <c r="M103" s="45"/>
    </row>
    <row r="104" spans="1:13" ht="13.2" customHeight="1">
      <c r="A104" s="48">
        <f>A103+1</f>
        <v>2</v>
      </c>
      <c r="B104" s="38" t="s">
        <v>80</v>
      </c>
      <c r="C104" s="38"/>
      <c r="D104" s="38"/>
      <c r="E104" s="34" t="s">
        <v>20</v>
      </c>
      <c r="F104" s="62">
        <v>58.125599999999999</v>
      </c>
      <c r="G104" s="62">
        <v>124</v>
      </c>
      <c r="H104" s="62">
        <f>F104*G104</f>
        <v>7207.5743999999995</v>
      </c>
      <c r="I104" s="62"/>
      <c r="J104" s="87"/>
      <c r="K104" s="87"/>
      <c r="L104" s="87"/>
      <c r="M104" s="45"/>
    </row>
    <row r="105" spans="1:13" ht="13.2" customHeight="1">
      <c r="A105" s="48">
        <f t="shared" ref="A105:A112" si="8">A104+1</f>
        <v>3</v>
      </c>
      <c r="B105" s="38" t="s">
        <v>126</v>
      </c>
      <c r="C105" s="38"/>
      <c r="D105" s="38"/>
      <c r="E105" s="34" t="s">
        <v>20</v>
      </c>
      <c r="F105" s="62">
        <v>38.750399999999999</v>
      </c>
      <c r="G105" s="62">
        <v>87</v>
      </c>
      <c r="H105" s="62">
        <f>F105*G105</f>
        <v>3371.2847999999999</v>
      </c>
      <c r="I105" s="62"/>
      <c r="J105" s="87"/>
      <c r="K105" s="87"/>
      <c r="L105" s="87"/>
      <c r="M105" s="45"/>
    </row>
    <row r="106" spans="1:13" ht="13.2" customHeight="1">
      <c r="A106" s="48">
        <f t="shared" si="8"/>
        <v>4</v>
      </c>
      <c r="B106" s="38" t="s">
        <v>126</v>
      </c>
      <c r="C106" s="38"/>
      <c r="D106" s="38"/>
      <c r="E106" s="34" t="s">
        <v>20</v>
      </c>
      <c r="F106" s="62">
        <v>29.062799999999999</v>
      </c>
      <c r="G106" s="62">
        <v>87</v>
      </c>
      <c r="H106" s="62">
        <f>F106*G106</f>
        <v>2528.4636</v>
      </c>
      <c r="I106" s="62"/>
      <c r="J106" s="87"/>
      <c r="K106" s="87"/>
      <c r="L106" s="87"/>
      <c r="M106" s="45"/>
    </row>
    <row r="107" spans="1:13">
      <c r="A107" s="48">
        <f t="shared" si="8"/>
        <v>5</v>
      </c>
      <c r="B107" s="38" t="s">
        <v>30</v>
      </c>
      <c r="C107" s="38" t="s">
        <v>131</v>
      </c>
      <c r="D107" s="38" t="s">
        <v>35</v>
      </c>
      <c r="E107" s="34" t="s">
        <v>20</v>
      </c>
      <c r="F107" s="62">
        <v>128</v>
      </c>
      <c r="G107" s="62">
        <v>35</v>
      </c>
      <c r="H107" s="62">
        <f>F107*G107</f>
        <v>4480</v>
      </c>
      <c r="I107" s="62"/>
      <c r="J107" s="87"/>
      <c r="K107" s="87"/>
      <c r="L107" s="87"/>
      <c r="M107" s="45"/>
    </row>
    <row r="108" spans="1:13">
      <c r="A108" s="48">
        <f t="shared" si="8"/>
        <v>6</v>
      </c>
      <c r="B108" s="38" t="s">
        <v>127</v>
      </c>
      <c r="C108" s="38"/>
      <c r="D108" s="38" t="s">
        <v>35</v>
      </c>
      <c r="E108" s="34" t="s">
        <v>20</v>
      </c>
      <c r="F108" s="62">
        <v>46.500480000000003</v>
      </c>
      <c r="G108" s="62">
        <v>80</v>
      </c>
      <c r="H108" s="62">
        <f>F108*G108</f>
        <v>3720.0384000000004</v>
      </c>
      <c r="I108" s="62"/>
      <c r="J108" s="87"/>
      <c r="K108" s="87"/>
      <c r="L108" s="87"/>
      <c r="M108" s="45"/>
    </row>
    <row r="109" spans="1:13">
      <c r="A109" s="48">
        <f t="shared" si="8"/>
        <v>7</v>
      </c>
      <c r="B109" s="38" t="s">
        <v>128</v>
      </c>
      <c r="C109" s="38" t="s">
        <v>130</v>
      </c>
      <c r="D109" s="38"/>
      <c r="E109" s="34" t="s">
        <v>20</v>
      </c>
      <c r="F109" s="62">
        <v>46.500480000000003</v>
      </c>
      <c r="G109" s="62">
        <v>150</v>
      </c>
      <c r="H109" s="62">
        <f>F109*G109</f>
        <v>6975.0720000000001</v>
      </c>
      <c r="I109" s="62"/>
      <c r="J109" s="87"/>
      <c r="K109" s="87"/>
      <c r="L109" s="87"/>
      <c r="M109" s="45"/>
    </row>
    <row r="110" spans="1:13">
      <c r="A110" s="48">
        <f t="shared" si="8"/>
        <v>8</v>
      </c>
      <c r="B110" s="38" t="s">
        <v>129</v>
      </c>
      <c r="C110" s="38"/>
      <c r="D110" s="38"/>
      <c r="E110" s="34" t="s">
        <v>75</v>
      </c>
      <c r="F110" s="62">
        <v>1</v>
      </c>
      <c r="G110" s="62">
        <v>4000</v>
      </c>
      <c r="H110" s="62">
        <f>F110*G110</f>
        <v>4000</v>
      </c>
      <c r="I110" s="62"/>
      <c r="J110" s="87"/>
      <c r="K110" s="87"/>
      <c r="L110" s="87"/>
      <c r="M110" s="45"/>
    </row>
    <row r="111" spans="1:13">
      <c r="A111" s="48">
        <f t="shared" si="8"/>
        <v>9</v>
      </c>
      <c r="B111" s="38" t="s">
        <v>31</v>
      </c>
      <c r="C111" s="38" t="s">
        <v>44</v>
      </c>
      <c r="D111" s="38"/>
      <c r="E111" s="34" t="s">
        <v>75</v>
      </c>
      <c r="F111" s="62">
        <v>1</v>
      </c>
      <c r="G111" s="62">
        <v>18000</v>
      </c>
      <c r="H111" s="62">
        <f>F111*G111</f>
        <v>18000</v>
      </c>
      <c r="I111" s="62"/>
      <c r="J111" s="87"/>
      <c r="K111" s="87"/>
      <c r="L111" s="87"/>
      <c r="M111" s="45"/>
    </row>
    <row r="112" spans="1:13">
      <c r="A112" s="48">
        <f t="shared" si="8"/>
        <v>10</v>
      </c>
      <c r="B112" s="38" t="s">
        <v>69</v>
      </c>
      <c r="C112" s="38"/>
      <c r="D112" s="38"/>
      <c r="E112" s="34" t="s">
        <v>75</v>
      </c>
      <c r="F112" s="62">
        <v>1</v>
      </c>
      <c r="G112" s="62">
        <f>SUM(H103:H111)*3%</f>
        <v>1602.1714631999998</v>
      </c>
      <c r="H112" s="62">
        <f t="shared" ref="H112" si="9">F112*G112</f>
        <v>1602.1714631999998</v>
      </c>
      <c r="I112" s="62"/>
      <c r="J112" s="87"/>
      <c r="K112" s="87"/>
      <c r="L112" s="87"/>
      <c r="M112" s="45"/>
    </row>
    <row r="113" spans="1:13">
      <c r="A113" s="59"/>
      <c r="B113" s="60" t="s">
        <v>110</v>
      </c>
      <c r="C113" s="60"/>
      <c r="D113" s="60"/>
      <c r="E113" s="42"/>
      <c r="F113" s="63"/>
      <c r="G113" s="63"/>
      <c r="H113" s="63">
        <f>SUM(H103:H112)</f>
        <v>55007.8869032</v>
      </c>
      <c r="I113" s="63"/>
      <c r="J113" s="87"/>
      <c r="K113" s="87"/>
      <c r="L113" s="87"/>
      <c r="M113" s="45"/>
    </row>
    <row r="114" spans="1:13">
      <c r="A114" s="100"/>
      <c r="B114" s="101"/>
      <c r="C114" s="101"/>
      <c r="D114" s="101"/>
      <c r="E114" s="88"/>
      <c r="F114" s="102"/>
      <c r="G114" s="102"/>
      <c r="H114" s="102"/>
      <c r="I114" s="102"/>
      <c r="J114" s="87"/>
      <c r="K114" s="87"/>
      <c r="L114" s="87"/>
      <c r="M114" s="45"/>
    </row>
    <row r="115" spans="1:13">
      <c r="A115" s="50"/>
      <c r="B115" s="75" t="s">
        <v>132</v>
      </c>
      <c r="C115" s="51"/>
      <c r="D115" s="51"/>
      <c r="E115" s="52"/>
      <c r="F115" s="105"/>
      <c r="G115" s="105"/>
      <c r="H115" s="106"/>
      <c r="I115" s="53"/>
      <c r="J115" s="87"/>
      <c r="K115" s="87"/>
      <c r="L115" s="87"/>
      <c r="M115" s="45"/>
    </row>
    <row r="116" spans="1:13">
      <c r="A116" s="48">
        <v>11</v>
      </c>
      <c r="B116" s="38" t="s">
        <v>123</v>
      </c>
      <c r="C116" s="38" t="s">
        <v>124</v>
      </c>
      <c r="D116" s="38" t="s">
        <v>133</v>
      </c>
      <c r="E116" s="34" t="s">
        <v>74</v>
      </c>
      <c r="F116" s="62">
        <v>16.956</v>
      </c>
      <c r="G116" s="62">
        <v>250</v>
      </c>
      <c r="H116" s="62">
        <f t="shared" ref="H116:H119" si="10">F116*G116</f>
        <v>4239</v>
      </c>
      <c r="I116" s="34"/>
      <c r="J116" s="87"/>
      <c r="K116" s="87"/>
      <c r="L116" s="87"/>
      <c r="M116" s="45"/>
    </row>
    <row r="117" spans="1:13">
      <c r="A117" s="48">
        <v>12</v>
      </c>
      <c r="B117" s="38" t="s">
        <v>123</v>
      </c>
      <c r="C117" s="38"/>
      <c r="D117" s="38"/>
      <c r="E117" s="34" t="s">
        <v>74</v>
      </c>
      <c r="F117" s="62">
        <v>14.129999999999999</v>
      </c>
      <c r="G117" s="62">
        <v>250</v>
      </c>
      <c r="H117" s="62">
        <f t="shared" si="10"/>
        <v>3532.4999999999995</v>
      </c>
      <c r="I117" s="34"/>
      <c r="J117" s="87"/>
      <c r="K117" s="87"/>
      <c r="L117" s="87"/>
      <c r="M117" s="45"/>
    </row>
    <row r="118" spans="1:13" ht="28.8">
      <c r="A118" s="48">
        <v>13</v>
      </c>
      <c r="B118" s="38" t="s">
        <v>76</v>
      </c>
      <c r="C118" s="38"/>
      <c r="D118" s="38"/>
      <c r="E118" s="34" t="s">
        <v>75</v>
      </c>
      <c r="F118" s="62">
        <v>1</v>
      </c>
      <c r="G118" s="62">
        <v>1000</v>
      </c>
      <c r="H118" s="62">
        <f t="shared" si="10"/>
        <v>1000</v>
      </c>
      <c r="I118" s="34"/>
      <c r="J118" s="87"/>
      <c r="K118" s="87"/>
      <c r="L118" s="87"/>
      <c r="M118" s="45"/>
    </row>
    <row r="119" spans="1:13">
      <c r="A119" s="48">
        <f t="shared" ref="A119" si="11">A118+1</f>
        <v>14</v>
      </c>
      <c r="B119" s="38" t="s">
        <v>125</v>
      </c>
      <c r="C119" s="38"/>
      <c r="D119" s="38"/>
      <c r="E119" s="34" t="s">
        <v>74</v>
      </c>
      <c r="F119" s="62">
        <v>31.085999999999999</v>
      </c>
      <c r="G119" s="62">
        <v>250</v>
      </c>
      <c r="H119" s="62">
        <f t="shared" si="10"/>
        <v>7771.5</v>
      </c>
      <c r="I119" s="34"/>
      <c r="J119" s="87"/>
      <c r="K119" s="87"/>
      <c r="L119" s="87"/>
      <c r="M119" s="45"/>
    </row>
    <row r="120" spans="1:13">
      <c r="A120" s="50"/>
      <c r="B120" s="75" t="s">
        <v>112</v>
      </c>
      <c r="C120" s="51"/>
      <c r="D120" s="51"/>
      <c r="E120" s="52"/>
      <c r="F120" s="105"/>
      <c r="G120" s="105"/>
      <c r="H120" s="106">
        <f>SUM(H116:H119)</f>
        <v>16543</v>
      </c>
      <c r="I120" s="53"/>
      <c r="J120" s="87"/>
      <c r="K120" s="87"/>
      <c r="L120" s="87"/>
      <c r="M120" s="45"/>
    </row>
    <row r="121" spans="1:13">
      <c r="A121" s="48"/>
      <c r="B121" s="40"/>
      <c r="C121" s="38"/>
      <c r="D121" s="38"/>
      <c r="E121" s="34"/>
      <c r="F121" s="62"/>
      <c r="G121" s="62"/>
      <c r="H121" s="103"/>
      <c r="I121" s="36"/>
      <c r="J121" s="87"/>
      <c r="K121" s="87"/>
      <c r="L121" s="87"/>
      <c r="M121" s="45"/>
    </row>
    <row r="122" spans="1:13">
      <c r="A122" s="76"/>
      <c r="B122" s="77" t="s">
        <v>98</v>
      </c>
      <c r="C122" s="78"/>
      <c r="D122" s="78"/>
      <c r="E122" s="79"/>
      <c r="F122" s="114"/>
      <c r="G122" s="114"/>
      <c r="H122" s="115"/>
      <c r="I122" s="80"/>
      <c r="J122" s="87"/>
      <c r="K122" s="87"/>
      <c r="L122" s="87"/>
      <c r="M122" s="45"/>
    </row>
    <row r="123" spans="1:13" ht="28.8">
      <c r="A123" s="48">
        <v>15</v>
      </c>
      <c r="B123" s="38" t="s">
        <v>26</v>
      </c>
      <c r="C123" s="38" t="s">
        <v>46</v>
      </c>
      <c r="D123" s="38" t="s">
        <v>27</v>
      </c>
      <c r="E123" s="34" t="s">
        <v>20</v>
      </c>
      <c r="F123" s="62">
        <v>30.019934879999997</v>
      </c>
      <c r="G123" s="62">
        <v>720</v>
      </c>
      <c r="H123" s="104">
        <f>F123*G123</f>
        <v>21614.353113599998</v>
      </c>
      <c r="I123" s="41"/>
      <c r="J123" s="87"/>
      <c r="K123" s="87"/>
      <c r="L123" s="87"/>
      <c r="M123" s="45"/>
    </row>
    <row r="124" spans="1:13" ht="28.8">
      <c r="A124" s="48">
        <f t="shared" ref="A124:A126" si="12">A123+1</f>
        <v>16</v>
      </c>
      <c r="B124" s="38" t="s">
        <v>28</v>
      </c>
      <c r="C124" s="38" t="s">
        <v>47</v>
      </c>
      <c r="D124" s="38" t="s">
        <v>36</v>
      </c>
      <c r="E124" s="34" t="s">
        <v>55</v>
      </c>
      <c r="F124" s="62">
        <v>5</v>
      </c>
      <c r="G124" s="62">
        <v>550</v>
      </c>
      <c r="H124" s="62">
        <f>F124*G124</f>
        <v>2750</v>
      </c>
      <c r="I124" s="34"/>
      <c r="J124" s="87"/>
      <c r="K124" s="87"/>
      <c r="L124" s="87"/>
      <c r="M124" s="45"/>
    </row>
    <row r="125" spans="1:13">
      <c r="A125" s="48">
        <f t="shared" si="12"/>
        <v>17</v>
      </c>
      <c r="B125" s="38" t="s">
        <v>29</v>
      </c>
      <c r="C125" s="38" t="s">
        <v>44</v>
      </c>
      <c r="D125" s="38"/>
      <c r="E125" s="34" t="s">
        <v>20</v>
      </c>
      <c r="F125" s="62">
        <v>30.019934879999997</v>
      </c>
      <c r="G125" s="62">
        <v>200</v>
      </c>
      <c r="H125" s="62">
        <f>F125*G125</f>
        <v>6003.9869759999992</v>
      </c>
      <c r="I125" s="34"/>
      <c r="J125" s="87"/>
      <c r="K125" s="87"/>
      <c r="L125" s="87"/>
      <c r="M125" s="45"/>
    </row>
    <row r="126" spans="1:13">
      <c r="A126" s="48">
        <f t="shared" si="12"/>
        <v>18</v>
      </c>
      <c r="B126" s="38" t="s">
        <v>29</v>
      </c>
      <c r="C126" s="38"/>
      <c r="D126" s="38"/>
      <c r="E126" s="34" t="s">
        <v>37</v>
      </c>
      <c r="F126" s="62">
        <v>12</v>
      </c>
      <c r="G126" s="62">
        <v>350</v>
      </c>
      <c r="H126" s="62">
        <f>F126*G126</f>
        <v>4200</v>
      </c>
      <c r="I126" s="34"/>
      <c r="J126" s="87"/>
      <c r="K126" s="87"/>
      <c r="L126" s="87"/>
      <c r="M126" s="45"/>
    </row>
    <row r="127" spans="1:13">
      <c r="A127" s="76"/>
      <c r="B127" s="77" t="s">
        <v>113</v>
      </c>
      <c r="C127" s="78"/>
      <c r="D127" s="78"/>
      <c r="E127" s="79"/>
      <c r="F127" s="114"/>
      <c r="G127" s="114"/>
      <c r="H127" s="115">
        <f>SUM(H123:H126)</f>
        <v>34568.340089599995</v>
      </c>
      <c r="I127" s="80"/>
      <c r="J127" s="34"/>
      <c r="K127" s="34"/>
      <c r="L127" s="34"/>
      <c r="M127" s="45"/>
    </row>
    <row r="128" spans="1:13" ht="28.8">
      <c r="A128" s="91"/>
      <c r="B128" s="92" t="s">
        <v>116</v>
      </c>
      <c r="C128" s="93"/>
      <c r="D128" s="93"/>
      <c r="E128" s="94"/>
      <c r="F128" s="119"/>
      <c r="G128" s="119"/>
      <c r="H128" s="119"/>
      <c r="I128" s="94"/>
      <c r="J128" s="34"/>
      <c r="K128" s="34"/>
      <c r="L128" s="34"/>
      <c r="M128" s="45"/>
    </row>
    <row r="129" spans="1:13" ht="28.8">
      <c r="A129" s="48">
        <v>19</v>
      </c>
      <c r="B129" s="38" t="s">
        <v>15</v>
      </c>
      <c r="C129" s="38" t="s">
        <v>118</v>
      </c>
      <c r="D129" s="38"/>
      <c r="E129" s="34" t="s">
        <v>55</v>
      </c>
      <c r="F129" s="62">
        <v>1</v>
      </c>
      <c r="G129" s="62">
        <v>6000</v>
      </c>
      <c r="H129" s="62">
        <f t="shared" ref="H129:H131" si="13">F129*G129</f>
        <v>6000</v>
      </c>
      <c r="I129" s="34"/>
      <c r="J129" s="34"/>
      <c r="K129" s="34"/>
      <c r="L129" s="34"/>
      <c r="M129" s="45"/>
    </row>
    <row r="130" spans="1:13" ht="28.8">
      <c r="A130" s="48">
        <f t="shared" ref="A130:A136" si="14">A129+1</f>
        <v>20</v>
      </c>
      <c r="B130" s="38" t="s">
        <v>16</v>
      </c>
      <c r="C130" s="38" t="s">
        <v>117</v>
      </c>
      <c r="D130" s="38"/>
      <c r="E130" s="34" t="s">
        <v>55</v>
      </c>
      <c r="F130" s="62">
        <v>1</v>
      </c>
      <c r="G130" s="62">
        <v>12000</v>
      </c>
      <c r="H130" s="62">
        <f t="shared" si="13"/>
        <v>12000</v>
      </c>
      <c r="I130" s="34"/>
      <c r="J130" s="34"/>
      <c r="K130" s="34"/>
      <c r="L130" s="34"/>
      <c r="M130" s="45"/>
    </row>
    <row r="131" spans="1:13" ht="28.8">
      <c r="A131" s="48">
        <f t="shared" si="14"/>
        <v>21</v>
      </c>
      <c r="B131" s="38" t="s">
        <v>17</v>
      </c>
      <c r="C131" s="38" t="s">
        <v>117</v>
      </c>
      <c r="D131" s="38"/>
      <c r="E131" s="34" t="s">
        <v>55</v>
      </c>
      <c r="F131" s="62">
        <v>1</v>
      </c>
      <c r="G131" s="62">
        <v>16000</v>
      </c>
      <c r="H131" s="62">
        <f t="shared" si="13"/>
        <v>16000</v>
      </c>
      <c r="I131" s="34"/>
      <c r="J131" s="34"/>
      <c r="K131" s="34"/>
      <c r="L131" s="34"/>
      <c r="M131" s="45"/>
    </row>
    <row r="132" spans="1:13">
      <c r="A132" s="96"/>
      <c r="B132" s="92" t="s">
        <v>115</v>
      </c>
      <c r="C132" s="92"/>
      <c r="D132" s="92"/>
      <c r="E132" s="95"/>
      <c r="F132" s="120"/>
      <c r="G132" s="120"/>
      <c r="H132" s="120">
        <f>SUM(H129:H131)</f>
        <v>34000</v>
      </c>
      <c r="I132" s="95"/>
      <c r="J132" s="34"/>
      <c r="K132" s="34"/>
      <c r="L132" s="34"/>
      <c r="M132" s="45"/>
    </row>
    <row r="133" spans="1:13">
      <c r="A133" s="48"/>
      <c r="B133" s="38"/>
      <c r="C133" s="38"/>
      <c r="D133" s="38"/>
      <c r="E133" s="34"/>
      <c r="F133" s="62"/>
      <c r="G133" s="62"/>
      <c r="H133" s="62"/>
      <c r="I133" s="34"/>
      <c r="J133" s="34"/>
      <c r="K133" s="34"/>
      <c r="L133" s="34"/>
      <c r="M133" s="45"/>
    </row>
    <row r="134" spans="1:13">
      <c r="A134" s="50"/>
      <c r="B134" s="51" t="s">
        <v>57</v>
      </c>
      <c r="C134" s="51"/>
      <c r="D134" s="51"/>
      <c r="E134" s="52"/>
      <c r="F134" s="105"/>
      <c r="G134" s="105"/>
      <c r="H134" s="106">
        <f>SUM(H103:H133)/2</f>
        <v>140119.22699279999</v>
      </c>
      <c r="I134" s="61"/>
      <c r="J134" s="52"/>
      <c r="K134" s="52"/>
      <c r="L134" s="52"/>
      <c r="M134" s="54">
        <f>SUM(M103:M133)</f>
        <v>0</v>
      </c>
    </row>
    <row r="135" spans="1:13">
      <c r="A135" s="48"/>
      <c r="B135" s="38" t="s">
        <v>56</v>
      </c>
      <c r="C135" s="38"/>
      <c r="D135" s="38"/>
      <c r="E135" s="34"/>
      <c r="F135" s="62"/>
      <c r="G135" s="62"/>
      <c r="H135" s="62">
        <f>H134*20%</f>
        <v>28023.845398559999</v>
      </c>
      <c r="I135" s="34"/>
      <c r="J135" s="34"/>
      <c r="K135" s="34"/>
      <c r="L135" s="34"/>
      <c r="M135" s="45">
        <f>M134*20%</f>
        <v>0</v>
      </c>
    </row>
    <row r="136" spans="1:13">
      <c r="A136" s="97"/>
      <c r="B136" s="98" t="s">
        <v>63</v>
      </c>
      <c r="C136" s="98"/>
      <c r="D136" s="98"/>
      <c r="E136" s="99"/>
      <c r="F136" s="107"/>
      <c r="G136" s="107"/>
      <c r="H136" s="108">
        <f>H134+H135</f>
        <v>168143.07239135998</v>
      </c>
      <c r="I136" s="56"/>
      <c r="J136" s="52"/>
      <c r="K136" s="52"/>
      <c r="L136" s="52"/>
      <c r="M136" s="55">
        <f>M134+M135</f>
        <v>0</v>
      </c>
    </row>
    <row r="137" spans="1:13" ht="35.4" customHeight="1">
      <c r="A137" s="49" t="s">
        <v>119</v>
      </c>
      <c r="B137" s="58" t="s">
        <v>66</v>
      </c>
      <c r="C137" s="58"/>
    </row>
  </sheetData>
  <mergeCells count="3">
    <mergeCell ref="B29:C29"/>
    <mergeCell ref="B95:C95"/>
    <mergeCell ref="B137:C137"/>
  </mergeCells>
  <pageMargins left="0.51181102362204722" right="0.51181102362204722" top="0.74803149606299213" bottom="0.74803149606299213" header="0.31496062992125984" footer="0.31496062992125984"/>
  <pageSetup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SEC-03</vt:lpstr>
      <vt:lpstr>Dinning Table</vt:lpstr>
      <vt:lpstr>FDT RA</vt:lpstr>
      <vt:lpstr>'SEC-03'!Print_Area</vt:lpstr>
      <vt:lpstr>'SEC-03'!Print_Titles</vt:lpstr>
    </vt:vector>
  </TitlesOfParts>
  <Manager/>
  <Company>Office Black Edition - tum0r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gihan</dc:creator>
  <cp:keywords/>
  <dc:description/>
  <cp:lastModifiedBy>PRADEEP kumar</cp:lastModifiedBy>
  <cp:revision/>
  <cp:lastPrinted>2024-03-08T18:11:23Z</cp:lastPrinted>
  <dcterms:created xsi:type="dcterms:W3CDTF">2017-06-11T06:01:29Z</dcterms:created>
  <dcterms:modified xsi:type="dcterms:W3CDTF">2024-03-08T18:15:06Z</dcterms:modified>
  <cp:category/>
  <cp:contentStatus/>
</cp:coreProperties>
</file>