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Lucknow\AJ Kitchen - D-16 DOM\Cost variation for Pioneer\"/>
    </mc:Choice>
  </mc:AlternateContent>
  <bookViews>
    <workbookView xWindow="-120" yWindow="-120" windowWidth="20730" windowHeight="11760" firstSheet="1" activeTab="3"/>
  </bookViews>
  <sheets>
    <sheet name="NFA-SO" sheetId="4" state="hidden" r:id="rId1"/>
    <sheet name="Summary1" sheetId="11" r:id="rId2"/>
    <sheet name="Summary" sheetId="10" r:id="rId3"/>
    <sheet name="AJ KitechenVariation Statement " sheetId="6" r:id="rId4"/>
  </sheets>
  <externalReferences>
    <externalReference r:id="rId5"/>
  </externalReferences>
  <definedNames>
    <definedName name="_xlnm._FilterDatabase" localSheetId="0" hidden="1">'NFA-SO'!$A$2:$J$74</definedName>
    <definedName name="_xlnm.Print_Area" localSheetId="3">'AJ KitechenVariation Statement '!$A$5:$N$105</definedName>
    <definedName name="_xlnm.Print_Area" localSheetId="0">'NFA-SO'!$A$2:$J$92</definedName>
    <definedName name="_xlnm.Print_Titles" localSheetId="0">'NFA-SO'!$1:$8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1" l="1"/>
  <c r="D10" i="11" s="1"/>
  <c r="C6" i="11"/>
  <c r="C5" i="11"/>
  <c r="C8" i="11" s="1"/>
  <c r="C10" i="11" s="1"/>
  <c r="D11" i="11" s="1"/>
  <c r="D12" i="11" s="1"/>
  <c r="C4" i="11"/>
  <c r="C3" i="11"/>
  <c r="K70" i="6"/>
  <c r="L70" i="6" s="1"/>
  <c r="J70" i="6"/>
  <c r="K102" i="6"/>
  <c r="J102" i="6"/>
  <c r="L102" i="6" s="1"/>
  <c r="K101" i="6"/>
  <c r="J101" i="6"/>
  <c r="L101" i="6" s="1"/>
  <c r="K68" i="6"/>
  <c r="L68" i="6" s="1"/>
  <c r="J68" i="6"/>
  <c r="K59" i="6"/>
  <c r="L59" i="6"/>
  <c r="J59" i="6"/>
  <c r="H35" i="6" l="1"/>
  <c r="J35" i="6" s="1"/>
  <c r="K38" i="6"/>
  <c r="H38" i="6"/>
  <c r="J38" i="6" s="1"/>
  <c r="K74" i="6"/>
  <c r="L74" i="6" s="1"/>
  <c r="J74" i="6"/>
  <c r="K66" i="6"/>
  <c r="L66" i="6" s="1"/>
  <c r="K65" i="6"/>
  <c r="L65" i="6" s="1"/>
  <c r="K64" i="6"/>
  <c r="L64" i="6" s="1"/>
  <c r="K63" i="6"/>
  <c r="L63" i="6" s="1"/>
  <c r="K62" i="6"/>
  <c r="L62" i="6" s="1"/>
  <c r="K61" i="6"/>
  <c r="L61" i="6" s="1"/>
  <c r="K57" i="6"/>
  <c r="L57" i="6" s="1"/>
  <c r="J66" i="6"/>
  <c r="J65" i="6"/>
  <c r="J64" i="6"/>
  <c r="J63" i="6"/>
  <c r="J62" i="6"/>
  <c r="J61" i="6"/>
  <c r="J57" i="6"/>
  <c r="C6" i="10" l="1"/>
  <c r="C5" i="10" l="1"/>
  <c r="C4" i="10"/>
  <c r="K49" i="6"/>
  <c r="K47" i="6"/>
  <c r="K22" i="6"/>
  <c r="A53" i="6"/>
  <c r="A47" i="6"/>
  <c r="A48" i="6" s="1"/>
  <c r="A49" i="6" s="1"/>
  <c r="A50" i="6" s="1"/>
  <c r="A42" i="6"/>
  <c r="A27" i="6"/>
  <c r="A22" i="6"/>
  <c r="A23" i="6" s="1"/>
  <c r="A24" i="6" s="1"/>
  <c r="A17" i="6"/>
  <c r="A18" i="6" s="1"/>
  <c r="A12" i="6"/>
  <c r="A13" i="6" s="1"/>
  <c r="K53" i="6" l="1"/>
  <c r="K52" i="6"/>
  <c r="K51" i="6"/>
  <c r="K50" i="6"/>
  <c r="K48" i="6"/>
  <c r="K43" i="6"/>
  <c r="K39" i="6"/>
  <c r="L37" i="6"/>
  <c r="K37" i="6"/>
  <c r="K35" i="6"/>
  <c r="L33" i="6"/>
  <c r="K33" i="6"/>
  <c r="K32" i="6"/>
  <c r="K27" i="6"/>
  <c r="K18" i="6"/>
  <c r="K17" i="6"/>
  <c r="J27" i="6"/>
  <c r="H31" i="6"/>
  <c r="J31" i="6" s="1"/>
  <c r="H24" i="6"/>
  <c r="H23" i="6"/>
  <c r="J23" i="6" s="1"/>
  <c r="J24" i="6"/>
  <c r="J22" i="6"/>
  <c r="J21" i="6"/>
  <c r="J20" i="6"/>
  <c r="J19" i="6"/>
  <c r="J18" i="6"/>
  <c r="L18" i="6" s="1"/>
  <c r="J17" i="6"/>
  <c r="H14" i="6"/>
  <c r="J14" i="6"/>
  <c r="J13" i="6"/>
  <c r="J12" i="6"/>
  <c r="J9" i="6"/>
  <c r="J10" i="6"/>
  <c r="G43" i="6"/>
  <c r="L43" i="6" s="1"/>
  <c r="G39" i="6"/>
  <c r="L39" i="6" s="1"/>
  <c r="G38" i="6"/>
  <c r="L38" i="6" s="1"/>
  <c r="G35" i="6"/>
  <c r="L35" i="6" s="1"/>
  <c r="G32" i="6"/>
  <c r="L32" i="6" s="1"/>
  <c r="G27" i="6"/>
  <c r="G22" i="6"/>
  <c r="G17" i="6"/>
  <c r="F36" i="6"/>
  <c r="F34" i="6"/>
  <c r="F31" i="6"/>
  <c r="F24" i="6"/>
  <c r="F23" i="6"/>
  <c r="F21" i="6"/>
  <c r="F20" i="6"/>
  <c r="F19" i="6"/>
  <c r="F14" i="6"/>
  <c r="F13" i="6"/>
  <c r="F12" i="6"/>
  <c r="K8" i="6"/>
  <c r="L8" i="6" s="1"/>
  <c r="K9" i="6"/>
  <c r="L9" i="6" s="1"/>
  <c r="K10" i="6"/>
  <c r="L10" i="6" s="1"/>
  <c r="K46" i="6"/>
  <c r="L46" i="6" s="1"/>
  <c r="K54" i="6"/>
  <c r="L54" i="6" s="1"/>
  <c r="K55" i="6"/>
  <c r="L55" i="6" s="1"/>
  <c r="K103" i="6"/>
  <c r="L103" i="6" s="1"/>
  <c r="K104" i="6"/>
  <c r="L104" i="6" s="1"/>
  <c r="J8" i="6"/>
  <c r="J46" i="6"/>
  <c r="J47" i="6"/>
  <c r="J48" i="6"/>
  <c r="J49" i="6"/>
  <c r="J50" i="6"/>
  <c r="J51" i="6"/>
  <c r="J52" i="6"/>
  <c r="J53" i="6"/>
  <c r="J54" i="6"/>
  <c r="J55" i="6"/>
  <c r="J103" i="6"/>
  <c r="J104" i="6"/>
  <c r="G104" i="6"/>
  <c r="G103" i="6"/>
  <c r="G55" i="6"/>
  <c r="G54" i="6"/>
  <c r="G53" i="6"/>
  <c r="G52" i="6"/>
  <c r="G51" i="6"/>
  <c r="G50" i="6"/>
  <c r="G49" i="6"/>
  <c r="G48" i="6"/>
  <c r="G47" i="6"/>
  <c r="G46" i="6"/>
  <c r="G10" i="6"/>
  <c r="G9" i="6"/>
  <c r="G8" i="6"/>
  <c r="J105" i="6" l="1"/>
  <c r="C3" i="10"/>
  <c r="J107" i="6"/>
  <c r="J108" i="6" s="1"/>
  <c r="L53" i="6"/>
  <c r="L52" i="6"/>
  <c r="L51" i="6"/>
  <c r="L50" i="6"/>
  <c r="L49" i="6"/>
  <c r="L48" i="6"/>
  <c r="L47" i="6"/>
  <c r="G12" i="6"/>
  <c r="K12" i="6"/>
  <c r="G13" i="6"/>
  <c r="K13" i="6"/>
  <c r="G14" i="6"/>
  <c r="L14" i="6" s="1"/>
  <c r="K14" i="6"/>
  <c r="G19" i="6"/>
  <c r="K19" i="6"/>
  <c r="G20" i="6"/>
  <c r="K20" i="6"/>
  <c r="G21" i="6"/>
  <c r="K21" i="6"/>
  <c r="G23" i="6"/>
  <c r="L23" i="6" s="1"/>
  <c r="K23" i="6"/>
  <c r="G24" i="6"/>
  <c r="K24" i="6"/>
  <c r="G31" i="6"/>
  <c r="K31" i="6"/>
  <c r="G34" i="6"/>
  <c r="L34" i="6" s="1"/>
  <c r="K34" i="6"/>
  <c r="G36" i="6"/>
  <c r="L36" i="6" s="1"/>
  <c r="K36" i="6"/>
  <c r="L12" i="6"/>
  <c r="L13" i="6"/>
  <c r="L17" i="6"/>
  <c r="L19" i="6"/>
  <c r="L20" i="6"/>
  <c r="L21" i="6"/>
  <c r="L22" i="6"/>
  <c r="L24" i="6"/>
  <c r="L31" i="6"/>
  <c r="L27" i="6"/>
  <c r="M104" i="6"/>
  <c r="M102" i="6"/>
  <c r="M55" i="6"/>
  <c r="M47" i="6"/>
  <c r="M51" i="6"/>
  <c r="M8" i="6"/>
  <c r="M49" i="6"/>
  <c r="M50" i="6"/>
  <c r="M103" i="6"/>
  <c r="M48" i="6"/>
  <c r="M9" i="6"/>
  <c r="M52" i="6"/>
  <c r="M54" i="6"/>
  <c r="M46" i="6"/>
  <c r="M53" i="6"/>
  <c r="M10" i="6"/>
  <c r="C8" i="10" l="1"/>
  <c r="L105" i="6"/>
  <c r="L107" i="6" s="1"/>
  <c r="L108" i="6" s="1"/>
  <c r="G105" i="6"/>
  <c r="M105" i="6" s="1"/>
  <c r="H45" i="4"/>
  <c r="C10" i="10" l="1"/>
  <c r="C11" i="10" s="1"/>
  <c r="G107" i="6"/>
  <c r="G108" i="6" s="1"/>
  <c r="J47" i="4"/>
  <c r="J48" i="4" l="1"/>
  <c r="H47" i="4"/>
  <c r="H48" i="4" s="1"/>
</calcChain>
</file>

<file path=xl/sharedStrings.xml><?xml version="1.0" encoding="utf-8"?>
<sst xmlns="http://schemas.openxmlformats.org/spreadsheetml/2006/main" count="372" uniqueCount="299">
  <si>
    <t>Note for Approval</t>
  </si>
  <si>
    <t>A.</t>
  </si>
  <si>
    <t>B.</t>
  </si>
  <si>
    <t>Parties to Whom Enquiry Issued.</t>
  </si>
  <si>
    <t xml:space="preserve">1. Basis and justification for the recommendation: </t>
  </si>
  <si>
    <t xml:space="preserve">Lowest offer </t>
  </si>
  <si>
    <t xml:space="preserve"> -</t>
  </si>
  <si>
    <t>Yes</t>
  </si>
  <si>
    <t xml:space="preserve">Repeat order </t>
  </si>
  <si>
    <t xml:space="preserve">Based on the internal cost estimate </t>
  </si>
  <si>
    <t>Others (specify in details) - (in case of other than lowest, indicate the financial impact)</t>
  </si>
  <si>
    <t>2. Supporting enclosures (please specify):</t>
  </si>
  <si>
    <t>-</t>
  </si>
  <si>
    <t>D.</t>
  </si>
  <si>
    <t>If no, has the prequalification been carried out satisfactorily:</t>
  </si>
  <si>
    <t>No</t>
  </si>
  <si>
    <t>Any other details:</t>
  </si>
  <si>
    <t>E.</t>
  </si>
  <si>
    <t>Basic Order Value:</t>
  </si>
  <si>
    <t>Price Basis :</t>
  </si>
  <si>
    <t>Provision for Quantity Variation:</t>
  </si>
  <si>
    <t>F.</t>
  </si>
  <si>
    <t>Other Major Terms &amp; Conditions</t>
  </si>
  <si>
    <t>Schedule of Completion:</t>
  </si>
  <si>
    <t>Payment Terms:</t>
  </si>
  <si>
    <t>Mobilization Advance:</t>
  </si>
  <si>
    <t>R/A Bills:</t>
  </si>
  <si>
    <t>Securities applicable and their validity:</t>
  </si>
  <si>
    <t>Advance BG:</t>
  </si>
  <si>
    <t>Contract Performance BG:</t>
  </si>
  <si>
    <t>Retention Money:</t>
  </si>
  <si>
    <t>Any other guarantees:</t>
  </si>
  <si>
    <t>Insurance:</t>
  </si>
  <si>
    <t>CAR Policy</t>
  </si>
  <si>
    <t>Third party insurance</t>
  </si>
  <si>
    <t>Workmen compensation</t>
  </si>
  <si>
    <t>Contractor’s P&amp;M</t>
  </si>
  <si>
    <t>Professional Indemnity</t>
  </si>
  <si>
    <t>Any other</t>
  </si>
  <si>
    <t xml:space="preserve">Liquidated damages </t>
  </si>
  <si>
    <t>Defect Liability Period</t>
  </si>
  <si>
    <t>Any other significant terms and conditions:</t>
  </si>
  <si>
    <t>Mention and justify significant deviations, if any:</t>
  </si>
  <si>
    <t>G.</t>
  </si>
  <si>
    <t>I.</t>
  </si>
  <si>
    <t>Post Approval Notes</t>
  </si>
  <si>
    <t>1. Service Order No. _________________________ dated ____________.</t>
  </si>
  <si>
    <t xml:space="preserve">2. Unconditional acceptance of Service Order received on ______________. </t>
  </si>
  <si>
    <t xml:space="preserve">Date: </t>
  </si>
  <si>
    <t xml:space="preserve">Project Name &amp; Location: </t>
  </si>
  <si>
    <t>3.</t>
  </si>
  <si>
    <t>Date of Last release</t>
  </si>
  <si>
    <t>4.</t>
  </si>
  <si>
    <t>5.</t>
  </si>
  <si>
    <t>Justify delay, if any</t>
  </si>
  <si>
    <t>6.</t>
  </si>
  <si>
    <t>7.</t>
  </si>
  <si>
    <t>Explain &amp; justify if any delays are likely</t>
  </si>
  <si>
    <t>8.</t>
  </si>
  <si>
    <t>Any other significant information about PR</t>
  </si>
  <si>
    <t>1.</t>
  </si>
  <si>
    <t>2.</t>
  </si>
  <si>
    <t>a.</t>
  </si>
  <si>
    <t>b.</t>
  </si>
  <si>
    <t>c.</t>
  </si>
  <si>
    <t>d.</t>
  </si>
  <si>
    <t>e.</t>
  </si>
  <si>
    <t>f.</t>
  </si>
  <si>
    <t>Last Order Price details</t>
  </si>
  <si>
    <t>Whether eligible for SEZ benefit.</t>
  </si>
  <si>
    <t>If yes then LOP No.</t>
  </si>
  <si>
    <t xml:space="preserve">Project WBS  </t>
  </si>
  <si>
    <t>Name of Project Manager</t>
  </si>
  <si>
    <t xml:space="preserve">SO Requisition no. &amp; date </t>
  </si>
  <si>
    <t>Target date for placement of SO</t>
  </si>
  <si>
    <t xml:space="preserve">Prices as per pervious SO </t>
  </si>
  <si>
    <t xml:space="preserve">Quotations of the parties </t>
  </si>
  <si>
    <t>Was it an Emergency PR?</t>
  </si>
  <si>
    <t>3. Emergency PR</t>
  </si>
  <si>
    <t xml:space="preserve">b.  </t>
  </si>
  <si>
    <t>If Yes, Was there any implication (Incase of implication specify amount and provide justification in the General Remarks).</t>
  </si>
  <si>
    <t>Based on SO approved SOR</t>
  </si>
  <si>
    <t>Schedule of Approximate Quantities and Unit Rates</t>
  </si>
  <si>
    <t>General Remarks</t>
  </si>
  <si>
    <t>J.</t>
  </si>
  <si>
    <t>K.</t>
  </si>
  <si>
    <t>SEZ Benefit</t>
  </si>
  <si>
    <t>Requisition</t>
  </si>
  <si>
    <t>Bidding</t>
  </si>
  <si>
    <t>Basis &amp; Justification</t>
  </si>
  <si>
    <t>Price</t>
  </si>
  <si>
    <t>Approvers’ Notes, if any</t>
  </si>
  <si>
    <t>Ref. No.</t>
  </si>
  <si>
    <t>Comparatives statement of quoted &amp; revised prices and internal estimates</t>
  </si>
  <si>
    <t xml:space="preserve">Recommended Price Rs. </t>
  </si>
  <si>
    <t xml:space="preserve">Part A : </t>
  </si>
  <si>
    <t xml:space="preserve">  -</t>
  </si>
  <si>
    <t>No.</t>
  </si>
  <si>
    <t>Target date for Mobilization of Consultant</t>
  </si>
  <si>
    <t>Consultant</t>
  </si>
  <si>
    <t>Whether the Consultant is pre-qualified:</t>
  </si>
  <si>
    <t>Consultant ’s name (and place)</t>
  </si>
  <si>
    <t>Consultant’s PF Registration No.</t>
  </si>
  <si>
    <t>GST :  18 %</t>
  </si>
  <si>
    <t>SO Commencement Date.</t>
  </si>
  <si>
    <t>SO Completion Date.</t>
  </si>
  <si>
    <t>Nil</t>
  </si>
  <si>
    <t xml:space="preserve">Total Implication including Basic Order value, travel expenses , GST :  </t>
  </si>
  <si>
    <t>NA</t>
  </si>
  <si>
    <t>Work/Package</t>
  </si>
  <si>
    <t>Position</t>
  </si>
  <si>
    <t>Firm Price till completion of services</t>
  </si>
  <si>
    <t>L1</t>
  </si>
  <si>
    <t>RFP issued on</t>
  </si>
  <si>
    <t xml:space="preserve">Proposals received on </t>
  </si>
  <si>
    <t>to be appointed</t>
  </si>
  <si>
    <t>Provision for travel expenses</t>
  </si>
  <si>
    <t>Budget</t>
  </si>
  <si>
    <t>Adani Airport Holdings Ltd</t>
  </si>
  <si>
    <t>Approved by</t>
  </si>
  <si>
    <t>Avadhesh Kr Singh</t>
  </si>
  <si>
    <t>Parag Thakurdesai</t>
  </si>
  <si>
    <t>Vishal Mirchandani</t>
  </si>
  <si>
    <t>Dr. Malay Mahadevia</t>
  </si>
  <si>
    <t>L2</t>
  </si>
  <si>
    <t>1.Max. 2 bills can be raised , one on completion of field work and other at completion and submission of final report. 
2. Billing on item rate basis for actual work done. Quantities mentioned in the Price Schedule are tentative and may vary to any extent.
3. Payment shall be made within 30 days from submission of bill</t>
  </si>
  <si>
    <t>One percent (1%) of the SO Price (along with applicable GST), for each completed week of delay or part thereof, subject to a maximum of Five percent (5 %) of the SO Price.</t>
  </si>
  <si>
    <t>From the date of the Service Order or Notice to proceed whichever is later</t>
  </si>
  <si>
    <t>Staff of their company and of sub consultants engaged are fully covered under the insurance policy including COVID-19 epidemic</t>
  </si>
  <si>
    <t>Manish Mulchandani</t>
  </si>
  <si>
    <t>R1 offer (Rs. Lakhs)</t>
  </si>
  <si>
    <t>R0 offer
(Rs. Lakhs)</t>
  </si>
  <si>
    <t>L3</t>
  </si>
  <si>
    <t>C.</t>
  </si>
  <si>
    <t>Proposal Details</t>
  </si>
  <si>
    <t>L4</t>
  </si>
  <si>
    <r>
      <rPr>
        <b/>
        <sz val="11"/>
        <rFont val="Adani Regular"/>
      </rPr>
      <t>30</t>
    </r>
    <r>
      <rPr>
        <sz val="11"/>
        <rFont val="Adani Regular"/>
      </rPr>
      <t xml:space="preserve"> days from effective date</t>
    </r>
  </si>
  <si>
    <t>Head- Contracts &amp; Procurement 
(CSD)</t>
  </si>
  <si>
    <t>CEO (CSD)</t>
  </si>
  <si>
    <t>CEO (AAHL)</t>
  </si>
  <si>
    <t>a) Employer shall retain the right to close the assignment at any stage, as per the needs of the overall development Program. In such an event the breakup of Fees as agreed in Price Schedule shall form the basis for finalization of payment of consultancy fees, after successful completion of the work for respective stage.
b) Consultant shall arrange water and electricity for the use in its work/services at its own cost.
c) Safety and security of the equipment and personnel of the Consultant deployed at the site shall be its own responsibility. The Consultant shall indemnify the Employer of all the related liabilities.</t>
  </si>
  <si>
    <t>Proposed by</t>
  </si>
  <si>
    <t>Recommended by</t>
  </si>
  <si>
    <t>Verified by</t>
  </si>
  <si>
    <t>Dushyant Kumar</t>
  </si>
  <si>
    <t>AGM- Contracts &amp; Procurement 
(CSD)</t>
  </si>
  <si>
    <t>GM- Finance Controller 
(CSD)</t>
  </si>
  <si>
    <t>Manager - Contracts &amp; Procurement 
(CSD)</t>
  </si>
  <si>
    <t>Plant Code</t>
  </si>
  <si>
    <t>Lokpriya Gopinath Bordoloi International Airport, Guwahati</t>
  </si>
  <si>
    <t>GAU/Soil Inv. Consultant</t>
  </si>
  <si>
    <t>Appointment of Consultant for Soil Investigation Work for CSD land parcels (Land Areas: 18.53 Acre)</t>
  </si>
  <si>
    <t>Geotest Engineers</t>
  </si>
  <si>
    <t>Gaveshana Geosciences</t>
  </si>
  <si>
    <t>SS Solution</t>
  </si>
  <si>
    <t>Bose Engineers</t>
  </si>
  <si>
    <t>M/s. Geotest Engineers Pvt. Ltd</t>
  </si>
  <si>
    <t>1. Scope of Works &amp; Plot Layout document was received from Design team consisting of BOQ</t>
  </si>
  <si>
    <t>112A</t>
  </si>
  <si>
    <t xml:space="preserve">For Amendment of Service Order </t>
  </si>
  <si>
    <t>D-2026-01-P1-AL-CM-PC-SY-</t>
  </si>
  <si>
    <t xml:space="preserve">Variation </t>
  </si>
  <si>
    <t xml:space="preserve">VARIATION STATEMENT </t>
  </si>
  <si>
    <t>SR NO</t>
  </si>
  <si>
    <t xml:space="preserve">SERVICE NO </t>
  </si>
  <si>
    <t xml:space="preserve">ITEM DESCRIPTION </t>
  </si>
  <si>
    <t>UNIT</t>
  </si>
  <si>
    <t xml:space="preserve"> RATE </t>
  </si>
  <si>
    <t>Remarks</t>
  </si>
  <si>
    <t>QTY</t>
  </si>
  <si>
    <t>AMOUNT</t>
  </si>
  <si>
    <t>% Variation</t>
  </si>
  <si>
    <t>Previous BOQ</t>
  </si>
  <si>
    <t>Revised BOQ</t>
  </si>
  <si>
    <t>Project:</t>
  </si>
  <si>
    <t>Previous SO No.:</t>
  </si>
  <si>
    <t>Package Details:</t>
  </si>
  <si>
    <t>Document Date:</t>
  </si>
  <si>
    <t>SECTION 02 - FINISHES (WALL, FLOOR, CEILING &amp; DOORS)</t>
  </si>
  <si>
    <t>The Contractor is referred to the Specifications and Drawings for all details related to this Section of the works and he is to include for complying with all the requirement contained therein, whether or not they are specifically mentioned within the items description.</t>
  </si>
  <si>
    <t>Partition walls</t>
  </si>
  <si>
    <r>
      <rPr>
        <sz val="10"/>
        <color theme="1"/>
        <rFont val="Century Gothic"/>
        <family val="2"/>
      </rPr>
      <t xml:space="preserve">Supply and installation of fire rated </t>
    </r>
    <r>
      <rPr>
        <b/>
        <sz val="10"/>
        <color theme="1"/>
        <rFont val="Century Gothic"/>
        <family val="2"/>
      </rPr>
      <t xml:space="preserve">calcium silicate board Partition Wall </t>
    </r>
    <r>
      <rPr>
        <sz val="10"/>
        <color theme="1"/>
        <rFont val="Century Gothic"/>
        <family val="2"/>
      </rPr>
      <t xml:space="preserve">with the necessory supports, fittings and fixtures </t>
    </r>
    <r>
      <rPr>
        <i/>
        <sz val="10"/>
        <color rgb="FFFF0000"/>
        <rFont val="Century Gothic"/>
        <family val="2"/>
      </rPr>
      <t xml:space="preserve">(excluding final finishes).
</t>
    </r>
    <r>
      <rPr>
        <i/>
        <sz val="10"/>
        <rFont val="Century Gothic"/>
        <family val="2"/>
      </rPr>
      <t xml:space="preserve">Purposed height is 4500mm, it may be change as per site conditions
</t>
    </r>
    <r>
      <rPr>
        <i/>
        <sz val="10"/>
        <color rgb="FFFF0000"/>
        <rFont val="Century Gothic"/>
        <family val="2"/>
      </rPr>
      <t>GI framing shall be considered</t>
    </r>
  </si>
  <si>
    <r>
      <rPr>
        <sz val="10"/>
        <color theme="1"/>
        <rFont val="Century Gothic"/>
        <family val="2"/>
      </rPr>
      <t xml:space="preserve">Supply and installation of fire rated </t>
    </r>
    <r>
      <rPr>
        <b/>
        <sz val="10"/>
        <color theme="1"/>
        <rFont val="Century Gothic"/>
        <family val="2"/>
      </rPr>
      <t xml:space="preserve">calcium silicate board cladding </t>
    </r>
    <r>
      <rPr>
        <sz val="10"/>
        <color theme="1"/>
        <rFont val="Century Gothic"/>
        <family val="2"/>
      </rPr>
      <t>on the</t>
    </r>
    <r>
      <rPr>
        <b/>
        <sz val="10"/>
        <color theme="1"/>
        <rFont val="Century Gothic"/>
        <family val="2"/>
      </rPr>
      <t xml:space="preserve"> existing walls </t>
    </r>
    <r>
      <rPr>
        <sz val="10"/>
        <color theme="1"/>
        <rFont val="Century Gothic"/>
        <family val="2"/>
      </rPr>
      <t xml:space="preserve">in the Kitchen &amp; pot wash area to pass the MEP services &amp; to receive the final finishes with the necessory supports, fittings and fixtures </t>
    </r>
    <r>
      <rPr>
        <i/>
        <sz val="10"/>
        <color rgb="FFFF0000"/>
        <rFont val="Century Gothic"/>
        <family val="2"/>
      </rPr>
      <t>(excluding final finishes).</t>
    </r>
    <r>
      <rPr>
        <sz val="10"/>
        <color theme="1"/>
        <rFont val="Century Gothic"/>
        <family val="2"/>
      </rPr>
      <t xml:space="preserve">
</t>
    </r>
    <r>
      <rPr>
        <i/>
        <sz val="10"/>
        <color theme="1"/>
        <rFont val="Century Gothic"/>
        <family val="2"/>
      </rPr>
      <t xml:space="preserve">Purposed height is 3000mm, it may be change as per site conditions
</t>
    </r>
    <r>
      <rPr>
        <i/>
        <sz val="10"/>
        <color rgb="FFFF0000"/>
        <rFont val="Century Gothic"/>
        <family val="2"/>
      </rPr>
      <t>GI framing shall be considered</t>
    </r>
  </si>
  <si>
    <r>
      <rPr>
        <sz val="10"/>
        <color theme="1"/>
        <rFont val="Century Gothic"/>
        <family val="2"/>
      </rPr>
      <t xml:space="preserve">Supply and installation of </t>
    </r>
    <r>
      <rPr>
        <b/>
        <sz val="10"/>
        <color theme="1"/>
        <rFont val="Century Gothic"/>
        <family val="2"/>
      </rPr>
      <t xml:space="preserve">Gypsum board cladding </t>
    </r>
    <r>
      <rPr>
        <sz val="10"/>
        <color theme="1"/>
        <rFont val="Century Gothic"/>
        <family val="2"/>
      </rPr>
      <t xml:space="preserve">on the </t>
    </r>
    <r>
      <rPr>
        <b/>
        <sz val="10"/>
        <color theme="1"/>
        <rFont val="Century Gothic"/>
        <family val="2"/>
      </rPr>
      <t>existing walls</t>
    </r>
    <r>
      <rPr>
        <sz val="10"/>
        <color theme="1"/>
        <rFont val="Century Gothic"/>
        <family val="2"/>
      </rPr>
      <t xml:space="preserve"> to pass the MEP services &amp; to receive the final finishes with the necessory supports, fittings and fixtures in the FOH &amp; dining area walls, Front elevations &amp; columns. </t>
    </r>
    <r>
      <rPr>
        <i/>
        <sz val="10"/>
        <color rgb="FFFF0000"/>
        <rFont val="Century Gothic"/>
        <family val="2"/>
      </rPr>
      <t>(excluding final finishes).</t>
    </r>
    <r>
      <rPr>
        <sz val="10"/>
        <color theme="1"/>
        <rFont val="Century Gothic"/>
        <family val="2"/>
      </rPr>
      <t xml:space="preserve">
</t>
    </r>
    <r>
      <rPr>
        <i/>
        <sz val="10"/>
        <color theme="1"/>
        <rFont val="Century Gothic"/>
        <family val="2"/>
      </rPr>
      <t xml:space="preserve">Purposed height is 3000mm, it may be change as per site conditions
</t>
    </r>
    <r>
      <rPr>
        <i/>
        <sz val="10"/>
        <color rgb="FFFF0000"/>
        <rFont val="Century Gothic"/>
        <family val="2"/>
      </rPr>
      <t>GI framing shall be considered</t>
    </r>
  </si>
  <si>
    <t xml:space="preserve">FLOOR FINISHES </t>
  </si>
  <si>
    <t>Floor / tiles finishes including grouting, pointing, polishing, backing and etc. as required to complete all in accordance with drawings and specifications &amp; as per client approval.</t>
  </si>
  <si>
    <r>
      <rPr>
        <sz val="10"/>
        <color theme="1"/>
        <rFont val="Century Gothic"/>
        <family val="2"/>
      </rPr>
      <t xml:space="preserve">150mm thick </t>
    </r>
    <r>
      <rPr>
        <b/>
        <sz val="10"/>
        <color theme="1"/>
        <rFont val="Century Gothic"/>
        <family val="2"/>
      </rPr>
      <t>concrete floor screeding/AAC blocks</t>
    </r>
    <r>
      <rPr>
        <sz val="10"/>
        <color theme="1"/>
        <rFont val="Century Gothic"/>
        <family val="2"/>
      </rPr>
      <t xml:space="preserve"> to raise the floor to accomodate the drainage pipes and floor gratings &amp; to receive floor finish in the </t>
    </r>
    <r>
      <rPr>
        <b/>
        <sz val="10"/>
        <color theme="1"/>
        <rFont val="Century Gothic"/>
        <family val="2"/>
      </rPr>
      <t>Kitchen &amp; pot wash areas</t>
    </r>
    <r>
      <rPr>
        <sz val="10"/>
        <color theme="1"/>
        <rFont val="Century Gothic"/>
        <family val="2"/>
      </rPr>
      <t xml:space="preserve">; all in accordance with drawings &amp; site conditions.
</t>
    </r>
    <r>
      <rPr>
        <i/>
        <sz val="10"/>
        <color theme="1"/>
        <rFont val="Century Gothic"/>
        <family val="2"/>
      </rPr>
      <t xml:space="preserve">Note: Total height of floor to be raised including floor finishes is </t>
    </r>
    <r>
      <rPr>
        <b/>
        <i/>
        <sz val="10"/>
        <color theme="1"/>
        <rFont val="Century Gothic"/>
        <family val="2"/>
      </rPr>
      <t>200mm in the kitchen &amp; pot wash area only</t>
    </r>
  </si>
  <si>
    <r>
      <rPr>
        <sz val="10"/>
        <color theme="1"/>
        <rFont val="Century Gothic"/>
        <family val="2"/>
      </rPr>
      <t xml:space="preserve">Supply &amp; installation of </t>
    </r>
    <r>
      <rPr>
        <b/>
        <sz val="10"/>
        <color theme="1"/>
        <rFont val="Century Gothic"/>
        <family val="2"/>
      </rPr>
      <t xml:space="preserve">water proofing </t>
    </r>
    <r>
      <rPr>
        <sz val="10"/>
        <color theme="1"/>
        <rFont val="Century Gothic"/>
        <family val="2"/>
      </rPr>
      <t xml:space="preserve">with all necessary items; all in accordance with drawings and below mentioned specification.
Detailed specifications of the materials to be submitted to client </t>
    </r>
  </si>
  <si>
    <r>
      <rPr>
        <b/>
        <sz val="10"/>
        <color theme="1"/>
        <rFont val="Century Gothic"/>
        <family val="2"/>
      </rPr>
      <t>Dry Area</t>
    </r>
    <r>
      <rPr>
        <sz val="10"/>
        <color theme="1"/>
        <rFont val="Century Gothic"/>
        <family val="2"/>
      </rPr>
      <t>: 1 Layer of 4mm thick SBS Bituminous membrane with 24-hour water ponding test (inspected and approved from airports team).</t>
    </r>
  </si>
  <si>
    <r>
      <rPr>
        <b/>
        <sz val="10"/>
        <color theme="1"/>
        <rFont val="Century Gothic"/>
        <family val="2"/>
      </rPr>
      <t>Wet Areas</t>
    </r>
    <r>
      <rPr>
        <sz val="10"/>
        <color theme="1"/>
        <rFont val="Century Gothic"/>
        <family val="2"/>
      </rPr>
      <t xml:space="preserve">: 2 Layers of 4mm thick SBS Bituminous membrane with 24-hour water ponding test including the sealing of Cores in the slab/walls (inspected and approved from airports team).
</t>
    </r>
  </si>
  <si>
    <r>
      <rPr>
        <sz val="10"/>
        <color theme="1"/>
        <rFont val="Century Gothic"/>
        <family val="2"/>
      </rPr>
      <t>Supply and installation of</t>
    </r>
    <r>
      <rPr>
        <b/>
        <sz val="10"/>
        <color theme="1"/>
        <rFont val="Century Gothic"/>
        <family val="2"/>
      </rPr>
      <t xml:space="preserve"> self levelling</t>
    </r>
    <r>
      <rPr>
        <sz val="10"/>
        <color theme="1"/>
        <rFont val="Century Gothic"/>
        <family val="2"/>
      </rPr>
      <t xml:space="preserve"> with all necessary items; all in accordance with drawings.</t>
    </r>
  </si>
  <si>
    <r>
      <rPr>
        <sz val="10"/>
        <color theme="1"/>
        <rFont val="Century Gothic"/>
        <family val="2"/>
      </rPr>
      <t xml:space="preserve">Supply and installation of </t>
    </r>
    <r>
      <rPr>
        <b/>
        <sz val="10"/>
        <color theme="1"/>
        <rFont val="Century Gothic"/>
        <family val="2"/>
      </rPr>
      <t>anti-skid 600 x 600 mm white floor tile</t>
    </r>
    <r>
      <rPr>
        <sz val="10"/>
        <color theme="1"/>
        <rFont val="Century Gothic"/>
        <family val="2"/>
      </rPr>
      <t xml:space="preserve"> in the kitchen &amp; Pot wash area as per the drawings and renders.
</t>
    </r>
    <r>
      <rPr>
        <i/>
        <sz val="10"/>
        <color theme="1"/>
        <rFont val="Century Gothic"/>
        <family val="2"/>
      </rPr>
      <t xml:space="preserve">Note: Material to be approved by Clients team.
</t>
    </r>
    <r>
      <rPr>
        <i/>
        <sz val="10"/>
        <color rgb="FFFF0000"/>
        <rFont val="Century Gothic"/>
        <family val="2"/>
      </rPr>
      <t>Tile Base Rate = Rs. 60 per sft.</t>
    </r>
  </si>
  <si>
    <r>
      <rPr>
        <sz val="10"/>
        <color theme="1"/>
        <rFont val="Century Gothic"/>
        <family val="2"/>
      </rPr>
      <t xml:space="preserve">Supply and installation of </t>
    </r>
    <r>
      <rPr>
        <b/>
        <sz val="10"/>
        <color theme="1"/>
        <rFont val="Century Gothic"/>
        <family val="2"/>
      </rPr>
      <t xml:space="preserve">Stone Plastic Composite (SPC) flooring </t>
    </r>
    <r>
      <rPr>
        <sz val="10"/>
        <color theme="1"/>
        <rFont val="Century Gothic"/>
        <family val="2"/>
      </rPr>
      <t xml:space="preserve">in the FOH dining area area; colour &amp; design as per drawings &amp; render.
</t>
    </r>
    <r>
      <rPr>
        <i/>
        <sz val="10"/>
        <color theme="1"/>
        <rFont val="Century Gothic"/>
        <family val="2"/>
      </rPr>
      <t>Note: material to be approved by Clients Team</t>
    </r>
    <r>
      <rPr>
        <sz val="10"/>
        <color theme="1"/>
        <rFont val="Century Gothic"/>
        <family val="2"/>
      </rPr>
      <t xml:space="preserve">
</t>
    </r>
    <r>
      <rPr>
        <sz val="10"/>
        <color rgb="FFFF0000"/>
        <rFont val="Century Gothic"/>
        <family val="2"/>
      </rPr>
      <t>Tile Base Rate = Rs. 100 per sft.</t>
    </r>
  </si>
  <si>
    <r>
      <rPr>
        <sz val="10"/>
        <color theme="1"/>
        <rFont val="Century Gothic"/>
        <family val="2"/>
      </rPr>
      <t xml:space="preserve">Supply and installation of </t>
    </r>
    <r>
      <rPr>
        <b/>
        <sz val="10"/>
        <color theme="1"/>
        <rFont val="Century Gothic"/>
        <family val="2"/>
      </rPr>
      <t xml:space="preserve">Matt finish designer tiles </t>
    </r>
    <r>
      <rPr>
        <sz val="10"/>
        <color theme="1"/>
        <rFont val="Century Gothic"/>
        <family val="2"/>
      </rPr>
      <t xml:space="preserve">in the FOH area; colour &amp; design as per drawings &amp; render.
</t>
    </r>
    <r>
      <rPr>
        <i/>
        <sz val="10"/>
        <color theme="1"/>
        <rFont val="Century Gothic"/>
        <family val="2"/>
      </rPr>
      <t xml:space="preserve">Note: material to be approved by Clients Team
</t>
    </r>
    <r>
      <rPr>
        <i/>
        <sz val="10"/>
        <color rgb="FFFF0000"/>
        <rFont val="Century Gothic"/>
        <family val="2"/>
      </rPr>
      <t>Tile Base Rate = Rs. 60 per sft.</t>
    </r>
  </si>
  <si>
    <t xml:space="preserve">TOTAL OF FLOOR FINISHES </t>
  </si>
  <si>
    <t>SKIRTING</t>
  </si>
  <si>
    <r>
      <rPr>
        <sz val="10"/>
        <color theme="1"/>
        <rFont val="Century Gothic"/>
        <family val="2"/>
      </rPr>
      <t xml:space="preserve">supply &amp; installation of </t>
    </r>
    <r>
      <rPr>
        <b/>
        <sz val="10"/>
        <color theme="1"/>
        <rFont val="Century Gothic"/>
        <family val="2"/>
      </rPr>
      <t>150mm HIGH Marble textured Corian material skirting -</t>
    </r>
    <r>
      <rPr>
        <sz val="10"/>
        <color theme="1"/>
        <rFont val="Century Gothic"/>
        <family val="2"/>
      </rPr>
      <t xml:space="preserve"> FOH area, matching with FOH Counter top corian as per the renders &amp; drawings.
</t>
    </r>
    <r>
      <rPr>
        <i/>
        <sz val="9"/>
        <color theme="1"/>
        <rFont val="Century Gothic"/>
        <family val="2"/>
      </rPr>
      <t>Note: material to be approved by Clients Team</t>
    </r>
  </si>
  <si>
    <t>TOTAL OF SKIRTING</t>
  </si>
  <si>
    <t>WALL FINISHES</t>
  </si>
  <si>
    <t>Kitchen &amp; Pot Wash areas</t>
  </si>
  <si>
    <r>
      <rPr>
        <sz val="10"/>
        <color theme="1"/>
        <rFont val="Century Gothic"/>
        <family val="2"/>
      </rPr>
      <t xml:space="preserve">Supply &amp; installation of </t>
    </r>
    <r>
      <rPr>
        <b/>
        <sz val="10"/>
        <color theme="1"/>
        <rFont val="Century Gothic"/>
        <family val="2"/>
      </rPr>
      <t xml:space="preserve">300x300 mm White wall tile </t>
    </r>
    <r>
      <rPr>
        <sz val="10"/>
        <color theme="1"/>
        <rFont val="Century Gothic"/>
        <family val="2"/>
      </rPr>
      <t xml:space="preserve">in the kitchen &amp; Pot wash area as per drawings and renders.
</t>
    </r>
    <r>
      <rPr>
        <i/>
        <sz val="10"/>
        <color theme="1"/>
        <rFont val="Century Gothic"/>
        <family val="2"/>
      </rPr>
      <t xml:space="preserve">Note: material to be approved by Clients Team
</t>
    </r>
    <r>
      <rPr>
        <i/>
        <sz val="10"/>
        <color rgb="FFFF0000"/>
        <rFont val="Century Gothic"/>
        <family val="2"/>
      </rPr>
      <t>Tile Base Rate = Rs. 30 per sft.</t>
    </r>
  </si>
  <si>
    <r>
      <rPr>
        <sz val="10"/>
        <rFont val="Century Gothic"/>
        <family val="2"/>
      </rPr>
      <t xml:space="preserve">Supply and Installation of </t>
    </r>
    <r>
      <rPr>
        <b/>
        <sz val="10"/>
        <rFont val="Century Gothic"/>
        <family val="2"/>
      </rPr>
      <t>SS corner beeding</t>
    </r>
    <r>
      <rPr>
        <sz val="10"/>
        <rFont val="Century Gothic"/>
        <family val="2"/>
      </rPr>
      <t xml:space="preserve"> on the corners of kitchen wall tiles. Size 50 mm</t>
    </r>
  </si>
  <si>
    <t>FOH Dining areas</t>
  </si>
  <si>
    <r>
      <rPr>
        <sz val="10"/>
        <color theme="1"/>
        <rFont val="Century Gothic"/>
        <family val="2"/>
      </rPr>
      <t xml:space="preserve">Supply &amp; Painiting of </t>
    </r>
    <r>
      <rPr>
        <b/>
        <sz val="10"/>
        <color theme="1"/>
        <rFont val="Century Gothic"/>
        <family val="2"/>
      </rPr>
      <t>matt finish paint RAL : 9012</t>
    </r>
    <r>
      <rPr>
        <sz val="10"/>
        <color theme="1"/>
        <rFont val="Century Gothic"/>
        <family val="2"/>
      </rPr>
      <t xml:space="preserve"> on the walls of dining &amp; FOH area as per the drawings &amp; renders
</t>
    </r>
    <r>
      <rPr>
        <i/>
        <sz val="10"/>
        <color theme="1"/>
        <rFont val="Century Gothic"/>
        <family val="2"/>
      </rPr>
      <t>Note: Material to be approved by clients Team</t>
    </r>
  </si>
  <si>
    <r>
      <rPr>
        <sz val="10"/>
        <color theme="1"/>
        <rFont val="Century Gothic"/>
        <family val="2"/>
      </rPr>
      <t xml:space="preserve">Supply &amp; installation of </t>
    </r>
    <r>
      <rPr>
        <b/>
        <sz val="10"/>
        <color theme="1"/>
        <rFont val="Century Gothic"/>
        <family val="2"/>
      </rPr>
      <t>Wooden moulding cladding with paint finish</t>
    </r>
    <r>
      <rPr>
        <sz val="10"/>
        <color theme="1"/>
        <rFont val="Century Gothic"/>
        <family val="2"/>
      </rPr>
      <t xml:space="preserve"> on the walls of Dining &amp; FOH area as per drawings and renders.
</t>
    </r>
    <r>
      <rPr>
        <i/>
        <sz val="10"/>
        <color theme="1"/>
        <rFont val="Century Gothic"/>
        <family val="2"/>
      </rPr>
      <t xml:space="preserve">Note: Material to be approved by clients Team
</t>
    </r>
    <r>
      <rPr>
        <i/>
        <sz val="10"/>
        <color rgb="FFFF0000"/>
        <rFont val="Century Gothic"/>
        <family val="2"/>
      </rPr>
      <t>25mm size half round moulding</t>
    </r>
  </si>
  <si>
    <r>
      <rPr>
        <sz val="10"/>
        <color theme="1"/>
        <rFont val="Century Gothic"/>
        <family val="2"/>
      </rPr>
      <t xml:space="preserve">Supply &amp; installation of </t>
    </r>
    <r>
      <rPr>
        <b/>
        <sz val="10"/>
        <color theme="1"/>
        <rFont val="Century Gothic"/>
        <family val="2"/>
      </rPr>
      <t>Matt finish Oak wood veneer</t>
    </r>
    <r>
      <rPr>
        <sz val="10"/>
        <color theme="1"/>
        <rFont val="Century Gothic"/>
        <family val="2"/>
      </rPr>
      <t xml:space="preserve"> on the walls of FOH area as per drawings and renders.
Size: 850 mm Length wall only
</t>
    </r>
    <r>
      <rPr>
        <i/>
        <sz val="10"/>
        <color theme="1"/>
        <rFont val="Century Gothic"/>
        <family val="2"/>
      </rPr>
      <t>Note: Material to be approved by clients Team</t>
    </r>
  </si>
  <si>
    <t>Front Elevation area.</t>
  </si>
  <si>
    <r>
      <rPr>
        <sz val="10"/>
        <color theme="1"/>
        <rFont val="Century Gothic"/>
        <family val="2"/>
      </rPr>
      <t xml:space="preserve">Supply &amp; installation of </t>
    </r>
    <r>
      <rPr>
        <b/>
        <sz val="10"/>
        <color theme="1"/>
        <rFont val="Century Gothic"/>
        <family val="2"/>
      </rPr>
      <t>Wooden moulding cladding with paint finish</t>
    </r>
    <r>
      <rPr>
        <sz val="10"/>
        <color theme="1"/>
        <rFont val="Century Gothic"/>
        <family val="2"/>
      </rPr>
      <t xml:space="preserve"> on the front elevation, columns as per drawings and renders.
</t>
    </r>
    <r>
      <rPr>
        <i/>
        <sz val="10"/>
        <color theme="1"/>
        <rFont val="Century Gothic"/>
        <family val="2"/>
      </rPr>
      <t xml:space="preserve">Note: Material to be approved by clients Team
</t>
    </r>
    <r>
      <rPr>
        <i/>
        <sz val="10"/>
        <color rgb="FFFF0000"/>
        <rFont val="Century Gothic"/>
        <family val="2"/>
      </rPr>
      <t>25mm size half round moulding</t>
    </r>
  </si>
  <si>
    <r>
      <rPr>
        <sz val="10"/>
        <color theme="1"/>
        <rFont val="Century Gothic"/>
        <family val="2"/>
      </rPr>
      <t xml:space="preserve">Supply &amp; installation of </t>
    </r>
    <r>
      <rPr>
        <b/>
        <sz val="10"/>
        <color theme="1"/>
        <rFont val="Century Gothic"/>
        <family val="2"/>
      </rPr>
      <t xml:space="preserve">Marble textured Corian material cladding </t>
    </r>
    <r>
      <rPr>
        <sz val="10"/>
        <color theme="1"/>
        <rFont val="Century Gothic"/>
        <family val="2"/>
      </rPr>
      <t xml:space="preserve">on the columns, walls as per drawings and renders.
</t>
    </r>
    <r>
      <rPr>
        <i/>
        <sz val="10"/>
        <color theme="1"/>
        <rFont val="Century Gothic"/>
        <family val="2"/>
      </rPr>
      <t>Note: Material to be approved by clients Team</t>
    </r>
  </si>
  <si>
    <t>TOTAL OF WALL FINISHES</t>
  </si>
  <si>
    <t>GYPSUM WORKS</t>
  </si>
  <si>
    <r>
      <rPr>
        <sz val="10"/>
        <color theme="1"/>
        <rFont val="Century Gothic"/>
        <family val="2"/>
      </rPr>
      <t xml:space="preserve">Supply &amp; installation of </t>
    </r>
    <r>
      <rPr>
        <b/>
        <sz val="10"/>
        <color theme="1"/>
        <rFont val="Century Gothic"/>
        <family val="2"/>
      </rPr>
      <t>bulkhead gypsum</t>
    </r>
    <r>
      <rPr>
        <sz val="10"/>
        <color theme="1"/>
        <rFont val="Century Gothic"/>
        <family val="2"/>
      </rPr>
      <t xml:space="preserve"> above the hood in white paint matt finish. Paint shall be included, as per the below hood sizes.
Considered Ceiling height in kitchen is 2800mm</t>
    </r>
  </si>
  <si>
    <t xml:space="preserve">Hood 1 - Hot Cooking line : 2600 L x 1000 W x 400 H mm </t>
  </si>
  <si>
    <t>TOTAL OF GYPSUM WORKS</t>
  </si>
  <si>
    <t>CEILING WORKS</t>
  </si>
  <si>
    <r>
      <rPr>
        <sz val="10"/>
        <rFont val="Century Gothic"/>
        <family val="2"/>
      </rPr>
      <t xml:space="preserve">Supply &amp; Installation of </t>
    </r>
    <r>
      <rPr>
        <b/>
        <sz val="10"/>
        <rFont val="Century Gothic"/>
        <family val="2"/>
      </rPr>
      <t>600x600 mm metal tile ceiling</t>
    </r>
    <r>
      <rPr>
        <sz val="10"/>
        <rFont val="Century Gothic"/>
        <family val="2"/>
      </rPr>
      <t xml:space="preserve"> in the Kitchen &amp; Pot wash area with necessary support, fixtures &amp; accessories as per drawings &amp; renders
</t>
    </r>
    <r>
      <rPr>
        <i/>
        <sz val="10"/>
        <rFont val="Century Gothic"/>
        <family val="2"/>
      </rPr>
      <t>Note: Material to be approved by Clients Team.</t>
    </r>
    <r>
      <rPr>
        <sz val="10"/>
        <rFont val="Century Gothic"/>
        <family val="2"/>
      </rPr>
      <t xml:space="preserve">
</t>
    </r>
    <r>
      <rPr>
        <sz val="10"/>
        <color rgb="FFFF0000"/>
        <rFont val="Century Gothic"/>
        <family val="2"/>
      </rPr>
      <t>Tile Base Rate = Rs. 60 per sft.</t>
    </r>
  </si>
  <si>
    <r>
      <rPr>
        <sz val="10"/>
        <rFont val="Century Gothic"/>
        <family val="2"/>
      </rPr>
      <t xml:space="preserve">Supply and Installation of </t>
    </r>
    <r>
      <rPr>
        <b/>
        <sz val="10"/>
        <rFont val="Century Gothic"/>
        <family val="2"/>
      </rPr>
      <t>Metal grid ceiling with hanging flowers</t>
    </r>
    <r>
      <rPr>
        <sz val="10"/>
        <rFont val="Century Gothic"/>
        <family val="2"/>
      </rPr>
      <t xml:space="preserve"> in the FOH &amp; Dining areas including the final finishes with necessary support, fixtures &amp; accessories as per drawings &amp; renders.
</t>
    </r>
    <r>
      <rPr>
        <i/>
        <sz val="10"/>
        <rFont val="Century Gothic"/>
        <family val="2"/>
      </rPr>
      <t>Note: Material to be approved by Clients Team.</t>
    </r>
  </si>
  <si>
    <r>
      <rPr>
        <sz val="10"/>
        <rFont val="Century Gothic"/>
        <family val="2"/>
      </rPr>
      <t xml:space="preserve">Supply and Installation of </t>
    </r>
    <r>
      <rPr>
        <b/>
        <sz val="10"/>
        <rFont val="Century Gothic"/>
        <family val="2"/>
      </rPr>
      <t xml:space="preserve">Gypsum false ceiling at the sides of walls with the cove lights provision </t>
    </r>
    <r>
      <rPr>
        <sz val="10"/>
        <rFont val="Century Gothic"/>
        <family val="2"/>
      </rPr>
      <t xml:space="preserve">in the the FOH &amp; dining area with paint in White color finishes with necessary support, fixtures &amp; accessories as per drawings &amp; renders.
Including access panel as per the MEP services and Cutting &amp; finishing for the AC grill/diffuser and lights.
</t>
    </r>
    <r>
      <rPr>
        <i/>
        <sz val="10"/>
        <rFont val="Century Gothic"/>
        <family val="2"/>
      </rPr>
      <t xml:space="preserve">Note: Material to be approved by Clients Team.
</t>
    </r>
    <r>
      <rPr>
        <i/>
        <sz val="10"/>
        <color rgb="FFFF0000"/>
        <rFont val="Century Gothic"/>
        <family val="2"/>
      </rPr>
      <t>GI frame shall be considered</t>
    </r>
  </si>
  <si>
    <r>
      <rPr>
        <sz val="10"/>
        <rFont val="Century Gothic"/>
        <family val="2"/>
      </rPr>
      <t xml:space="preserve">Supply and painting with </t>
    </r>
    <r>
      <rPr>
        <b/>
        <sz val="10"/>
        <rFont val="Century Gothic"/>
        <family val="2"/>
      </rPr>
      <t>matt finish paint</t>
    </r>
    <r>
      <rPr>
        <sz val="10"/>
        <rFont val="Century Gothic"/>
        <family val="2"/>
      </rPr>
      <t xml:space="preserve"> on the slab &amp; walls of void ceiling area of FOH &amp; dinning, including paints on all MEP services &amp; metal ceiling parts.
</t>
    </r>
    <r>
      <rPr>
        <i/>
        <sz val="10"/>
        <rFont val="Century Gothic"/>
        <family val="2"/>
      </rPr>
      <t>Note: color to be selected/approved by Clients Team.</t>
    </r>
  </si>
  <si>
    <t>TOTAL OF CEILING WORKS</t>
  </si>
  <si>
    <t>DOORS &amp; WINDOWS</t>
  </si>
  <si>
    <r>
      <rPr>
        <sz val="10"/>
        <rFont val="Century Gothic"/>
        <family val="2"/>
      </rPr>
      <t>Supply and installation of heavy duty single leaf</t>
    </r>
    <r>
      <rPr>
        <b/>
        <sz val="10"/>
        <rFont val="Century Gothic"/>
        <family val="2"/>
      </rPr>
      <t xml:space="preserve"> both side swing wooden door</t>
    </r>
    <r>
      <rPr>
        <sz val="10"/>
        <rFont val="Century Gothic"/>
        <family val="2"/>
      </rPr>
      <t xml:space="preserve"> with the door frame for kitchen, including all the fittings &amp; accessories, with vision glass as per the drawings and showing in the renders.
This door to be </t>
    </r>
    <r>
      <rPr>
        <b/>
        <sz val="10"/>
        <rFont val="Century Gothic"/>
        <family val="2"/>
      </rPr>
      <t>decorative and designed type</t>
    </r>
    <r>
      <rPr>
        <sz val="10"/>
        <rFont val="Century Gothic"/>
        <family val="2"/>
      </rPr>
      <t xml:space="preserve"> matching with the FOH design.
Dim: 2200H x 900W mm</t>
    </r>
    <r>
      <rPr>
        <sz val="10"/>
        <color rgb="FFFF0000"/>
        <rFont val="Century Gothic"/>
        <family val="2"/>
      </rPr>
      <t xml:space="preserve"> x 45T mm</t>
    </r>
  </si>
  <si>
    <t>TOTAL OF DOORS &amp; WINDOWS</t>
  </si>
  <si>
    <t>SQM</t>
  </si>
  <si>
    <t>Rmt.</t>
  </si>
  <si>
    <t>Nos</t>
  </si>
  <si>
    <t>RATE</t>
  </si>
  <si>
    <t>NOTE</t>
  </si>
  <si>
    <t>2.02a</t>
  </si>
  <si>
    <t>2.02b</t>
  </si>
  <si>
    <t>A</t>
  </si>
  <si>
    <t>B</t>
  </si>
  <si>
    <t>C</t>
  </si>
  <si>
    <t>5.01A</t>
  </si>
  <si>
    <t>EXTRA ITEMS</t>
  </si>
  <si>
    <t>RMT</t>
  </si>
  <si>
    <t>P/F 600 mm of front bulkhead vertical  finish with 18 mm mdf paneling with laminate</t>
  </si>
  <si>
    <t>P/F700 mm of front bulkhead vertical  finish with 18 mm mdf paneling with laminate</t>
  </si>
  <si>
    <t>Sqmt</t>
  </si>
  <si>
    <t>Supply &amp; installation of FOH  Lounge counter made up of 19mm thick comm ply structured with Marble textured Corian material finish and front facia cladding with 6mm-thk Charcoal panel &amp; Matt finish Oak wood veneer, LED Cove lighting, PU paint finish inner side portions, glass display with shelves to be made in the counter, soft closing drawers, storage &amp; handleless cabinets, fillers, panels, skirting and all necessary support, fittings, accessories and profiles as per approved drawings and renders.</t>
  </si>
  <si>
    <t>CHILLED WATER TYPE CEILING SUSPENDED AHU (AIR HANDLING UNIT) :</t>
  </si>
  <si>
    <t>CEILING SUSPENDED AHU :( ECO AIR, ZECO AIRCON )</t>
  </si>
  <si>
    <t>Supply  and assembly of Ceiling Suspended Double skin cabinet type AHU Integrated (Air handling units) of following specifications:</t>
  </si>
  <si>
    <r>
      <rPr>
        <b/>
        <sz val="10"/>
        <rFont val="Calibri"/>
        <family val="2"/>
      </rPr>
      <t xml:space="preserve">Frame Structure: </t>
    </r>
    <r>
      <rPr>
        <sz val="10"/>
        <rFont val="Calibri"/>
        <family val="2"/>
      </rPr>
      <t>It shall consist of 48mm Extruded Aluminium with thermal break profile.</t>
    </r>
  </si>
  <si>
    <r>
      <rPr>
        <b/>
        <sz val="10"/>
        <rFont val="Calibri"/>
        <family val="2"/>
      </rPr>
      <t xml:space="preserve">Panel: </t>
    </r>
    <r>
      <rPr>
        <sz val="10"/>
        <rFont val="Calibri"/>
        <family val="2"/>
      </rPr>
      <t>45mm +/- 2mm thick double skin sandwich panels with rockwool insulation of density 64 kg/m3 or PUF insulation of 48 kg/m3 , The sheet thickness shall be minimum 0.6 mm for the outer skin precoated and 0.8 mm thickness for the inner skin of plain GI.</t>
    </r>
  </si>
  <si>
    <r>
      <rPr>
        <b/>
        <sz val="10"/>
        <rFont val="Calibri"/>
        <family val="2"/>
      </rPr>
      <t xml:space="preserve">Filtration Section: </t>
    </r>
    <r>
      <rPr>
        <sz val="10"/>
        <rFont val="Calibri"/>
        <family val="2"/>
      </rPr>
      <t>It shall be provided with single stage washable type of prefilter 'MERV 8' first stage which shall be placed before coil section.</t>
    </r>
  </si>
  <si>
    <r>
      <rPr>
        <b/>
        <sz val="10"/>
        <rFont val="Calibri"/>
        <family val="2"/>
      </rPr>
      <t xml:space="preserve">Coil Section: </t>
    </r>
    <r>
      <rPr>
        <sz val="10"/>
        <rFont val="Calibri"/>
        <family val="2"/>
      </rPr>
      <t xml:space="preserve">Chilled water coil Multi row deep constructed with Aluminium fins of min 0.11mm thick 12 Fins per inch, and copper tubes of min 27 Guage thickness HYRDOPHYLLIC coated fins. Copper tube shall be min 12.5mm diameter. AHRI certified coil.The coil face area velocity shall not exceed 2.5m/sec (500 fpm). </t>
    </r>
  </si>
  <si>
    <r>
      <rPr>
        <b/>
        <sz val="10"/>
        <rFont val="Calibri"/>
        <family val="2"/>
      </rPr>
      <t>Drain Pan:</t>
    </r>
    <r>
      <rPr>
        <sz val="10"/>
        <rFont val="Calibri"/>
        <family val="2"/>
      </rPr>
      <t xml:space="preserve"> Condensate drain pan shall be fabricated from 18G SS 304 powder coated, insulated with 13 mm thick closed cell elastomeric(nitrile rubber) insulation. </t>
    </r>
  </si>
  <si>
    <r>
      <rPr>
        <b/>
        <sz val="10"/>
        <rFont val="Calibri"/>
        <family val="2"/>
      </rPr>
      <t>Fan Section:</t>
    </r>
    <r>
      <rPr>
        <sz val="10"/>
        <rFont val="Calibri"/>
        <family val="2"/>
      </rPr>
      <t xml:space="preserve"> SISW / DIDW Direct drive backward curved fan. The fan section shall be provided with limt switch for safety to shut off fan during Opening of access door. Fan outlet velocity not to exceed 1600 FPM. The sound level shall not be exceed more than 60dB @ 1m from the source. Vibration isolators, Door Limit switch, UV Lamp as per Technical Specifications, AHU Summary Sheet and drawings. Total static pressue has to calculated by Contractor as per the configuration.</t>
    </r>
  </si>
  <si>
    <r>
      <rPr>
        <b/>
        <sz val="10"/>
        <rFont val="Calibri"/>
        <family val="2"/>
      </rPr>
      <t xml:space="preserve">Other Details : </t>
    </r>
    <r>
      <rPr>
        <sz val="10"/>
        <rFont val="Calibri"/>
        <family val="2"/>
      </rPr>
      <t>AHU to house control box/ terminal box with Auto-Manual switch and incomer power terminal, with  SPP, Over/ Undervoltage protection, shortcircuit protection and with no-nc contacts (potential free contact) to be provided for tripping on signal from Fire Dampers / Fire Alarm Panel. Power cable from Terminal box to motor &amp; control cabling of required size upto the thermostat / sensor etc. to be provided. Internal electrical and control wiring of AHU to be provided as factory fitted from AHU supplier. The cost shall include all necessary supports &amp; accessories required for installation.</t>
    </r>
  </si>
  <si>
    <t>Contractor shall design the chilled water coil according to the following conditions:</t>
  </si>
  <si>
    <t xml:space="preserve">a. Coil air entering temperature - 75.4°F DB </t>
  </si>
  <si>
    <t>b. Coil air leaving temperature - 54 deg. F DB/ 52.99 deg. F WB</t>
  </si>
  <si>
    <t>c. Chilled water temperature entering - 6.0 deg. C/ 42.8 deg. F</t>
  </si>
  <si>
    <t>d. Chilled water temperature leaving - 13.3 deg. C/ 55.9 deg. F</t>
  </si>
  <si>
    <t>Make : VTS / Zeco / Citizen</t>
  </si>
  <si>
    <t xml:space="preserve">Type             Capacity          Tonnage              ESP                  No. of        </t>
  </si>
  <si>
    <t xml:space="preserve">                       (Cfm)                 TR               (mm WG)              Rows          </t>
  </si>
  <si>
    <r>
      <t xml:space="preserve">CS AHU          3400                 8.5         </t>
    </r>
    <r>
      <rPr>
        <sz val="10"/>
        <color indexed="8"/>
        <rFont val="Calibri"/>
        <family val="2"/>
      </rPr>
      <t xml:space="preserve">           25                      4/6          </t>
    </r>
  </si>
  <si>
    <t>GENERAL NOTES:</t>
  </si>
  <si>
    <t>LHS &amp; RHS VALVE station location to be confirmed.</t>
  </si>
  <si>
    <t>Fan outlet velocity - 1600 FPM</t>
  </si>
  <si>
    <t>Contractor shall submit static pressure calculation for all above units to Client/Consultant.</t>
  </si>
  <si>
    <t>Any change in motor HP shall be made at no extra cost to client.</t>
  </si>
  <si>
    <t>Fan efficiency shall be minimum 75%</t>
  </si>
  <si>
    <t xml:space="preserve">The cost shall be included liftting &amp; shifting of each equipment / material with all necesaary arrnagement. Also, it shall be included the cost of scaffloding required for Installation of such material / equipment. </t>
  </si>
  <si>
    <t xml:space="preserve">TOTAL AMOUNT </t>
  </si>
  <si>
    <t>GST 18%</t>
  </si>
  <si>
    <t>AJ KITCHEN</t>
  </si>
  <si>
    <t xml:space="preserve">GST 18% </t>
  </si>
  <si>
    <t xml:space="preserve">SR NO </t>
  </si>
  <si>
    <t xml:space="preserve">List of outlet </t>
  </si>
  <si>
    <t xml:space="preserve">amt </t>
  </si>
  <si>
    <t xml:space="preserve">AJ KITCHEN </t>
  </si>
  <si>
    <t>SHAWARMA  CVCP</t>
  </si>
  <si>
    <t>CHAI POINT F03</t>
  </si>
  <si>
    <t>CHAI POINT D 08</t>
  </si>
  <si>
    <t xml:space="preserve">Total </t>
  </si>
  <si>
    <t>Total Amount</t>
  </si>
  <si>
    <t>40 mm</t>
  </si>
  <si>
    <t>65 mm</t>
  </si>
  <si>
    <t>Supply &amp; installation of FOH counter made up of 18mm thick MR-MDF structured with Marble textured Corian material finish and front facia cladding with 6mm-thk Charcoal panel &amp; Matt finish Oak wood veneer, LED Cove lighting, PU paint finish inner side portions, glass display with shelves to be made in the counter, soft closing drawers, storage &amp; handleless cabinets, fillers, panels, skirting and all necessary support, fittings, accessories and profiles as per approved drawings and renders.</t>
  </si>
  <si>
    <t>P/F 350 X 450 X 350  mm of front bulkhead ( top Bottom and inside area )  finish with 18 mm mdf boxing  with laminate</t>
  </si>
  <si>
    <t xml:space="preserve">P/F 350 X 450 X 350  mm of front bulkhead ms frame ( top Bottom and inside area )  </t>
  </si>
  <si>
    <t>P/F samples as per the list</t>
  </si>
  <si>
    <t>Ls</t>
  </si>
  <si>
    <t>Rmt</t>
  </si>
  <si>
    <t>32 mm BTU Meter ( Johnsons /Control/ Titus,/ Belimo</t>
  </si>
  <si>
    <t>Liberty 370 Three phase electricity meter</t>
  </si>
  <si>
    <t>Wooden skirting moulding types for dining area</t>
  </si>
  <si>
    <t>Mesh jalli for ceiling With paint</t>
  </si>
  <si>
    <r>
      <t>Supply and installation of 18 mm</t>
    </r>
    <r>
      <rPr>
        <b/>
        <sz val="10"/>
        <color theme="1"/>
        <rFont val="Century Gothic"/>
        <family val="2"/>
      </rPr>
      <t xml:space="preserve"> kota flooring </t>
    </r>
    <r>
      <rPr>
        <sz val="10"/>
        <color theme="1"/>
        <rFont val="Century Gothic"/>
        <family val="2"/>
      </rPr>
      <t xml:space="preserve"> in the kitchen &amp; Pot wash area as per the drawings and renders.
</t>
    </r>
    <r>
      <rPr>
        <i/>
        <sz val="10"/>
        <color theme="1"/>
        <rFont val="Century Gothic"/>
        <family val="2"/>
      </rPr>
      <t xml:space="preserve">Note: Material to be approved by Clients team.
</t>
    </r>
  </si>
  <si>
    <t>Still awaiting clarity on materials specification</t>
  </si>
  <si>
    <t>Initial Amount</t>
  </si>
  <si>
    <t>Final Amount</t>
  </si>
  <si>
    <t>Amount of items removed from BOQ</t>
  </si>
  <si>
    <t>Total Amount of Variation Claimed</t>
  </si>
  <si>
    <t>Variation</t>
  </si>
  <si>
    <t>Variation%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</si>
</sst>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_(* #,##0_);_(* \(#,##0\);_(* &quot;-&quot;??_);_(@_)"/>
    <numFmt numFmtId="166" formatCode="[$-409]d\-mmm\-yy;@"/>
    <numFmt numFmtId="167" formatCode="[$-409]d\-mmm\-yyyy;@"/>
    <numFmt numFmtId="168" formatCode="_ * #,##0_ ;_ * \-#,##0_ ;_ * &quot;-&quot;??_ ;_ @_ "/>
    <numFmt numFmtId="170" formatCode="_-* #,##0.00_-;\-* #,##0.00_-;_-* &quot;-&quot;??_-;_-@_-"/>
    <numFmt numFmtId="171" formatCode="_(* #,##0.00_);_(* \(#,##0.00\);_(* \-??_);_(@_)"/>
  </numFmts>
  <fonts count="44">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1"/>
      <name val="Adani Regular"/>
    </font>
    <font>
      <sz val="11"/>
      <name val="Adani Regular"/>
    </font>
    <font>
      <sz val="10"/>
      <name val="Arial"/>
      <family val="2"/>
    </font>
    <font>
      <sz val="11"/>
      <color indexed="10"/>
      <name val="Adani Regular"/>
    </font>
    <font>
      <b/>
      <i/>
      <sz val="11"/>
      <name val="Adani Regular"/>
    </font>
    <font>
      <b/>
      <u/>
      <sz val="11"/>
      <name val="Adani Regular"/>
    </font>
    <font>
      <sz val="11"/>
      <color rgb="FFC00000"/>
      <name val="Adani Regular"/>
    </font>
    <font>
      <sz val="10"/>
      <name val="Adani Regular"/>
    </font>
    <font>
      <b/>
      <sz val="14"/>
      <name val="Adani Regular"/>
    </font>
    <font>
      <b/>
      <sz val="12"/>
      <name val="Adani Regular"/>
    </font>
    <font>
      <sz val="12"/>
      <name val="Adani Regular"/>
    </font>
    <font>
      <b/>
      <sz val="12"/>
      <color theme="0"/>
      <name val="Adani Regular"/>
    </font>
    <font>
      <b/>
      <sz val="14"/>
      <color theme="0"/>
      <name val="Adani Regular"/>
    </font>
    <font>
      <b/>
      <sz val="10"/>
      <name val="Adani Regular"/>
    </font>
    <font>
      <b/>
      <u/>
      <sz val="10"/>
      <color theme="1"/>
      <name val="Century Gothic"/>
      <family val="2"/>
    </font>
    <font>
      <b/>
      <sz val="10"/>
      <color theme="1"/>
      <name val="Century Gothic"/>
      <family val="2"/>
    </font>
    <font>
      <sz val="10"/>
      <color theme="1"/>
      <name val="Century Gothic"/>
      <family val="2"/>
    </font>
    <font>
      <i/>
      <sz val="10"/>
      <color rgb="FFFF0000"/>
      <name val="Century Gothic"/>
      <family val="2"/>
    </font>
    <font>
      <i/>
      <sz val="10"/>
      <name val="Century Gothic"/>
      <family val="2"/>
    </font>
    <font>
      <i/>
      <sz val="10"/>
      <color theme="1"/>
      <name val="Century Gothic"/>
      <family val="2"/>
    </font>
    <font>
      <b/>
      <i/>
      <sz val="10"/>
      <color theme="1"/>
      <name val="Century Gothic"/>
      <family val="2"/>
    </font>
    <font>
      <sz val="10"/>
      <color rgb="FFFF0000"/>
      <name val="Century Gothic"/>
      <family val="2"/>
    </font>
    <font>
      <i/>
      <sz val="9"/>
      <color theme="1"/>
      <name val="Century Gothic"/>
      <family val="2"/>
    </font>
    <font>
      <b/>
      <sz val="9"/>
      <color theme="1"/>
      <name val="Century Gothic"/>
      <family val="2"/>
    </font>
    <font>
      <sz val="10"/>
      <name val="Century Gothic"/>
      <family val="2"/>
    </font>
    <font>
      <b/>
      <sz val="10"/>
      <name val="Century Gothic"/>
      <family val="2"/>
    </font>
    <font>
      <sz val="12"/>
      <name val="Times New Roman"/>
      <family val="1"/>
    </font>
    <font>
      <sz val="10"/>
      <color rgb="FF0070C0"/>
      <name val="Century Gothic"/>
      <family val="2"/>
    </font>
    <font>
      <b/>
      <sz val="10"/>
      <name val="Calibri"/>
      <family val="2"/>
    </font>
    <font>
      <sz val="10"/>
      <name val="Calibri"/>
      <family val="2"/>
    </font>
    <font>
      <b/>
      <sz val="10"/>
      <color theme="1"/>
      <name val="Calibri"/>
      <family val="2"/>
    </font>
    <font>
      <b/>
      <sz val="10"/>
      <color theme="1"/>
      <name val="Calibri"/>
      <family val="2"/>
      <scheme val="minor"/>
    </font>
    <font>
      <sz val="10"/>
      <color theme="1"/>
      <name val="Calibri"/>
      <family val="2"/>
      <scheme val="minor"/>
    </font>
    <font>
      <sz val="10"/>
      <color indexed="8"/>
      <name val="Calibri"/>
      <family val="2"/>
    </font>
    <font>
      <sz val="10"/>
      <color theme="1"/>
      <name val="Calibri"/>
      <family val="2"/>
    </font>
    <font>
      <sz val="11"/>
      <color rgb="FF000000"/>
      <name val="Calibri"/>
      <family val="2"/>
      <charset val="1"/>
    </font>
    <font>
      <sz val="11"/>
      <color theme="1"/>
      <name val="Century Gothic"/>
      <family val="2"/>
    </font>
    <font>
      <sz val="11"/>
      <name val="Times New Roman"/>
      <family val="1"/>
    </font>
    <font>
      <sz val="11"/>
      <name val="Century Gothic"/>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963A8B"/>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8"/>
      </left>
      <right style="medium">
        <color indexed="8"/>
      </right>
      <top/>
      <bottom/>
      <diagonal/>
    </border>
  </borders>
  <cellStyleXfs count="18">
    <xf numFmtId="0" fontId="0" fillId="0" borderId="0"/>
    <xf numFmtId="164" fontId="3" fillId="0" borderId="0" applyFont="0" applyFill="0" applyBorder="0" applyAlignment="0" applyProtection="0"/>
    <xf numFmtId="9" fontId="7" fillId="0" borderId="0" applyFont="0" applyFill="0" applyBorder="0" applyAlignment="0" applyProtection="0"/>
    <xf numFmtId="0" fontId="3" fillId="0" borderId="0">
      <alignment vertical="center"/>
    </xf>
    <xf numFmtId="43"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43" fontId="2" fillId="0" borderId="0" applyFont="0" applyFill="0" applyBorder="0" applyAlignment="0" applyProtection="0"/>
    <xf numFmtId="164" fontId="31" fillId="0" borderId="0" applyFont="0" applyFill="0" applyBorder="0" applyAlignment="0" applyProtection="0"/>
    <xf numFmtId="170" fontId="31" fillId="0" borderId="0" applyFont="0" applyFill="0" applyBorder="0" applyAlignment="0" applyProtection="0"/>
    <xf numFmtId="0" fontId="3" fillId="0" borderId="0"/>
    <xf numFmtId="43" fontId="2" fillId="0" borderId="0" applyFont="0" applyFill="0" applyBorder="0" applyAlignment="0" applyProtection="0"/>
    <xf numFmtId="43" fontId="40" fillId="0" borderId="0" applyFont="0" applyFill="0" applyBorder="0" applyAlignment="0" applyProtection="0"/>
    <xf numFmtId="0" fontId="3" fillId="0" borderId="0"/>
    <xf numFmtId="171" fontId="3" fillId="0" borderId="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9" fontId="3" fillId="0" borderId="0" applyFont="0" applyFill="0" applyBorder="0" applyAlignment="0" applyProtection="0"/>
  </cellStyleXfs>
  <cellXfs count="265">
    <xf numFmtId="0" fontId="0" fillId="0" borderId="0" xfId="0"/>
    <xf numFmtId="0" fontId="6" fillId="0" borderId="1" xfId="0" applyFont="1" applyBorder="1" applyAlignment="1">
      <alignment horizontal="center" vertical="center" wrapText="1"/>
    </xf>
    <xf numFmtId="0" fontId="8" fillId="0" borderId="0" xfId="0" applyFont="1" applyAlignment="1">
      <alignment vertical="center"/>
    </xf>
    <xf numFmtId="0" fontId="6" fillId="0" borderId="0" xfId="0" applyFont="1" applyAlignment="1">
      <alignment vertical="center"/>
    </xf>
    <xf numFmtId="0" fontId="6" fillId="0" borderId="0" xfId="0" applyFont="1" applyAlignment="1">
      <alignment horizontal="left"/>
    </xf>
    <xf numFmtId="0" fontId="6" fillId="0" borderId="1" xfId="0" quotePrefix="1" applyFont="1" applyBorder="1" applyAlignment="1">
      <alignment horizontal="center" vertical="center" wrapText="1"/>
    </xf>
    <xf numFmtId="15" fontId="6" fillId="0" borderId="1" xfId="0" quotePrefix="1" applyNumberFormat="1" applyFont="1" applyBorder="1" applyAlignment="1">
      <alignment horizontal="center" vertical="center" wrapText="1"/>
    </xf>
    <xf numFmtId="165" fontId="6" fillId="0" borderId="0" xfId="1" applyNumberFormat="1" applyFont="1" applyAlignment="1">
      <alignment vertical="center"/>
    </xf>
    <xf numFmtId="15" fontId="6" fillId="0" borderId="0" xfId="0" applyNumberFormat="1" applyFont="1" applyAlignment="1">
      <alignment vertical="center"/>
    </xf>
    <xf numFmtId="2" fontId="6" fillId="0" borderId="1" xfId="0" applyNumberFormat="1" applyFont="1" applyBorder="1" applyAlignment="1">
      <alignment horizontal="center" vertical="center" wrapText="1"/>
    </xf>
    <xf numFmtId="0" fontId="6" fillId="0" borderId="1" xfId="0" applyFont="1" applyBorder="1" applyAlignment="1">
      <alignment horizontal="right" vertical="top" wrapText="1"/>
    </xf>
    <xf numFmtId="164" fontId="6" fillId="0" borderId="0" xfId="1" applyFont="1" applyAlignment="1">
      <alignment vertical="center"/>
    </xf>
    <xf numFmtId="9" fontId="6" fillId="0" borderId="0" xfId="2" applyFont="1" applyAlignment="1">
      <alignment vertical="center"/>
    </xf>
    <xf numFmtId="0" fontId="6" fillId="0" borderId="1" xfId="0" applyFont="1" applyBorder="1" applyAlignment="1">
      <alignment vertical="center"/>
    </xf>
    <xf numFmtId="165" fontId="5" fillId="0" borderId="1" xfId="1" applyNumberFormat="1" applyFont="1" applyFill="1" applyBorder="1" applyAlignment="1">
      <alignment vertical="center" wrapText="1"/>
    </xf>
    <xf numFmtId="165" fontId="5" fillId="0" borderId="1" xfId="1" applyNumberFormat="1" applyFont="1" applyFill="1" applyBorder="1" applyAlignment="1">
      <alignment horizontal="right" vertical="center" wrapText="1"/>
    </xf>
    <xf numFmtId="0" fontId="6" fillId="0" borderId="0" xfId="0" applyFont="1" applyAlignment="1">
      <alignment horizontal="center" vertical="top"/>
    </xf>
    <xf numFmtId="43" fontId="6" fillId="0" borderId="0" xfId="0" applyNumberFormat="1" applyFont="1" applyAlignment="1">
      <alignment vertical="center"/>
    </xf>
    <xf numFmtId="16" fontId="6" fillId="0" borderId="0" xfId="0" applyNumberFormat="1" applyFont="1" applyAlignment="1">
      <alignment vertical="center"/>
    </xf>
    <xf numFmtId="165" fontId="6" fillId="0" borderId="1" xfId="1" applyNumberFormat="1" applyFont="1" applyFill="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0" fontId="6" fillId="0" borderId="1" xfId="0" applyFont="1" applyBorder="1" applyAlignment="1">
      <alignment horizontal="right" vertical="center" wrapText="1"/>
    </xf>
    <xf numFmtId="15" fontId="6"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6" fillId="0" borderId="12" xfId="0" applyFont="1" applyBorder="1" applyAlignment="1">
      <alignment vertical="center"/>
    </xf>
    <xf numFmtId="0" fontId="6" fillId="0" borderId="10"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10" xfId="0" applyFont="1" applyBorder="1" applyAlignment="1">
      <alignment horizontal="center" vertical="top"/>
    </xf>
    <xf numFmtId="0" fontId="6" fillId="0" borderId="10" xfId="0" applyFont="1" applyBorder="1" applyAlignment="1">
      <alignmen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center" vertical="center"/>
    </xf>
    <xf numFmtId="0" fontId="12" fillId="0" borderId="8" xfId="0" applyFont="1" applyBorder="1" applyAlignment="1">
      <alignment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12" fillId="0" borderId="0" xfId="3" applyFont="1">
      <alignment vertical="center"/>
    </xf>
    <xf numFmtId="0" fontId="15" fillId="0" borderId="1" xfId="3" applyFont="1" applyBorder="1" applyAlignment="1">
      <alignment horizontal="left" vertical="center" wrapText="1"/>
    </xf>
    <xf numFmtId="0" fontId="15" fillId="0" borderId="1" xfId="3" applyFont="1" applyBorder="1" applyAlignment="1">
      <alignment horizontal="center" vertical="center"/>
    </xf>
    <xf numFmtId="168" fontId="15" fillId="0" borderId="1" xfId="4" applyNumberFormat="1" applyFont="1" applyBorder="1" applyAlignment="1">
      <alignment horizontal="center" vertical="center"/>
    </xf>
    <xf numFmtId="168" fontId="15" fillId="0" borderId="1" xfId="4" applyNumberFormat="1" applyFont="1" applyBorder="1" applyAlignment="1">
      <alignment horizontal="right" vertical="center"/>
    </xf>
    <xf numFmtId="0" fontId="12" fillId="4" borderId="1" xfId="3" applyFont="1" applyFill="1" applyBorder="1" applyAlignment="1">
      <alignment horizontal="center" vertical="center"/>
    </xf>
    <xf numFmtId="0" fontId="14" fillId="4" borderId="1" xfId="3" applyFont="1" applyFill="1" applyBorder="1">
      <alignment vertical="center"/>
    </xf>
    <xf numFmtId="168" fontId="14" fillId="4" borderId="1" xfId="4" applyNumberFormat="1" applyFont="1" applyFill="1" applyBorder="1">
      <alignment vertical="center"/>
    </xf>
    <xf numFmtId="168" fontId="14" fillId="4" borderId="1" xfId="4" applyNumberFormat="1" applyFont="1" applyFill="1" applyBorder="1" applyAlignment="1">
      <alignment horizontal="right" vertical="center"/>
    </xf>
    <xf numFmtId="0" fontId="14" fillId="4" borderId="1" xfId="3" applyFont="1" applyFill="1" applyBorder="1" applyAlignment="1">
      <alignment horizontal="right" vertical="center"/>
    </xf>
    <xf numFmtId="168" fontId="14" fillId="4" borderId="1" xfId="3" applyNumberFormat="1" applyFont="1" applyFill="1" applyBorder="1">
      <alignment vertical="center"/>
    </xf>
    <xf numFmtId="0" fontId="12" fillId="0" borderId="0" xfId="3" applyFont="1" applyAlignment="1">
      <alignment horizontal="center" vertical="center"/>
    </xf>
    <xf numFmtId="0" fontId="12" fillId="0" borderId="0" xfId="3" applyFont="1" applyAlignment="1">
      <alignment horizontal="left" vertical="center" wrapText="1"/>
    </xf>
    <xf numFmtId="0" fontId="12" fillId="0" borderId="0" xfId="4" applyNumberFormat="1" applyFont="1" applyBorder="1" applyAlignment="1">
      <alignment horizontal="center" vertical="center"/>
    </xf>
    <xf numFmtId="0" fontId="12" fillId="0" borderId="0" xfId="3" applyFont="1" applyAlignment="1">
      <alignment horizontal="right" vertical="center"/>
    </xf>
    <xf numFmtId="9" fontId="15" fillId="0" borderId="1" xfId="2" applyFont="1" applyBorder="1" applyAlignment="1">
      <alignment horizontal="right" vertical="center"/>
    </xf>
    <xf numFmtId="10" fontId="14" fillId="4" borderId="1" xfId="2" applyNumberFormat="1" applyFont="1" applyFill="1" applyBorder="1" applyAlignment="1">
      <alignment horizontal="right" vertical="center"/>
    </xf>
    <xf numFmtId="0" fontId="16" fillId="6" borderId="1" xfId="3" applyFont="1" applyFill="1" applyBorder="1" applyAlignment="1">
      <alignment horizontal="center" vertical="center"/>
    </xf>
    <xf numFmtId="0" fontId="18" fillId="0" borderId="0" xfId="3" applyFont="1">
      <alignment vertical="center"/>
    </xf>
    <xf numFmtId="0" fontId="19" fillId="0" borderId="1" xfId="6" applyFont="1" applyBorder="1" applyAlignment="1">
      <alignment vertical="center" wrapText="1"/>
    </xf>
    <xf numFmtId="0" fontId="21" fillId="2" borderId="1" xfId="6" quotePrefix="1" applyFont="1" applyFill="1" applyBorder="1" applyAlignment="1">
      <alignment horizontal="left" vertical="top" wrapText="1"/>
    </xf>
    <xf numFmtId="0" fontId="21" fillId="2" borderId="1" xfId="6" quotePrefix="1" applyFont="1" applyFill="1" applyBorder="1" applyAlignment="1">
      <alignment horizontal="left" vertical="center" wrapText="1"/>
    </xf>
    <xf numFmtId="0" fontId="21" fillId="2" borderId="1" xfId="6" applyFont="1" applyFill="1" applyBorder="1" applyAlignment="1">
      <alignment vertical="center" wrapText="1"/>
    </xf>
    <xf numFmtId="0" fontId="20" fillId="2" borderId="1" xfId="6" applyFont="1" applyFill="1" applyBorder="1" applyAlignment="1">
      <alignment vertical="center" wrapText="1"/>
    </xf>
    <xf numFmtId="3" fontId="21" fillId="0" borderId="1" xfId="6" applyNumberFormat="1" applyFont="1" applyBorder="1" applyAlignment="1">
      <alignment horizontal="center" vertical="center"/>
    </xf>
    <xf numFmtId="3" fontId="21" fillId="2" borderId="1" xfId="6" applyNumberFormat="1" applyFont="1" applyFill="1" applyBorder="1" applyAlignment="1">
      <alignment horizontal="center" vertical="center"/>
    </xf>
    <xf numFmtId="3" fontId="21" fillId="2" borderId="0" xfId="6" applyNumberFormat="1" applyFont="1" applyFill="1" applyAlignment="1">
      <alignment horizontal="center" vertical="center"/>
    </xf>
    <xf numFmtId="164" fontId="26" fillId="0" borderId="1" xfId="8" applyFont="1" applyFill="1" applyBorder="1" applyAlignment="1" applyProtection="1">
      <alignment horizontal="center" vertical="center"/>
    </xf>
    <xf numFmtId="164" fontId="21" fillId="0" borderId="1" xfId="8" applyFont="1" applyFill="1" applyBorder="1" applyAlignment="1" applyProtection="1">
      <alignment horizontal="center" vertical="center"/>
    </xf>
    <xf numFmtId="2" fontId="21" fillId="0" borderId="1" xfId="8" applyNumberFormat="1" applyFont="1" applyFill="1" applyBorder="1" applyAlignment="1" applyProtection="1">
      <alignment horizontal="center" vertical="center"/>
    </xf>
    <xf numFmtId="2" fontId="21" fillId="2" borderId="1" xfId="8" applyNumberFormat="1" applyFont="1" applyFill="1" applyBorder="1" applyAlignment="1" applyProtection="1">
      <alignment horizontal="center" vertical="center"/>
    </xf>
    <xf numFmtId="164" fontId="21" fillId="2" borderId="1" xfId="8" applyFont="1" applyFill="1" applyBorder="1" applyAlignment="1" applyProtection="1">
      <alignment horizontal="center" vertical="center"/>
    </xf>
    <xf numFmtId="164" fontId="26" fillId="2" borderId="1" xfId="8" applyFont="1" applyFill="1" applyBorder="1" applyAlignment="1" applyProtection="1">
      <alignment horizontal="center" vertical="center"/>
    </xf>
    <xf numFmtId="170" fontId="26" fillId="2" borderId="1" xfId="9" applyFont="1" applyFill="1" applyBorder="1" applyAlignment="1" applyProtection="1">
      <alignment horizontal="center" vertical="center"/>
    </xf>
    <xf numFmtId="2" fontId="21" fillId="2" borderId="1" xfId="9" applyNumberFormat="1" applyFont="1" applyFill="1" applyBorder="1" applyAlignment="1" applyProtection="1">
      <alignment horizontal="center" vertical="center"/>
    </xf>
    <xf numFmtId="170" fontId="29" fillId="2" borderId="1" xfId="9" applyFont="1" applyFill="1" applyBorder="1" applyAlignment="1" applyProtection="1">
      <alignment horizontal="center" vertical="center"/>
    </xf>
    <xf numFmtId="2" fontId="21" fillId="0" borderId="1" xfId="6" applyNumberFormat="1" applyFont="1" applyBorder="1" applyAlignment="1">
      <alignment horizontal="center" vertical="center"/>
    </xf>
    <xf numFmtId="2" fontId="20" fillId="2" borderId="1" xfId="6" applyNumberFormat="1" applyFont="1" applyFill="1" applyBorder="1" applyAlignment="1">
      <alignment horizontal="center" vertical="center"/>
    </xf>
    <xf numFmtId="2" fontId="21" fillId="2" borderId="1" xfId="6" applyNumberFormat="1" applyFont="1" applyFill="1" applyBorder="1" applyAlignment="1">
      <alignment horizontal="center" vertical="center"/>
    </xf>
    <xf numFmtId="2" fontId="21" fillId="2" borderId="0" xfId="6" applyNumberFormat="1" applyFont="1" applyFill="1" applyAlignment="1">
      <alignment horizontal="center" vertical="center"/>
    </xf>
    <xf numFmtId="2" fontId="21" fillId="2" borderId="1" xfId="9" applyNumberFormat="1" applyFont="1" applyFill="1" applyBorder="1" applyAlignment="1" applyProtection="1">
      <alignment vertical="center"/>
    </xf>
    <xf numFmtId="170" fontId="21" fillId="2" borderId="1" xfId="9" applyFont="1" applyFill="1" applyBorder="1" applyAlignment="1" applyProtection="1">
      <alignment horizontal="center" vertical="center"/>
    </xf>
    <xf numFmtId="0" fontId="15" fillId="2" borderId="1" xfId="3" applyFont="1" applyFill="1" applyBorder="1" applyAlignment="1">
      <alignment horizontal="center" vertical="center"/>
    </xf>
    <xf numFmtId="0" fontId="20" fillId="2" borderId="1" xfId="6" applyFont="1" applyFill="1" applyBorder="1" applyAlignment="1">
      <alignment vertical="center"/>
    </xf>
    <xf numFmtId="168" fontId="15" fillId="2" borderId="1" xfId="4" applyNumberFormat="1" applyFont="1" applyFill="1" applyBorder="1" applyAlignment="1">
      <alignment horizontal="right" vertical="center"/>
    </xf>
    <xf numFmtId="164" fontId="21" fillId="2" borderId="2" xfId="8" applyFont="1" applyFill="1" applyBorder="1" applyAlignment="1" applyProtection="1">
      <alignment horizontal="center" vertical="center"/>
    </xf>
    <xf numFmtId="0" fontId="19" fillId="2" borderId="1" xfId="6" applyFont="1" applyFill="1" applyBorder="1" applyAlignment="1">
      <alignment vertical="center" wrapText="1"/>
    </xf>
    <xf numFmtId="9" fontId="15" fillId="2" borderId="1" xfId="2" applyFont="1" applyFill="1" applyBorder="1" applyAlignment="1">
      <alignment horizontal="right" vertical="center"/>
    </xf>
    <xf numFmtId="0" fontId="21" fillId="2" borderId="1" xfId="0" applyFont="1" applyFill="1" applyBorder="1" applyAlignment="1">
      <alignment vertical="center" wrapText="1"/>
    </xf>
    <xf numFmtId="43" fontId="15" fillId="2" borderId="1" xfId="3" applyNumberFormat="1" applyFont="1" applyFill="1" applyBorder="1" applyAlignment="1">
      <alignment horizontal="center" vertical="center"/>
    </xf>
    <xf numFmtId="0" fontId="21" fillId="2" borderId="1" xfId="0" applyFont="1" applyFill="1" applyBorder="1" applyAlignment="1">
      <alignment wrapText="1"/>
    </xf>
    <xf numFmtId="0" fontId="19" fillId="2" borderId="1" xfId="6" quotePrefix="1" applyFont="1" applyFill="1" applyBorder="1" applyAlignment="1">
      <alignment horizontal="left" vertical="center" wrapText="1"/>
    </xf>
    <xf numFmtId="0" fontId="32" fillId="2" borderId="1" xfId="6" applyFont="1" applyFill="1" applyBorder="1" applyAlignment="1">
      <alignment vertical="center"/>
    </xf>
    <xf numFmtId="164" fontId="21" fillId="2" borderId="1" xfId="8" applyFont="1" applyFill="1" applyBorder="1" applyAlignment="1" applyProtection="1">
      <alignment vertical="center"/>
    </xf>
    <xf numFmtId="170" fontId="21" fillId="2" borderId="1" xfId="9" applyFont="1" applyFill="1" applyBorder="1" applyAlignment="1" applyProtection="1">
      <alignment vertical="center"/>
    </xf>
    <xf numFmtId="164" fontId="29" fillId="2" borderId="1" xfId="8" applyFont="1" applyFill="1" applyBorder="1" applyAlignment="1" applyProtection="1">
      <alignment vertical="center"/>
    </xf>
    <xf numFmtId="0" fontId="20" fillId="2" borderId="1" xfId="6" quotePrefix="1" applyFont="1" applyFill="1" applyBorder="1" applyAlignment="1">
      <alignment horizontal="left" vertical="center" wrapText="1"/>
    </xf>
    <xf numFmtId="0" fontId="28" fillId="2" borderId="1" xfId="6" applyFont="1" applyFill="1" applyBorder="1" applyAlignment="1">
      <alignment vertical="center"/>
    </xf>
    <xf numFmtId="0" fontId="29" fillId="2" borderId="1" xfId="6" applyFont="1" applyFill="1" applyBorder="1" applyAlignment="1" applyProtection="1">
      <alignment vertical="center" wrapText="1"/>
      <protection locked="0"/>
    </xf>
    <xf numFmtId="3" fontId="29" fillId="2" borderId="1" xfId="6" applyNumberFormat="1" applyFont="1" applyFill="1" applyBorder="1" applyAlignment="1" applyProtection="1">
      <alignment horizontal="center" vertical="center"/>
      <protection locked="0"/>
    </xf>
    <xf numFmtId="2" fontId="29" fillId="2" borderId="1" xfId="8" applyNumberFormat="1" applyFont="1" applyFill="1" applyBorder="1" applyAlignment="1" applyProtection="1">
      <alignment horizontal="center" vertical="center"/>
      <protection locked="0"/>
    </xf>
    <xf numFmtId="0" fontId="29" fillId="2" borderId="1" xfId="6" quotePrefix="1" applyFont="1" applyFill="1" applyBorder="1" applyAlignment="1">
      <alignment horizontal="left" vertical="center" wrapText="1"/>
    </xf>
    <xf numFmtId="3" fontId="29" fillId="2" borderId="1" xfId="6" applyNumberFormat="1" applyFont="1" applyFill="1" applyBorder="1" applyAlignment="1">
      <alignment horizontal="center" vertical="center"/>
    </xf>
    <xf numFmtId="0" fontId="30" fillId="2" borderId="1" xfId="6" quotePrefix="1" applyFont="1" applyFill="1" applyBorder="1" applyAlignment="1">
      <alignment horizontal="left" vertical="center" wrapText="1"/>
    </xf>
    <xf numFmtId="0" fontId="29" fillId="2" borderId="1" xfId="8" applyNumberFormat="1" applyFont="1" applyFill="1" applyBorder="1" applyAlignment="1" applyProtection="1">
      <alignment horizontal="center" vertical="center"/>
    </xf>
    <xf numFmtId="0" fontId="15" fillId="2" borderId="1" xfId="3" applyFont="1" applyFill="1" applyBorder="1" applyAlignment="1">
      <alignment horizontal="left" vertical="center" wrapText="1"/>
    </xf>
    <xf numFmtId="0" fontId="14" fillId="2" borderId="1" xfId="3" applyFont="1" applyFill="1" applyBorder="1" applyAlignment="1">
      <alignment horizontal="left" vertical="center" wrapText="1"/>
    </xf>
    <xf numFmtId="164" fontId="15" fillId="2" borderId="1" xfId="3" applyNumberFormat="1" applyFont="1" applyFill="1" applyBorder="1" applyAlignment="1">
      <alignment horizontal="center" vertical="center"/>
    </xf>
    <xf numFmtId="0" fontId="21" fillId="2" borderId="1" xfId="10" quotePrefix="1" applyFont="1" applyFill="1" applyBorder="1" applyAlignment="1">
      <alignment horizontal="left" vertical="center" wrapText="1"/>
    </xf>
    <xf numFmtId="0" fontId="33" fillId="2" borderId="16" xfId="0" applyFont="1" applyFill="1" applyBorder="1" applyAlignment="1" applyProtection="1">
      <alignment vertical="center" wrapText="1"/>
      <protection locked="0"/>
    </xf>
    <xf numFmtId="168" fontId="15" fillId="2" borderId="1" xfId="3" applyNumberFormat="1" applyFont="1" applyFill="1" applyBorder="1" applyAlignment="1">
      <alignment horizontal="center" vertical="center"/>
    </xf>
    <xf numFmtId="0" fontId="34" fillId="2" borderId="16" xfId="0" applyFont="1" applyFill="1" applyBorder="1" applyAlignment="1" applyProtection="1">
      <alignment horizontal="left" vertical="center" wrapText="1"/>
      <protection locked="0"/>
    </xf>
    <xf numFmtId="0" fontId="34" fillId="2" borderId="0" xfId="0" applyFont="1" applyFill="1" applyAlignment="1" applyProtection="1">
      <alignment horizontal="left" vertical="center" wrapText="1"/>
      <protection locked="0"/>
    </xf>
    <xf numFmtId="0" fontId="35" fillId="2" borderId="16" xfId="0" applyFont="1" applyFill="1" applyBorder="1" applyAlignment="1" applyProtection="1">
      <alignment vertical="center" wrapText="1"/>
      <protection locked="0"/>
    </xf>
    <xf numFmtId="0" fontId="36" fillId="2" borderId="16" xfId="0" applyFont="1" applyFill="1" applyBorder="1" applyAlignment="1" applyProtection="1">
      <alignment vertical="center" wrapText="1"/>
      <protection locked="0"/>
    </xf>
    <xf numFmtId="0" fontId="37" fillId="2" borderId="16" xfId="0" applyFont="1" applyFill="1" applyBorder="1" applyAlignment="1" applyProtection="1">
      <alignment vertical="center" wrapText="1"/>
      <protection locked="0"/>
    </xf>
    <xf numFmtId="0" fontId="39" fillId="2" borderId="16" xfId="0" applyFont="1" applyFill="1" applyBorder="1" applyAlignment="1" applyProtection="1">
      <alignment vertical="center" wrapText="1"/>
      <protection locked="0"/>
    </xf>
    <xf numFmtId="0" fontId="36" fillId="2" borderId="16" xfId="0" applyFont="1" applyFill="1" applyBorder="1" applyAlignment="1">
      <alignment horizontal="left" vertical="center" wrapText="1"/>
    </xf>
    <xf numFmtId="168" fontId="15" fillId="2" borderId="1" xfId="4" applyNumberFormat="1" applyFont="1" applyFill="1" applyBorder="1" applyAlignment="1">
      <alignment horizontal="center" vertical="center"/>
    </xf>
    <xf numFmtId="0" fontId="14" fillId="2" borderId="1" xfId="3" applyFont="1" applyFill="1" applyBorder="1" applyAlignment="1">
      <alignment horizontal="center" vertical="center"/>
    </xf>
    <xf numFmtId="0" fontId="0" fillId="0" borderId="1" xfId="0" applyBorder="1"/>
    <xf numFmtId="43" fontId="0" fillId="0" borderId="1" xfId="0" applyNumberFormat="1" applyBorder="1"/>
    <xf numFmtId="0" fontId="12" fillId="0" borderId="1" xfId="3" applyFont="1" applyBorder="1" applyAlignment="1">
      <alignment horizontal="center" vertical="center"/>
    </xf>
    <xf numFmtId="0" fontId="12" fillId="0" borderId="1" xfId="3" applyFont="1" applyBorder="1" applyAlignment="1">
      <alignment horizontal="left" vertical="center" wrapText="1"/>
    </xf>
    <xf numFmtId="0" fontId="12" fillId="0" borderId="1" xfId="4" applyNumberFormat="1" applyFont="1" applyBorder="1" applyAlignment="1">
      <alignment horizontal="center" vertical="center"/>
    </xf>
    <xf numFmtId="0" fontId="12" fillId="0" borderId="1" xfId="3" applyFont="1" applyBorder="1" applyAlignment="1">
      <alignment horizontal="right" vertical="center"/>
    </xf>
    <xf numFmtId="0" fontId="12" fillId="8" borderId="1" xfId="3" applyFont="1" applyFill="1" applyBorder="1" applyAlignment="1">
      <alignment horizontal="center" vertical="center"/>
    </xf>
    <xf numFmtId="0" fontId="12" fillId="8" borderId="1" xfId="3" applyFont="1" applyFill="1" applyBorder="1" applyAlignment="1">
      <alignment horizontal="left" vertical="center" wrapText="1"/>
    </xf>
    <xf numFmtId="0" fontId="12" fillId="8" borderId="1" xfId="4" applyNumberFormat="1" applyFont="1" applyFill="1" applyBorder="1" applyAlignment="1">
      <alignment horizontal="center" vertical="center"/>
    </xf>
    <xf numFmtId="0" fontId="12" fillId="8" borderId="1" xfId="3" applyFont="1" applyFill="1" applyBorder="1" applyAlignment="1">
      <alignment horizontal="right" vertical="center"/>
    </xf>
    <xf numFmtId="43" fontId="12" fillId="0" borderId="1" xfId="3" applyNumberFormat="1" applyFont="1" applyBorder="1" applyAlignment="1">
      <alignment horizontal="right" vertical="center"/>
    </xf>
    <xf numFmtId="168" fontId="14" fillId="8" borderId="1" xfId="3" applyNumberFormat="1" applyFont="1" applyFill="1" applyBorder="1" applyAlignment="1">
      <alignment horizontal="right" vertical="center"/>
    </xf>
    <xf numFmtId="0" fontId="0" fillId="0" borderId="1" xfId="0" applyBorder="1" applyAlignment="1">
      <alignment horizontal="center"/>
    </xf>
    <xf numFmtId="0" fontId="0" fillId="9" borderId="1" xfId="0" applyFill="1" applyBorder="1" applyAlignment="1">
      <alignment horizontal="center"/>
    </xf>
    <xf numFmtId="2" fontId="0" fillId="3" borderId="1" xfId="0" applyNumberFormat="1" applyFill="1" applyBorder="1" applyAlignment="1">
      <alignment horizontal="center"/>
    </xf>
    <xf numFmtId="43" fontId="0" fillId="3" borderId="1" xfId="0" applyNumberFormat="1" applyFill="1" applyBorder="1" applyAlignment="1">
      <alignment horizontal="center"/>
    </xf>
    <xf numFmtId="43" fontId="0" fillId="9" borderId="1" xfId="15" applyFont="1" applyFill="1" applyBorder="1" applyAlignment="1">
      <alignment horizontal="center"/>
    </xf>
    <xf numFmtId="0" fontId="0" fillId="7" borderId="1" xfId="0" applyFill="1" applyBorder="1"/>
    <xf numFmtId="43" fontId="0" fillId="7" borderId="1" xfId="0" applyNumberFormat="1" applyFill="1" applyBorder="1"/>
    <xf numFmtId="0" fontId="36" fillId="2" borderId="1" xfId="0" applyFont="1" applyFill="1" applyBorder="1" applyAlignment="1">
      <alignment horizontal="left" vertical="center" wrapText="1"/>
    </xf>
    <xf numFmtId="0" fontId="6" fillId="2" borderId="1" xfId="3" applyFont="1" applyFill="1" applyBorder="1" applyAlignment="1">
      <alignment horizontal="center" vertical="center"/>
    </xf>
    <xf numFmtId="168" fontId="6" fillId="2" borderId="1" xfId="4" applyNumberFormat="1" applyFont="1" applyFill="1" applyBorder="1" applyAlignment="1">
      <alignment horizontal="right" vertical="center"/>
    </xf>
    <xf numFmtId="43" fontId="6" fillId="2" borderId="1" xfId="3" applyNumberFormat="1" applyFont="1" applyFill="1" applyBorder="1" applyAlignment="1">
      <alignment horizontal="center" vertical="center"/>
    </xf>
    <xf numFmtId="0" fontId="41" fillId="2" borderId="1" xfId="0" applyFont="1" applyFill="1" applyBorder="1" applyAlignment="1">
      <alignment wrapText="1"/>
    </xf>
    <xf numFmtId="3" fontId="41" fillId="2" borderId="1" xfId="6" applyNumberFormat="1" applyFont="1" applyFill="1" applyBorder="1" applyAlignment="1">
      <alignment horizontal="center" vertical="center"/>
    </xf>
    <xf numFmtId="170" fontId="43" fillId="2" borderId="1" xfId="9" applyFont="1" applyFill="1" applyBorder="1" applyAlignment="1" applyProtection="1">
      <alignment horizontal="center" vertical="center"/>
    </xf>
    <xf numFmtId="2" fontId="41" fillId="2" borderId="1" xfId="9" applyNumberFormat="1" applyFont="1" applyFill="1" applyBorder="1" applyAlignment="1" applyProtection="1">
      <alignment vertical="center"/>
    </xf>
    <xf numFmtId="171" fontId="42" fillId="0" borderId="1" xfId="14" applyFont="1" applyBorder="1" applyAlignment="1">
      <alignment horizontal="center" vertical="top"/>
    </xf>
    <xf numFmtId="0" fontId="6" fillId="2" borderId="1" xfId="3" applyFont="1" applyFill="1" applyBorder="1" applyAlignment="1">
      <alignment horizontal="left" vertical="center" wrapText="1"/>
    </xf>
    <xf numFmtId="168" fontId="6" fillId="2" borderId="1" xfId="4" applyNumberFormat="1" applyFont="1" applyFill="1" applyBorder="1" applyAlignment="1">
      <alignment horizontal="center" vertical="center"/>
    </xf>
    <xf numFmtId="0" fontId="15" fillId="2" borderId="1" xfId="3" applyFont="1" applyFill="1" applyBorder="1" applyAlignment="1">
      <alignment horizontal="center" vertical="center" wrapText="1"/>
    </xf>
    <xf numFmtId="0" fontId="3" fillId="0" borderId="1" xfId="13" applyBorder="1" applyAlignment="1">
      <alignment horizontal="center"/>
    </xf>
    <xf numFmtId="0" fontId="3" fillId="0" borderId="0" xfId="13"/>
    <xf numFmtId="0" fontId="3" fillId="9" borderId="1" xfId="13" applyFill="1" applyBorder="1" applyAlignment="1">
      <alignment horizontal="center"/>
    </xf>
    <xf numFmtId="2" fontId="3" fillId="3" borderId="1" xfId="13" applyNumberFormat="1" applyFill="1" applyBorder="1" applyAlignment="1">
      <alignment horizontal="center"/>
    </xf>
    <xf numFmtId="43" fontId="3" fillId="3" borderId="1" xfId="13" applyNumberFormat="1" applyFill="1" applyBorder="1" applyAlignment="1">
      <alignment horizontal="center"/>
    </xf>
    <xf numFmtId="0" fontId="3" fillId="0" borderId="1" xfId="13" applyBorder="1" applyAlignment="1">
      <alignment horizontal="center" wrapText="1"/>
    </xf>
    <xf numFmtId="43" fontId="0" fillId="9" borderId="1" xfId="16" applyFont="1" applyFill="1" applyBorder="1" applyAlignment="1">
      <alignment horizontal="center"/>
    </xf>
    <xf numFmtId="0" fontId="3" fillId="0" borderId="1" xfId="13" applyBorder="1"/>
    <xf numFmtId="43" fontId="3" fillId="0" borderId="1" xfId="13" applyNumberFormat="1" applyBorder="1"/>
    <xf numFmtId="0" fontId="3" fillId="7" borderId="1" xfId="13" applyFill="1" applyBorder="1"/>
    <xf numFmtId="43" fontId="3" fillId="7" borderId="1" xfId="13" applyNumberFormat="1" applyFill="1" applyBorder="1"/>
    <xf numFmtId="9" fontId="0" fillId="9" borderId="1" xfId="2" applyFont="1" applyFill="1" applyBorder="1" applyAlignment="1">
      <alignment horizontal="center"/>
    </xf>
    <xf numFmtId="0" fontId="3" fillId="9" borderId="1" xfId="13" applyFill="1" applyBorder="1" applyAlignment="1">
      <alignment horizont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5" fillId="0" borderId="0" xfId="0" applyFont="1" applyAlignment="1">
      <alignment horizontal="center" vertical="top" wrapText="1"/>
    </xf>
    <xf numFmtId="0" fontId="5" fillId="0" borderId="0" xfId="0" applyFont="1" applyAlignment="1">
      <alignment horizontal="center" vertical="top"/>
    </xf>
    <xf numFmtId="0" fontId="6" fillId="0" borderId="0" xfId="0" applyFont="1" applyAlignment="1">
      <alignment horizontal="center"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Alignment="1">
      <alignment horizontal="center" vertical="center"/>
    </xf>
    <xf numFmtId="0" fontId="5" fillId="0" borderId="11" xfId="0" applyFont="1" applyBorder="1" applyAlignment="1">
      <alignment horizontal="center" vertical="top"/>
    </xf>
    <xf numFmtId="0" fontId="6" fillId="0" borderId="11" xfId="0" applyFont="1" applyBorder="1" applyAlignment="1">
      <alignment horizontal="center" vertical="center" wrapText="1"/>
    </xf>
    <xf numFmtId="0" fontId="6" fillId="0" borderId="0" xfId="0" applyFont="1" applyAlignment="1">
      <alignment horizontal="center" vertical="center"/>
    </xf>
    <xf numFmtId="0" fontId="12" fillId="0" borderId="11" xfId="0" applyFont="1" applyBorder="1" applyAlignment="1">
      <alignment horizontal="center" vertical="center"/>
    </xf>
    <xf numFmtId="0" fontId="6" fillId="0" borderId="11" xfId="0" applyFont="1" applyBorder="1" applyAlignment="1">
      <alignment horizontal="center" vertical="center"/>
    </xf>
    <xf numFmtId="0" fontId="5" fillId="0" borderId="11" xfId="0" applyFont="1" applyBorder="1" applyAlignment="1">
      <alignment horizontal="center" vertical="top"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167"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top" wrapText="1"/>
    </xf>
    <xf numFmtId="0" fontId="6" fillId="0" borderId="2" xfId="0" applyFont="1" applyBorder="1" applyAlignment="1">
      <alignment vertical="center" wrapText="1"/>
    </xf>
    <xf numFmtId="0" fontId="6" fillId="0" borderId="4"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justify" wrapText="1"/>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167" fontId="6" fillId="0" borderId="2" xfId="0" applyNumberFormat="1" applyFont="1" applyBorder="1" applyAlignment="1">
      <alignment horizontal="center" vertical="center" wrapText="1"/>
    </xf>
    <xf numFmtId="167" fontId="6" fillId="0" borderId="3" xfId="0" applyNumberFormat="1" applyFont="1" applyBorder="1" applyAlignment="1">
      <alignment horizontal="center" vertical="center" wrapText="1"/>
    </xf>
    <xf numFmtId="167" fontId="6" fillId="0" borderId="4" xfId="0" applyNumberFormat="1" applyFont="1" applyBorder="1" applyAlignment="1">
      <alignment horizontal="center" vertical="center" wrapText="1"/>
    </xf>
    <xf numFmtId="166" fontId="6" fillId="0" borderId="2" xfId="0" applyNumberFormat="1" applyFont="1" applyBorder="1" applyAlignment="1">
      <alignment horizontal="justify" vertical="center" wrapText="1"/>
    </xf>
    <xf numFmtId="166" fontId="6" fillId="0" borderId="3" xfId="0" applyNumberFormat="1" applyFont="1" applyBorder="1" applyAlignment="1">
      <alignment horizontal="justify" vertical="center" wrapText="1"/>
    </xf>
    <xf numFmtId="166" fontId="6" fillId="0" borderId="4" xfId="0" applyNumberFormat="1" applyFont="1" applyBorder="1" applyAlignment="1">
      <alignment horizontal="justify" vertical="center" wrapText="1"/>
    </xf>
    <xf numFmtId="15" fontId="6" fillId="0" borderId="2" xfId="0" quotePrefix="1" applyNumberFormat="1" applyFont="1" applyBorder="1" applyAlignment="1">
      <alignment horizontal="center" vertical="center" wrapText="1"/>
    </xf>
    <xf numFmtId="15" fontId="6" fillId="0" borderId="3" xfId="0" quotePrefix="1" applyNumberFormat="1" applyFont="1" applyBorder="1" applyAlignment="1">
      <alignment horizontal="center" vertical="center" wrapText="1"/>
    </xf>
    <xf numFmtId="15" fontId="6" fillId="0" borderId="4" xfId="0" quotePrefix="1" applyNumberFormat="1" applyFont="1" applyBorder="1" applyAlignment="1">
      <alignment horizontal="center" vertical="center" wrapText="1"/>
    </xf>
    <xf numFmtId="0" fontId="6" fillId="0" borderId="1" xfId="0" applyFont="1" applyBorder="1" applyAlignment="1">
      <alignment vertical="top"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6" fillId="0" borderId="2" xfId="0" quotePrefix="1"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6" fillId="2" borderId="1"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1" xfId="0" applyFont="1" applyBorder="1" applyAlignment="1">
      <alignment horizontal="center" vertical="center"/>
    </xf>
    <xf numFmtId="0" fontId="5" fillId="0" borderId="1" xfId="0" applyFont="1" applyBorder="1" applyAlignment="1">
      <alignment horizontal="justify" vertical="center" wrapText="1"/>
    </xf>
    <xf numFmtId="0" fontId="6" fillId="0" borderId="1" xfId="0" applyFont="1" applyBorder="1" applyAlignment="1">
      <alignment horizontal="right" vertical="center" wrapText="1"/>
    </xf>
    <xf numFmtId="0" fontId="6" fillId="0" borderId="2" xfId="0" quotePrefix="1"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165" fontId="5" fillId="0" borderId="2" xfId="1" applyNumberFormat="1" applyFont="1" applyFill="1" applyBorder="1" applyAlignment="1">
      <alignment horizontal="right" vertical="center" wrapText="1"/>
    </xf>
    <xf numFmtId="165" fontId="5" fillId="0" borderId="3" xfId="1" applyNumberFormat="1" applyFont="1" applyFill="1" applyBorder="1" applyAlignment="1">
      <alignment horizontal="right" vertical="center" wrapText="1"/>
    </xf>
    <xf numFmtId="0" fontId="6" fillId="0" borderId="3" xfId="0" applyFont="1" applyBorder="1" applyAlignment="1">
      <alignment horizontal="right" vertical="center"/>
    </xf>
    <xf numFmtId="165" fontId="6" fillId="0" borderId="2" xfId="1" applyNumberFormat="1" applyFont="1" applyFill="1" applyBorder="1" applyAlignment="1">
      <alignment horizontal="right" vertical="center" wrapText="1"/>
    </xf>
    <xf numFmtId="165" fontId="6" fillId="0" borderId="3" xfId="1" applyNumberFormat="1" applyFont="1" applyFill="1" applyBorder="1" applyAlignment="1">
      <alignment horizontal="right" vertical="center" wrapText="1"/>
    </xf>
    <xf numFmtId="165" fontId="5" fillId="0" borderId="2" xfId="1" applyNumberFormat="1" applyFont="1" applyFill="1" applyBorder="1" applyAlignment="1">
      <alignment horizontal="center" vertical="center" wrapText="1"/>
    </xf>
    <xf numFmtId="165" fontId="5" fillId="0" borderId="3" xfId="1" applyNumberFormat="1" applyFont="1" applyFill="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15" xfId="0" applyFont="1" applyBorder="1" applyAlignment="1">
      <alignment horizontal="center" vertical="top" wrapText="1"/>
    </xf>
    <xf numFmtId="0" fontId="5" fillId="0" borderId="15" xfId="0" applyFont="1" applyBorder="1" applyAlignment="1">
      <alignment horizontal="left" vertical="top" wrapText="1"/>
    </xf>
    <xf numFmtId="0" fontId="5" fillId="0" borderId="1" xfId="0" applyFont="1" applyBorder="1" applyAlignment="1">
      <alignment horizontal="center" vertical="top" wrapText="1"/>
    </xf>
    <xf numFmtId="0" fontId="6" fillId="0" borderId="1" xfId="0" applyFont="1" applyBorder="1" applyAlignment="1">
      <alignment horizontal="left" vertical="center"/>
    </xf>
    <xf numFmtId="0" fontId="6" fillId="0" borderId="1" xfId="0" applyFont="1" applyBorder="1" applyAlignment="1">
      <alignment horizontal="justify" vertical="center"/>
    </xf>
    <xf numFmtId="0" fontId="13" fillId="0" borderId="0" xfId="3" applyFont="1" applyAlignment="1">
      <alignment horizontal="center" vertical="center"/>
    </xf>
    <xf numFmtId="0" fontId="13" fillId="0" borderId="13" xfId="3" applyFont="1" applyBorder="1" applyAlignment="1">
      <alignment vertical="center" wrapText="1"/>
    </xf>
    <xf numFmtId="0" fontId="13" fillId="5" borderId="1" xfId="3" applyFont="1" applyFill="1" applyBorder="1" applyAlignment="1">
      <alignment horizontal="center" vertical="center"/>
    </xf>
    <xf numFmtId="0" fontId="16" fillId="6" borderId="1" xfId="3" applyFont="1" applyFill="1" applyBorder="1" applyAlignment="1">
      <alignment horizontal="center" vertical="center"/>
    </xf>
    <xf numFmtId="0" fontId="16" fillId="6" borderId="1" xfId="3" applyFont="1" applyFill="1" applyBorder="1" applyAlignment="1">
      <alignment horizontal="center" vertical="center" wrapText="1"/>
    </xf>
    <xf numFmtId="0" fontId="16" fillId="6" borderId="1" xfId="4" applyNumberFormat="1" applyFont="1" applyFill="1" applyBorder="1" applyAlignment="1">
      <alignment horizontal="center" vertical="center"/>
    </xf>
    <xf numFmtId="0" fontId="17" fillId="6" borderId="1" xfId="3" applyFont="1" applyFill="1" applyBorder="1" applyAlignment="1">
      <alignment horizontal="center" vertical="center" wrapText="1"/>
    </xf>
    <xf numFmtId="0" fontId="17" fillId="6" borderId="5" xfId="3" applyFont="1" applyFill="1" applyBorder="1" applyAlignment="1">
      <alignment horizontal="center" vertical="center" wrapText="1"/>
    </xf>
    <xf numFmtId="0" fontId="17" fillId="6" borderId="15" xfId="3" applyFont="1" applyFill="1" applyBorder="1" applyAlignment="1">
      <alignment horizontal="center" vertical="center" wrapText="1"/>
    </xf>
    <xf numFmtId="0" fontId="13" fillId="0" borderId="8" xfId="3" applyFont="1" applyBorder="1" applyAlignment="1">
      <alignment horizontal="left" vertical="center"/>
    </xf>
    <xf numFmtId="0" fontId="13" fillId="0" borderId="0" xfId="3" applyFont="1" applyAlignment="1">
      <alignment horizontal="left" vertical="center"/>
    </xf>
    <xf numFmtId="0" fontId="13" fillId="0" borderId="13" xfId="3" applyFont="1" applyBorder="1" applyAlignment="1">
      <alignment horizontal="left" vertical="center" wrapText="1"/>
    </xf>
    <xf numFmtId="0" fontId="13" fillId="0" borderId="8" xfId="3" applyFont="1" applyBorder="1" applyAlignment="1">
      <alignment horizontal="center" vertical="center"/>
    </xf>
  </cellXfs>
  <cellStyles count="18">
    <cellStyle name="Comma" xfId="1" builtinId="3"/>
    <cellStyle name="Comma 10" xfId="15"/>
    <cellStyle name="Comma 10 2" xfId="16"/>
    <cellStyle name="Comma 2" xfId="4"/>
    <cellStyle name="Comma 2 2" xfId="8"/>
    <cellStyle name="Comma 2 2 2" xfId="9"/>
    <cellStyle name="Comma 2 2 2 5" xfId="14"/>
    <cellStyle name="Comma 2 3" xfId="11"/>
    <cellStyle name="Comma 2 5" xfId="7"/>
    <cellStyle name="Comma 4" xfId="12"/>
    <cellStyle name="Normal" xfId="0" builtinId="0"/>
    <cellStyle name="Normal 11" xfId="13"/>
    <cellStyle name="Normal 2" xfId="3"/>
    <cellStyle name="Normal_Prelims" xfId="6"/>
    <cellStyle name="Normal_Prelims 2" xfId="10"/>
    <cellStyle name="Percent" xfId="2" builtinId="5"/>
    <cellStyle name="Percent 2" xfId="5"/>
    <cellStyle name="Percent 3" xfId="17"/>
  </cellStyles>
  <dxfs count="26">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9" defaultPivotStyle="PivotStyleLight16"/>
  <colors>
    <mruColors>
      <color rgb="FF963A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327450</xdr:colOff>
      <xdr:row>60</xdr:row>
      <xdr:rowOff>30089</xdr:rowOff>
    </xdr:from>
    <xdr:to>
      <xdr:col>6</xdr:col>
      <xdr:colOff>494227</xdr:colOff>
      <xdr:row>63</xdr:row>
      <xdr:rowOff>197689</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4883275" y="22512683"/>
          <a:ext cx="166777" cy="7876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53686</xdr:colOff>
      <xdr:row>17</xdr:row>
      <xdr:rowOff>43296</xdr:rowOff>
    </xdr:from>
    <xdr:ext cx="545523" cy="248851"/>
    <xdr:sp macro="" textlink="">
      <xdr:nvSpPr>
        <xdr:cNvPr id="3" name="TextBox 2">
          <a:extLst>
            <a:ext uri="{FF2B5EF4-FFF2-40B4-BE49-F238E27FC236}">
              <a16:creationId xmlns:a16="http://schemas.microsoft.com/office/drawing/2014/main" id="{98652763-8DD8-4335-8784-B6DF21443CEA}"/>
            </a:ext>
          </a:extLst>
        </xdr:cNvPr>
        <xdr:cNvSpPr txBox="1"/>
      </xdr:nvSpPr>
      <xdr:spPr>
        <a:xfrm>
          <a:off x="11731336" y="7901421"/>
          <a:ext cx="54552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ishant\Projects\Variations\Pioneer\BOQ%20Variation%20Stat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FA-SO"/>
      <sheetName val="Summary1"/>
      <sheetName val="AJ KitechenVariation Statement "/>
      <sheetName val="Shawarma Variation Statement"/>
      <sheetName val="Chai Point F03"/>
      <sheetName val="Chai Point- D08"/>
    </sheetNames>
    <sheetDataSet>
      <sheetData sheetId="0"/>
      <sheetData sheetId="1"/>
      <sheetData sheetId="2">
        <row r="105">
          <cell r="J105">
            <v>1205717.682</v>
          </cell>
        </row>
      </sheetData>
      <sheetData sheetId="3">
        <row r="69">
          <cell r="L69">
            <v>463845</v>
          </cell>
        </row>
      </sheetData>
      <sheetData sheetId="4">
        <row r="20">
          <cell r="L20">
            <v>180675</v>
          </cell>
        </row>
      </sheetData>
      <sheetData sheetId="5">
        <row r="18">
          <cell r="L18">
            <v>143150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view="pageBreakPreview" topLeftCell="A39" zoomScale="85" zoomScaleNormal="100" zoomScaleSheetLayoutView="85" workbookViewId="0">
      <selection activeCell="K53" sqref="K53"/>
    </sheetView>
  </sheetViews>
  <sheetFormatPr defaultColWidth="9.140625" defaultRowHeight="14.25"/>
  <cols>
    <col min="1" max="1" width="3.140625" style="3" customWidth="1"/>
    <col min="2" max="2" width="18.7109375" style="3" customWidth="1"/>
    <col min="3" max="3" width="6.42578125" style="3" customWidth="1"/>
    <col min="4" max="4" width="9.140625" style="3"/>
    <col min="5" max="5" width="7.5703125" style="3" customWidth="1"/>
    <col min="6" max="6" width="24.85546875" style="3" customWidth="1"/>
    <col min="7" max="7" width="8.140625" style="3" customWidth="1"/>
    <col min="8" max="8" width="18.7109375" style="3" customWidth="1"/>
    <col min="9" max="10" width="17" style="3" customWidth="1"/>
    <col min="11" max="11" width="16.42578125" style="3" customWidth="1"/>
    <col min="12" max="12" width="11.85546875" style="3" bestFit="1" customWidth="1"/>
    <col min="13" max="16384" width="9.140625" style="3"/>
  </cols>
  <sheetData>
    <row r="1" spans="1:12" s="2" customFormat="1" hidden="1">
      <c r="A1" s="33"/>
      <c r="B1" s="34"/>
      <c r="C1" s="34"/>
      <c r="D1" s="34"/>
      <c r="E1" s="34"/>
      <c r="F1" s="34"/>
      <c r="G1" s="34"/>
      <c r="H1" s="34"/>
      <c r="I1" s="34"/>
      <c r="J1" s="35"/>
    </row>
    <row r="2" spans="1:12" ht="18.75" customHeight="1">
      <c r="A2" s="184" t="s">
        <v>118</v>
      </c>
      <c r="B2" s="185"/>
      <c r="C2" s="185"/>
      <c r="D2" s="185"/>
      <c r="E2" s="185"/>
      <c r="F2" s="185"/>
      <c r="G2" s="185"/>
      <c r="H2" s="185"/>
      <c r="I2" s="185"/>
      <c r="J2" s="186"/>
      <c r="L2" s="4"/>
    </row>
    <row r="3" spans="1:12" ht="15">
      <c r="A3" s="219"/>
      <c r="B3" s="220"/>
      <c r="C3" s="220"/>
      <c r="D3" s="220"/>
      <c r="E3" s="220"/>
      <c r="F3" s="220"/>
      <c r="G3" s="220"/>
      <c r="H3" s="220"/>
      <c r="I3" s="39" t="s">
        <v>148</v>
      </c>
      <c r="J3" s="38" t="s">
        <v>158</v>
      </c>
      <c r="L3" s="4"/>
    </row>
    <row r="4" spans="1:12" ht="18" customHeight="1">
      <c r="A4" s="179" t="s">
        <v>0</v>
      </c>
      <c r="B4" s="179"/>
      <c r="C4" s="179"/>
      <c r="D4" s="179"/>
      <c r="E4" s="179"/>
      <c r="F4" s="179"/>
      <c r="G4" s="179"/>
      <c r="H4" s="179"/>
      <c r="I4" s="179"/>
      <c r="J4" s="179"/>
      <c r="L4" s="4"/>
    </row>
    <row r="5" spans="1:12" ht="20.25" customHeight="1">
      <c r="A5" s="179" t="s">
        <v>159</v>
      </c>
      <c r="B5" s="179"/>
      <c r="C5" s="179"/>
      <c r="D5" s="179"/>
      <c r="E5" s="179"/>
      <c r="F5" s="179"/>
      <c r="G5" s="179"/>
      <c r="H5" s="179"/>
      <c r="I5" s="179"/>
      <c r="J5" s="179"/>
      <c r="L5" s="4"/>
    </row>
    <row r="6" spans="1:12" ht="17.25" customHeight="1">
      <c r="A6" s="182" t="s">
        <v>92</v>
      </c>
      <c r="B6" s="182"/>
      <c r="C6" s="180" t="s">
        <v>150</v>
      </c>
      <c r="D6" s="180"/>
      <c r="E6" s="180"/>
      <c r="F6" s="180"/>
      <c r="G6" s="230" t="s">
        <v>48</v>
      </c>
      <c r="H6" s="230"/>
      <c r="I6" s="181">
        <v>44867</v>
      </c>
      <c r="J6" s="181"/>
      <c r="L6" s="4"/>
    </row>
    <row r="7" spans="1:12" ht="30.75" customHeight="1">
      <c r="A7" s="182" t="s">
        <v>49</v>
      </c>
      <c r="B7" s="182"/>
      <c r="C7" s="180" t="s">
        <v>149</v>
      </c>
      <c r="D7" s="180"/>
      <c r="E7" s="180"/>
      <c r="F7" s="180"/>
      <c r="G7" s="182" t="s">
        <v>71</v>
      </c>
      <c r="H7" s="182"/>
      <c r="I7" s="193" t="s">
        <v>160</v>
      </c>
      <c r="J7" s="193"/>
      <c r="L7" s="4"/>
    </row>
    <row r="8" spans="1:12" s="2" customFormat="1" ht="15.75" customHeight="1">
      <c r="A8" s="188" t="s">
        <v>109</v>
      </c>
      <c r="B8" s="189"/>
      <c r="C8" s="206" t="s">
        <v>151</v>
      </c>
      <c r="D8" s="207"/>
      <c r="E8" s="207"/>
      <c r="F8" s="207"/>
      <c r="G8" s="207"/>
      <c r="H8" s="207"/>
      <c r="I8" s="207"/>
      <c r="J8" s="208"/>
      <c r="L8" s="4"/>
    </row>
    <row r="9" spans="1:12">
      <c r="A9" s="187" t="s">
        <v>1</v>
      </c>
      <c r="B9" s="187" t="s">
        <v>87</v>
      </c>
      <c r="C9" s="1" t="s">
        <v>60</v>
      </c>
      <c r="D9" s="182" t="s">
        <v>72</v>
      </c>
      <c r="E9" s="182"/>
      <c r="F9" s="182"/>
      <c r="G9" s="182"/>
      <c r="H9" s="193" t="s">
        <v>115</v>
      </c>
      <c r="I9" s="193"/>
      <c r="J9" s="193"/>
      <c r="L9" s="4"/>
    </row>
    <row r="10" spans="1:12">
      <c r="A10" s="187"/>
      <c r="B10" s="187"/>
      <c r="C10" s="1" t="s">
        <v>61</v>
      </c>
      <c r="D10" s="182" t="s">
        <v>73</v>
      </c>
      <c r="E10" s="182"/>
      <c r="F10" s="182"/>
      <c r="G10" s="182"/>
      <c r="H10" s="209">
        <v>44789</v>
      </c>
      <c r="I10" s="210"/>
      <c r="J10" s="211"/>
      <c r="L10" s="4"/>
    </row>
    <row r="11" spans="1:12">
      <c r="A11" s="187"/>
      <c r="B11" s="187"/>
      <c r="C11" s="5" t="s">
        <v>50</v>
      </c>
      <c r="D11" s="182" t="s">
        <v>51</v>
      </c>
      <c r="E11" s="182"/>
      <c r="F11" s="182"/>
      <c r="G11" s="182"/>
      <c r="H11" s="192"/>
      <c r="I11" s="193"/>
      <c r="J11" s="193"/>
    </row>
    <row r="12" spans="1:12">
      <c r="A12" s="187"/>
      <c r="B12" s="187"/>
      <c r="C12" s="5" t="s">
        <v>52</v>
      </c>
      <c r="D12" s="182" t="s">
        <v>74</v>
      </c>
      <c r="E12" s="182"/>
      <c r="F12" s="182"/>
      <c r="G12" s="182"/>
      <c r="H12" s="209">
        <v>44810</v>
      </c>
      <c r="I12" s="210"/>
      <c r="J12" s="211"/>
    </row>
    <row r="13" spans="1:12">
      <c r="A13" s="187"/>
      <c r="B13" s="187"/>
      <c r="C13" s="5" t="s">
        <v>53</v>
      </c>
      <c r="D13" s="182" t="s">
        <v>54</v>
      </c>
      <c r="E13" s="182"/>
      <c r="F13" s="182"/>
      <c r="G13" s="182"/>
      <c r="H13" s="192" t="s">
        <v>12</v>
      </c>
      <c r="I13" s="193"/>
      <c r="J13" s="193"/>
    </row>
    <row r="14" spans="1:12">
      <c r="A14" s="187"/>
      <c r="B14" s="187"/>
      <c r="C14" s="5" t="s">
        <v>55</v>
      </c>
      <c r="D14" s="182" t="s">
        <v>98</v>
      </c>
      <c r="E14" s="182"/>
      <c r="F14" s="182"/>
      <c r="G14" s="182"/>
      <c r="H14" s="212"/>
      <c r="I14" s="213"/>
      <c r="J14" s="214"/>
    </row>
    <row r="15" spans="1:12">
      <c r="A15" s="187"/>
      <c r="B15" s="187"/>
      <c r="C15" s="5" t="s">
        <v>56</v>
      </c>
      <c r="D15" s="182" t="s">
        <v>57</v>
      </c>
      <c r="E15" s="182"/>
      <c r="F15" s="182"/>
      <c r="G15" s="182"/>
      <c r="H15" s="192" t="s">
        <v>12</v>
      </c>
      <c r="I15" s="193"/>
      <c r="J15" s="193"/>
    </row>
    <row r="16" spans="1:12">
      <c r="A16" s="187"/>
      <c r="B16" s="187"/>
      <c r="C16" s="5" t="s">
        <v>58</v>
      </c>
      <c r="D16" s="182" t="s">
        <v>59</v>
      </c>
      <c r="E16" s="182"/>
      <c r="F16" s="182"/>
      <c r="G16" s="182"/>
      <c r="H16" s="192" t="s">
        <v>12</v>
      </c>
      <c r="I16" s="193"/>
      <c r="J16" s="193"/>
      <c r="L16" s="18"/>
    </row>
    <row r="17" spans="1:15" ht="30" customHeight="1">
      <c r="A17" s="243" t="s">
        <v>2</v>
      </c>
      <c r="B17" s="245" t="s">
        <v>88</v>
      </c>
      <c r="C17" s="221" t="s">
        <v>113</v>
      </c>
      <c r="D17" s="222"/>
      <c r="E17" s="222"/>
      <c r="F17" s="222"/>
      <c r="G17" s="223"/>
      <c r="H17" s="215">
        <v>44789</v>
      </c>
      <c r="I17" s="216"/>
      <c r="J17" s="217"/>
      <c r="K17" s="7"/>
    </row>
    <row r="18" spans="1:15">
      <c r="A18" s="244"/>
      <c r="B18" s="246"/>
      <c r="C18" s="221" t="s">
        <v>114</v>
      </c>
      <c r="D18" s="222"/>
      <c r="E18" s="222"/>
      <c r="F18" s="222"/>
      <c r="G18" s="223"/>
      <c r="H18" s="6">
        <v>44796</v>
      </c>
      <c r="I18" s="6">
        <v>44804</v>
      </c>
      <c r="J18" s="23"/>
      <c r="K18" s="7"/>
    </row>
    <row r="19" spans="1:15" ht="30">
      <c r="A19" s="243" t="s">
        <v>133</v>
      </c>
      <c r="B19" s="245" t="s">
        <v>134</v>
      </c>
      <c r="C19" s="194" t="s">
        <v>3</v>
      </c>
      <c r="D19" s="194"/>
      <c r="E19" s="194"/>
      <c r="F19" s="194"/>
      <c r="G19" s="194"/>
      <c r="H19" s="21" t="s">
        <v>131</v>
      </c>
      <c r="I19" s="21" t="s">
        <v>130</v>
      </c>
      <c r="J19" s="21" t="s">
        <v>110</v>
      </c>
      <c r="K19" s="7"/>
      <c r="M19" s="8"/>
      <c r="O19" s="8"/>
    </row>
    <row r="20" spans="1:15" ht="15" customHeight="1">
      <c r="A20" s="244"/>
      <c r="B20" s="246"/>
      <c r="C20" s="21">
        <v>1</v>
      </c>
      <c r="D20" s="190" t="s">
        <v>152</v>
      </c>
      <c r="E20" s="190"/>
      <c r="F20" s="190"/>
      <c r="G20" s="190"/>
      <c r="H20" s="9">
        <v>16.5</v>
      </c>
      <c r="I20" s="9">
        <v>8.2319999999999993</v>
      </c>
      <c r="J20" s="21" t="s">
        <v>112</v>
      </c>
      <c r="K20" s="7"/>
      <c r="M20" s="8"/>
      <c r="O20" s="8"/>
    </row>
    <row r="21" spans="1:15" ht="15" customHeight="1">
      <c r="A21" s="244"/>
      <c r="B21" s="246"/>
      <c r="C21" s="1">
        <v>2</v>
      </c>
      <c r="D21" s="200" t="s">
        <v>153</v>
      </c>
      <c r="E21" s="201"/>
      <c r="F21" s="201"/>
      <c r="G21" s="202"/>
      <c r="H21" s="9">
        <v>11.07</v>
      </c>
      <c r="I21" s="9">
        <v>8.76</v>
      </c>
      <c r="J21" s="1" t="s">
        <v>124</v>
      </c>
      <c r="K21" s="7"/>
      <c r="M21" s="8"/>
      <c r="O21" s="8"/>
    </row>
    <row r="22" spans="1:15" ht="15" customHeight="1">
      <c r="A22" s="244"/>
      <c r="B22" s="246"/>
      <c r="C22" s="1">
        <v>3</v>
      </c>
      <c r="D22" s="200" t="s">
        <v>154</v>
      </c>
      <c r="E22" s="201"/>
      <c r="F22" s="201"/>
      <c r="G22" s="202"/>
      <c r="H22" s="9">
        <v>11.44</v>
      </c>
      <c r="I22" s="9">
        <v>11.04</v>
      </c>
      <c r="J22" s="1" t="s">
        <v>132</v>
      </c>
      <c r="K22" s="7"/>
      <c r="M22" s="8"/>
      <c r="O22" s="8"/>
    </row>
    <row r="23" spans="1:15" ht="15" customHeight="1">
      <c r="A23" s="247"/>
      <c r="B23" s="248"/>
      <c r="C23" s="1">
        <v>4</v>
      </c>
      <c r="D23" s="200" t="s">
        <v>155</v>
      </c>
      <c r="E23" s="201"/>
      <c r="F23" s="201"/>
      <c r="G23" s="202"/>
      <c r="H23" s="9">
        <v>14.25</v>
      </c>
      <c r="I23" s="9">
        <v>12.516</v>
      </c>
      <c r="J23" s="1" t="s">
        <v>135</v>
      </c>
      <c r="K23" s="7"/>
      <c r="M23" s="8"/>
      <c r="O23" s="8"/>
    </row>
    <row r="24" spans="1:15">
      <c r="A24" s="187" t="s">
        <v>13</v>
      </c>
      <c r="B24" s="187" t="s">
        <v>89</v>
      </c>
      <c r="C24" s="195" t="s">
        <v>4</v>
      </c>
      <c r="D24" s="195"/>
      <c r="E24" s="195"/>
      <c r="F24" s="195"/>
      <c r="G24" s="195"/>
      <c r="H24" s="195"/>
      <c r="I24" s="195"/>
      <c r="J24" s="195"/>
    </row>
    <row r="25" spans="1:15">
      <c r="A25" s="187"/>
      <c r="B25" s="187"/>
      <c r="C25" s="22" t="s">
        <v>62</v>
      </c>
      <c r="D25" s="182" t="s">
        <v>5</v>
      </c>
      <c r="E25" s="182"/>
      <c r="F25" s="182"/>
      <c r="G25" s="182"/>
      <c r="H25" s="191" t="s">
        <v>7</v>
      </c>
      <c r="I25" s="191"/>
      <c r="J25" s="191"/>
    </row>
    <row r="26" spans="1:15">
      <c r="A26" s="187"/>
      <c r="B26" s="187"/>
      <c r="C26" s="22" t="s">
        <v>63</v>
      </c>
      <c r="D26" s="182" t="s">
        <v>8</v>
      </c>
      <c r="E26" s="182"/>
      <c r="F26" s="182"/>
      <c r="G26" s="182"/>
      <c r="H26" s="191" t="s">
        <v>12</v>
      </c>
      <c r="I26" s="191"/>
      <c r="J26" s="191"/>
    </row>
    <row r="27" spans="1:15">
      <c r="A27" s="187"/>
      <c r="B27" s="187"/>
      <c r="C27" s="22" t="s">
        <v>64</v>
      </c>
      <c r="D27" s="182" t="s">
        <v>75</v>
      </c>
      <c r="E27" s="182"/>
      <c r="F27" s="182"/>
      <c r="G27" s="182"/>
      <c r="H27" s="191" t="s">
        <v>12</v>
      </c>
      <c r="I27" s="191"/>
      <c r="J27" s="191"/>
    </row>
    <row r="28" spans="1:15">
      <c r="A28" s="187"/>
      <c r="B28" s="187"/>
      <c r="C28" s="22" t="s">
        <v>65</v>
      </c>
      <c r="D28" s="182" t="s">
        <v>81</v>
      </c>
      <c r="E28" s="182"/>
      <c r="F28" s="182"/>
      <c r="G28" s="182"/>
      <c r="H28" s="191" t="s">
        <v>12</v>
      </c>
      <c r="I28" s="191"/>
      <c r="J28" s="191"/>
    </row>
    <row r="29" spans="1:15">
      <c r="A29" s="187"/>
      <c r="B29" s="187"/>
      <c r="C29" s="22" t="s">
        <v>66</v>
      </c>
      <c r="D29" s="182" t="s">
        <v>9</v>
      </c>
      <c r="E29" s="182"/>
      <c r="F29" s="182"/>
      <c r="G29" s="182"/>
      <c r="H29" s="191"/>
      <c r="I29" s="191"/>
      <c r="J29" s="191"/>
    </row>
    <row r="30" spans="1:15" ht="30" customHeight="1">
      <c r="A30" s="187"/>
      <c r="B30" s="187"/>
      <c r="C30" s="22" t="s">
        <v>67</v>
      </c>
      <c r="D30" s="182" t="s">
        <v>10</v>
      </c>
      <c r="E30" s="182"/>
      <c r="F30" s="182"/>
      <c r="G30" s="182"/>
      <c r="H30" s="191"/>
      <c r="I30" s="191"/>
      <c r="J30" s="191"/>
    </row>
    <row r="31" spans="1:15">
      <c r="A31" s="187"/>
      <c r="B31" s="187"/>
      <c r="C31" s="195" t="s">
        <v>11</v>
      </c>
      <c r="D31" s="195"/>
      <c r="E31" s="195"/>
      <c r="F31" s="195"/>
      <c r="G31" s="195"/>
      <c r="H31" s="195"/>
      <c r="I31" s="195"/>
      <c r="J31" s="195"/>
    </row>
    <row r="32" spans="1:15" ht="30.75" customHeight="1">
      <c r="A32" s="187"/>
      <c r="B32" s="187"/>
      <c r="C32" s="22" t="s">
        <v>62</v>
      </c>
      <c r="D32" s="182" t="s">
        <v>82</v>
      </c>
      <c r="E32" s="182"/>
      <c r="F32" s="182"/>
      <c r="G32" s="182"/>
      <c r="H32" s="191" t="s">
        <v>7</v>
      </c>
      <c r="I32" s="191"/>
      <c r="J32" s="191"/>
    </row>
    <row r="33" spans="1:12" ht="31.5" customHeight="1">
      <c r="A33" s="187"/>
      <c r="B33" s="187"/>
      <c r="C33" s="22" t="s">
        <v>63</v>
      </c>
      <c r="D33" s="182" t="s">
        <v>93</v>
      </c>
      <c r="E33" s="182"/>
      <c r="F33" s="182"/>
      <c r="G33" s="182"/>
      <c r="H33" s="191" t="s">
        <v>7</v>
      </c>
      <c r="I33" s="191"/>
      <c r="J33" s="191"/>
    </row>
    <row r="34" spans="1:12">
      <c r="A34" s="187"/>
      <c r="B34" s="187"/>
      <c r="C34" s="22" t="s">
        <v>64</v>
      </c>
      <c r="D34" s="182" t="s">
        <v>76</v>
      </c>
      <c r="E34" s="182"/>
      <c r="F34" s="182"/>
      <c r="G34" s="182"/>
      <c r="H34" s="191" t="s">
        <v>7</v>
      </c>
      <c r="I34" s="191"/>
      <c r="J34" s="191"/>
    </row>
    <row r="35" spans="1:12">
      <c r="A35" s="187"/>
      <c r="B35" s="187"/>
      <c r="C35" s="22" t="s">
        <v>65</v>
      </c>
      <c r="D35" s="182" t="s">
        <v>68</v>
      </c>
      <c r="E35" s="182"/>
      <c r="F35" s="182"/>
      <c r="G35" s="182"/>
      <c r="H35" s="191"/>
      <c r="I35" s="191"/>
      <c r="J35" s="191"/>
    </row>
    <row r="36" spans="1:12">
      <c r="A36" s="187"/>
      <c r="B36" s="187"/>
      <c r="C36" s="182" t="s">
        <v>78</v>
      </c>
      <c r="D36" s="182"/>
      <c r="E36" s="182"/>
      <c r="F36" s="182"/>
      <c r="G36" s="182"/>
      <c r="H36" s="182"/>
      <c r="I36" s="182"/>
      <c r="J36" s="182"/>
    </row>
    <row r="37" spans="1:12">
      <c r="A37" s="187"/>
      <c r="B37" s="187"/>
      <c r="C37" s="22" t="s">
        <v>62</v>
      </c>
      <c r="D37" s="182" t="s">
        <v>77</v>
      </c>
      <c r="E37" s="182"/>
      <c r="F37" s="182"/>
      <c r="G37" s="182"/>
      <c r="H37" s="193" t="s">
        <v>15</v>
      </c>
      <c r="I37" s="193"/>
      <c r="J37" s="193"/>
    </row>
    <row r="38" spans="1:12" ht="52.5" customHeight="1">
      <c r="A38" s="187"/>
      <c r="B38" s="187"/>
      <c r="C38" s="10" t="s">
        <v>79</v>
      </c>
      <c r="D38" s="218" t="s">
        <v>80</v>
      </c>
      <c r="E38" s="218"/>
      <c r="F38" s="218"/>
      <c r="G38" s="218"/>
      <c r="H38" s="191" t="s">
        <v>6</v>
      </c>
      <c r="I38" s="191"/>
      <c r="J38" s="191"/>
    </row>
    <row r="39" spans="1:12" ht="15">
      <c r="A39" s="187" t="s">
        <v>17</v>
      </c>
      <c r="B39" s="187" t="s">
        <v>99</v>
      </c>
      <c r="C39" s="182" t="s">
        <v>101</v>
      </c>
      <c r="D39" s="182"/>
      <c r="E39" s="182"/>
      <c r="F39" s="182"/>
      <c r="G39" s="182"/>
      <c r="H39" s="225" t="s">
        <v>156</v>
      </c>
      <c r="I39" s="226"/>
      <c r="J39" s="227"/>
    </row>
    <row r="40" spans="1:12">
      <c r="A40" s="187"/>
      <c r="B40" s="187"/>
      <c r="C40" s="182" t="s">
        <v>100</v>
      </c>
      <c r="D40" s="182"/>
      <c r="E40" s="182"/>
      <c r="F40" s="182"/>
      <c r="G40" s="182"/>
      <c r="H40" s="191" t="s">
        <v>15</v>
      </c>
      <c r="I40" s="228"/>
      <c r="J40" s="228"/>
    </row>
    <row r="41" spans="1:12">
      <c r="A41" s="187"/>
      <c r="B41" s="187"/>
      <c r="C41" s="182" t="s">
        <v>14</v>
      </c>
      <c r="D41" s="182"/>
      <c r="E41" s="182"/>
      <c r="F41" s="182"/>
      <c r="G41" s="182"/>
      <c r="H41" s="191" t="s">
        <v>7</v>
      </c>
      <c r="I41" s="191"/>
      <c r="J41" s="191"/>
    </row>
    <row r="42" spans="1:12">
      <c r="A42" s="187"/>
      <c r="B42" s="187"/>
      <c r="C42" s="182" t="s">
        <v>102</v>
      </c>
      <c r="D42" s="182"/>
      <c r="E42" s="182"/>
      <c r="F42" s="182"/>
      <c r="G42" s="182"/>
      <c r="H42" s="191" t="s">
        <v>6</v>
      </c>
      <c r="I42" s="191"/>
      <c r="J42" s="191"/>
    </row>
    <row r="43" spans="1:12">
      <c r="A43" s="187"/>
      <c r="B43" s="187"/>
      <c r="C43" s="182" t="s">
        <v>16</v>
      </c>
      <c r="D43" s="182"/>
      <c r="E43" s="182"/>
      <c r="F43" s="182"/>
      <c r="G43" s="182"/>
      <c r="H43" s="191" t="s">
        <v>6</v>
      </c>
      <c r="I43" s="191"/>
      <c r="J43" s="191"/>
    </row>
    <row r="44" spans="1:12" ht="24.75" customHeight="1">
      <c r="A44" s="187" t="s">
        <v>21</v>
      </c>
      <c r="B44" s="187" t="s">
        <v>90</v>
      </c>
      <c r="C44" s="190" t="s">
        <v>95</v>
      </c>
      <c r="D44" s="190"/>
      <c r="E44" s="190"/>
      <c r="F44" s="190"/>
      <c r="G44" s="190"/>
      <c r="H44" s="234" t="s">
        <v>94</v>
      </c>
      <c r="I44" s="235"/>
      <c r="J44" s="22" t="s">
        <v>117</v>
      </c>
    </row>
    <row r="45" spans="1:12" ht="15">
      <c r="A45" s="187"/>
      <c r="B45" s="187"/>
      <c r="C45" s="206" t="s">
        <v>18</v>
      </c>
      <c r="D45" s="207"/>
      <c r="E45" s="207"/>
      <c r="F45" s="207"/>
      <c r="G45" s="208"/>
      <c r="H45" s="236">
        <f>I20*100000</f>
        <v>823199.99999999988</v>
      </c>
      <c r="I45" s="237"/>
      <c r="J45" s="15">
        <v>2800000</v>
      </c>
      <c r="K45" s="11"/>
      <c r="L45" s="12"/>
    </row>
    <row r="46" spans="1:12">
      <c r="A46" s="187"/>
      <c r="B46" s="187"/>
      <c r="C46" s="3" t="s">
        <v>116</v>
      </c>
      <c r="H46" s="238">
        <v>0</v>
      </c>
      <c r="I46" s="238"/>
      <c r="J46" s="13">
        <v>0</v>
      </c>
    </row>
    <row r="47" spans="1:12">
      <c r="A47" s="187"/>
      <c r="B47" s="187"/>
      <c r="C47" s="224" t="s">
        <v>103</v>
      </c>
      <c r="D47" s="224"/>
      <c r="E47" s="224"/>
      <c r="F47" s="224"/>
      <c r="G47" s="224"/>
      <c r="H47" s="239">
        <f>H45*18%</f>
        <v>148175.99999999997</v>
      </c>
      <c r="I47" s="240"/>
      <c r="J47" s="19">
        <f>J45*18%</f>
        <v>504000</v>
      </c>
    </row>
    <row r="48" spans="1:12" ht="33.75" customHeight="1">
      <c r="A48" s="187"/>
      <c r="B48" s="187"/>
      <c r="C48" s="229" t="s">
        <v>107</v>
      </c>
      <c r="D48" s="229"/>
      <c r="E48" s="229"/>
      <c r="F48" s="229"/>
      <c r="G48" s="229"/>
      <c r="H48" s="241">
        <f>H45+H46+H47</f>
        <v>971375.99999999988</v>
      </c>
      <c r="I48" s="242"/>
      <c r="J48" s="14">
        <f>J45+J46+J47</f>
        <v>3304000</v>
      </c>
      <c r="L48" s="17"/>
    </row>
    <row r="49" spans="1:10">
      <c r="A49" s="187"/>
      <c r="B49" s="187"/>
      <c r="C49" s="182" t="s">
        <v>19</v>
      </c>
      <c r="D49" s="182"/>
      <c r="E49" s="182"/>
      <c r="F49" s="182"/>
      <c r="G49" s="182"/>
      <c r="H49" s="183" t="s">
        <v>111</v>
      </c>
      <c r="I49" s="183"/>
      <c r="J49" s="183"/>
    </row>
    <row r="50" spans="1:10">
      <c r="A50" s="187"/>
      <c r="B50" s="187"/>
      <c r="C50" s="182" t="s">
        <v>20</v>
      </c>
      <c r="D50" s="182"/>
      <c r="E50" s="182"/>
      <c r="F50" s="182"/>
      <c r="G50" s="182"/>
      <c r="H50" s="183" t="s">
        <v>106</v>
      </c>
      <c r="I50" s="183"/>
      <c r="J50" s="183"/>
    </row>
    <row r="51" spans="1:10">
      <c r="A51" s="187" t="s">
        <v>43</v>
      </c>
      <c r="B51" s="187" t="s">
        <v>86</v>
      </c>
      <c r="C51" s="182" t="s">
        <v>69</v>
      </c>
      <c r="D51" s="182"/>
      <c r="E51" s="182"/>
      <c r="F51" s="182"/>
      <c r="G51" s="182"/>
      <c r="H51" s="197" t="s">
        <v>97</v>
      </c>
      <c r="I51" s="198"/>
      <c r="J51" s="199"/>
    </row>
    <row r="52" spans="1:10">
      <c r="A52" s="187"/>
      <c r="B52" s="187"/>
      <c r="C52" s="182" t="s">
        <v>70</v>
      </c>
      <c r="D52" s="182"/>
      <c r="E52" s="182"/>
      <c r="F52" s="182"/>
      <c r="G52" s="182"/>
      <c r="H52" s="231" t="s">
        <v>96</v>
      </c>
      <c r="I52" s="232"/>
      <c r="J52" s="233"/>
    </row>
    <row r="53" spans="1:10" ht="30.75" customHeight="1">
      <c r="A53" s="187"/>
      <c r="B53" s="187" t="s">
        <v>22</v>
      </c>
      <c r="C53" s="182" t="s">
        <v>23</v>
      </c>
      <c r="D53" s="182"/>
      <c r="E53" s="182"/>
      <c r="F53" s="182" t="s">
        <v>104</v>
      </c>
      <c r="G53" s="182"/>
      <c r="H53" s="212" t="s">
        <v>127</v>
      </c>
      <c r="I53" s="213"/>
      <c r="J53" s="214"/>
    </row>
    <row r="54" spans="1:10" ht="32.25" customHeight="1">
      <c r="A54" s="187"/>
      <c r="B54" s="187"/>
      <c r="C54" s="182"/>
      <c r="D54" s="182"/>
      <c r="E54" s="182"/>
      <c r="F54" s="182" t="s">
        <v>105</v>
      </c>
      <c r="G54" s="182"/>
      <c r="H54" s="212" t="s">
        <v>136</v>
      </c>
      <c r="I54" s="213"/>
      <c r="J54" s="214"/>
    </row>
    <row r="55" spans="1:10">
      <c r="A55" s="187"/>
      <c r="B55" s="187"/>
      <c r="C55" s="182" t="s">
        <v>24</v>
      </c>
      <c r="D55" s="182"/>
      <c r="E55" s="182"/>
      <c r="F55" s="182" t="s">
        <v>25</v>
      </c>
      <c r="G55" s="182"/>
      <c r="H55" s="197" t="s">
        <v>106</v>
      </c>
      <c r="I55" s="198"/>
      <c r="J55" s="199"/>
    </row>
    <row r="56" spans="1:10" ht="131.1" customHeight="1">
      <c r="A56" s="187"/>
      <c r="B56" s="187"/>
      <c r="C56" s="182"/>
      <c r="D56" s="182"/>
      <c r="E56" s="182"/>
      <c r="F56" s="182" t="s">
        <v>26</v>
      </c>
      <c r="G56" s="182"/>
      <c r="H56" s="197" t="s">
        <v>125</v>
      </c>
      <c r="I56" s="198"/>
      <c r="J56" s="199"/>
    </row>
    <row r="57" spans="1:10">
      <c r="A57" s="249"/>
      <c r="B57" s="249"/>
      <c r="C57" s="182" t="s">
        <v>27</v>
      </c>
      <c r="D57" s="182"/>
      <c r="E57" s="182"/>
      <c r="F57" s="182" t="s">
        <v>28</v>
      </c>
      <c r="G57" s="182"/>
      <c r="H57" s="183" t="s">
        <v>106</v>
      </c>
      <c r="I57" s="251"/>
      <c r="J57" s="251"/>
    </row>
    <row r="58" spans="1:10">
      <c r="A58" s="249"/>
      <c r="B58" s="249"/>
      <c r="C58" s="182"/>
      <c r="D58" s="182"/>
      <c r="E58" s="182"/>
      <c r="F58" s="182" t="s">
        <v>29</v>
      </c>
      <c r="G58" s="182"/>
      <c r="H58" s="183" t="s">
        <v>106</v>
      </c>
      <c r="I58" s="183"/>
      <c r="J58" s="183"/>
    </row>
    <row r="59" spans="1:10">
      <c r="A59" s="249"/>
      <c r="B59" s="249"/>
      <c r="C59" s="182"/>
      <c r="D59" s="182"/>
      <c r="E59" s="182"/>
      <c r="F59" s="182" t="s">
        <v>30</v>
      </c>
      <c r="G59" s="182"/>
      <c r="H59" s="183" t="s">
        <v>106</v>
      </c>
      <c r="I59" s="183"/>
      <c r="J59" s="183"/>
    </row>
    <row r="60" spans="1:10">
      <c r="A60" s="249"/>
      <c r="B60" s="249"/>
      <c r="C60" s="182"/>
      <c r="D60" s="182"/>
      <c r="E60" s="182"/>
      <c r="F60" s="182" t="s">
        <v>31</v>
      </c>
      <c r="G60" s="182"/>
      <c r="H60" s="196" t="s">
        <v>6</v>
      </c>
      <c r="I60" s="196"/>
      <c r="J60" s="196"/>
    </row>
    <row r="61" spans="1:10">
      <c r="A61" s="249"/>
      <c r="B61" s="249"/>
      <c r="C61" s="182" t="s">
        <v>32</v>
      </c>
      <c r="D61" s="182"/>
      <c r="E61" s="182"/>
      <c r="F61" s="182" t="s">
        <v>33</v>
      </c>
      <c r="G61" s="182"/>
      <c r="H61" s="250" t="s">
        <v>108</v>
      </c>
      <c r="I61" s="250"/>
      <c r="J61" s="250"/>
    </row>
    <row r="62" spans="1:10">
      <c r="A62" s="249"/>
      <c r="B62" s="249"/>
      <c r="C62" s="182"/>
      <c r="D62" s="182"/>
      <c r="E62" s="182"/>
      <c r="F62" s="182" t="s">
        <v>34</v>
      </c>
      <c r="G62" s="182"/>
      <c r="H62" s="250"/>
      <c r="I62" s="250"/>
      <c r="J62" s="250"/>
    </row>
    <row r="63" spans="1:10">
      <c r="A63" s="249"/>
      <c r="B63" s="249"/>
      <c r="C63" s="182"/>
      <c r="D63" s="182"/>
      <c r="E63" s="182"/>
      <c r="F63" s="182" t="s">
        <v>35</v>
      </c>
      <c r="G63" s="182"/>
      <c r="H63" s="250"/>
      <c r="I63" s="250"/>
      <c r="J63" s="250"/>
    </row>
    <row r="64" spans="1:10">
      <c r="A64" s="249"/>
      <c r="B64" s="249"/>
      <c r="C64" s="182"/>
      <c r="D64" s="182"/>
      <c r="E64" s="182"/>
      <c r="F64" s="182" t="s">
        <v>36</v>
      </c>
      <c r="G64" s="182"/>
      <c r="H64" s="250"/>
      <c r="I64" s="250"/>
      <c r="J64" s="250"/>
    </row>
    <row r="65" spans="1:10" ht="15.95" customHeight="1">
      <c r="A65" s="249"/>
      <c r="B65" s="249"/>
      <c r="C65" s="182"/>
      <c r="D65" s="182"/>
      <c r="E65" s="182"/>
      <c r="F65" s="182" t="s">
        <v>37</v>
      </c>
      <c r="G65" s="182"/>
      <c r="H65" s="182" t="s">
        <v>108</v>
      </c>
      <c r="I65" s="182"/>
      <c r="J65" s="182"/>
    </row>
    <row r="66" spans="1:10" ht="50.25" customHeight="1">
      <c r="A66" s="249"/>
      <c r="B66" s="249"/>
      <c r="C66" s="182"/>
      <c r="D66" s="182"/>
      <c r="E66" s="182"/>
      <c r="F66" s="182" t="s">
        <v>38</v>
      </c>
      <c r="G66" s="182"/>
      <c r="H66" s="182" t="s">
        <v>128</v>
      </c>
      <c r="I66" s="182"/>
      <c r="J66" s="182"/>
    </row>
    <row r="67" spans="1:10" ht="68.25" customHeight="1">
      <c r="A67" s="249"/>
      <c r="B67" s="249"/>
      <c r="C67" s="200" t="s">
        <v>39</v>
      </c>
      <c r="D67" s="201"/>
      <c r="E67" s="201"/>
      <c r="F67" s="201"/>
      <c r="G67" s="202"/>
      <c r="H67" s="183" t="s">
        <v>126</v>
      </c>
      <c r="I67" s="183"/>
      <c r="J67" s="183"/>
    </row>
    <row r="68" spans="1:10" ht="15.95" customHeight="1">
      <c r="A68" s="249"/>
      <c r="B68" s="249"/>
      <c r="C68" s="200" t="s">
        <v>40</v>
      </c>
      <c r="D68" s="201"/>
      <c r="E68" s="201"/>
      <c r="F68" s="201"/>
      <c r="G68" s="202"/>
      <c r="H68" s="183" t="s">
        <v>108</v>
      </c>
      <c r="I68" s="183"/>
      <c r="J68" s="183"/>
    </row>
    <row r="69" spans="1:10" ht="255.75" customHeight="1">
      <c r="A69" s="249"/>
      <c r="B69" s="249"/>
      <c r="C69" s="200" t="s">
        <v>41</v>
      </c>
      <c r="D69" s="201"/>
      <c r="E69" s="201"/>
      <c r="F69" s="201"/>
      <c r="G69" s="202"/>
      <c r="H69" s="182" t="s">
        <v>140</v>
      </c>
      <c r="I69" s="182"/>
      <c r="J69" s="182"/>
    </row>
    <row r="70" spans="1:10" ht="14.45" customHeight="1">
      <c r="A70" s="249"/>
      <c r="B70" s="249"/>
      <c r="C70" s="200" t="s">
        <v>42</v>
      </c>
      <c r="D70" s="201"/>
      <c r="E70" s="201"/>
      <c r="F70" s="201"/>
      <c r="G70" s="202"/>
      <c r="H70" s="191" t="s">
        <v>6</v>
      </c>
      <c r="I70" s="191"/>
      <c r="J70" s="191"/>
    </row>
    <row r="71" spans="1:10" ht="30">
      <c r="A71" s="24" t="s">
        <v>44</v>
      </c>
      <c r="B71" s="20" t="s">
        <v>83</v>
      </c>
      <c r="C71" s="197" t="s">
        <v>157</v>
      </c>
      <c r="D71" s="198"/>
      <c r="E71" s="198"/>
      <c r="F71" s="198"/>
      <c r="G71" s="198"/>
      <c r="H71" s="198"/>
      <c r="I71" s="198"/>
      <c r="J71" s="199"/>
    </row>
    <row r="72" spans="1:10" ht="31.5" customHeight="1">
      <c r="A72" s="20" t="s">
        <v>84</v>
      </c>
      <c r="B72" s="20" t="s">
        <v>91</v>
      </c>
      <c r="C72" s="203"/>
      <c r="D72" s="204"/>
      <c r="E72" s="204"/>
      <c r="F72" s="204"/>
      <c r="G72" s="204"/>
      <c r="H72" s="204"/>
      <c r="I72" s="204"/>
      <c r="J72" s="205"/>
    </row>
    <row r="73" spans="1:10" ht="15.75" customHeight="1">
      <c r="A73" s="187" t="s">
        <v>85</v>
      </c>
      <c r="B73" s="187" t="s">
        <v>45</v>
      </c>
      <c r="C73" s="197" t="s">
        <v>46</v>
      </c>
      <c r="D73" s="198"/>
      <c r="E73" s="198"/>
      <c r="F73" s="198"/>
      <c r="G73" s="198"/>
      <c r="H73" s="198"/>
      <c r="I73" s="198"/>
      <c r="J73" s="199"/>
    </row>
    <row r="74" spans="1:10" ht="28.5" customHeight="1">
      <c r="A74" s="187"/>
      <c r="B74" s="187"/>
      <c r="C74" s="197" t="s">
        <v>47</v>
      </c>
      <c r="D74" s="198"/>
      <c r="E74" s="198"/>
      <c r="F74" s="198"/>
      <c r="G74" s="198"/>
      <c r="H74" s="198"/>
      <c r="I74" s="198"/>
      <c r="J74" s="199"/>
    </row>
    <row r="75" spans="1:10">
      <c r="A75" s="27"/>
      <c r="B75" s="28"/>
      <c r="C75" s="28"/>
      <c r="D75" s="28"/>
      <c r="E75" s="28"/>
      <c r="F75" s="28"/>
      <c r="G75" s="28"/>
      <c r="H75" s="28"/>
      <c r="I75" s="28"/>
      <c r="J75" s="29"/>
    </row>
    <row r="76" spans="1:10">
      <c r="A76" s="25"/>
      <c r="J76" s="30"/>
    </row>
    <row r="77" spans="1:10">
      <c r="A77" s="36"/>
      <c r="B77" s="170"/>
      <c r="C77" s="170"/>
      <c r="D77" s="170"/>
      <c r="E77" s="170"/>
      <c r="F77" s="170"/>
      <c r="G77" s="37"/>
      <c r="H77" s="37"/>
      <c r="I77" s="170"/>
      <c r="J77" s="171"/>
    </row>
    <row r="78" spans="1:10">
      <c r="A78" s="26"/>
      <c r="B78" s="172" t="s">
        <v>141</v>
      </c>
      <c r="C78" s="172"/>
      <c r="D78" s="172"/>
      <c r="E78" s="172" t="s">
        <v>142</v>
      </c>
      <c r="F78" s="172"/>
      <c r="G78" s="172" t="s">
        <v>142</v>
      </c>
      <c r="H78" s="172"/>
      <c r="I78" s="172" t="s">
        <v>143</v>
      </c>
      <c r="J78" s="176"/>
    </row>
    <row r="79" spans="1:10" ht="30" customHeight="1">
      <c r="A79" s="26"/>
      <c r="B79" s="175"/>
      <c r="C79" s="175"/>
      <c r="D79" s="175"/>
      <c r="E79" s="175"/>
      <c r="F79" s="175"/>
      <c r="G79" s="175"/>
      <c r="H79" s="175"/>
      <c r="I79" s="175"/>
      <c r="J79" s="177"/>
    </row>
    <row r="80" spans="1:10" ht="33" customHeight="1">
      <c r="A80" s="26"/>
      <c r="B80" s="175"/>
      <c r="C80" s="175"/>
      <c r="D80" s="175"/>
      <c r="E80" s="175"/>
      <c r="F80" s="175"/>
      <c r="G80" s="175"/>
      <c r="H80" s="175"/>
      <c r="I80" s="175"/>
      <c r="J80" s="177"/>
    </row>
    <row r="81" spans="1:10">
      <c r="A81" s="26"/>
      <c r="B81" s="175"/>
      <c r="C81" s="175"/>
      <c r="D81" s="175"/>
      <c r="E81" s="175"/>
      <c r="F81" s="175"/>
      <c r="G81" s="175"/>
      <c r="H81" s="175"/>
      <c r="I81" s="175"/>
      <c r="J81" s="177"/>
    </row>
    <row r="82" spans="1:10" s="16" customFormat="1" ht="29.1" customHeight="1">
      <c r="A82" s="31"/>
      <c r="B82" s="167" t="s">
        <v>129</v>
      </c>
      <c r="C82" s="167"/>
      <c r="D82" s="167"/>
      <c r="E82" s="168" t="s">
        <v>120</v>
      </c>
      <c r="F82" s="168"/>
      <c r="G82" s="168" t="s">
        <v>121</v>
      </c>
      <c r="H82" s="168"/>
      <c r="I82" s="168" t="s">
        <v>144</v>
      </c>
      <c r="J82" s="173"/>
    </row>
    <row r="83" spans="1:10" ht="50.25" customHeight="1">
      <c r="A83" s="26"/>
      <c r="B83" s="169" t="s">
        <v>147</v>
      </c>
      <c r="C83" s="169"/>
      <c r="D83" s="169"/>
      <c r="E83" s="169" t="s">
        <v>145</v>
      </c>
      <c r="F83" s="169"/>
      <c r="G83" s="169" t="s">
        <v>137</v>
      </c>
      <c r="H83" s="169"/>
      <c r="I83" s="169" t="s">
        <v>146</v>
      </c>
      <c r="J83" s="174"/>
    </row>
    <row r="84" spans="1:10">
      <c r="A84" s="164"/>
      <c r="B84" s="165"/>
      <c r="C84" s="165"/>
      <c r="D84" s="165"/>
      <c r="E84" s="165"/>
      <c r="F84" s="165"/>
      <c r="G84" s="165"/>
      <c r="H84" s="165"/>
      <c r="I84" s="165"/>
      <c r="J84" s="166"/>
    </row>
    <row r="85" spans="1:10">
      <c r="A85" s="27"/>
      <c r="B85" s="170"/>
      <c r="C85" s="170"/>
      <c r="D85" s="170"/>
      <c r="E85" s="170"/>
      <c r="F85" s="170"/>
      <c r="G85" s="170"/>
      <c r="H85" s="170"/>
      <c r="I85" s="170"/>
      <c r="J85" s="171"/>
    </row>
    <row r="86" spans="1:10">
      <c r="A86" s="32"/>
      <c r="B86" s="172" t="s">
        <v>119</v>
      </c>
      <c r="C86" s="172"/>
      <c r="D86" s="172"/>
      <c r="E86" s="172"/>
      <c r="F86" s="172"/>
      <c r="G86" s="172" t="s">
        <v>119</v>
      </c>
      <c r="H86" s="172"/>
      <c r="I86" s="172"/>
      <c r="J86" s="176"/>
    </row>
    <row r="87" spans="1:10">
      <c r="A87" s="32"/>
      <c r="B87" s="175"/>
      <c r="C87" s="175"/>
      <c r="D87" s="175"/>
      <c r="E87" s="175"/>
      <c r="F87" s="175"/>
      <c r="G87" s="175"/>
      <c r="H87" s="175"/>
      <c r="I87" s="175"/>
      <c r="J87" s="177"/>
    </row>
    <row r="88" spans="1:10">
      <c r="A88" s="32"/>
      <c r="B88" s="175"/>
      <c r="C88" s="175"/>
      <c r="D88" s="175"/>
      <c r="E88" s="175"/>
      <c r="F88" s="175"/>
      <c r="G88" s="175"/>
      <c r="H88" s="175"/>
      <c r="I88" s="175"/>
      <c r="J88" s="177"/>
    </row>
    <row r="89" spans="1:10">
      <c r="A89" s="32"/>
      <c r="B89" s="175"/>
      <c r="C89" s="175"/>
      <c r="D89" s="175"/>
      <c r="E89" s="175"/>
      <c r="F89" s="175"/>
      <c r="G89" s="175"/>
      <c r="H89" s="175"/>
      <c r="I89" s="175"/>
      <c r="J89" s="177"/>
    </row>
    <row r="90" spans="1:10" ht="15" customHeight="1">
      <c r="A90" s="32"/>
      <c r="B90" s="168" t="s">
        <v>122</v>
      </c>
      <c r="C90" s="168"/>
      <c r="D90" s="168"/>
      <c r="E90" s="168"/>
      <c r="F90" s="168"/>
      <c r="G90" s="167" t="s">
        <v>123</v>
      </c>
      <c r="H90" s="167"/>
      <c r="I90" s="167"/>
      <c r="J90" s="178"/>
    </row>
    <row r="91" spans="1:10">
      <c r="A91" s="32"/>
      <c r="B91" s="175" t="s">
        <v>138</v>
      </c>
      <c r="C91" s="175"/>
      <c r="D91" s="175"/>
      <c r="E91" s="175"/>
      <c r="F91" s="175"/>
      <c r="G91" s="175" t="s">
        <v>139</v>
      </c>
      <c r="H91" s="175"/>
      <c r="I91" s="175"/>
      <c r="J91" s="177"/>
    </row>
    <row r="92" spans="1:10">
      <c r="A92" s="164"/>
      <c r="B92" s="165"/>
      <c r="C92" s="165"/>
      <c r="D92" s="165"/>
      <c r="E92" s="165"/>
      <c r="F92" s="165"/>
      <c r="G92" s="165"/>
      <c r="H92" s="165"/>
      <c r="I92" s="165"/>
      <c r="J92" s="166"/>
    </row>
  </sheetData>
  <mergeCells count="196">
    <mergeCell ref="A73:A74"/>
    <mergeCell ref="B73:B74"/>
    <mergeCell ref="C73:J73"/>
    <mergeCell ref="H54:J54"/>
    <mergeCell ref="H53:J53"/>
    <mergeCell ref="H56:J56"/>
    <mergeCell ref="H55:J55"/>
    <mergeCell ref="A17:A18"/>
    <mergeCell ref="B17:B18"/>
    <mergeCell ref="A19:A23"/>
    <mergeCell ref="B19:B23"/>
    <mergeCell ref="D22:G22"/>
    <mergeCell ref="A57:A70"/>
    <mergeCell ref="H51:J51"/>
    <mergeCell ref="H68:J68"/>
    <mergeCell ref="H65:J65"/>
    <mergeCell ref="C61:E66"/>
    <mergeCell ref="H66:J66"/>
    <mergeCell ref="B57:B70"/>
    <mergeCell ref="C69:G69"/>
    <mergeCell ref="H59:J59"/>
    <mergeCell ref="H61:J64"/>
    <mergeCell ref="H57:J57"/>
    <mergeCell ref="F66:G66"/>
    <mergeCell ref="H50:J50"/>
    <mergeCell ref="C45:G45"/>
    <mergeCell ref="H52:J52"/>
    <mergeCell ref="C49:G49"/>
    <mergeCell ref="H44:I44"/>
    <mergeCell ref="H45:I45"/>
    <mergeCell ref="H46:I46"/>
    <mergeCell ref="H47:I47"/>
    <mergeCell ref="H48:I48"/>
    <mergeCell ref="A53:A56"/>
    <mergeCell ref="A51:A52"/>
    <mergeCell ref="A44:A50"/>
    <mergeCell ref="F53:G53"/>
    <mergeCell ref="B53:B56"/>
    <mergeCell ref="F55:G55"/>
    <mergeCell ref="F54:G54"/>
    <mergeCell ref="C55:E56"/>
    <mergeCell ref="C51:G51"/>
    <mergeCell ref="B51:B52"/>
    <mergeCell ref="C53:E54"/>
    <mergeCell ref="F56:G56"/>
    <mergeCell ref="C52:G52"/>
    <mergeCell ref="A3:H3"/>
    <mergeCell ref="C17:G17"/>
    <mergeCell ref="C18:G18"/>
    <mergeCell ref="B24:B38"/>
    <mergeCell ref="D37:G37"/>
    <mergeCell ref="H37:J37"/>
    <mergeCell ref="B44:B50"/>
    <mergeCell ref="C44:G44"/>
    <mergeCell ref="C47:G47"/>
    <mergeCell ref="C50:G50"/>
    <mergeCell ref="H43:J43"/>
    <mergeCell ref="H42:J42"/>
    <mergeCell ref="H39:J39"/>
    <mergeCell ref="H49:J49"/>
    <mergeCell ref="H40:J40"/>
    <mergeCell ref="H41:J41"/>
    <mergeCell ref="A39:A43"/>
    <mergeCell ref="C48:G48"/>
    <mergeCell ref="B39:B43"/>
    <mergeCell ref="C42:G42"/>
    <mergeCell ref="D13:G13"/>
    <mergeCell ref="D16:G16"/>
    <mergeCell ref="G6:H6"/>
    <mergeCell ref="H10:J10"/>
    <mergeCell ref="H38:J38"/>
    <mergeCell ref="H33:J33"/>
    <mergeCell ref="D38:G38"/>
    <mergeCell ref="D30:G30"/>
    <mergeCell ref="H32:J32"/>
    <mergeCell ref="H34:J34"/>
    <mergeCell ref="H29:J29"/>
    <mergeCell ref="C31:J31"/>
    <mergeCell ref="C36:J36"/>
    <mergeCell ref="D34:G34"/>
    <mergeCell ref="H35:J35"/>
    <mergeCell ref="H30:J30"/>
    <mergeCell ref="D35:G35"/>
    <mergeCell ref="D33:G33"/>
    <mergeCell ref="D11:G11"/>
    <mergeCell ref="C8:J8"/>
    <mergeCell ref="H12:J12"/>
    <mergeCell ref="D21:G21"/>
    <mergeCell ref="D23:G23"/>
    <mergeCell ref="D27:G27"/>
    <mergeCell ref="D29:G29"/>
    <mergeCell ref="D32:G32"/>
    <mergeCell ref="H14:J14"/>
    <mergeCell ref="D14:G14"/>
    <mergeCell ref="D15:G15"/>
    <mergeCell ref="H13:J13"/>
    <mergeCell ref="H27:J27"/>
    <mergeCell ref="D28:G28"/>
    <mergeCell ref="H28:J28"/>
    <mergeCell ref="H17:J17"/>
    <mergeCell ref="H60:J60"/>
    <mergeCell ref="C74:J74"/>
    <mergeCell ref="F65:G65"/>
    <mergeCell ref="H69:J69"/>
    <mergeCell ref="C68:G68"/>
    <mergeCell ref="C70:G70"/>
    <mergeCell ref="H70:J70"/>
    <mergeCell ref="C67:G67"/>
    <mergeCell ref="H67:J67"/>
    <mergeCell ref="C72:J72"/>
    <mergeCell ref="C71:J71"/>
    <mergeCell ref="F61:G61"/>
    <mergeCell ref="C43:G43"/>
    <mergeCell ref="A2:J2"/>
    <mergeCell ref="G7:H7"/>
    <mergeCell ref="D9:G9"/>
    <mergeCell ref="D10:G10"/>
    <mergeCell ref="A24:A38"/>
    <mergeCell ref="A8:B8"/>
    <mergeCell ref="D12:G12"/>
    <mergeCell ref="D20:G20"/>
    <mergeCell ref="A9:A16"/>
    <mergeCell ref="H25:J25"/>
    <mergeCell ref="H26:J26"/>
    <mergeCell ref="H16:J16"/>
    <mergeCell ref="C19:G19"/>
    <mergeCell ref="D25:G25"/>
    <mergeCell ref="D26:G26"/>
    <mergeCell ref="C24:J24"/>
    <mergeCell ref="A7:B7"/>
    <mergeCell ref="I7:J7"/>
    <mergeCell ref="B9:B16"/>
    <mergeCell ref="H11:J11"/>
    <mergeCell ref="C7:F7"/>
    <mergeCell ref="H15:J15"/>
    <mergeCell ref="H9:J9"/>
    <mergeCell ref="A4:J4"/>
    <mergeCell ref="A5:J5"/>
    <mergeCell ref="C6:F6"/>
    <mergeCell ref="I6:J6"/>
    <mergeCell ref="A6:B6"/>
    <mergeCell ref="B77:D77"/>
    <mergeCell ref="E77:F77"/>
    <mergeCell ref="B78:D78"/>
    <mergeCell ref="E78:F78"/>
    <mergeCell ref="I77:J77"/>
    <mergeCell ref="G78:H78"/>
    <mergeCell ref="I78:J78"/>
    <mergeCell ref="C39:G39"/>
    <mergeCell ref="C41:G41"/>
    <mergeCell ref="F58:G58"/>
    <mergeCell ref="F63:G63"/>
    <mergeCell ref="H58:J58"/>
    <mergeCell ref="F60:G60"/>
    <mergeCell ref="F62:G62"/>
    <mergeCell ref="C40:G40"/>
    <mergeCell ref="F64:G64"/>
    <mergeCell ref="C57:E60"/>
    <mergeCell ref="F57:G57"/>
    <mergeCell ref="F59:G59"/>
    <mergeCell ref="B79:D79"/>
    <mergeCell ref="E79:F79"/>
    <mergeCell ref="B80:D80"/>
    <mergeCell ref="E80:F80"/>
    <mergeCell ref="B81:D81"/>
    <mergeCell ref="E81:F81"/>
    <mergeCell ref="G79:H79"/>
    <mergeCell ref="I79:J79"/>
    <mergeCell ref="G80:H80"/>
    <mergeCell ref="I80:J80"/>
    <mergeCell ref="G81:H81"/>
    <mergeCell ref="I81:J81"/>
    <mergeCell ref="A92:J92"/>
    <mergeCell ref="B82:D82"/>
    <mergeCell ref="E82:F82"/>
    <mergeCell ref="B83:D83"/>
    <mergeCell ref="E83:F83"/>
    <mergeCell ref="B85:F85"/>
    <mergeCell ref="G85:J85"/>
    <mergeCell ref="B86:F86"/>
    <mergeCell ref="G82:H82"/>
    <mergeCell ref="I82:J82"/>
    <mergeCell ref="G83:H83"/>
    <mergeCell ref="I83:J83"/>
    <mergeCell ref="A84:J84"/>
    <mergeCell ref="B87:F87"/>
    <mergeCell ref="B88:F88"/>
    <mergeCell ref="B89:F89"/>
    <mergeCell ref="B90:F90"/>
    <mergeCell ref="B91:F91"/>
    <mergeCell ref="G86:J86"/>
    <mergeCell ref="G87:J87"/>
    <mergeCell ref="G88:J88"/>
    <mergeCell ref="G89:J89"/>
    <mergeCell ref="G90:J90"/>
    <mergeCell ref="G91:J91"/>
  </mergeCells>
  <phoneticPr fontId="4" type="noConversion"/>
  <dataValidations count="3">
    <dataValidation type="list" allowBlank="1" showInputMessage="1" showErrorMessage="1" sqref="A7:B7">
      <formula1>$L$11:$L$12</formula1>
    </dataValidation>
    <dataValidation type="list" allowBlank="1" showInputMessage="1" showErrorMessage="1" sqref="G7:H7">
      <formula1>$L$14:$L$15</formula1>
    </dataValidation>
    <dataValidation type="list" allowBlank="1" showInputMessage="1" showErrorMessage="1" sqref="H32:J35 H37:J37 H25:J30">
      <formula1>#REF!</formula1>
    </dataValidation>
  </dataValidations>
  <printOptions horizontalCentered="1" gridLines="1"/>
  <pageMargins left="0.94488188976377996" right="0.47244094488188998" top="0.45866141700000002" bottom="0.41929133899999999" header="0.511811023622047" footer="0.31496062992126"/>
  <pageSetup paperSize="9" scale="65" fitToHeight="3" orientation="portrait" r:id="rId1"/>
  <headerFooter alignWithMargins="0">
    <oddFooter>&amp;RPage &amp;P of &amp;N</oddFooter>
  </headerFooter>
  <rowBreaks count="1" manualBreakCount="1">
    <brk id="60" max="10" man="1"/>
  </rowBreaks>
  <ignoredErrors>
    <ignoredError sqref="C9:C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B20" sqref="B20"/>
    </sheetView>
  </sheetViews>
  <sheetFormatPr defaultRowHeight="12.75"/>
  <cols>
    <col min="1" max="1" width="9.140625" style="152"/>
    <col min="2" max="2" width="25" style="152" bestFit="1" customWidth="1"/>
    <col min="3" max="4" width="12.85546875" style="152" bestFit="1" customWidth="1"/>
    <col min="5" max="16384" width="9.140625" style="152"/>
  </cols>
  <sheetData>
    <row r="1" spans="1:4">
      <c r="A1" s="151"/>
      <c r="B1" s="151"/>
      <c r="C1" s="151"/>
      <c r="D1" s="151"/>
    </row>
    <row r="2" spans="1:4">
      <c r="A2" s="153" t="s">
        <v>270</v>
      </c>
      <c r="B2" s="153" t="s">
        <v>271</v>
      </c>
      <c r="C2" s="153" t="s">
        <v>293</v>
      </c>
      <c r="D2" s="153" t="s">
        <v>294</v>
      </c>
    </row>
    <row r="3" spans="1:4">
      <c r="A3" s="151">
        <v>1</v>
      </c>
      <c r="B3" s="151" t="s">
        <v>273</v>
      </c>
      <c r="C3" s="154">
        <f>'[1]AJ KitechenVariation Statement '!J105</f>
        <v>1205717.682</v>
      </c>
      <c r="D3" s="154">
        <v>836779.68200000003</v>
      </c>
    </row>
    <row r="4" spans="1:4">
      <c r="A4" s="151">
        <v>2</v>
      </c>
      <c r="B4" s="151" t="s">
        <v>274</v>
      </c>
      <c r="C4" s="155">
        <f>'[1]Shawarma Variation Statement'!L69</f>
        <v>463845</v>
      </c>
      <c r="D4" s="155">
        <v>415695</v>
      </c>
    </row>
    <row r="5" spans="1:4">
      <c r="A5" s="151">
        <v>4</v>
      </c>
      <c r="B5" s="151" t="s">
        <v>275</v>
      </c>
      <c r="C5" s="151">
        <f>'[1]Chai Point F03'!L20</f>
        <v>180675</v>
      </c>
      <c r="D5" s="151">
        <v>165275</v>
      </c>
    </row>
    <row r="6" spans="1:4">
      <c r="A6" s="151">
        <v>5</v>
      </c>
      <c r="B6" s="151" t="s">
        <v>276</v>
      </c>
      <c r="C6" s="151">
        <f>'[1]Chai Point- D08'!L18</f>
        <v>143150</v>
      </c>
      <c r="D6" s="151">
        <v>131250</v>
      </c>
    </row>
    <row r="7" spans="1:4" ht="25.5">
      <c r="A7" s="151"/>
      <c r="B7" s="156" t="s">
        <v>295</v>
      </c>
      <c r="C7" s="151"/>
      <c r="D7" s="151"/>
    </row>
    <row r="8" spans="1:4">
      <c r="A8" s="153"/>
      <c r="B8" s="153" t="s">
        <v>277</v>
      </c>
      <c r="C8" s="157">
        <f>SUM(C3:C6)</f>
        <v>1993387.682</v>
      </c>
      <c r="D8" s="157">
        <f>SUM(D3:D6)</f>
        <v>1548999.682</v>
      </c>
    </row>
    <row r="9" spans="1:4" ht="25.5">
      <c r="A9" s="153"/>
      <c r="B9" s="163" t="s">
        <v>295</v>
      </c>
      <c r="C9" s="157">
        <v>113250</v>
      </c>
      <c r="D9" s="157"/>
    </row>
    <row r="10" spans="1:4" ht="25.5">
      <c r="A10" s="153"/>
      <c r="B10" s="163" t="s">
        <v>296</v>
      </c>
      <c r="C10" s="157">
        <f>C8-C9</f>
        <v>1880137.682</v>
      </c>
      <c r="D10" s="157">
        <f>D8</f>
        <v>1548999.682</v>
      </c>
    </row>
    <row r="11" spans="1:4">
      <c r="A11" s="153"/>
      <c r="B11" s="153" t="s">
        <v>297</v>
      </c>
      <c r="C11" s="157"/>
      <c r="D11" s="157">
        <f>C10-D10</f>
        <v>331138</v>
      </c>
    </row>
    <row r="12" spans="1:4">
      <c r="A12" s="153"/>
      <c r="B12" s="153" t="s">
        <v>298</v>
      </c>
      <c r="C12" s="157"/>
      <c r="D12" s="162">
        <f>D11/C10</f>
        <v>0.17612433555810195</v>
      </c>
    </row>
    <row r="13" spans="1:4">
      <c r="A13" s="158"/>
      <c r="B13" s="151"/>
      <c r="C13" s="159"/>
      <c r="D13" s="159"/>
    </row>
    <row r="14" spans="1:4">
      <c r="A14" s="160"/>
      <c r="B14" s="160"/>
      <c r="C14" s="161"/>
      <c r="D14" s="16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3" sqref="C3:C6"/>
    </sheetView>
  </sheetViews>
  <sheetFormatPr defaultRowHeight="12.75"/>
  <cols>
    <col min="2" max="2" width="25" bestFit="1" customWidth="1"/>
    <col min="3" max="3" width="12.85546875" bestFit="1" customWidth="1"/>
  </cols>
  <sheetData>
    <row r="1" spans="1:3">
      <c r="A1" s="132"/>
      <c r="B1" s="132"/>
      <c r="C1" s="132"/>
    </row>
    <row r="2" spans="1:3">
      <c r="A2" s="133" t="s">
        <v>270</v>
      </c>
      <c r="B2" s="133" t="s">
        <v>271</v>
      </c>
      <c r="C2" s="133" t="s">
        <v>272</v>
      </c>
    </row>
    <row r="3" spans="1:3">
      <c r="A3" s="132">
        <v>1</v>
      </c>
      <c r="B3" s="132" t="s">
        <v>273</v>
      </c>
      <c r="C3" s="134">
        <f>'AJ KitechenVariation Statement '!J105</f>
        <v>836779.68200000003</v>
      </c>
    </row>
    <row r="4" spans="1:3">
      <c r="A4" s="132">
        <v>2</v>
      </c>
      <c r="B4" s="132" t="s">
        <v>274</v>
      </c>
      <c r="C4" s="135" t="e">
        <f>#REF!</f>
        <v>#REF!</v>
      </c>
    </row>
    <row r="5" spans="1:3">
      <c r="A5" s="132">
        <v>4</v>
      </c>
      <c r="B5" s="132" t="s">
        <v>275</v>
      </c>
      <c r="C5" s="132" t="e">
        <f>#REF!</f>
        <v>#REF!</v>
      </c>
    </row>
    <row r="6" spans="1:3">
      <c r="A6" s="132">
        <v>5</v>
      </c>
      <c r="B6" s="132" t="s">
        <v>276</v>
      </c>
      <c r="C6" s="132" t="e">
        <f>#REF!</f>
        <v>#REF!</v>
      </c>
    </row>
    <row r="7" spans="1:3">
      <c r="A7" s="132"/>
      <c r="B7" s="132"/>
      <c r="C7" s="132"/>
    </row>
    <row r="8" spans="1:3">
      <c r="A8" s="133"/>
      <c r="B8" s="133" t="s">
        <v>277</v>
      </c>
      <c r="C8" s="136" t="e">
        <f>C3+C4+C5+C6</f>
        <v>#REF!</v>
      </c>
    </row>
    <row r="9" spans="1:3">
      <c r="A9" s="120"/>
      <c r="B9" s="120"/>
      <c r="C9" s="120"/>
    </row>
    <row r="10" spans="1:3">
      <c r="A10" s="120"/>
      <c r="B10" s="132" t="s">
        <v>267</v>
      </c>
      <c r="C10" s="121" t="e">
        <f>C8*18%</f>
        <v>#REF!</v>
      </c>
    </row>
    <row r="11" spans="1:3">
      <c r="A11" s="137"/>
      <c r="B11" s="137" t="s">
        <v>278</v>
      </c>
      <c r="C11" s="138" t="e">
        <f>SUM(C8:C10)</f>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Zeros="0" tabSelected="1" zoomScale="82" zoomScaleNormal="70" zoomScaleSheetLayoutView="70" workbookViewId="0">
      <pane ySplit="7" topLeftCell="A20" activePane="bottomLeft" state="frozen"/>
      <selection pane="bottomLeft" activeCell="J104" sqref="J104"/>
    </sheetView>
  </sheetViews>
  <sheetFormatPr defaultColWidth="8.7109375" defaultRowHeight="12.75"/>
  <cols>
    <col min="1" max="1" width="8.28515625" style="51" customWidth="1"/>
    <col min="2" max="2" width="16" style="51" customWidth="1"/>
    <col min="3" max="3" width="73.7109375" style="52" customWidth="1"/>
    <col min="4" max="4" width="10.28515625" style="51" customWidth="1"/>
    <col min="5" max="5" width="13" style="53" customWidth="1"/>
    <col min="6" max="6" width="11.85546875" style="51" customWidth="1"/>
    <col min="7" max="7" width="18.85546875" style="54" bestFit="1" customWidth="1"/>
    <col min="8" max="10" width="18.85546875" style="54" customWidth="1"/>
    <col min="11" max="11" width="18" style="54" customWidth="1"/>
    <col min="12" max="12" width="14.5703125" style="54" customWidth="1"/>
    <col min="13" max="13" width="16.85546875" style="54" customWidth="1"/>
    <col min="14" max="14" width="21" style="51" customWidth="1"/>
    <col min="15" max="249" width="8.7109375" style="40"/>
    <col min="250" max="250" width="8.28515625" style="40" customWidth="1"/>
    <col min="251" max="251" width="16" style="40" customWidth="1"/>
    <col min="252" max="252" width="73.7109375" style="40" customWidth="1"/>
    <col min="253" max="253" width="10.28515625" style="40" customWidth="1"/>
    <col min="254" max="254" width="13" style="40" customWidth="1"/>
    <col min="255" max="255" width="11.85546875" style="40" customWidth="1"/>
    <col min="256" max="256" width="18.85546875" style="40" bestFit="1" customWidth="1"/>
    <col min="257" max="257" width="18" style="40" customWidth="1"/>
    <col min="258" max="258" width="14.5703125" style="40" customWidth="1"/>
    <col min="259" max="259" width="12.140625" style="40" customWidth="1"/>
    <col min="260" max="260" width="12.7109375" style="40" customWidth="1"/>
    <col min="261" max="261" width="19.7109375" style="40" customWidth="1"/>
    <col min="262" max="262" width="21" style="40" customWidth="1"/>
    <col min="263" max="264" width="0" style="40" hidden="1" customWidth="1"/>
    <col min="265" max="265" width="13.28515625" style="40" customWidth="1"/>
    <col min="266" max="266" width="12.7109375" style="40" customWidth="1"/>
    <col min="267" max="505" width="8.7109375" style="40"/>
    <col min="506" max="506" width="8.28515625" style="40" customWidth="1"/>
    <col min="507" max="507" width="16" style="40" customWidth="1"/>
    <col min="508" max="508" width="73.7109375" style="40" customWidth="1"/>
    <col min="509" max="509" width="10.28515625" style="40" customWidth="1"/>
    <col min="510" max="510" width="13" style="40" customWidth="1"/>
    <col min="511" max="511" width="11.85546875" style="40" customWidth="1"/>
    <col min="512" max="512" width="18.85546875" style="40" bestFit="1" customWidth="1"/>
    <col min="513" max="513" width="18" style="40" customWidth="1"/>
    <col min="514" max="514" width="14.5703125" style="40" customWidth="1"/>
    <col min="515" max="515" width="12.140625" style="40" customWidth="1"/>
    <col min="516" max="516" width="12.7109375" style="40" customWidth="1"/>
    <col min="517" max="517" width="19.7109375" style="40" customWidth="1"/>
    <col min="518" max="518" width="21" style="40" customWidth="1"/>
    <col min="519" max="520" width="0" style="40" hidden="1" customWidth="1"/>
    <col min="521" max="521" width="13.28515625" style="40" customWidth="1"/>
    <col min="522" max="522" width="12.7109375" style="40" customWidth="1"/>
    <col min="523" max="761" width="8.7109375" style="40"/>
    <col min="762" max="762" width="8.28515625" style="40" customWidth="1"/>
    <col min="763" max="763" width="16" style="40" customWidth="1"/>
    <col min="764" max="764" width="73.7109375" style="40" customWidth="1"/>
    <col min="765" max="765" width="10.28515625" style="40" customWidth="1"/>
    <col min="766" max="766" width="13" style="40" customWidth="1"/>
    <col min="767" max="767" width="11.85546875" style="40" customWidth="1"/>
    <col min="768" max="768" width="18.85546875" style="40" bestFit="1" customWidth="1"/>
    <col min="769" max="769" width="18" style="40" customWidth="1"/>
    <col min="770" max="770" width="14.5703125" style="40" customWidth="1"/>
    <col min="771" max="771" width="12.140625" style="40" customWidth="1"/>
    <col min="772" max="772" width="12.7109375" style="40" customWidth="1"/>
    <col min="773" max="773" width="19.7109375" style="40" customWidth="1"/>
    <col min="774" max="774" width="21" style="40" customWidth="1"/>
    <col min="775" max="776" width="0" style="40" hidden="1" customWidth="1"/>
    <col min="777" max="777" width="13.28515625" style="40" customWidth="1"/>
    <col min="778" max="778" width="12.7109375" style="40" customWidth="1"/>
    <col min="779" max="1017" width="8.7109375" style="40"/>
    <col min="1018" max="1018" width="8.28515625" style="40" customWidth="1"/>
    <col min="1019" max="1019" width="16" style="40" customWidth="1"/>
    <col min="1020" max="1020" width="73.7109375" style="40" customWidth="1"/>
    <col min="1021" max="1021" width="10.28515625" style="40" customWidth="1"/>
    <col min="1022" max="1022" width="13" style="40" customWidth="1"/>
    <col min="1023" max="1023" width="11.85546875" style="40" customWidth="1"/>
    <col min="1024" max="1024" width="18.85546875" style="40" bestFit="1" customWidth="1"/>
    <col min="1025" max="1025" width="18" style="40" customWidth="1"/>
    <col min="1026" max="1026" width="14.5703125" style="40" customWidth="1"/>
    <col min="1027" max="1027" width="12.140625" style="40" customWidth="1"/>
    <col min="1028" max="1028" width="12.7109375" style="40" customWidth="1"/>
    <col min="1029" max="1029" width="19.7109375" style="40" customWidth="1"/>
    <col min="1030" max="1030" width="21" style="40" customWidth="1"/>
    <col min="1031" max="1032" width="0" style="40" hidden="1" customWidth="1"/>
    <col min="1033" max="1033" width="13.28515625" style="40" customWidth="1"/>
    <col min="1034" max="1034" width="12.7109375" style="40" customWidth="1"/>
    <col min="1035" max="1273" width="8.7109375" style="40"/>
    <col min="1274" max="1274" width="8.28515625" style="40" customWidth="1"/>
    <col min="1275" max="1275" width="16" style="40" customWidth="1"/>
    <col min="1276" max="1276" width="73.7109375" style="40" customWidth="1"/>
    <col min="1277" max="1277" width="10.28515625" style="40" customWidth="1"/>
    <col min="1278" max="1278" width="13" style="40" customWidth="1"/>
    <col min="1279" max="1279" width="11.85546875" style="40" customWidth="1"/>
    <col min="1280" max="1280" width="18.85546875" style="40" bestFit="1" customWidth="1"/>
    <col min="1281" max="1281" width="18" style="40" customWidth="1"/>
    <col min="1282" max="1282" width="14.5703125" style="40" customWidth="1"/>
    <col min="1283" max="1283" width="12.140625" style="40" customWidth="1"/>
    <col min="1284" max="1284" width="12.7109375" style="40" customWidth="1"/>
    <col min="1285" max="1285" width="19.7109375" style="40" customWidth="1"/>
    <col min="1286" max="1286" width="21" style="40" customWidth="1"/>
    <col min="1287" max="1288" width="0" style="40" hidden="1" customWidth="1"/>
    <col min="1289" max="1289" width="13.28515625" style="40" customWidth="1"/>
    <col min="1290" max="1290" width="12.7109375" style="40" customWidth="1"/>
    <col min="1291" max="1529" width="8.7109375" style="40"/>
    <col min="1530" max="1530" width="8.28515625" style="40" customWidth="1"/>
    <col min="1531" max="1531" width="16" style="40" customWidth="1"/>
    <col min="1532" max="1532" width="73.7109375" style="40" customWidth="1"/>
    <col min="1533" max="1533" width="10.28515625" style="40" customWidth="1"/>
    <col min="1534" max="1534" width="13" style="40" customWidth="1"/>
    <col min="1535" max="1535" width="11.85546875" style="40" customWidth="1"/>
    <col min="1536" max="1536" width="18.85546875" style="40" bestFit="1" customWidth="1"/>
    <col min="1537" max="1537" width="18" style="40" customWidth="1"/>
    <col min="1538" max="1538" width="14.5703125" style="40" customWidth="1"/>
    <col min="1539" max="1539" width="12.140625" style="40" customWidth="1"/>
    <col min="1540" max="1540" width="12.7109375" style="40" customWidth="1"/>
    <col min="1541" max="1541" width="19.7109375" style="40" customWidth="1"/>
    <col min="1542" max="1542" width="21" style="40" customWidth="1"/>
    <col min="1543" max="1544" width="0" style="40" hidden="1" customWidth="1"/>
    <col min="1545" max="1545" width="13.28515625" style="40" customWidth="1"/>
    <col min="1546" max="1546" width="12.7109375" style="40" customWidth="1"/>
    <col min="1547" max="1785" width="8.7109375" style="40"/>
    <col min="1786" max="1786" width="8.28515625" style="40" customWidth="1"/>
    <col min="1787" max="1787" width="16" style="40" customWidth="1"/>
    <col min="1788" max="1788" width="73.7109375" style="40" customWidth="1"/>
    <col min="1789" max="1789" width="10.28515625" style="40" customWidth="1"/>
    <col min="1790" max="1790" width="13" style="40" customWidth="1"/>
    <col min="1791" max="1791" width="11.85546875" style="40" customWidth="1"/>
    <col min="1792" max="1792" width="18.85546875" style="40" bestFit="1" customWidth="1"/>
    <col min="1793" max="1793" width="18" style="40" customWidth="1"/>
    <col min="1794" max="1794" width="14.5703125" style="40" customWidth="1"/>
    <col min="1795" max="1795" width="12.140625" style="40" customWidth="1"/>
    <col min="1796" max="1796" width="12.7109375" style="40" customWidth="1"/>
    <col min="1797" max="1797" width="19.7109375" style="40" customWidth="1"/>
    <col min="1798" max="1798" width="21" style="40" customWidth="1"/>
    <col min="1799" max="1800" width="0" style="40" hidden="1" customWidth="1"/>
    <col min="1801" max="1801" width="13.28515625" style="40" customWidth="1"/>
    <col min="1802" max="1802" width="12.7109375" style="40" customWidth="1"/>
    <col min="1803" max="2041" width="8.7109375" style="40"/>
    <col min="2042" max="2042" width="8.28515625" style="40" customWidth="1"/>
    <col min="2043" max="2043" width="16" style="40" customWidth="1"/>
    <col min="2044" max="2044" width="73.7109375" style="40" customWidth="1"/>
    <col min="2045" max="2045" width="10.28515625" style="40" customWidth="1"/>
    <col min="2046" max="2046" width="13" style="40" customWidth="1"/>
    <col min="2047" max="2047" width="11.85546875" style="40" customWidth="1"/>
    <col min="2048" max="2048" width="18.85546875" style="40" bestFit="1" customWidth="1"/>
    <col min="2049" max="2049" width="18" style="40" customWidth="1"/>
    <col min="2050" max="2050" width="14.5703125" style="40" customWidth="1"/>
    <col min="2051" max="2051" width="12.140625" style="40" customWidth="1"/>
    <col min="2052" max="2052" width="12.7109375" style="40" customWidth="1"/>
    <col min="2053" max="2053" width="19.7109375" style="40" customWidth="1"/>
    <col min="2054" max="2054" width="21" style="40" customWidth="1"/>
    <col min="2055" max="2056" width="0" style="40" hidden="1" customWidth="1"/>
    <col min="2057" max="2057" width="13.28515625" style="40" customWidth="1"/>
    <col min="2058" max="2058" width="12.7109375" style="40" customWidth="1"/>
    <col min="2059" max="2297" width="8.7109375" style="40"/>
    <col min="2298" max="2298" width="8.28515625" style="40" customWidth="1"/>
    <col min="2299" max="2299" width="16" style="40" customWidth="1"/>
    <col min="2300" max="2300" width="73.7109375" style="40" customWidth="1"/>
    <col min="2301" max="2301" width="10.28515625" style="40" customWidth="1"/>
    <col min="2302" max="2302" width="13" style="40" customWidth="1"/>
    <col min="2303" max="2303" width="11.85546875" style="40" customWidth="1"/>
    <col min="2304" max="2304" width="18.85546875" style="40" bestFit="1" customWidth="1"/>
    <col min="2305" max="2305" width="18" style="40" customWidth="1"/>
    <col min="2306" max="2306" width="14.5703125" style="40" customWidth="1"/>
    <col min="2307" max="2307" width="12.140625" style="40" customWidth="1"/>
    <col min="2308" max="2308" width="12.7109375" style="40" customWidth="1"/>
    <col min="2309" max="2309" width="19.7109375" style="40" customWidth="1"/>
    <col min="2310" max="2310" width="21" style="40" customWidth="1"/>
    <col min="2311" max="2312" width="0" style="40" hidden="1" customWidth="1"/>
    <col min="2313" max="2313" width="13.28515625" style="40" customWidth="1"/>
    <col min="2314" max="2314" width="12.7109375" style="40" customWidth="1"/>
    <col min="2315" max="2553" width="8.7109375" style="40"/>
    <col min="2554" max="2554" width="8.28515625" style="40" customWidth="1"/>
    <col min="2555" max="2555" width="16" style="40" customWidth="1"/>
    <col min="2556" max="2556" width="73.7109375" style="40" customWidth="1"/>
    <col min="2557" max="2557" width="10.28515625" style="40" customWidth="1"/>
    <col min="2558" max="2558" width="13" style="40" customWidth="1"/>
    <col min="2559" max="2559" width="11.85546875" style="40" customWidth="1"/>
    <col min="2560" max="2560" width="18.85546875" style="40" bestFit="1" customWidth="1"/>
    <col min="2561" max="2561" width="18" style="40" customWidth="1"/>
    <col min="2562" max="2562" width="14.5703125" style="40" customWidth="1"/>
    <col min="2563" max="2563" width="12.140625" style="40" customWidth="1"/>
    <col min="2564" max="2564" width="12.7109375" style="40" customWidth="1"/>
    <col min="2565" max="2565" width="19.7109375" style="40" customWidth="1"/>
    <col min="2566" max="2566" width="21" style="40" customWidth="1"/>
    <col min="2567" max="2568" width="0" style="40" hidden="1" customWidth="1"/>
    <col min="2569" max="2569" width="13.28515625" style="40" customWidth="1"/>
    <col min="2570" max="2570" width="12.7109375" style="40" customWidth="1"/>
    <col min="2571" max="2809" width="8.7109375" style="40"/>
    <col min="2810" max="2810" width="8.28515625" style="40" customWidth="1"/>
    <col min="2811" max="2811" width="16" style="40" customWidth="1"/>
    <col min="2812" max="2812" width="73.7109375" style="40" customWidth="1"/>
    <col min="2813" max="2813" width="10.28515625" style="40" customWidth="1"/>
    <col min="2814" max="2814" width="13" style="40" customWidth="1"/>
    <col min="2815" max="2815" width="11.85546875" style="40" customWidth="1"/>
    <col min="2816" max="2816" width="18.85546875" style="40" bestFit="1" customWidth="1"/>
    <col min="2817" max="2817" width="18" style="40" customWidth="1"/>
    <col min="2818" max="2818" width="14.5703125" style="40" customWidth="1"/>
    <col min="2819" max="2819" width="12.140625" style="40" customWidth="1"/>
    <col min="2820" max="2820" width="12.7109375" style="40" customWidth="1"/>
    <col min="2821" max="2821" width="19.7109375" style="40" customWidth="1"/>
    <col min="2822" max="2822" width="21" style="40" customWidth="1"/>
    <col min="2823" max="2824" width="0" style="40" hidden="1" customWidth="1"/>
    <col min="2825" max="2825" width="13.28515625" style="40" customWidth="1"/>
    <col min="2826" max="2826" width="12.7109375" style="40" customWidth="1"/>
    <col min="2827" max="3065" width="8.7109375" style="40"/>
    <col min="3066" max="3066" width="8.28515625" style="40" customWidth="1"/>
    <col min="3067" max="3067" width="16" style="40" customWidth="1"/>
    <col min="3068" max="3068" width="73.7109375" style="40" customWidth="1"/>
    <col min="3069" max="3069" width="10.28515625" style="40" customWidth="1"/>
    <col min="3070" max="3070" width="13" style="40" customWidth="1"/>
    <col min="3071" max="3071" width="11.85546875" style="40" customWidth="1"/>
    <col min="3072" max="3072" width="18.85546875" style="40" bestFit="1" customWidth="1"/>
    <col min="3073" max="3073" width="18" style="40" customWidth="1"/>
    <col min="3074" max="3074" width="14.5703125" style="40" customWidth="1"/>
    <col min="3075" max="3075" width="12.140625" style="40" customWidth="1"/>
    <col min="3076" max="3076" width="12.7109375" style="40" customWidth="1"/>
    <col min="3077" max="3077" width="19.7109375" style="40" customWidth="1"/>
    <col min="3078" max="3078" width="21" style="40" customWidth="1"/>
    <col min="3079" max="3080" width="0" style="40" hidden="1" customWidth="1"/>
    <col min="3081" max="3081" width="13.28515625" style="40" customWidth="1"/>
    <col min="3082" max="3082" width="12.7109375" style="40" customWidth="1"/>
    <col min="3083" max="3321" width="8.7109375" style="40"/>
    <col min="3322" max="3322" width="8.28515625" style="40" customWidth="1"/>
    <col min="3323" max="3323" width="16" style="40" customWidth="1"/>
    <col min="3324" max="3324" width="73.7109375" style="40" customWidth="1"/>
    <col min="3325" max="3325" width="10.28515625" style="40" customWidth="1"/>
    <col min="3326" max="3326" width="13" style="40" customWidth="1"/>
    <col min="3327" max="3327" width="11.85546875" style="40" customWidth="1"/>
    <col min="3328" max="3328" width="18.85546875" style="40" bestFit="1" customWidth="1"/>
    <col min="3329" max="3329" width="18" style="40" customWidth="1"/>
    <col min="3330" max="3330" width="14.5703125" style="40" customWidth="1"/>
    <col min="3331" max="3331" width="12.140625" style="40" customWidth="1"/>
    <col min="3332" max="3332" width="12.7109375" style="40" customWidth="1"/>
    <col min="3333" max="3333" width="19.7109375" style="40" customWidth="1"/>
    <col min="3334" max="3334" width="21" style="40" customWidth="1"/>
    <col min="3335" max="3336" width="0" style="40" hidden="1" customWidth="1"/>
    <col min="3337" max="3337" width="13.28515625" style="40" customWidth="1"/>
    <col min="3338" max="3338" width="12.7109375" style="40" customWidth="1"/>
    <col min="3339" max="3577" width="8.7109375" style="40"/>
    <col min="3578" max="3578" width="8.28515625" style="40" customWidth="1"/>
    <col min="3579" max="3579" width="16" style="40" customWidth="1"/>
    <col min="3580" max="3580" width="73.7109375" style="40" customWidth="1"/>
    <col min="3581" max="3581" width="10.28515625" style="40" customWidth="1"/>
    <col min="3582" max="3582" width="13" style="40" customWidth="1"/>
    <col min="3583" max="3583" width="11.85546875" style="40" customWidth="1"/>
    <col min="3584" max="3584" width="18.85546875" style="40" bestFit="1" customWidth="1"/>
    <col min="3585" max="3585" width="18" style="40" customWidth="1"/>
    <col min="3586" max="3586" width="14.5703125" style="40" customWidth="1"/>
    <col min="3587" max="3587" width="12.140625" style="40" customWidth="1"/>
    <col min="3588" max="3588" width="12.7109375" style="40" customWidth="1"/>
    <col min="3589" max="3589" width="19.7109375" style="40" customWidth="1"/>
    <col min="3590" max="3590" width="21" style="40" customWidth="1"/>
    <col min="3591" max="3592" width="0" style="40" hidden="1" customWidth="1"/>
    <col min="3593" max="3593" width="13.28515625" style="40" customWidth="1"/>
    <col min="3594" max="3594" width="12.7109375" style="40" customWidth="1"/>
    <col min="3595" max="3833" width="8.7109375" style="40"/>
    <col min="3834" max="3834" width="8.28515625" style="40" customWidth="1"/>
    <col min="3835" max="3835" width="16" style="40" customWidth="1"/>
    <col min="3836" max="3836" width="73.7109375" style="40" customWidth="1"/>
    <col min="3837" max="3837" width="10.28515625" style="40" customWidth="1"/>
    <col min="3838" max="3838" width="13" style="40" customWidth="1"/>
    <col min="3839" max="3839" width="11.85546875" style="40" customWidth="1"/>
    <col min="3840" max="3840" width="18.85546875" style="40" bestFit="1" customWidth="1"/>
    <col min="3841" max="3841" width="18" style="40" customWidth="1"/>
    <col min="3842" max="3842" width="14.5703125" style="40" customWidth="1"/>
    <col min="3843" max="3843" width="12.140625" style="40" customWidth="1"/>
    <col min="3844" max="3844" width="12.7109375" style="40" customWidth="1"/>
    <col min="3845" max="3845" width="19.7109375" style="40" customWidth="1"/>
    <col min="3846" max="3846" width="21" style="40" customWidth="1"/>
    <col min="3847" max="3848" width="0" style="40" hidden="1" customWidth="1"/>
    <col min="3849" max="3849" width="13.28515625" style="40" customWidth="1"/>
    <col min="3850" max="3850" width="12.7109375" style="40" customWidth="1"/>
    <col min="3851" max="4089" width="8.7109375" style="40"/>
    <col min="4090" max="4090" width="8.28515625" style="40" customWidth="1"/>
    <col min="4091" max="4091" width="16" style="40" customWidth="1"/>
    <col min="4092" max="4092" width="73.7109375" style="40" customWidth="1"/>
    <col min="4093" max="4093" width="10.28515625" style="40" customWidth="1"/>
    <col min="4094" max="4094" width="13" style="40" customWidth="1"/>
    <col min="4095" max="4095" width="11.85546875" style="40" customWidth="1"/>
    <col min="4096" max="4096" width="18.85546875" style="40" bestFit="1" customWidth="1"/>
    <col min="4097" max="4097" width="18" style="40" customWidth="1"/>
    <col min="4098" max="4098" width="14.5703125" style="40" customWidth="1"/>
    <col min="4099" max="4099" width="12.140625" style="40" customWidth="1"/>
    <col min="4100" max="4100" width="12.7109375" style="40" customWidth="1"/>
    <col min="4101" max="4101" width="19.7109375" style="40" customWidth="1"/>
    <col min="4102" max="4102" width="21" style="40" customWidth="1"/>
    <col min="4103" max="4104" width="0" style="40" hidden="1" customWidth="1"/>
    <col min="4105" max="4105" width="13.28515625" style="40" customWidth="1"/>
    <col min="4106" max="4106" width="12.7109375" style="40" customWidth="1"/>
    <col min="4107" max="4345" width="8.7109375" style="40"/>
    <col min="4346" max="4346" width="8.28515625" style="40" customWidth="1"/>
    <col min="4347" max="4347" width="16" style="40" customWidth="1"/>
    <col min="4348" max="4348" width="73.7109375" style="40" customWidth="1"/>
    <col min="4349" max="4349" width="10.28515625" style="40" customWidth="1"/>
    <col min="4350" max="4350" width="13" style="40" customWidth="1"/>
    <col min="4351" max="4351" width="11.85546875" style="40" customWidth="1"/>
    <col min="4352" max="4352" width="18.85546875" style="40" bestFit="1" customWidth="1"/>
    <col min="4353" max="4353" width="18" style="40" customWidth="1"/>
    <col min="4354" max="4354" width="14.5703125" style="40" customWidth="1"/>
    <col min="4355" max="4355" width="12.140625" style="40" customWidth="1"/>
    <col min="4356" max="4356" width="12.7109375" style="40" customWidth="1"/>
    <col min="4357" max="4357" width="19.7109375" style="40" customWidth="1"/>
    <col min="4358" max="4358" width="21" style="40" customWidth="1"/>
    <col min="4359" max="4360" width="0" style="40" hidden="1" customWidth="1"/>
    <col min="4361" max="4361" width="13.28515625" style="40" customWidth="1"/>
    <col min="4362" max="4362" width="12.7109375" style="40" customWidth="1"/>
    <col min="4363" max="4601" width="8.7109375" style="40"/>
    <col min="4602" max="4602" width="8.28515625" style="40" customWidth="1"/>
    <col min="4603" max="4603" width="16" style="40" customWidth="1"/>
    <col min="4604" max="4604" width="73.7109375" style="40" customWidth="1"/>
    <col min="4605" max="4605" width="10.28515625" style="40" customWidth="1"/>
    <col min="4606" max="4606" width="13" style="40" customWidth="1"/>
    <col min="4607" max="4607" width="11.85546875" style="40" customWidth="1"/>
    <col min="4608" max="4608" width="18.85546875" style="40" bestFit="1" customWidth="1"/>
    <col min="4609" max="4609" width="18" style="40" customWidth="1"/>
    <col min="4610" max="4610" width="14.5703125" style="40" customWidth="1"/>
    <col min="4611" max="4611" width="12.140625" style="40" customWidth="1"/>
    <col min="4612" max="4612" width="12.7109375" style="40" customWidth="1"/>
    <col min="4613" max="4613" width="19.7109375" style="40" customWidth="1"/>
    <col min="4614" max="4614" width="21" style="40" customWidth="1"/>
    <col min="4615" max="4616" width="0" style="40" hidden="1" customWidth="1"/>
    <col min="4617" max="4617" width="13.28515625" style="40" customWidth="1"/>
    <col min="4618" max="4618" width="12.7109375" style="40" customWidth="1"/>
    <col min="4619" max="4857" width="8.7109375" style="40"/>
    <col min="4858" max="4858" width="8.28515625" style="40" customWidth="1"/>
    <col min="4859" max="4859" width="16" style="40" customWidth="1"/>
    <col min="4860" max="4860" width="73.7109375" style="40" customWidth="1"/>
    <col min="4861" max="4861" width="10.28515625" style="40" customWidth="1"/>
    <col min="4862" max="4862" width="13" style="40" customWidth="1"/>
    <col min="4863" max="4863" width="11.85546875" style="40" customWidth="1"/>
    <col min="4864" max="4864" width="18.85546875" style="40" bestFit="1" customWidth="1"/>
    <col min="4865" max="4865" width="18" style="40" customWidth="1"/>
    <col min="4866" max="4866" width="14.5703125" style="40" customWidth="1"/>
    <col min="4867" max="4867" width="12.140625" style="40" customWidth="1"/>
    <col min="4868" max="4868" width="12.7109375" style="40" customWidth="1"/>
    <col min="4869" max="4869" width="19.7109375" style="40" customWidth="1"/>
    <col min="4870" max="4870" width="21" style="40" customWidth="1"/>
    <col min="4871" max="4872" width="0" style="40" hidden="1" customWidth="1"/>
    <col min="4873" max="4873" width="13.28515625" style="40" customWidth="1"/>
    <col min="4874" max="4874" width="12.7109375" style="40" customWidth="1"/>
    <col min="4875" max="5113" width="8.7109375" style="40"/>
    <col min="5114" max="5114" width="8.28515625" style="40" customWidth="1"/>
    <col min="5115" max="5115" width="16" style="40" customWidth="1"/>
    <col min="5116" max="5116" width="73.7109375" style="40" customWidth="1"/>
    <col min="5117" max="5117" width="10.28515625" style="40" customWidth="1"/>
    <col min="5118" max="5118" width="13" style="40" customWidth="1"/>
    <col min="5119" max="5119" width="11.85546875" style="40" customWidth="1"/>
    <col min="5120" max="5120" width="18.85546875" style="40" bestFit="1" customWidth="1"/>
    <col min="5121" max="5121" width="18" style="40" customWidth="1"/>
    <col min="5122" max="5122" width="14.5703125" style="40" customWidth="1"/>
    <col min="5123" max="5123" width="12.140625" style="40" customWidth="1"/>
    <col min="5124" max="5124" width="12.7109375" style="40" customWidth="1"/>
    <col min="5125" max="5125" width="19.7109375" style="40" customWidth="1"/>
    <col min="5126" max="5126" width="21" style="40" customWidth="1"/>
    <col min="5127" max="5128" width="0" style="40" hidden="1" customWidth="1"/>
    <col min="5129" max="5129" width="13.28515625" style="40" customWidth="1"/>
    <col min="5130" max="5130" width="12.7109375" style="40" customWidth="1"/>
    <col min="5131" max="5369" width="8.7109375" style="40"/>
    <col min="5370" max="5370" width="8.28515625" style="40" customWidth="1"/>
    <col min="5371" max="5371" width="16" style="40" customWidth="1"/>
    <col min="5372" max="5372" width="73.7109375" style="40" customWidth="1"/>
    <col min="5373" max="5373" width="10.28515625" style="40" customWidth="1"/>
    <col min="5374" max="5374" width="13" style="40" customWidth="1"/>
    <col min="5375" max="5375" width="11.85546875" style="40" customWidth="1"/>
    <col min="5376" max="5376" width="18.85546875" style="40" bestFit="1" customWidth="1"/>
    <col min="5377" max="5377" width="18" style="40" customWidth="1"/>
    <col min="5378" max="5378" width="14.5703125" style="40" customWidth="1"/>
    <col min="5379" max="5379" width="12.140625" style="40" customWidth="1"/>
    <col min="5380" max="5380" width="12.7109375" style="40" customWidth="1"/>
    <col min="5381" max="5381" width="19.7109375" style="40" customWidth="1"/>
    <col min="5382" max="5382" width="21" style="40" customWidth="1"/>
    <col min="5383" max="5384" width="0" style="40" hidden="1" customWidth="1"/>
    <col min="5385" max="5385" width="13.28515625" style="40" customWidth="1"/>
    <col min="5386" max="5386" width="12.7109375" style="40" customWidth="1"/>
    <col min="5387" max="5625" width="8.7109375" style="40"/>
    <col min="5626" max="5626" width="8.28515625" style="40" customWidth="1"/>
    <col min="5627" max="5627" width="16" style="40" customWidth="1"/>
    <col min="5628" max="5628" width="73.7109375" style="40" customWidth="1"/>
    <col min="5629" max="5629" width="10.28515625" style="40" customWidth="1"/>
    <col min="5630" max="5630" width="13" style="40" customWidth="1"/>
    <col min="5631" max="5631" width="11.85546875" style="40" customWidth="1"/>
    <col min="5632" max="5632" width="18.85546875" style="40" bestFit="1" customWidth="1"/>
    <col min="5633" max="5633" width="18" style="40" customWidth="1"/>
    <col min="5634" max="5634" width="14.5703125" style="40" customWidth="1"/>
    <col min="5635" max="5635" width="12.140625" style="40" customWidth="1"/>
    <col min="5636" max="5636" width="12.7109375" style="40" customWidth="1"/>
    <col min="5637" max="5637" width="19.7109375" style="40" customWidth="1"/>
    <col min="5638" max="5638" width="21" style="40" customWidth="1"/>
    <col min="5639" max="5640" width="0" style="40" hidden="1" customWidth="1"/>
    <col min="5641" max="5641" width="13.28515625" style="40" customWidth="1"/>
    <col min="5642" max="5642" width="12.7109375" style="40" customWidth="1"/>
    <col min="5643" max="5881" width="8.7109375" style="40"/>
    <col min="5882" max="5882" width="8.28515625" style="40" customWidth="1"/>
    <col min="5883" max="5883" width="16" style="40" customWidth="1"/>
    <col min="5884" max="5884" width="73.7109375" style="40" customWidth="1"/>
    <col min="5885" max="5885" width="10.28515625" style="40" customWidth="1"/>
    <col min="5886" max="5886" width="13" style="40" customWidth="1"/>
    <col min="5887" max="5887" width="11.85546875" style="40" customWidth="1"/>
    <col min="5888" max="5888" width="18.85546875" style="40" bestFit="1" customWidth="1"/>
    <col min="5889" max="5889" width="18" style="40" customWidth="1"/>
    <col min="5890" max="5890" width="14.5703125" style="40" customWidth="1"/>
    <col min="5891" max="5891" width="12.140625" style="40" customWidth="1"/>
    <col min="5892" max="5892" width="12.7109375" style="40" customWidth="1"/>
    <col min="5893" max="5893" width="19.7109375" style="40" customWidth="1"/>
    <col min="5894" max="5894" width="21" style="40" customWidth="1"/>
    <col min="5895" max="5896" width="0" style="40" hidden="1" customWidth="1"/>
    <col min="5897" max="5897" width="13.28515625" style="40" customWidth="1"/>
    <col min="5898" max="5898" width="12.7109375" style="40" customWidth="1"/>
    <col min="5899" max="6137" width="8.7109375" style="40"/>
    <col min="6138" max="6138" width="8.28515625" style="40" customWidth="1"/>
    <col min="6139" max="6139" width="16" style="40" customWidth="1"/>
    <col min="6140" max="6140" width="73.7109375" style="40" customWidth="1"/>
    <col min="6141" max="6141" width="10.28515625" style="40" customWidth="1"/>
    <col min="6142" max="6142" width="13" style="40" customWidth="1"/>
    <col min="6143" max="6143" width="11.85546875" style="40" customWidth="1"/>
    <col min="6144" max="6144" width="18.85546875" style="40" bestFit="1" customWidth="1"/>
    <col min="6145" max="6145" width="18" style="40" customWidth="1"/>
    <col min="6146" max="6146" width="14.5703125" style="40" customWidth="1"/>
    <col min="6147" max="6147" width="12.140625" style="40" customWidth="1"/>
    <col min="6148" max="6148" width="12.7109375" style="40" customWidth="1"/>
    <col min="6149" max="6149" width="19.7109375" style="40" customWidth="1"/>
    <col min="6150" max="6150" width="21" style="40" customWidth="1"/>
    <col min="6151" max="6152" width="0" style="40" hidden="1" customWidth="1"/>
    <col min="6153" max="6153" width="13.28515625" style="40" customWidth="1"/>
    <col min="6154" max="6154" width="12.7109375" style="40" customWidth="1"/>
    <col min="6155" max="6393" width="8.7109375" style="40"/>
    <col min="6394" max="6394" width="8.28515625" style="40" customWidth="1"/>
    <col min="6395" max="6395" width="16" style="40" customWidth="1"/>
    <col min="6396" max="6396" width="73.7109375" style="40" customWidth="1"/>
    <col min="6397" max="6397" width="10.28515625" style="40" customWidth="1"/>
    <col min="6398" max="6398" width="13" style="40" customWidth="1"/>
    <col min="6399" max="6399" width="11.85546875" style="40" customWidth="1"/>
    <col min="6400" max="6400" width="18.85546875" style="40" bestFit="1" customWidth="1"/>
    <col min="6401" max="6401" width="18" style="40" customWidth="1"/>
    <col min="6402" max="6402" width="14.5703125" style="40" customWidth="1"/>
    <col min="6403" max="6403" width="12.140625" style="40" customWidth="1"/>
    <col min="6404" max="6404" width="12.7109375" style="40" customWidth="1"/>
    <col min="6405" max="6405" width="19.7109375" style="40" customWidth="1"/>
    <col min="6406" max="6406" width="21" style="40" customWidth="1"/>
    <col min="6407" max="6408" width="0" style="40" hidden="1" customWidth="1"/>
    <col min="6409" max="6409" width="13.28515625" style="40" customWidth="1"/>
    <col min="6410" max="6410" width="12.7109375" style="40" customWidth="1"/>
    <col min="6411" max="6649" width="8.7109375" style="40"/>
    <col min="6650" max="6650" width="8.28515625" style="40" customWidth="1"/>
    <col min="6651" max="6651" width="16" style="40" customWidth="1"/>
    <col min="6652" max="6652" width="73.7109375" style="40" customWidth="1"/>
    <col min="6653" max="6653" width="10.28515625" style="40" customWidth="1"/>
    <col min="6654" max="6654" width="13" style="40" customWidth="1"/>
    <col min="6655" max="6655" width="11.85546875" style="40" customWidth="1"/>
    <col min="6656" max="6656" width="18.85546875" style="40" bestFit="1" customWidth="1"/>
    <col min="6657" max="6657" width="18" style="40" customWidth="1"/>
    <col min="6658" max="6658" width="14.5703125" style="40" customWidth="1"/>
    <col min="6659" max="6659" width="12.140625" style="40" customWidth="1"/>
    <col min="6660" max="6660" width="12.7109375" style="40" customWidth="1"/>
    <col min="6661" max="6661" width="19.7109375" style="40" customWidth="1"/>
    <col min="6662" max="6662" width="21" style="40" customWidth="1"/>
    <col min="6663" max="6664" width="0" style="40" hidden="1" customWidth="1"/>
    <col min="6665" max="6665" width="13.28515625" style="40" customWidth="1"/>
    <col min="6666" max="6666" width="12.7109375" style="40" customWidth="1"/>
    <col min="6667" max="6905" width="8.7109375" style="40"/>
    <col min="6906" max="6906" width="8.28515625" style="40" customWidth="1"/>
    <col min="6907" max="6907" width="16" style="40" customWidth="1"/>
    <col min="6908" max="6908" width="73.7109375" style="40" customWidth="1"/>
    <col min="6909" max="6909" width="10.28515625" style="40" customWidth="1"/>
    <col min="6910" max="6910" width="13" style="40" customWidth="1"/>
    <col min="6911" max="6911" width="11.85546875" style="40" customWidth="1"/>
    <col min="6912" max="6912" width="18.85546875" style="40" bestFit="1" customWidth="1"/>
    <col min="6913" max="6913" width="18" style="40" customWidth="1"/>
    <col min="6914" max="6914" width="14.5703125" style="40" customWidth="1"/>
    <col min="6915" max="6915" width="12.140625" style="40" customWidth="1"/>
    <col min="6916" max="6916" width="12.7109375" style="40" customWidth="1"/>
    <col min="6917" max="6917" width="19.7109375" style="40" customWidth="1"/>
    <col min="6918" max="6918" width="21" style="40" customWidth="1"/>
    <col min="6919" max="6920" width="0" style="40" hidden="1" customWidth="1"/>
    <col min="6921" max="6921" width="13.28515625" style="40" customWidth="1"/>
    <col min="6922" max="6922" width="12.7109375" style="40" customWidth="1"/>
    <col min="6923" max="7161" width="8.7109375" style="40"/>
    <col min="7162" max="7162" width="8.28515625" style="40" customWidth="1"/>
    <col min="7163" max="7163" width="16" style="40" customWidth="1"/>
    <col min="7164" max="7164" width="73.7109375" style="40" customWidth="1"/>
    <col min="7165" max="7165" width="10.28515625" style="40" customWidth="1"/>
    <col min="7166" max="7166" width="13" style="40" customWidth="1"/>
    <col min="7167" max="7167" width="11.85546875" style="40" customWidth="1"/>
    <col min="7168" max="7168" width="18.85546875" style="40" bestFit="1" customWidth="1"/>
    <col min="7169" max="7169" width="18" style="40" customWidth="1"/>
    <col min="7170" max="7170" width="14.5703125" style="40" customWidth="1"/>
    <col min="7171" max="7171" width="12.140625" style="40" customWidth="1"/>
    <col min="7172" max="7172" width="12.7109375" style="40" customWidth="1"/>
    <col min="7173" max="7173" width="19.7109375" style="40" customWidth="1"/>
    <col min="7174" max="7174" width="21" style="40" customWidth="1"/>
    <col min="7175" max="7176" width="0" style="40" hidden="1" customWidth="1"/>
    <col min="7177" max="7177" width="13.28515625" style="40" customWidth="1"/>
    <col min="7178" max="7178" width="12.7109375" style="40" customWidth="1"/>
    <col min="7179" max="7417" width="8.7109375" style="40"/>
    <col min="7418" max="7418" width="8.28515625" style="40" customWidth="1"/>
    <col min="7419" max="7419" width="16" style="40" customWidth="1"/>
    <col min="7420" max="7420" width="73.7109375" style="40" customWidth="1"/>
    <col min="7421" max="7421" width="10.28515625" style="40" customWidth="1"/>
    <col min="7422" max="7422" width="13" style="40" customWidth="1"/>
    <col min="7423" max="7423" width="11.85546875" style="40" customWidth="1"/>
    <col min="7424" max="7424" width="18.85546875" style="40" bestFit="1" customWidth="1"/>
    <col min="7425" max="7425" width="18" style="40" customWidth="1"/>
    <col min="7426" max="7426" width="14.5703125" style="40" customWidth="1"/>
    <col min="7427" max="7427" width="12.140625" style="40" customWidth="1"/>
    <col min="7428" max="7428" width="12.7109375" style="40" customWidth="1"/>
    <col min="7429" max="7429" width="19.7109375" style="40" customWidth="1"/>
    <col min="7430" max="7430" width="21" style="40" customWidth="1"/>
    <col min="7431" max="7432" width="0" style="40" hidden="1" customWidth="1"/>
    <col min="7433" max="7433" width="13.28515625" style="40" customWidth="1"/>
    <col min="7434" max="7434" width="12.7109375" style="40" customWidth="1"/>
    <col min="7435" max="7673" width="8.7109375" style="40"/>
    <col min="7674" max="7674" width="8.28515625" style="40" customWidth="1"/>
    <col min="7675" max="7675" width="16" style="40" customWidth="1"/>
    <col min="7676" max="7676" width="73.7109375" style="40" customWidth="1"/>
    <col min="7677" max="7677" width="10.28515625" style="40" customWidth="1"/>
    <col min="7678" max="7678" width="13" style="40" customWidth="1"/>
    <col min="7679" max="7679" width="11.85546875" style="40" customWidth="1"/>
    <col min="7680" max="7680" width="18.85546875" style="40" bestFit="1" customWidth="1"/>
    <col min="7681" max="7681" width="18" style="40" customWidth="1"/>
    <col min="7682" max="7682" width="14.5703125" style="40" customWidth="1"/>
    <col min="7683" max="7683" width="12.140625" style="40" customWidth="1"/>
    <col min="7684" max="7684" width="12.7109375" style="40" customWidth="1"/>
    <col min="7685" max="7685" width="19.7109375" style="40" customWidth="1"/>
    <col min="7686" max="7686" width="21" style="40" customWidth="1"/>
    <col min="7687" max="7688" width="0" style="40" hidden="1" customWidth="1"/>
    <col min="7689" max="7689" width="13.28515625" style="40" customWidth="1"/>
    <col min="7690" max="7690" width="12.7109375" style="40" customWidth="1"/>
    <col min="7691" max="7929" width="8.7109375" style="40"/>
    <col min="7930" max="7930" width="8.28515625" style="40" customWidth="1"/>
    <col min="7931" max="7931" width="16" style="40" customWidth="1"/>
    <col min="7932" max="7932" width="73.7109375" style="40" customWidth="1"/>
    <col min="7933" max="7933" width="10.28515625" style="40" customWidth="1"/>
    <col min="7934" max="7934" width="13" style="40" customWidth="1"/>
    <col min="7935" max="7935" width="11.85546875" style="40" customWidth="1"/>
    <col min="7936" max="7936" width="18.85546875" style="40" bestFit="1" customWidth="1"/>
    <col min="7937" max="7937" width="18" style="40" customWidth="1"/>
    <col min="7938" max="7938" width="14.5703125" style="40" customWidth="1"/>
    <col min="7939" max="7939" width="12.140625" style="40" customWidth="1"/>
    <col min="7940" max="7940" width="12.7109375" style="40" customWidth="1"/>
    <col min="7941" max="7941" width="19.7109375" style="40" customWidth="1"/>
    <col min="7942" max="7942" width="21" style="40" customWidth="1"/>
    <col min="7943" max="7944" width="0" style="40" hidden="1" customWidth="1"/>
    <col min="7945" max="7945" width="13.28515625" style="40" customWidth="1"/>
    <col min="7946" max="7946" width="12.7109375" style="40" customWidth="1"/>
    <col min="7947" max="8185" width="8.7109375" style="40"/>
    <col min="8186" max="8186" width="8.28515625" style="40" customWidth="1"/>
    <col min="8187" max="8187" width="16" style="40" customWidth="1"/>
    <col min="8188" max="8188" width="73.7109375" style="40" customWidth="1"/>
    <col min="8189" max="8189" width="10.28515625" style="40" customWidth="1"/>
    <col min="8190" max="8190" width="13" style="40" customWidth="1"/>
    <col min="8191" max="8191" width="11.85546875" style="40" customWidth="1"/>
    <col min="8192" max="8192" width="18.85546875" style="40" bestFit="1" customWidth="1"/>
    <col min="8193" max="8193" width="18" style="40" customWidth="1"/>
    <col min="8194" max="8194" width="14.5703125" style="40" customWidth="1"/>
    <col min="8195" max="8195" width="12.140625" style="40" customWidth="1"/>
    <col min="8196" max="8196" width="12.7109375" style="40" customWidth="1"/>
    <col min="8197" max="8197" width="19.7109375" style="40" customWidth="1"/>
    <col min="8198" max="8198" width="21" style="40" customWidth="1"/>
    <col min="8199" max="8200" width="0" style="40" hidden="1" customWidth="1"/>
    <col min="8201" max="8201" width="13.28515625" style="40" customWidth="1"/>
    <col min="8202" max="8202" width="12.7109375" style="40" customWidth="1"/>
    <col min="8203" max="8441" width="8.7109375" style="40"/>
    <col min="8442" max="8442" width="8.28515625" style="40" customWidth="1"/>
    <col min="8443" max="8443" width="16" style="40" customWidth="1"/>
    <col min="8444" max="8444" width="73.7109375" style="40" customWidth="1"/>
    <col min="8445" max="8445" width="10.28515625" style="40" customWidth="1"/>
    <col min="8446" max="8446" width="13" style="40" customWidth="1"/>
    <col min="8447" max="8447" width="11.85546875" style="40" customWidth="1"/>
    <col min="8448" max="8448" width="18.85546875" style="40" bestFit="1" customWidth="1"/>
    <col min="8449" max="8449" width="18" style="40" customWidth="1"/>
    <col min="8450" max="8450" width="14.5703125" style="40" customWidth="1"/>
    <col min="8451" max="8451" width="12.140625" style="40" customWidth="1"/>
    <col min="8452" max="8452" width="12.7109375" style="40" customWidth="1"/>
    <col min="8453" max="8453" width="19.7109375" style="40" customWidth="1"/>
    <col min="8454" max="8454" width="21" style="40" customWidth="1"/>
    <col min="8455" max="8456" width="0" style="40" hidden="1" customWidth="1"/>
    <col min="8457" max="8457" width="13.28515625" style="40" customWidth="1"/>
    <col min="8458" max="8458" width="12.7109375" style="40" customWidth="1"/>
    <col min="8459" max="8697" width="8.7109375" style="40"/>
    <col min="8698" max="8698" width="8.28515625" style="40" customWidth="1"/>
    <col min="8699" max="8699" width="16" style="40" customWidth="1"/>
    <col min="8700" max="8700" width="73.7109375" style="40" customWidth="1"/>
    <col min="8701" max="8701" width="10.28515625" style="40" customWidth="1"/>
    <col min="8702" max="8702" width="13" style="40" customWidth="1"/>
    <col min="8703" max="8703" width="11.85546875" style="40" customWidth="1"/>
    <col min="8704" max="8704" width="18.85546875" style="40" bestFit="1" customWidth="1"/>
    <col min="8705" max="8705" width="18" style="40" customWidth="1"/>
    <col min="8706" max="8706" width="14.5703125" style="40" customWidth="1"/>
    <col min="8707" max="8707" width="12.140625" style="40" customWidth="1"/>
    <col min="8708" max="8708" width="12.7109375" style="40" customWidth="1"/>
    <col min="8709" max="8709" width="19.7109375" style="40" customWidth="1"/>
    <col min="8710" max="8710" width="21" style="40" customWidth="1"/>
    <col min="8711" max="8712" width="0" style="40" hidden="1" customWidth="1"/>
    <col min="8713" max="8713" width="13.28515625" style="40" customWidth="1"/>
    <col min="8714" max="8714" width="12.7109375" style="40" customWidth="1"/>
    <col min="8715" max="8953" width="8.7109375" style="40"/>
    <col min="8954" max="8954" width="8.28515625" style="40" customWidth="1"/>
    <col min="8955" max="8955" width="16" style="40" customWidth="1"/>
    <col min="8956" max="8956" width="73.7109375" style="40" customWidth="1"/>
    <col min="8957" max="8957" width="10.28515625" style="40" customWidth="1"/>
    <col min="8958" max="8958" width="13" style="40" customWidth="1"/>
    <col min="8959" max="8959" width="11.85546875" style="40" customWidth="1"/>
    <col min="8960" max="8960" width="18.85546875" style="40" bestFit="1" customWidth="1"/>
    <col min="8961" max="8961" width="18" style="40" customWidth="1"/>
    <col min="8962" max="8962" width="14.5703125" style="40" customWidth="1"/>
    <col min="8963" max="8963" width="12.140625" style="40" customWidth="1"/>
    <col min="8964" max="8964" width="12.7109375" style="40" customWidth="1"/>
    <col min="8965" max="8965" width="19.7109375" style="40" customWidth="1"/>
    <col min="8966" max="8966" width="21" style="40" customWidth="1"/>
    <col min="8967" max="8968" width="0" style="40" hidden="1" customWidth="1"/>
    <col min="8969" max="8969" width="13.28515625" style="40" customWidth="1"/>
    <col min="8970" max="8970" width="12.7109375" style="40" customWidth="1"/>
    <col min="8971" max="9209" width="8.7109375" style="40"/>
    <col min="9210" max="9210" width="8.28515625" style="40" customWidth="1"/>
    <col min="9211" max="9211" width="16" style="40" customWidth="1"/>
    <col min="9212" max="9212" width="73.7109375" style="40" customWidth="1"/>
    <col min="9213" max="9213" width="10.28515625" style="40" customWidth="1"/>
    <col min="9214" max="9214" width="13" style="40" customWidth="1"/>
    <col min="9215" max="9215" width="11.85546875" style="40" customWidth="1"/>
    <col min="9216" max="9216" width="18.85546875" style="40" bestFit="1" customWidth="1"/>
    <col min="9217" max="9217" width="18" style="40" customWidth="1"/>
    <col min="9218" max="9218" width="14.5703125" style="40" customWidth="1"/>
    <col min="9219" max="9219" width="12.140625" style="40" customWidth="1"/>
    <col min="9220" max="9220" width="12.7109375" style="40" customWidth="1"/>
    <col min="9221" max="9221" width="19.7109375" style="40" customWidth="1"/>
    <col min="9222" max="9222" width="21" style="40" customWidth="1"/>
    <col min="9223" max="9224" width="0" style="40" hidden="1" customWidth="1"/>
    <col min="9225" max="9225" width="13.28515625" style="40" customWidth="1"/>
    <col min="9226" max="9226" width="12.7109375" style="40" customWidth="1"/>
    <col min="9227" max="9465" width="8.7109375" style="40"/>
    <col min="9466" max="9466" width="8.28515625" style="40" customWidth="1"/>
    <col min="9467" max="9467" width="16" style="40" customWidth="1"/>
    <col min="9468" max="9468" width="73.7109375" style="40" customWidth="1"/>
    <col min="9469" max="9469" width="10.28515625" style="40" customWidth="1"/>
    <col min="9470" max="9470" width="13" style="40" customWidth="1"/>
    <col min="9471" max="9471" width="11.85546875" style="40" customWidth="1"/>
    <col min="9472" max="9472" width="18.85546875" style="40" bestFit="1" customWidth="1"/>
    <col min="9473" max="9473" width="18" style="40" customWidth="1"/>
    <col min="9474" max="9474" width="14.5703125" style="40" customWidth="1"/>
    <col min="9475" max="9475" width="12.140625" style="40" customWidth="1"/>
    <col min="9476" max="9476" width="12.7109375" style="40" customWidth="1"/>
    <col min="9477" max="9477" width="19.7109375" style="40" customWidth="1"/>
    <col min="9478" max="9478" width="21" style="40" customWidth="1"/>
    <col min="9479" max="9480" width="0" style="40" hidden="1" customWidth="1"/>
    <col min="9481" max="9481" width="13.28515625" style="40" customWidth="1"/>
    <col min="9482" max="9482" width="12.7109375" style="40" customWidth="1"/>
    <col min="9483" max="9721" width="8.7109375" style="40"/>
    <col min="9722" max="9722" width="8.28515625" style="40" customWidth="1"/>
    <col min="9723" max="9723" width="16" style="40" customWidth="1"/>
    <col min="9724" max="9724" width="73.7109375" style="40" customWidth="1"/>
    <col min="9725" max="9725" width="10.28515625" style="40" customWidth="1"/>
    <col min="9726" max="9726" width="13" style="40" customWidth="1"/>
    <col min="9727" max="9727" width="11.85546875" style="40" customWidth="1"/>
    <col min="9728" max="9728" width="18.85546875" style="40" bestFit="1" customWidth="1"/>
    <col min="9729" max="9729" width="18" style="40" customWidth="1"/>
    <col min="9730" max="9730" width="14.5703125" style="40" customWidth="1"/>
    <col min="9731" max="9731" width="12.140625" style="40" customWidth="1"/>
    <col min="9732" max="9732" width="12.7109375" style="40" customWidth="1"/>
    <col min="9733" max="9733" width="19.7109375" style="40" customWidth="1"/>
    <col min="9734" max="9734" width="21" style="40" customWidth="1"/>
    <col min="9735" max="9736" width="0" style="40" hidden="1" customWidth="1"/>
    <col min="9737" max="9737" width="13.28515625" style="40" customWidth="1"/>
    <col min="9738" max="9738" width="12.7109375" style="40" customWidth="1"/>
    <col min="9739" max="9977" width="8.7109375" style="40"/>
    <col min="9978" max="9978" width="8.28515625" style="40" customWidth="1"/>
    <col min="9979" max="9979" width="16" style="40" customWidth="1"/>
    <col min="9980" max="9980" width="73.7109375" style="40" customWidth="1"/>
    <col min="9981" max="9981" width="10.28515625" style="40" customWidth="1"/>
    <col min="9982" max="9982" width="13" style="40" customWidth="1"/>
    <col min="9983" max="9983" width="11.85546875" style="40" customWidth="1"/>
    <col min="9984" max="9984" width="18.85546875" style="40" bestFit="1" customWidth="1"/>
    <col min="9985" max="9985" width="18" style="40" customWidth="1"/>
    <col min="9986" max="9986" width="14.5703125" style="40" customWidth="1"/>
    <col min="9987" max="9987" width="12.140625" style="40" customWidth="1"/>
    <col min="9988" max="9988" width="12.7109375" style="40" customWidth="1"/>
    <col min="9989" max="9989" width="19.7109375" style="40" customWidth="1"/>
    <col min="9990" max="9990" width="21" style="40" customWidth="1"/>
    <col min="9991" max="9992" width="0" style="40" hidden="1" customWidth="1"/>
    <col min="9993" max="9993" width="13.28515625" style="40" customWidth="1"/>
    <col min="9994" max="9994" width="12.7109375" style="40" customWidth="1"/>
    <col min="9995" max="10233" width="8.7109375" style="40"/>
    <col min="10234" max="10234" width="8.28515625" style="40" customWidth="1"/>
    <col min="10235" max="10235" width="16" style="40" customWidth="1"/>
    <col min="10236" max="10236" width="73.7109375" style="40" customWidth="1"/>
    <col min="10237" max="10237" width="10.28515625" style="40" customWidth="1"/>
    <col min="10238" max="10238" width="13" style="40" customWidth="1"/>
    <col min="10239" max="10239" width="11.85546875" style="40" customWidth="1"/>
    <col min="10240" max="10240" width="18.85546875" style="40" bestFit="1" customWidth="1"/>
    <col min="10241" max="10241" width="18" style="40" customWidth="1"/>
    <col min="10242" max="10242" width="14.5703125" style="40" customWidth="1"/>
    <col min="10243" max="10243" width="12.140625" style="40" customWidth="1"/>
    <col min="10244" max="10244" width="12.7109375" style="40" customWidth="1"/>
    <col min="10245" max="10245" width="19.7109375" style="40" customWidth="1"/>
    <col min="10246" max="10246" width="21" style="40" customWidth="1"/>
    <col min="10247" max="10248" width="0" style="40" hidden="1" customWidth="1"/>
    <col min="10249" max="10249" width="13.28515625" style="40" customWidth="1"/>
    <col min="10250" max="10250" width="12.7109375" style="40" customWidth="1"/>
    <col min="10251" max="10489" width="8.7109375" style="40"/>
    <col min="10490" max="10490" width="8.28515625" style="40" customWidth="1"/>
    <col min="10491" max="10491" width="16" style="40" customWidth="1"/>
    <col min="10492" max="10492" width="73.7109375" style="40" customWidth="1"/>
    <col min="10493" max="10493" width="10.28515625" style="40" customWidth="1"/>
    <col min="10494" max="10494" width="13" style="40" customWidth="1"/>
    <col min="10495" max="10495" width="11.85546875" style="40" customWidth="1"/>
    <col min="10496" max="10496" width="18.85546875" style="40" bestFit="1" customWidth="1"/>
    <col min="10497" max="10497" width="18" style="40" customWidth="1"/>
    <col min="10498" max="10498" width="14.5703125" style="40" customWidth="1"/>
    <col min="10499" max="10499" width="12.140625" style="40" customWidth="1"/>
    <col min="10500" max="10500" width="12.7109375" style="40" customWidth="1"/>
    <col min="10501" max="10501" width="19.7109375" style="40" customWidth="1"/>
    <col min="10502" max="10502" width="21" style="40" customWidth="1"/>
    <col min="10503" max="10504" width="0" style="40" hidden="1" customWidth="1"/>
    <col min="10505" max="10505" width="13.28515625" style="40" customWidth="1"/>
    <col min="10506" max="10506" width="12.7109375" style="40" customWidth="1"/>
    <col min="10507" max="10745" width="8.7109375" style="40"/>
    <col min="10746" max="10746" width="8.28515625" style="40" customWidth="1"/>
    <col min="10747" max="10747" width="16" style="40" customWidth="1"/>
    <col min="10748" max="10748" width="73.7109375" style="40" customWidth="1"/>
    <col min="10749" max="10749" width="10.28515625" style="40" customWidth="1"/>
    <col min="10750" max="10750" width="13" style="40" customWidth="1"/>
    <col min="10751" max="10751" width="11.85546875" style="40" customWidth="1"/>
    <col min="10752" max="10752" width="18.85546875" style="40" bestFit="1" customWidth="1"/>
    <col min="10753" max="10753" width="18" style="40" customWidth="1"/>
    <col min="10754" max="10754" width="14.5703125" style="40" customWidth="1"/>
    <col min="10755" max="10755" width="12.140625" style="40" customWidth="1"/>
    <col min="10756" max="10756" width="12.7109375" style="40" customWidth="1"/>
    <col min="10757" max="10757" width="19.7109375" style="40" customWidth="1"/>
    <col min="10758" max="10758" width="21" style="40" customWidth="1"/>
    <col min="10759" max="10760" width="0" style="40" hidden="1" customWidth="1"/>
    <col min="10761" max="10761" width="13.28515625" style="40" customWidth="1"/>
    <col min="10762" max="10762" width="12.7109375" style="40" customWidth="1"/>
    <col min="10763" max="11001" width="8.7109375" style="40"/>
    <col min="11002" max="11002" width="8.28515625" style="40" customWidth="1"/>
    <col min="11003" max="11003" width="16" style="40" customWidth="1"/>
    <col min="11004" max="11004" width="73.7109375" style="40" customWidth="1"/>
    <col min="11005" max="11005" width="10.28515625" style="40" customWidth="1"/>
    <col min="11006" max="11006" width="13" style="40" customWidth="1"/>
    <col min="11007" max="11007" width="11.85546875" style="40" customWidth="1"/>
    <col min="11008" max="11008" width="18.85546875" style="40" bestFit="1" customWidth="1"/>
    <col min="11009" max="11009" width="18" style="40" customWidth="1"/>
    <col min="11010" max="11010" width="14.5703125" style="40" customWidth="1"/>
    <col min="11011" max="11011" width="12.140625" style="40" customWidth="1"/>
    <col min="11012" max="11012" width="12.7109375" style="40" customWidth="1"/>
    <col min="11013" max="11013" width="19.7109375" style="40" customWidth="1"/>
    <col min="11014" max="11014" width="21" style="40" customWidth="1"/>
    <col min="11015" max="11016" width="0" style="40" hidden="1" customWidth="1"/>
    <col min="11017" max="11017" width="13.28515625" style="40" customWidth="1"/>
    <col min="11018" max="11018" width="12.7109375" style="40" customWidth="1"/>
    <col min="11019" max="11257" width="8.7109375" style="40"/>
    <col min="11258" max="11258" width="8.28515625" style="40" customWidth="1"/>
    <col min="11259" max="11259" width="16" style="40" customWidth="1"/>
    <col min="11260" max="11260" width="73.7109375" style="40" customWidth="1"/>
    <col min="11261" max="11261" width="10.28515625" style="40" customWidth="1"/>
    <col min="11262" max="11262" width="13" style="40" customWidth="1"/>
    <col min="11263" max="11263" width="11.85546875" style="40" customWidth="1"/>
    <col min="11264" max="11264" width="18.85546875" style="40" bestFit="1" customWidth="1"/>
    <col min="11265" max="11265" width="18" style="40" customWidth="1"/>
    <col min="11266" max="11266" width="14.5703125" style="40" customWidth="1"/>
    <col min="11267" max="11267" width="12.140625" style="40" customWidth="1"/>
    <col min="11268" max="11268" width="12.7109375" style="40" customWidth="1"/>
    <col min="11269" max="11269" width="19.7109375" style="40" customWidth="1"/>
    <col min="11270" max="11270" width="21" style="40" customWidth="1"/>
    <col min="11271" max="11272" width="0" style="40" hidden="1" customWidth="1"/>
    <col min="11273" max="11273" width="13.28515625" style="40" customWidth="1"/>
    <col min="11274" max="11274" width="12.7109375" style="40" customWidth="1"/>
    <col min="11275" max="11513" width="8.7109375" style="40"/>
    <col min="11514" max="11514" width="8.28515625" style="40" customWidth="1"/>
    <col min="11515" max="11515" width="16" style="40" customWidth="1"/>
    <col min="11516" max="11516" width="73.7109375" style="40" customWidth="1"/>
    <col min="11517" max="11517" width="10.28515625" style="40" customWidth="1"/>
    <col min="11518" max="11518" width="13" style="40" customWidth="1"/>
    <col min="11519" max="11519" width="11.85546875" style="40" customWidth="1"/>
    <col min="11520" max="11520" width="18.85546875" style="40" bestFit="1" customWidth="1"/>
    <col min="11521" max="11521" width="18" style="40" customWidth="1"/>
    <col min="11522" max="11522" width="14.5703125" style="40" customWidth="1"/>
    <col min="11523" max="11523" width="12.140625" style="40" customWidth="1"/>
    <col min="11524" max="11524" width="12.7109375" style="40" customWidth="1"/>
    <col min="11525" max="11525" width="19.7109375" style="40" customWidth="1"/>
    <col min="11526" max="11526" width="21" style="40" customWidth="1"/>
    <col min="11527" max="11528" width="0" style="40" hidden="1" customWidth="1"/>
    <col min="11529" max="11529" width="13.28515625" style="40" customWidth="1"/>
    <col min="11530" max="11530" width="12.7109375" style="40" customWidth="1"/>
    <col min="11531" max="11769" width="8.7109375" style="40"/>
    <col min="11770" max="11770" width="8.28515625" style="40" customWidth="1"/>
    <col min="11771" max="11771" width="16" style="40" customWidth="1"/>
    <col min="11772" max="11772" width="73.7109375" style="40" customWidth="1"/>
    <col min="11773" max="11773" width="10.28515625" style="40" customWidth="1"/>
    <col min="11774" max="11774" width="13" style="40" customWidth="1"/>
    <col min="11775" max="11775" width="11.85546875" style="40" customWidth="1"/>
    <col min="11776" max="11776" width="18.85546875" style="40" bestFit="1" customWidth="1"/>
    <col min="11777" max="11777" width="18" style="40" customWidth="1"/>
    <col min="11778" max="11778" width="14.5703125" style="40" customWidth="1"/>
    <col min="11779" max="11779" width="12.140625" style="40" customWidth="1"/>
    <col min="11780" max="11780" width="12.7109375" style="40" customWidth="1"/>
    <col min="11781" max="11781" width="19.7109375" style="40" customWidth="1"/>
    <col min="11782" max="11782" width="21" style="40" customWidth="1"/>
    <col min="11783" max="11784" width="0" style="40" hidden="1" customWidth="1"/>
    <col min="11785" max="11785" width="13.28515625" style="40" customWidth="1"/>
    <col min="11786" max="11786" width="12.7109375" style="40" customWidth="1"/>
    <col min="11787" max="12025" width="8.7109375" style="40"/>
    <col min="12026" max="12026" width="8.28515625" style="40" customWidth="1"/>
    <col min="12027" max="12027" width="16" style="40" customWidth="1"/>
    <col min="12028" max="12028" width="73.7109375" style="40" customWidth="1"/>
    <col min="12029" max="12029" width="10.28515625" style="40" customWidth="1"/>
    <col min="12030" max="12030" width="13" style="40" customWidth="1"/>
    <col min="12031" max="12031" width="11.85546875" style="40" customWidth="1"/>
    <col min="12032" max="12032" width="18.85546875" style="40" bestFit="1" customWidth="1"/>
    <col min="12033" max="12033" width="18" style="40" customWidth="1"/>
    <col min="12034" max="12034" width="14.5703125" style="40" customWidth="1"/>
    <col min="12035" max="12035" width="12.140625" style="40" customWidth="1"/>
    <col min="12036" max="12036" width="12.7109375" style="40" customWidth="1"/>
    <col min="12037" max="12037" width="19.7109375" style="40" customWidth="1"/>
    <col min="12038" max="12038" width="21" style="40" customWidth="1"/>
    <col min="12039" max="12040" width="0" style="40" hidden="1" customWidth="1"/>
    <col min="12041" max="12041" width="13.28515625" style="40" customWidth="1"/>
    <col min="12042" max="12042" width="12.7109375" style="40" customWidth="1"/>
    <col min="12043" max="12281" width="8.7109375" style="40"/>
    <col min="12282" max="12282" width="8.28515625" style="40" customWidth="1"/>
    <col min="12283" max="12283" width="16" style="40" customWidth="1"/>
    <col min="12284" max="12284" width="73.7109375" style="40" customWidth="1"/>
    <col min="12285" max="12285" width="10.28515625" style="40" customWidth="1"/>
    <col min="12286" max="12286" width="13" style="40" customWidth="1"/>
    <col min="12287" max="12287" width="11.85546875" style="40" customWidth="1"/>
    <col min="12288" max="12288" width="18.85546875" style="40" bestFit="1" customWidth="1"/>
    <col min="12289" max="12289" width="18" style="40" customWidth="1"/>
    <col min="12290" max="12290" width="14.5703125" style="40" customWidth="1"/>
    <col min="12291" max="12291" width="12.140625" style="40" customWidth="1"/>
    <col min="12292" max="12292" width="12.7109375" style="40" customWidth="1"/>
    <col min="12293" max="12293" width="19.7109375" style="40" customWidth="1"/>
    <col min="12294" max="12294" width="21" style="40" customWidth="1"/>
    <col min="12295" max="12296" width="0" style="40" hidden="1" customWidth="1"/>
    <col min="12297" max="12297" width="13.28515625" style="40" customWidth="1"/>
    <col min="12298" max="12298" width="12.7109375" style="40" customWidth="1"/>
    <col min="12299" max="12537" width="8.7109375" style="40"/>
    <col min="12538" max="12538" width="8.28515625" style="40" customWidth="1"/>
    <col min="12539" max="12539" width="16" style="40" customWidth="1"/>
    <col min="12540" max="12540" width="73.7109375" style="40" customWidth="1"/>
    <col min="12541" max="12541" width="10.28515625" style="40" customWidth="1"/>
    <col min="12542" max="12542" width="13" style="40" customWidth="1"/>
    <col min="12543" max="12543" width="11.85546875" style="40" customWidth="1"/>
    <col min="12544" max="12544" width="18.85546875" style="40" bestFit="1" customWidth="1"/>
    <col min="12545" max="12545" width="18" style="40" customWidth="1"/>
    <col min="12546" max="12546" width="14.5703125" style="40" customWidth="1"/>
    <col min="12547" max="12547" width="12.140625" style="40" customWidth="1"/>
    <col min="12548" max="12548" width="12.7109375" style="40" customWidth="1"/>
    <col min="12549" max="12549" width="19.7109375" style="40" customWidth="1"/>
    <col min="12550" max="12550" width="21" style="40" customWidth="1"/>
    <col min="12551" max="12552" width="0" style="40" hidden="1" customWidth="1"/>
    <col min="12553" max="12553" width="13.28515625" style="40" customWidth="1"/>
    <col min="12554" max="12554" width="12.7109375" style="40" customWidth="1"/>
    <col min="12555" max="12793" width="8.7109375" style="40"/>
    <col min="12794" max="12794" width="8.28515625" style="40" customWidth="1"/>
    <col min="12795" max="12795" width="16" style="40" customWidth="1"/>
    <col min="12796" max="12796" width="73.7109375" style="40" customWidth="1"/>
    <col min="12797" max="12797" width="10.28515625" style="40" customWidth="1"/>
    <col min="12798" max="12798" width="13" style="40" customWidth="1"/>
    <col min="12799" max="12799" width="11.85546875" style="40" customWidth="1"/>
    <col min="12800" max="12800" width="18.85546875" style="40" bestFit="1" customWidth="1"/>
    <col min="12801" max="12801" width="18" style="40" customWidth="1"/>
    <col min="12802" max="12802" width="14.5703125" style="40" customWidth="1"/>
    <col min="12803" max="12803" width="12.140625" style="40" customWidth="1"/>
    <col min="12804" max="12804" width="12.7109375" style="40" customWidth="1"/>
    <col min="12805" max="12805" width="19.7109375" style="40" customWidth="1"/>
    <col min="12806" max="12806" width="21" style="40" customWidth="1"/>
    <col min="12807" max="12808" width="0" style="40" hidden="1" customWidth="1"/>
    <col min="12809" max="12809" width="13.28515625" style="40" customWidth="1"/>
    <col min="12810" max="12810" width="12.7109375" style="40" customWidth="1"/>
    <col min="12811" max="13049" width="8.7109375" style="40"/>
    <col min="13050" max="13050" width="8.28515625" style="40" customWidth="1"/>
    <col min="13051" max="13051" width="16" style="40" customWidth="1"/>
    <col min="13052" max="13052" width="73.7109375" style="40" customWidth="1"/>
    <col min="13053" max="13053" width="10.28515625" style="40" customWidth="1"/>
    <col min="13054" max="13054" width="13" style="40" customWidth="1"/>
    <col min="13055" max="13055" width="11.85546875" style="40" customWidth="1"/>
    <col min="13056" max="13056" width="18.85546875" style="40" bestFit="1" customWidth="1"/>
    <col min="13057" max="13057" width="18" style="40" customWidth="1"/>
    <col min="13058" max="13058" width="14.5703125" style="40" customWidth="1"/>
    <col min="13059" max="13059" width="12.140625" style="40" customWidth="1"/>
    <col min="13060" max="13060" width="12.7109375" style="40" customWidth="1"/>
    <col min="13061" max="13061" width="19.7109375" style="40" customWidth="1"/>
    <col min="13062" max="13062" width="21" style="40" customWidth="1"/>
    <col min="13063" max="13064" width="0" style="40" hidden="1" customWidth="1"/>
    <col min="13065" max="13065" width="13.28515625" style="40" customWidth="1"/>
    <col min="13066" max="13066" width="12.7109375" style="40" customWidth="1"/>
    <col min="13067" max="13305" width="8.7109375" style="40"/>
    <col min="13306" max="13306" width="8.28515625" style="40" customWidth="1"/>
    <col min="13307" max="13307" width="16" style="40" customWidth="1"/>
    <col min="13308" max="13308" width="73.7109375" style="40" customWidth="1"/>
    <col min="13309" max="13309" width="10.28515625" style="40" customWidth="1"/>
    <col min="13310" max="13310" width="13" style="40" customWidth="1"/>
    <col min="13311" max="13311" width="11.85546875" style="40" customWidth="1"/>
    <col min="13312" max="13312" width="18.85546875" style="40" bestFit="1" customWidth="1"/>
    <col min="13313" max="13313" width="18" style="40" customWidth="1"/>
    <col min="13314" max="13314" width="14.5703125" style="40" customWidth="1"/>
    <col min="13315" max="13315" width="12.140625" style="40" customWidth="1"/>
    <col min="13316" max="13316" width="12.7109375" style="40" customWidth="1"/>
    <col min="13317" max="13317" width="19.7109375" style="40" customWidth="1"/>
    <col min="13318" max="13318" width="21" style="40" customWidth="1"/>
    <col min="13319" max="13320" width="0" style="40" hidden="1" customWidth="1"/>
    <col min="13321" max="13321" width="13.28515625" style="40" customWidth="1"/>
    <col min="13322" max="13322" width="12.7109375" style="40" customWidth="1"/>
    <col min="13323" max="13561" width="8.7109375" style="40"/>
    <col min="13562" max="13562" width="8.28515625" style="40" customWidth="1"/>
    <col min="13563" max="13563" width="16" style="40" customWidth="1"/>
    <col min="13564" max="13564" width="73.7109375" style="40" customWidth="1"/>
    <col min="13565" max="13565" width="10.28515625" style="40" customWidth="1"/>
    <col min="13566" max="13566" width="13" style="40" customWidth="1"/>
    <col min="13567" max="13567" width="11.85546875" style="40" customWidth="1"/>
    <col min="13568" max="13568" width="18.85546875" style="40" bestFit="1" customWidth="1"/>
    <col min="13569" max="13569" width="18" style="40" customWidth="1"/>
    <col min="13570" max="13570" width="14.5703125" style="40" customWidth="1"/>
    <col min="13571" max="13571" width="12.140625" style="40" customWidth="1"/>
    <col min="13572" max="13572" width="12.7109375" style="40" customWidth="1"/>
    <col min="13573" max="13573" width="19.7109375" style="40" customWidth="1"/>
    <col min="13574" max="13574" width="21" style="40" customWidth="1"/>
    <col min="13575" max="13576" width="0" style="40" hidden="1" customWidth="1"/>
    <col min="13577" max="13577" width="13.28515625" style="40" customWidth="1"/>
    <col min="13578" max="13578" width="12.7109375" style="40" customWidth="1"/>
    <col min="13579" max="13817" width="8.7109375" style="40"/>
    <col min="13818" max="13818" width="8.28515625" style="40" customWidth="1"/>
    <col min="13819" max="13819" width="16" style="40" customWidth="1"/>
    <col min="13820" max="13820" width="73.7109375" style="40" customWidth="1"/>
    <col min="13821" max="13821" width="10.28515625" style="40" customWidth="1"/>
    <col min="13822" max="13822" width="13" style="40" customWidth="1"/>
    <col min="13823" max="13823" width="11.85546875" style="40" customWidth="1"/>
    <col min="13824" max="13824" width="18.85546875" style="40" bestFit="1" customWidth="1"/>
    <col min="13825" max="13825" width="18" style="40" customWidth="1"/>
    <col min="13826" max="13826" width="14.5703125" style="40" customWidth="1"/>
    <col min="13827" max="13827" width="12.140625" style="40" customWidth="1"/>
    <col min="13828" max="13828" width="12.7109375" style="40" customWidth="1"/>
    <col min="13829" max="13829" width="19.7109375" style="40" customWidth="1"/>
    <col min="13830" max="13830" width="21" style="40" customWidth="1"/>
    <col min="13831" max="13832" width="0" style="40" hidden="1" customWidth="1"/>
    <col min="13833" max="13833" width="13.28515625" style="40" customWidth="1"/>
    <col min="13834" max="13834" width="12.7109375" style="40" customWidth="1"/>
    <col min="13835" max="14073" width="8.7109375" style="40"/>
    <col min="14074" max="14074" width="8.28515625" style="40" customWidth="1"/>
    <col min="14075" max="14075" width="16" style="40" customWidth="1"/>
    <col min="14076" max="14076" width="73.7109375" style="40" customWidth="1"/>
    <col min="14077" max="14077" width="10.28515625" style="40" customWidth="1"/>
    <col min="14078" max="14078" width="13" style="40" customWidth="1"/>
    <col min="14079" max="14079" width="11.85546875" style="40" customWidth="1"/>
    <col min="14080" max="14080" width="18.85546875" style="40" bestFit="1" customWidth="1"/>
    <col min="14081" max="14081" width="18" style="40" customWidth="1"/>
    <col min="14082" max="14082" width="14.5703125" style="40" customWidth="1"/>
    <col min="14083" max="14083" width="12.140625" style="40" customWidth="1"/>
    <col min="14084" max="14084" width="12.7109375" style="40" customWidth="1"/>
    <col min="14085" max="14085" width="19.7109375" style="40" customWidth="1"/>
    <col min="14086" max="14086" width="21" style="40" customWidth="1"/>
    <col min="14087" max="14088" width="0" style="40" hidden="1" customWidth="1"/>
    <col min="14089" max="14089" width="13.28515625" style="40" customWidth="1"/>
    <col min="14090" max="14090" width="12.7109375" style="40" customWidth="1"/>
    <col min="14091" max="14329" width="8.7109375" style="40"/>
    <col min="14330" max="14330" width="8.28515625" style="40" customWidth="1"/>
    <col min="14331" max="14331" width="16" style="40" customWidth="1"/>
    <col min="14332" max="14332" width="73.7109375" style="40" customWidth="1"/>
    <col min="14333" max="14333" width="10.28515625" style="40" customWidth="1"/>
    <col min="14334" max="14334" width="13" style="40" customWidth="1"/>
    <col min="14335" max="14335" width="11.85546875" style="40" customWidth="1"/>
    <col min="14336" max="14336" width="18.85546875" style="40" bestFit="1" customWidth="1"/>
    <col min="14337" max="14337" width="18" style="40" customWidth="1"/>
    <col min="14338" max="14338" width="14.5703125" style="40" customWidth="1"/>
    <col min="14339" max="14339" width="12.140625" style="40" customWidth="1"/>
    <col min="14340" max="14340" width="12.7109375" style="40" customWidth="1"/>
    <col min="14341" max="14341" width="19.7109375" style="40" customWidth="1"/>
    <col min="14342" max="14342" width="21" style="40" customWidth="1"/>
    <col min="14343" max="14344" width="0" style="40" hidden="1" customWidth="1"/>
    <col min="14345" max="14345" width="13.28515625" style="40" customWidth="1"/>
    <col min="14346" max="14346" width="12.7109375" style="40" customWidth="1"/>
    <col min="14347" max="14585" width="8.7109375" style="40"/>
    <col min="14586" max="14586" width="8.28515625" style="40" customWidth="1"/>
    <col min="14587" max="14587" width="16" style="40" customWidth="1"/>
    <col min="14588" max="14588" width="73.7109375" style="40" customWidth="1"/>
    <col min="14589" max="14589" width="10.28515625" style="40" customWidth="1"/>
    <col min="14590" max="14590" width="13" style="40" customWidth="1"/>
    <col min="14591" max="14591" width="11.85546875" style="40" customWidth="1"/>
    <col min="14592" max="14592" width="18.85546875" style="40" bestFit="1" customWidth="1"/>
    <col min="14593" max="14593" width="18" style="40" customWidth="1"/>
    <col min="14594" max="14594" width="14.5703125" style="40" customWidth="1"/>
    <col min="14595" max="14595" width="12.140625" style="40" customWidth="1"/>
    <col min="14596" max="14596" width="12.7109375" style="40" customWidth="1"/>
    <col min="14597" max="14597" width="19.7109375" style="40" customWidth="1"/>
    <col min="14598" max="14598" width="21" style="40" customWidth="1"/>
    <col min="14599" max="14600" width="0" style="40" hidden="1" customWidth="1"/>
    <col min="14601" max="14601" width="13.28515625" style="40" customWidth="1"/>
    <col min="14602" max="14602" width="12.7109375" style="40" customWidth="1"/>
    <col min="14603" max="14841" width="8.7109375" style="40"/>
    <col min="14842" max="14842" width="8.28515625" style="40" customWidth="1"/>
    <col min="14843" max="14843" width="16" style="40" customWidth="1"/>
    <col min="14844" max="14844" width="73.7109375" style="40" customWidth="1"/>
    <col min="14845" max="14845" width="10.28515625" style="40" customWidth="1"/>
    <col min="14846" max="14846" width="13" style="40" customWidth="1"/>
    <col min="14847" max="14847" width="11.85546875" style="40" customWidth="1"/>
    <col min="14848" max="14848" width="18.85546875" style="40" bestFit="1" customWidth="1"/>
    <col min="14849" max="14849" width="18" style="40" customWidth="1"/>
    <col min="14850" max="14850" width="14.5703125" style="40" customWidth="1"/>
    <col min="14851" max="14851" width="12.140625" style="40" customWidth="1"/>
    <col min="14852" max="14852" width="12.7109375" style="40" customWidth="1"/>
    <col min="14853" max="14853" width="19.7109375" style="40" customWidth="1"/>
    <col min="14854" max="14854" width="21" style="40" customWidth="1"/>
    <col min="14855" max="14856" width="0" style="40" hidden="1" customWidth="1"/>
    <col min="14857" max="14857" width="13.28515625" style="40" customWidth="1"/>
    <col min="14858" max="14858" width="12.7109375" style="40" customWidth="1"/>
    <col min="14859" max="15097" width="8.7109375" style="40"/>
    <col min="15098" max="15098" width="8.28515625" style="40" customWidth="1"/>
    <col min="15099" max="15099" width="16" style="40" customWidth="1"/>
    <col min="15100" max="15100" width="73.7109375" style="40" customWidth="1"/>
    <col min="15101" max="15101" width="10.28515625" style="40" customWidth="1"/>
    <col min="15102" max="15102" width="13" style="40" customWidth="1"/>
    <col min="15103" max="15103" width="11.85546875" style="40" customWidth="1"/>
    <col min="15104" max="15104" width="18.85546875" style="40" bestFit="1" customWidth="1"/>
    <col min="15105" max="15105" width="18" style="40" customWidth="1"/>
    <col min="15106" max="15106" width="14.5703125" style="40" customWidth="1"/>
    <col min="15107" max="15107" width="12.140625" style="40" customWidth="1"/>
    <col min="15108" max="15108" width="12.7109375" style="40" customWidth="1"/>
    <col min="15109" max="15109" width="19.7109375" style="40" customWidth="1"/>
    <col min="15110" max="15110" width="21" style="40" customWidth="1"/>
    <col min="15111" max="15112" width="0" style="40" hidden="1" customWidth="1"/>
    <col min="15113" max="15113" width="13.28515625" style="40" customWidth="1"/>
    <col min="15114" max="15114" width="12.7109375" style="40" customWidth="1"/>
    <col min="15115" max="15353" width="8.7109375" style="40"/>
    <col min="15354" max="15354" width="8.28515625" style="40" customWidth="1"/>
    <col min="15355" max="15355" width="16" style="40" customWidth="1"/>
    <col min="15356" max="15356" width="73.7109375" style="40" customWidth="1"/>
    <col min="15357" max="15357" width="10.28515625" style="40" customWidth="1"/>
    <col min="15358" max="15358" width="13" style="40" customWidth="1"/>
    <col min="15359" max="15359" width="11.85546875" style="40" customWidth="1"/>
    <col min="15360" max="15360" width="18.85546875" style="40" bestFit="1" customWidth="1"/>
    <col min="15361" max="15361" width="18" style="40" customWidth="1"/>
    <col min="15362" max="15362" width="14.5703125" style="40" customWidth="1"/>
    <col min="15363" max="15363" width="12.140625" style="40" customWidth="1"/>
    <col min="15364" max="15364" width="12.7109375" style="40" customWidth="1"/>
    <col min="15365" max="15365" width="19.7109375" style="40" customWidth="1"/>
    <col min="15366" max="15366" width="21" style="40" customWidth="1"/>
    <col min="15367" max="15368" width="0" style="40" hidden="1" customWidth="1"/>
    <col min="15369" max="15369" width="13.28515625" style="40" customWidth="1"/>
    <col min="15370" max="15370" width="12.7109375" style="40" customWidth="1"/>
    <col min="15371" max="15609" width="8.7109375" style="40"/>
    <col min="15610" max="15610" width="8.28515625" style="40" customWidth="1"/>
    <col min="15611" max="15611" width="16" style="40" customWidth="1"/>
    <col min="15612" max="15612" width="73.7109375" style="40" customWidth="1"/>
    <col min="15613" max="15613" width="10.28515625" style="40" customWidth="1"/>
    <col min="15614" max="15614" width="13" style="40" customWidth="1"/>
    <col min="15615" max="15615" width="11.85546875" style="40" customWidth="1"/>
    <col min="15616" max="15616" width="18.85546875" style="40" bestFit="1" customWidth="1"/>
    <col min="15617" max="15617" width="18" style="40" customWidth="1"/>
    <col min="15618" max="15618" width="14.5703125" style="40" customWidth="1"/>
    <col min="15619" max="15619" width="12.140625" style="40" customWidth="1"/>
    <col min="15620" max="15620" width="12.7109375" style="40" customWidth="1"/>
    <col min="15621" max="15621" width="19.7109375" style="40" customWidth="1"/>
    <col min="15622" max="15622" width="21" style="40" customWidth="1"/>
    <col min="15623" max="15624" width="0" style="40" hidden="1" customWidth="1"/>
    <col min="15625" max="15625" width="13.28515625" style="40" customWidth="1"/>
    <col min="15626" max="15626" width="12.7109375" style="40" customWidth="1"/>
    <col min="15627" max="15865" width="8.7109375" style="40"/>
    <col min="15866" max="15866" width="8.28515625" style="40" customWidth="1"/>
    <col min="15867" max="15867" width="16" style="40" customWidth="1"/>
    <col min="15868" max="15868" width="73.7109375" style="40" customWidth="1"/>
    <col min="15869" max="15869" width="10.28515625" style="40" customWidth="1"/>
    <col min="15870" max="15870" width="13" style="40" customWidth="1"/>
    <col min="15871" max="15871" width="11.85546875" style="40" customWidth="1"/>
    <col min="15872" max="15872" width="18.85546875" style="40" bestFit="1" customWidth="1"/>
    <col min="15873" max="15873" width="18" style="40" customWidth="1"/>
    <col min="15874" max="15874" width="14.5703125" style="40" customWidth="1"/>
    <col min="15875" max="15875" width="12.140625" style="40" customWidth="1"/>
    <col min="15876" max="15876" width="12.7109375" style="40" customWidth="1"/>
    <col min="15877" max="15877" width="19.7109375" style="40" customWidth="1"/>
    <col min="15878" max="15878" width="21" style="40" customWidth="1"/>
    <col min="15879" max="15880" width="0" style="40" hidden="1" customWidth="1"/>
    <col min="15881" max="15881" width="13.28515625" style="40" customWidth="1"/>
    <col min="15882" max="15882" width="12.7109375" style="40" customWidth="1"/>
    <col min="15883" max="16121" width="8.7109375" style="40"/>
    <col min="16122" max="16122" width="8.28515625" style="40" customWidth="1"/>
    <col min="16123" max="16123" width="16" style="40" customWidth="1"/>
    <col min="16124" max="16124" width="73.7109375" style="40" customWidth="1"/>
    <col min="16125" max="16125" width="10.28515625" style="40" customWidth="1"/>
    <col min="16126" max="16126" width="13" style="40" customWidth="1"/>
    <col min="16127" max="16127" width="11.85546875" style="40" customWidth="1"/>
    <col min="16128" max="16128" width="18.85546875" style="40" bestFit="1" customWidth="1"/>
    <col min="16129" max="16129" width="18" style="40" customWidth="1"/>
    <col min="16130" max="16130" width="14.5703125" style="40" customWidth="1"/>
    <col min="16131" max="16131" width="12.140625" style="40" customWidth="1"/>
    <col min="16132" max="16132" width="12.7109375" style="40" customWidth="1"/>
    <col min="16133" max="16133" width="19.7109375" style="40" customWidth="1"/>
    <col min="16134" max="16134" width="21" style="40" customWidth="1"/>
    <col min="16135" max="16136" width="0" style="40" hidden="1" customWidth="1"/>
    <col min="16137" max="16137" width="13.28515625" style="40" customWidth="1"/>
    <col min="16138" max="16138" width="12.7109375" style="40" customWidth="1"/>
    <col min="16139" max="16384" width="8.7109375" style="40"/>
  </cols>
  <sheetData>
    <row r="1" spans="1:14" ht="22.5" customHeight="1">
      <c r="A1" s="254" t="s">
        <v>162</v>
      </c>
      <c r="B1" s="254"/>
      <c r="C1" s="254"/>
      <c r="D1" s="254"/>
      <c r="E1" s="254"/>
      <c r="F1" s="254"/>
      <c r="G1" s="254"/>
      <c r="H1" s="254"/>
      <c r="I1" s="254"/>
      <c r="J1" s="254"/>
      <c r="K1" s="254"/>
      <c r="L1" s="254"/>
      <c r="M1" s="254"/>
      <c r="N1" s="254"/>
    </row>
    <row r="2" spans="1:14" ht="22.5" customHeight="1">
      <c r="A2" s="261" t="s">
        <v>174</v>
      </c>
      <c r="B2" s="261"/>
      <c r="C2" s="264" t="s">
        <v>268</v>
      </c>
      <c r="D2" s="264"/>
      <c r="E2" s="264"/>
      <c r="F2" s="264"/>
      <c r="G2" s="264"/>
      <c r="H2" s="264"/>
      <c r="I2" s="264"/>
      <c r="J2" s="264"/>
      <c r="K2" s="264"/>
      <c r="L2" s="264"/>
      <c r="M2" s="264"/>
      <c r="N2" s="264"/>
    </row>
    <row r="3" spans="1:14" ht="22.5" customHeight="1">
      <c r="A3" s="262" t="s">
        <v>176</v>
      </c>
      <c r="B3" s="262"/>
      <c r="C3" s="252"/>
      <c r="D3" s="252"/>
      <c r="E3" s="252"/>
      <c r="F3" s="252"/>
      <c r="G3" s="252"/>
      <c r="H3" s="252"/>
      <c r="I3" s="252"/>
      <c r="J3" s="252"/>
      <c r="K3" s="252"/>
      <c r="L3" s="252"/>
      <c r="M3" s="252"/>
      <c r="N3" s="252"/>
    </row>
    <row r="4" spans="1:14" ht="22.5" customHeight="1">
      <c r="A4" s="262" t="s">
        <v>175</v>
      </c>
      <c r="B4" s="262"/>
      <c r="C4" s="252"/>
      <c r="D4" s="252"/>
      <c r="E4" s="252"/>
      <c r="F4" s="252"/>
      <c r="G4" s="252"/>
      <c r="H4" s="252"/>
      <c r="I4" s="252"/>
      <c r="J4" s="252"/>
      <c r="K4" s="252"/>
      <c r="L4" s="252"/>
      <c r="M4" s="252"/>
      <c r="N4" s="252"/>
    </row>
    <row r="5" spans="1:14" ht="24.75" customHeight="1">
      <c r="A5" s="263" t="s">
        <v>177</v>
      </c>
      <c r="B5" s="263"/>
      <c r="C5" s="253"/>
      <c r="D5" s="253"/>
      <c r="E5" s="253"/>
      <c r="F5" s="253"/>
      <c r="G5" s="253"/>
      <c r="H5" s="253"/>
      <c r="I5" s="253"/>
      <c r="J5" s="253"/>
      <c r="K5" s="253"/>
      <c r="L5" s="253"/>
      <c r="M5" s="253"/>
      <c r="N5" s="253"/>
    </row>
    <row r="6" spans="1:14" s="58" customFormat="1" ht="25.5" customHeight="1">
      <c r="A6" s="255" t="s">
        <v>163</v>
      </c>
      <c r="B6" s="255" t="s">
        <v>164</v>
      </c>
      <c r="C6" s="256" t="s">
        <v>165</v>
      </c>
      <c r="D6" s="255" t="s">
        <v>166</v>
      </c>
      <c r="E6" s="257" t="s">
        <v>167</v>
      </c>
      <c r="F6" s="258" t="s">
        <v>172</v>
      </c>
      <c r="G6" s="258"/>
      <c r="H6" s="258" t="s">
        <v>161</v>
      </c>
      <c r="I6" s="258"/>
      <c r="J6" s="258"/>
      <c r="K6" s="258" t="s">
        <v>173</v>
      </c>
      <c r="L6" s="258"/>
      <c r="M6" s="259" t="s">
        <v>171</v>
      </c>
      <c r="N6" s="258" t="s">
        <v>168</v>
      </c>
    </row>
    <row r="7" spans="1:14" s="58" customFormat="1" ht="23.25" customHeight="1">
      <c r="A7" s="255"/>
      <c r="B7" s="255"/>
      <c r="C7" s="256"/>
      <c r="D7" s="255"/>
      <c r="E7" s="257"/>
      <c r="F7" s="57" t="s">
        <v>169</v>
      </c>
      <c r="G7" s="57" t="s">
        <v>170</v>
      </c>
      <c r="H7" s="57" t="s">
        <v>169</v>
      </c>
      <c r="I7" s="57" t="s">
        <v>226</v>
      </c>
      <c r="J7" s="57" t="s">
        <v>170</v>
      </c>
      <c r="K7" s="57" t="s">
        <v>169</v>
      </c>
      <c r="L7" s="57" t="s">
        <v>170</v>
      </c>
      <c r="M7" s="260"/>
      <c r="N7" s="258"/>
    </row>
    <row r="8" spans="1:14" ht="15">
      <c r="A8" s="42"/>
      <c r="B8" s="42"/>
      <c r="C8" s="41"/>
      <c r="D8" s="42"/>
      <c r="E8" s="43"/>
      <c r="F8" s="42"/>
      <c r="G8" s="44">
        <f t="shared" ref="G8:G104" si="0">F8*$E8</f>
        <v>0</v>
      </c>
      <c r="H8" s="44"/>
      <c r="I8" s="44"/>
      <c r="J8" s="44">
        <f>H8*$E8</f>
        <v>0</v>
      </c>
      <c r="K8" s="42">
        <f>H8+F8</f>
        <v>0</v>
      </c>
      <c r="L8" s="44">
        <f t="shared" ref="L8:L104" si="1">K8*$E8</f>
        <v>0</v>
      </c>
      <c r="M8" s="55" t="str">
        <f>IFERROR(J8/G8,"")</f>
        <v/>
      </c>
      <c r="N8" s="42"/>
    </row>
    <row r="9" spans="1:14" ht="15">
      <c r="A9" s="76"/>
      <c r="B9" s="42"/>
      <c r="C9" s="59" t="s">
        <v>178</v>
      </c>
      <c r="D9" s="64"/>
      <c r="E9" s="67"/>
      <c r="F9" s="69"/>
      <c r="G9" s="44">
        <f t="shared" si="0"/>
        <v>0</v>
      </c>
      <c r="H9" s="44"/>
      <c r="I9" s="68"/>
      <c r="J9" s="44">
        <f>I9*H9</f>
        <v>0</v>
      </c>
      <c r="K9" s="42">
        <f>H9+F9</f>
        <v>0</v>
      </c>
      <c r="L9" s="44">
        <f t="shared" si="1"/>
        <v>0</v>
      </c>
      <c r="M9" s="55" t="str">
        <f>IFERROR(J9/G9,"")</f>
        <v/>
      </c>
      <c r="N9" s="42"/>
    </row>
    <row r="10" spans="1:14" ht="51">
      <c r="A10" s="77" t="s">
        <v>227</v>
      </c>
      <c r="B10" s="82"/>
      <c r="C10" s="86" t="s">
        <v>179</v>
      </c>
      <c r="D10" s="65"/>
      <c r="E10" s="71"/>
      <c r="F10" s="71"/>
      <c r="G10" s="84">
        <f t="shared" si="0"/>
        <v>0</v>
      </c>
      <c r="H10" s="84"/>
      <c r="I10" s="73"/>
      <c r="J10" s="84">
        <f>I10</f>
        <v>0</v>
      </c>
      <c r="K10" s="82">
        <f>H10+F10</f>
        <v>0</v>
      </c>
      <c r="L10" s="84">
        <f t="shared" si="1"/>
        <v>0</v>
      </c>
      <c r="M10" s="87" t="str">
        <f>IFERROR(J10/G10,"")</f>
        <v/>
      </c>
      <c r="N10" s="82"/>
    </row>
    <row r="11" spans="1:14" ht="15">
      <c r="A11" s="78">
        <v>1</v>
      </c>
      <c r="B11" s="82"/>
      <c r="C11" s="83" t="s">
        <v>180</v>
      </c>
      <c r="D11" s="65"/>
      <c r="E11" s="72"/>
      <c r="F11" s="70"/>
      <c r="G11" s="70"/>
      <c r="H11" s="84"/>
      <c r="I11" s="85"/>
      <c r="J11" s="84"/>
      <c r="K11" s="82"/>
      <c r="L11" s="84"/>
      <c r="M11" s="87"/>
      <c r="N11" s="82"/>
    </row>
    <row r="12" spans="1:14" ht="52.5">
      <c r="A12" s="78">
        <f>A11+0.01</f>
        <v>1.01</v>
      </c>
      <c r="B12" s="82"/>
      <c r="C12" s="88" t="s">
        <v>181</v>
      </c>
      <c r="D12" s="65" t="s">
        <v>223</v>
      </c>
      <c r="E12" s="71">
        <v>1870</v>
      </c>
      <c r="F12" s="71">
        <f>(5.25+2.7+2.96)*4.5+(0.75*1.3)-(1+0.7)*2.2+(45.36*0.05)</f>
        <v>48.597999999999999</v>
      </c>
      <c r="G12" s="84">
        <f>F12*E12</f>
        <v>90878.26</v>
      </c>
      <c r="H12" s="84"/>
      <c r="I12" s="75">
        <v>0</v>
      </c>
      <c r="J12" s="84">
        <f t="shared" ref="J12:J14" si="2">I12*H12</f>
        <v>0</v>
      </c>
      <c r="K12" s="89">
        <f>H12+F12</f>
        <v>48.597999999999999</v>
      </c>
      <c r="L12" s="84">
        <f>J12+G12</f>
        <v>90878.26</v>
      </c>
      <c r="M12" s="87"/>
      <c r="N12" s="82"/>
    </row>
    <row r="13" spans="1:14" ht="79.5">
      <c r="A13" s="78">
        <f>A12+0.01</f>
        <v>1.02</v>
      </c>
      <c r="B13" s="82"/>
      <c r="C13" s="90" t="s">
        <v>182</v>
      </c>
      <c r="D13" s="65" t="s">
        <v>223</v>
      </c>
      <c r="E13" s="71">
        <v>1870</v>
      </c>
      <c r="F13" s="71">
        <f>(11.36*3)+34*0.05</f>
        <v>35.78</v>
      </c>
      <c r="G13" s="84">
        <f t="shared" ref="G13:G14" si="3">F13*E13</f>
        <v>66908.600000000006</v>
      </c>
      <c r="H13" s="84"/>
      <c r="I13" s="75">
        <v>0</v>
      </c>
      <c r="J13" s="84">
        <f t="shared" si="2"/>
        <v>0</v>
      </c>
      <c r="K13" s="89">
        <f t="shared" ref="K13" si="4">H13+F13</f>
        <v>35.78</v>
      </c>
      <c r="L13" s="84">
        <f t="shared" ref="L13:L14" si="5">J13+G13</f>
        <v>66908.600000000006</v>
      </c>
      <c r="M13" s="87"/>
      <c r="N13" s="82"/>
    </row>
    <row r="14" spans="1:14" ht="79.5">
      <c r="A14" s="78"/>
      <c r="B14" s="82"/>
      <c r="C14" s="90" t="s">
        <v>183</v>
      </c>
      <c r="D14" s="65" t="s">
        <v>223</v>
      </c>
      <c r="E14" s="71">
        <v>1150</v>
      </c>
      <c r="F14" s="71">
        <f>(17.46*3)+(1.52+2+1.7)*3+(13.8*0.5)+(74.8*0.08)</f>
        <v>80.924000000000007</v>
      </c>
      <c r="G14" s="84">
        <f t="shared" si="3"/>
        <v>93062.6</v>
      </c>
      <c r="H14" s="71">
        <f>(17.46*3)+(1.52+2+1.7)*3+(13.8*0.5)+(74.8*0.08)</f>
        <v>80.924000000000007</v>
      </c>
      <c r="I14" s="75">
        <v>165</v>
      </c>
      <c r="J14" s="84">
        <f t="shared" si="2"/>
        <v>13352.460000000001</v>
      </c>
      <c r="K14" s="89">
        <f>F14</f>
        <v>80.924000000000007</v>
      </c>
      <c r="L14" s="84">
        <f t="shared" si="5"/>
        <v>106415.06000000001</v>
      </c>
      <c r="M14" s="87"/>
      <c r="N14" s="82"/>
    </row>
    <row r="15" spans="1:14" ht="15">
      <c r="A15" s="78">
        <v>2</v>
      </c>
      <c r="B15" s="82"/>
      <c r="C15" s="83" t="s">
        <v>184</v>
      </c>
      <c r="D15" s="65"/>
      <c r="E15" s="72"/>
      <c r="F15" s="70"/>
      <c r="G15" s="70"/>
      <c r="H15" s="84"/>
      <c r="I15" s="70"/>
      <c r="J15" s="84"/>
      <c r="K15" s="82"/>
      <c r="L15" s="84"/>
      <c r="M15" s="87"/>
      <c r="N15" s="82"/>
    </row>
    <row r="16" spans="1:14" ht="38.25">
      <c r="A16" s="78"/>
      <c r="B16" s="82"/>
      <c r="C16" s="91" t="s">
        <v>185</v>
      </c>
      <c r="D16" s="65"/>
      <c r="E16" s="72"/>
      <c r="F16" s="70"/>
      <c r="G16" s="84"/>
      <c r="H16" s="84"/>
      <c r="I16" s="92"/>
      <c r="J16" s="84"/>
      <c r="K16" s="82"/>
      <c r="L16" s="84"/>
      <c r="M16" s="87"/>
      <c r="N16" s="82"/>
    </row>
    <row r="17" spans="1:14" ht="79.5">
      <c r="A17" s="78">
        <f>A15+0.01</f>
        <v>2.0099999999999998</v>
      </c>
      <c r="B17" s="82"/>
      <c r="C17" s="61" t="s">
        <v>186</v>
      </c>
      <c r="D17" s="65" t="s">
        <v>223</v>
      </c>
      <c r="E17" s="70"/>
      <c r="F17" s="70">
        <v>13.6</v>
      </c>
      <c r="G17" s="84">
        <f t="shared" ref="G17" si="6">F17*E17</f>
        <v>0</v>
      </c>
      <c r="H17" s="84"/>
      <c r="I17" s="92"/>
      <c r="J17" s="84">
        <f t="shared" ref="J17:J24" si="7">I17*H17</f>
        <v>0</v>
      </c>
      <c r="K17" s="89">
        <f t="shared" ref="K17:K21" si="8">H17+F17</f>
        <v>13.6</v>
      </c>
      <c r="L17" s="84">
        <f t="shared" ref="L17:L24" si="9">J17+G17</f>
        <v>0</v>
      </c>
      <c r="M17" s="87"/>
      <c r="N17" s="82"/>
    </row>
    <row r="18" spans="1:14" ht="40.5">
      <c r="A18" s="78">
        <f t="shared" ref="A18:A24" si="10">A17+0.01</f>
        <v>2.0199999999999996</v>
      </c>
      <c r="B18" s="82"/>
      <c r="C18" s="60" t="s">
        <v>187</v>
      </c>
      <c r="D18" s="65"/>
      <c r="E18" s="70"/>
      <c r="F18" s="70"/>
      <c r="G18" s="84"/>
      <c r="H18" s="84"/>
      <c r="I18" s="92"/>
      <c r="J18" s="84">
        <f t="shared" si="7"/>
        <v>0</v>
      </c>
      <c r="K18" s="89">
        <f t="shared" si="8"/>
        <v>0</v>
      </c>
      <c r="L18" s="84">
        <f t="shared" si="9"/>
        <v>0</v>
      </c>
      <c r="M18" s="87"/>
      <c r="N18" s="82"/>
    </row>
    <row r="19" spans="1:14" ht="27">
      <c r="A19" s="78" t="s">
        <v>228</v>
      </c>
      <c r="B19" s="82"/>
      <c r="C19" s="61" t="s">
        <v>188</v>
      </c>
      <c r="D19" s="65" t="s">
        <v>223</v>
      </c>
      <c r="E19" s="70"/>
      <c r="F19" s="70">
        <f>74.8+(74.8*0.15)</f>
        <v>86.02</v>
      </c>
      <c r="G19" s="84">
        <f t="shared" ref="G19:G24" si="11">F19*E19</f>
        <v>0</v>
      </c>
      <c r="H19" s="84"/>
      <c r="I19" s="93"/>
      <c r="J19" s="84">
        <f t="shared" si="7"/>
        <v>0</v>
      </c>
      <c r="K19" s="89">
        <f t="shared" si="8"/>
        <v>86.02</v>
      </c>
      <c r="L19" s="84">
        <f t="shared" si="9"/>
        <v>0</v>
      </c>
      <c r="M19" s="87"/>
      <c r="N19" s="82"/>
    </row>
    <row r="20" spans="1:14" ht="54">
      <c r="A20" s="78" t="s">
        <v>229</v>
      </c>
      <c r="B20" s="82"/>
      <c r="C20" s="60" t="s">
        <v>189</v>
      </c>
      <c r="D20" s="65" t="s">
        <v>223</v>
      </c>
      <c r="E20" s="70"/>
      <c r="F20" s="70">
        <f>13.6+(13.6*0.25)</f>
        <v>17</v>
      </c>
      <c r="G20" s="84">
        <f t="shared" si="11"/>
        <v>0</v>
      </c>
      <c r="H20" s="84"/>
      <c r="I20" s="94"/>
      <c r="J20" s="84">
        <f t="shared" si="7"/>
        <v>0</v>
      </c>
      <c r="K20" s="89">
        <f t="shared" si="8"/>
        <v>17</v>
      </c>
      <c r="L20" s="84">
        <f t="shared" si="9"/>
        <v>0</v>
      </c>
      <c r="M20" s="87"/>
      <c r="N20" s="82"/>
    </row>
    <row r="21" spans="1:14" ht="27">
      <c r="A21" s="78">
        <v>2.0299999999999998</v>
      </c>
      <c r="B21" s="82"/>
      <c r="C21" s="90" t="s">
        <v>190</v>
      </c>
      <c r="D21" s="65" t="s">
        <v>223</v>
      </c>
      <c r="E21" s="72"/>
      <c r="F21" s="70">
        <f>13.6+74.8</f>
        <v>88.399999999999991</v>
      </c>
      <c r="G21" s="84">
        <f t="shared" si="11"/>
        <v>0</v>
      </c>
      <c r="H21" s="84"/>
      <c r="I21" s="95"/>
      <c r="J21" s="84">
        <f t="shared" si="7"/>
        <v>0</v>
      </c>
      <c r="K21" s="89">
        <f t="shared" si="8"/>
        <v>88.399999999999991</v>
      </c>
      <c r="L21" s="84">
        <f t="shared" si="9"/>
        <v>0</v>
      </c>
      <c r="M21" s="87"/>
      <c r="N21" s="82"/>
    </row>
    <row r="22" spans="1:14" ht="52.5">
      <c r="A22" s="78">
        <f t="shared" si="10"/>
        <v>2.0399999999999996</v>
      </c>
      <c r="B22" s="82"/>
      <c r="C22" s="61" t="s">
        <v>191</v>
      </c>
      <c r="D22" s="65" t="s">
        <v>223</v>
      </c>
      <c r="E22" s="71">
        <v>1450</v>
      </c>
      <c r="F22" s="70">
        <v>13.6</v>
      </c>
      <c r="G22" s="84">
        <f t="shared" si="11"/>
        <v>19720</v>
      </c>
      <c r="H22" s="70">
        <v>13.6</v>
      </c>
      <c r="I22" s="95">
        <v>0</v>
      </c>
      <c r="J22" s="84">
        <f t="shared" si="7"/>
        <v>0</v>
      </c>
      <c r="K22" s="89">
        <f>F22</f>
        <v>13.6</v>
      </c>
      <c r="L22" s="84">
        <f t="shared" si="9"/>
        <v>19720</v>
      </c>
      <c r="M22" s="87"/>
      <c r="N22" s="82"/>
    </row>
    <row r="23" spans="1:14" ht="54">
      <c r="A23" s="78">
        <f t="shared" si="10"/>
        <v>2.0499999999999994</v>
      </c>
      <c r="B23" s="82"/>
      <c r="C23" s="61" t="s">
        <v>192</v>
      </c>
      <c r="D23" s="65" t="s">
        <v>223</v>
      </c>
      <c r="E23" s="71">
        <v>2000</v>
      </c>
      <c r="F23" s="70">
        <f>55+55*0.05</f>
        <v>57.75</v>
      </c>
      <c r="G23" s="84">
        <f t="shared" si="11"/>
        <v>115500</v>
      </c>
      <c r="H23" s="70">
        <f>55+55*0.05</f>
        <v>57.75</v>
      </c>
      <c r="I23" s="95">
        <v>1399</v>
      </c>
      <c r="J23" s="84">
        <f t="shared" si="7"/>
        <v>80792.25</v>
      </c>
      <c r="K23" s="89">
        <f>F23</f>
        <v>57.75</v>
      </c>
      <c r="L23" s="84">
        <f t="shared" si="9"/>
        <v>196292.25</v>
      </c>
      <c r="M23" s="87"/>
      <c r="N23" s="82"/>
    </row>
    <row r="24" spans="1:14" ht="52.5">
      <c r="A24" s="78">
        <f t="shared" si="10"/>
        <v>2.0599999999999992</v>
      </c>
      <c r="B24" s="82"/>
      <c r="C24" s="61" t="s">
        <v>193</v>
      </c>
      <c r="D24" s="65" t="s">
        <v>223</v>
      </c>
      <c r="E24" s="71">
        <v>1450</v>
      </c>
      <c r="F24" s="70">
        <f>74.8-55+(19*0.05)</f>
        <v>20.749999999999996</v>
      </c>
      <c r="G24" s="84">
        <f t="shared" si="11"/>
        <v>30087.499999999996</v>
      </c>
      <c r="H24" s="70">
        <f>74.8-55+(19*0.05)</f>
        <v>20.749999999999996</v>
      </c>
      <c r="I24" s="95">
        <v>157</v>
      </c>
      <c r="J24" s="84">
        <f t="shared" si="7"/>
        <v>3257.7499999999995</v>
      </c>
      <c r="K24" s="89">
        <f>F24</f>
        <v>20.749999999999996</v>
      </c>
      <c r="L24" s="84">
        <f t="shared" si="9"/>
        <v>33345.249999999993</v>
      </c>
      <c r="M24" s="87"/>
      <c r="N24" s="82"/>
    </row>
    <row r="25" spans="1:14" ht="15">
      <c r="A25" s="78"/>
      <c r="B25" s="82"/>
      <c r="C25" s="96" t="s">
        <v>194</v>
      </c>
      <c r="D25" s="65"/>
      <c r="E25" s="71"/>
      <c r="F25" s="70"/>
      <c r="G25" s="70"/>
      <c r="H25" s="70"/>
      <c r="I25" s="70"/>
      <c r="J25" s="84"/>
      <c r="K25" s="82"/>
      <c r="L25" s="84"/>
      <c r="M25" s="87"/>
      <c r="N25" s="82"/>
    </row>
    <row r="26" spans="1:14" ht="15">
      <c r="A26" s="78">
        <v>3</v>
      </c>
      <c r="B26" s="82"/>
      <c r="C26" s="83" t="s">
        <v>195</v>
      </c>
      <c r="D26" s="65"/>
      <c r="E26" s="71"/>
      <c r="F26" s="70"/>
      <c r="G26" s="70"/>
      <c r="H26" s="70"/>
      <c r="I26" s="70"/>
      <c r="J26" s="84"/>
      <c r="K26" s="82"/>
      <c r="L26" s="84"/>
      <c r="M26" s="87"/>
      <c r="N26" s="82"/>
    </row>
    <row r="27" spans="1:14" ht="54">
      <c r="A27" s="78">
        <f>A26+0.01</f>
        <v>3.01</v>
      </c>
      <c r="B27" s="82"/>
      <c r="C27" s="62" t="s">
        <v>196</v>
      </c>
      <c r="D27" s="65" t="s">
        <v>223</v>
      </c>
      <c r="E27" s="72">
        <v>8000</v>
      </c>
      <c r="F27" s="71">
        <v>10</v>
      </c>
      <c r="G27" s="84">
        <f t="shared" ref="G27" si="12">F27*E27</f>
        <v>80000</v>
      </c>
      <c r="H27" s="84"/>
      <c r="I27" s="84"/>
      <c r="J27" s="84">
        <f t="shared" ref="J27" si="13">I27*H27</f>
        <v>0</v>
      </c>
      <c r="K27" s="89">
        <f>H27+F27</f>
        <v>10</v>
      </c>
      <c r="L27" s="84">
        <f>J27+G27</f>
        <v>80000</v>
      </c>
      <c r="M27" s="87"/>
      <c r="N27" s="82"/>
    </row>
    <row r="28" spans="1:14" ht="15">
      <c r="A28" s="78"/>
      <c r="B28" s="82"/>
      <c r="C28" s="63" t="s">
        <v>197</v>
      </c>
      <c r="D28" s="65"/>
      <c r="E28" s="72"/>
      <c r="F28" s="71"/>
      <c r="G28" s="84"/>
      <c r="H28" s="84"/>
      <c r="I28" s="71"/>
      <c r="J28" s="84"/>
      <c r="K28" s="82"/>
      <c r="L28" s="84"/>
      <c r="M28" s="87"/>
      <c r="N28" s="82"/>
    </row>
    <row r="29" spans="1:14" ht="15">
      <c r="A29" s="78">
        <v>4</v>
      </c>
      <c r="B29" s="82"/>
      <c r="C29" s="83" t="s">
        <v>198</v>
      </c>
      <c r="D29" s="65"/>
      <c r="E29" s="72"/>
      <c r="F29" s="70"/>
      <c r="G29" s="84"/>
      <c r="H29" s="84"/>
      <c r="I29" s="70"/>
      <c r="J29" s="84"/>
      <c r="K29" s="82"/>
      <c r="L29" s="84"/>
      <c r="M29" s="87"/>
      <c r="N29" s="82"/>
    </row>
    <row r="30" spans="1:14" ht="15">
      <c r="A30" s="77" t="s">
        <v>230</v>
      </c>
      <c r="B30" s="82"/>
      <c r="C30" s="97" t="s">
        <v>199</v>
      </c>
      <c r="D30" s="65"/>
      <c r="E30" s="72"/>
      <c r="F30" s="70"/>
      <c r="G30" s="84"/>
      <c r="H30" s="84"/>
      <c r="I30" s="84"/>
      <c r="J30" s="84"/>
      <c r="K30" s="82"/>
      <c r="L30" s="84"/>
      <c r="M30" s="87"/>
      <c r="N30" s="82"/>
    </row>
    <row r="31" spans="1:14" ht="52.5">
      <c r="A31" s="78">
        <v>4.01</v>
      </c>
      <c r="B31" s="82"/>
      <c r="C31" s="62" t="s">
        <v>200</v>
      </c>
      <c r="D31" s="65" t="s">
        <v>223</v>
      </c>
      <c r="E31" s="72">
        <v>1250</v>
      </c>
      <c r="F31" s="70">
        <f>(15.6+2.96*2)*2.8-(0.7*2+0.9)*2.2+(55*0.05)</f>
        <v>57.945999999999991</v>
      </c>
      <c r="G31" s="84">
        <f t="shared" ref="G31:G32" si="14">F31*E31</f>
        <v>72432.499999999985</v>
      </c>
      <c r="H31" s="70">
        <f>(15.6+2.96*2)*2.8-(0.7*2+0.9)*2.2+(55*0.05)</f>
        <v>57.945999999999991</v>
      </c>
      <c r="I31" s="84">
        <v>107</v>
      </c>
      <c r="J31" s="84">
        <f t="shared" ref="J31" si="15">I31*H31</f>
        <v>6200.2219999999988</v>
      </c>
      <c r="K31" s="89">
        <f>F31</f>
        <v>57.945999999999991</v>
      </c>
      <c r="L31" s="84">
        <f t="shared" ref="L31:L39" si="16">J31+G31</f>
        <v>78632.72199999998</v>
      </c>
      <c r="M31" s="87"/>
      <c r="N31" s="82"/>
    </row>
    <row r="32" spans="1:14" ht="27">
      <c r="A32" s="78">
        <v>4.0199999999999996</v>
      </c>
      <c r="B32" s="82"/>
      <c r="C32" s="98" t="s">
        <v>201</v>
      </c>
      <c r="D32" s="99" t="s">
        <v>224</v>
      </c>
      <c r="E32" s="72">
        <v>1200</v>
      </c>
      <c r="F32" s="100">
        <v>10</v>
      </c>
      <c r="G32" s="84">
        <f t="shared" si="14"/>
        <v>12000</v>
      </c>
      <c r="H32" s="84"/>
      <c r="I32" s="84"/>
      <c r="J32" s="84"/>
      <c r="K32" s="89">
        <f t="shared" ref="K32:K39" si="17">H32+F32</f>
        <v>10</v>
      </c>
      <c r="L32" s="84">
        <f t="shared" si="16"/>
        <v>12000</v>
      </c>
      <c r="M32" s="87"/>
      <c r="N32" s="82"/>
    </row>
    <row r="33" spans="1:14" ht="15">
      <c r="A33" s="77" t="s">
        <v>231</v>
      </c>
      <c r="B33" s="82"/>
      <c r="C33" s="63" t="s">
        <v>202</v>
      </c>
      <c r="D33" s="65"/>
      <c r="E33" s="72"/>
      <c r="F33" s="75"/>
      <c r="G33" s="84"/>
      <c r="H33" s="84"/>
      <c r="I33" s="84"/>
      <c r="J33" s="84"/>
      <c r="K33" s="89">
        <f t="shared" si="17"/>
        <v>0</v>
      </c>
      <c r="L33" s="84">
        <f t="shared" si="16"/>
        <v>0</v>
      </c>
      <c r="M33" s="87"/>
      <c r="N33" s="82"/>
    </row>
    <row r="34" spans="1:14" ht="39.75">
      <c r="A34" s="79">
        <v>4.03</v>
      </c>
      <c r="B34" s="82"/>
      <c r="C34" s="62" t="s">
        <v>203</v>
      </c>
      <c r="D34" s="66" t="s">
        <v>223</v>
      </c>
      <c r="E34" s="72">
        <v>350</v>
      </c>
      <c r="F34" s="71">
        <f>(26.13*3)+(78.39*0.1)</f>
        <v>86.228999999999999</v>
      </c>
      <c r="G34" s="84">
        <f t="shared" ref="G34:G36" si="18">F34*E34</f>
        <v>30180.15</v>
      </c>
      <c r="H34" s="84"/>
      <c r="I34" s="84"/>
      <c r="J34" s="84"/>
      <c r="K34" s="89">
        <f t="shared" si="17"/>
        <v>86.228999999999999</v>
      </c>
      <c r="L34" s="84">
        <f t="shared" si="16"/>
        <v>30180.15</v>
      </c>
      <c r="M34" s="87"/>
      <c r="N34" s="82"/>
    </row>
    <row r="35" spans="1:14" ht="52.5">
      <c r="A35" s="78">
        <v>4.04</v>
      </c>
      <c r="B35" s="82"/>
      <c r="C35" s="62" t="s">
        <v>204</v>
      </c>
      <c r="D35" s="65" t="s">
        <v>224</v>
      </c>
      <c r="E35" s="72">
        <v>650</v>
      </c>
      <c r="F35" s="70">
        <v>100</v>
      </c>
      <c r="G35" s="84">
        <f t="shared" si="18"/>
        <v>65000</v>
      </c>
      <c r="H35" s="84">
        <f>F35</f>
        <v>100</v>
      </c>
      <c r="I35" s="84">
        <v>250</v>
      </c>
      <c r="J35" s="84">
        <f t="shared" ref="J35" si="19">I35*H35</f>
        <v>25000</v>
      </c>
      <c r="K35" s="89">
        <f t="shared" si="17"/>
        <v>200</v>
      </c>
      <c r="L35" s="84">
        <f t="shared" si="16"/>
        <v>90000</v>
      </c>
      <c r="M35" s="87"/>
      <c r="N35" s="82" t="s">
        <v>280</v>
      </c>
    </row>
    <row r="36" spans="1:14" ht="53.25">
      <c r="A36" s="78">
        <v>4.05</v>
      </c>
      <c r="B36" s="82"/>
      <c r="C36" s="62" t="s">
        <v>205</v>
      </c>
      <c r="D36" s="65" t="s">
        <v>223</v>
      </c>
      <c r="E36" s="72">
        <v>7500</v>
      </c>
      <c r="F36" s="70">
        <f>0.85*1.3</f>
        <v>1.105</v>
      </c>
      <c r="G36" s="84">
        <f t="shared" si="18"/>
        <v>8287.5</v>
      </c>
      <c r="H36" s="84"/>
      <c r="I36" s="84"/>
      <c r="J36" s="84"/>
      <c r="K36" s="89">
        <f t="shared" si="17"/>
        <v>1.105</v>
      </c>
      <c r="L36" s="84">
        <f t="shared" si="16"/>
        <v>8287.5</v>
      </c>
      <c r="M36" s="87"/>
      <c r="N36" s="82"/>
    </row>
    <row r="37" spans="1:14" ht="15">
      <c r="A37" s="77" t="s">
        <v>232</v>
      </c>
      <c r="B37" s="82"/>
      <c r="C37" s="63" t="s">
        <v>206</v>
      </c>
      <c r="D37" s="65"/>
      <c r="E37" s="73"/>
      <c r="F37" s="70"/>
      <c r="G37" s="84"/>
      <c r="H37" s="84"/>
      <c r="I37" s="84"/>
      <c r="J37" s="84"/>
      <c r="K37" s="89">
        <f t="shared" si="17"/>
        <v>0</v>
      </c>
      <c r="L37" s="84">
        <f t="shared" si="16"/>
        <v>0</v>
      </c>
      <c r="M37" s="87"/>
      <c r="N37" s="82"/>
    </row>
    <row r="38" spans="1:14" ht="52.5">
      <c r="A38" s="78">
        <v>4.0599999999999996</v>
      </c>
      <c r="B38" s="82"/>
      <c r="C38" s="62" t="s">
        <v>207</v>
      </c>
      <c r="D38" s="65" t="s">
        <v>224</v>
      </c>
      <c r="E38" s="73">
        <v>650</v>
      </c>
      <c r="F38" s="70">
        <v>30</v>
      </c>
      <c r="G38" s="84">
        <f t="shared" ref="G38:G39" si="20">F38*E38</f>
        <v>19500</v>
      </c>
      <c r="H38" s="84">
        <f>F38</f>
        <v>30</v>
      </c>
      <c r="I38" s="84">
        <v>450</v>
      </c>
      <c r="J38" s="84">
        <f t="shared" ref="J38" si="21">I38*H38</f>
        <v>13500</v>
      </c>
      <c r="K38" s="89">
        <f>F38</f>
        <v>30</v>
      </c>
      <c r="L38" s="84">
        <f t="shared" si="16"/>
        <v>33000</v>
      </c>
      <c r="M38" s="87"/>
      <c r="N38" s="82" t="s">
        <v>279</v>
      </c>
    </row>
    <row r="39" spans="1:14" ht="39.75">
      <c r="A39" s="78">
        <v>4.07</v>
      </c>
      <c r="B39" s="82"/>
      <c r="C39" s="62" t="s">
        <v>208</v>
      </c>
      <c r="D39" s="65" t="s">
        <v>223</v>
      </c>
      <c r="E39" s="73">
        <v>8000</v>
      </c>
      <c r="F39" s="70">
        <v>10</v>
      </c>
      <c r="G39" s="84">
        <f t="shared" si="20"/>
        <v>80000</v>
      </c>
      <c r="H39" s="84"/>
      <c r="I39" s="84"/>
      <c r="J39" s="84"/>
      <c r="K39" s="89">
        <f t="shared" si="17"/>
        <v>10</v>
      </c>
      <c r="L39" s="84">
        <f t="shared" si="16"/>
        <v>80000</v>
      </c>
      <c r="M39" s="87"/>
      <c r="N39" s="82"/>
    </row>
    <row r="40" spans="1:14" ht="15">
      <c r="A40" s="78"/>
      <c r="B40" s="82"/>
      <c r="C40" s="63" t="s">
        <v>209</v>
      </c>
      <c r="D40" s="65"/>
      <c r="E40" s="73"/>
      <c r="F40" s="70"/>
      <c r="G40" s="70"/>
      <c r="H40" s="70"/>
      <c r="I40" s="70"/>
      <c r="J40" s="84"/>
      <c r="K40" s="82"/>
      <c r="L40" s="84"/>
      <c r="M40" s="87"/>
      <c r="N40" s="82"/>
    </row>
    <row r="41" spans="1:14" ht="15">
      <c r="A41" s="78">
        <v>5</v>
      </c>
      <c r="B41" s="82"/>
      <c r="C41" s="83" t="s">
        <v>210</v>
      </c>
      <c r="D41" s="65"/>
      <c r="E41" s="73"/>
      <c r="F41" s="74"/>
      <c r="G41" s="84"/>
      <c r="H41" s="84"/>
      <c r="I41" s="74"/>
      <c r="J41" s="84"/>
      <c r="K41" s="82"/>
      <c r="L41" s="84"/>
      <c r="M41" s="87"/>
      <c r="N41" s="82"/>
    </row>
    <row r="42" spans="1:14" ht="40.5">
      <c r="A42" s="78">
        <f>A41+0.01</f>
        <v>5.01</v>
      </c>
      <c r="B42" s="82"/>
      <c r="C42" s="62" t="s">
        <v>211</v>
      </c>
      <c r="D42" s="65"/>
      <c r="E42" s="73"/>
      <c r="F42" s="74"/>
      <c r="G42" s="84"/>
      <c r="H42" s="84"/>
      <c r="I42" s="84"/>
      <c r="J42" s="84"/>
      <c r="K42" s="82"/>
      <c r="L42" s="84"/>
      <c r="M42" s="87"/>
      <c r="N42" s="82"/>
    </row>
    <row r="43" spans="1:14" ht="15">
      <c r="A43" s="78" t="s">
        <v>233</v>
      </c>
      <c r="B43" s="82"/>
      <c r="C43" s="62" t="s">
        <v>212</v>
      </c>
      <c r="D43" s="65" t="s">
        <v>225</v>
      </c>
      <c r="E43" s="73">
        <v>45000</v>
      </c>
      <c r="F43" s="74">
        <v>1</v>
      </c>
      <c r="G43" s="84">
        <f t="shared" ref="G43" si="22">F43*E43</f>
        <v>45000</v>
      </c>
      <c r="H43" s="84"/>
      <c r="I43" s="84"/>
      <c r="J43" s="84"/>
      <c r="K43" s="89">
        <f>H43+F43</f>
        <v>1</v>
      </c>
      <c r="L43" s="84">
        <f>J43+G43</f>
        <v>45000</v>
      </c>
      <c r="M43" s="87"/>
      <c r="N43" s="82"/>
    </row>
    <row r="44" spans="1:14" ht="15">
      <c r="A44" s="78"/>
      <c r="B44" s="82"/>
      <c r="C44" s="63" t="s">
        <v>213</v>
      </c>
      <c r="D44" s="65"/>
      <c r="E44" s="73"/>
      <c r="F44" s="74"/>
      <c r="G44" s="84"/>
      <c r="H44" s="84"/>
      <c r="I44" s="74"/>
      <c r="J44" s="84"/>
      <c r="K44" s="82"/>
      <c r="L44" s="84"/>
      <c r="M44" s="87"/>
      <c r="N44" s="82"/>
    </row>
    <row r="45" spans="1:14" ht="15">
      <c r="A45" s="78"/>
      <c r="B45" s="82"/>
      <c r="C45" s="63"/>
      <c r="D45" s="65"/>
      <c r="E45" s="73"/>
      <c r="F45" s="74"/>
      <c r="G45" s="84"/>
      <c r="H45" s="84"/>
      <c r="I45" s="74"/>
      <c r="J45" s="84"/>
      <c r="K45" s="82"/>
      <c r="L45" s="84"/>
      <c r="M45" s="87"/>
      <c r="N45" s="82"/>
    </row>
    <row r="46" spans="1:14" ht="15">
      <c r="A46" s="78">
        <v>6</v>
      </c>
      <c r="B46" s="82"/>
      <c r="C46" s="83" t="s">
        <v>214</v>
      </c>
      <c r="D46" s="65"/>
      <c r="E46" s="73"/>
      <c r="F46" s="74"/>
      <c r="G46" s="84">
        <f t="shared" si="0"/>
        <v>0</v>
      </c>
      <c r="H46" s="84"/>
      <c r="I46" s="74"/>
      <c r="J46" s="84">
        <f t="shared" ref="J46:J55" si="23">H46*$E46</f>
        <v>0</v>
      </c>
      <c r="K46" s="82">
        <f>H46+F46</f>
        <v>0</v>
      </c>
      <c r="L46" s="84">
        <f t="shared" si="1"/>
        <v>0</v>
      </c>
      <c r="M46" s="87" t="str">
        <f t="shared" ref="M46:M55" si="24">IFERROR(J46/G46,"")</f>
        <v/>
      </c>
      <c r="N46" s="82"/>
    </row>
    <row r="47" spans="1:14" ht="67.5">
      <c r="A47" s="78">
        <f>A46+0.01</f>
        <v>6.01</v>
      </c>
      <c r="B47" s="82"/>
      <c r="C47" s="101" t="s">
        <v>215</v>
      </c>
      <c r="D47" s="102" t="s">
        <v>223</v>
      </c>
      <c r="E47" s="73">
        <v>1850</v>
      </c>
      <c r="F47" s="70">
        <v>13.6</v>
      </c>
      <c r="G47" s="84">
        <f t="shared" si="0"/>
        <v>25160</v>
      </c>
      <c r="H47" s="70">
        <v>13.6</v>
      </c>
      <c r="I47" s="84">
        <v>107</v>
      </c>
      <c r="J47" s="84">
        <f t="shared" si="23"/>
        <v>25160</v>
      </c>
      <c r="K47" s="89">
        <f>F47</f>
        <v>13.6</v>
      </c>
      <c r="L47" s="84">
        <f t="shared" ref="L47:L53" si="25">J47+G47</f>
        <v>50320</v>
      </c>
      <c r="M47" s="87">
        <f t="shared" si="24"/>
        <v>1</v>
      </c>
      <c r="N47" s="82"/>
    </row>
    <row r="48" spans="1:14" ht="53.25">
      <c r="A48" s="78">
        <f>A47+0.01</f>
        <v>6.02</v>
      </c>
      <c r="B48" s="82"/>
      <c r="C48" s="101" t="s">
        <v>216</v>
      </c>
      <c r="D48" s="102" t="s">
        <v>223</v>
      </c>
      <c r="E48" s="73">
        <v>3100</v>
      </c>
      <c r="F48" s="70">
        <v>58</v>
      </c>
      <c r="G48" s="84">
        <f t="shared" si="0"/>
        <v>179800</v>
      </c>
      <c r="H48" s="84"/>
      <c r="I48" s="84"/>
      <c r="J48" s="84">
        <f t="shared" si="23"/>
        <v>0</v>
      </c>
      <c r="K48" s="89">
        <f t="shared" ref="K48:K53" si="26">H48+F48</f>
        <v>58</v>
      </c>
      <c r="L48" s="84">
        <f t="shared" si="25"/>
        <v>179800</v>
      </c>
      <c r="M48" s="87">
        <f t="shared" si="24"/>
        <v>0</v>
      </c>
      <c r="N48" s="82"/>
    </row>
    <row r="49" spans="1:14" ht="106.5">
      <c r="A49" s="78">
        <f t="shared" ref="A49:A50" si="27">A48+0.01</f>
        <v>6.0299999999999994</v>
      </c>
      <c r="B49" s="82"/>
      <c r="C49" s="101" t="s">
        <v>217</v>
      </c>
      <c r="D49" s="102" t="s">
        <v>223</v>
      </c>
      <c r="E49" s="73">
        <v>1150</v>
      </c>
      <c r="F49" s="70">
        <v>50</v>
      </c>
      <c r="G49" s="84">
        <f t="shared" si="0"/>
        <v>57500</v>
      </c>
      <c r="H49" s="70">
        <v>50</v>
      </c>
      <c r="I49" s="84">
        <v>165</v>
      </c>
      <c r="J49" s="84">
        <f t="shared" si="23"/>
        <v>57500</v>
      </c>
      <c r="K49" s="89">
        <f>F49</f>
        <v>50</v>
      </c>
      <c r="L49" s="84">
        <f t="shared" si="25"/>
        <v>115000</v>
      </c>
      <c r="M49" s="87">
        <f t="shared" si="24"/>
        <v>1</v>
      </c>
      <c r="N49" s="82"/>
    </row>
    <row r="50" spans="1:14" ht="53.25">
      <c r="A50" s="78">
        <f t="shared" si="27"/>
        <v>6.0399999999999991</v>
      </c>
      <c r="B50" s="82"/>
      <c r="C50" s="101" t="s">
        <v>218</v>
      </c>
      <c r="D50" s="102" t="s">
        <v>223</v>
      </c>
      <c r="E50" s="73">
        <v>350</v>
      </c>
      <c r="F50" s="70">
        <v>70</v>
      </c>
      <c r="G50" s="84">
        <f t="shared" si="0"/>
        <v>24500</v>
      </c>
      <c r="H50" s="84"/>
      <c r="I50" s="84"/>
      <c r="J50" s="84">
        <f t="shared" si="23"/>
        <v>0</v>
      </c>
      <c r="K50" s="89">
        <f t="shared" si="26"/>
        <v>70</v>
      </c>
      <c r="L50" s="84">
        <f t="shared" si="25"/>
        <v>24500</v>
      </c>
      <c r="M50" s="87">
        <f t="shared" si="24"/>
        <v>0</v>
      </c>
      <c r="N50" s="82"/>
    </row>
    <row r="51" spans="1:14" ht="15">
      <c r="A51" s="78"/>
      <c r="B51" s="82"/>
      <c r="C51" s="103" t="s">
        <v>219</v>
      </c>
      <c r="D51" s="102"/>
      <c r="E51" s="73"/>
      <c r="F51" s="70"/>
      <c r="G51" s="84">
        <f t="shared" si="0"/>
        <v>0</v>
      </c>
      <c r="H51" s="84"/>
      <c r="I51" s="70"/>
      <c r="J51" s="84">
        <f t="shared" si="23"/>
        <v>0</v>
      </c>
      <c r="K51" s="89">
        <f t="shared" si="26"/>
        <v>0</v>
      </c>
      <c r="L51" s="84">
        <f t="shared" si="25"/>
        <v>0</v>
      </c>
      <c r="M51" s="87" t="str">
        <f t="shared" si="24"/>
        <v/>
      </c>
      <c r="N51" s="82"/>
    </row>
    <row r="52" spans="1:14" ht="15">
      <c r="A52" s="78">
        <v>7</v>
      </c>
      <c r="B52" s="82"/>
      <c r="C52" s="83" t="s">
        <v>220</v>
      </c>
      <c r="D52" s="102"/>
      <c r="E52" s="73"/>
      <c r="F52" s="104"/>
      <c r="G52" s="84">
        <f t="shared" si="0"/>
        <v>0</v>
      </c>
      <c r="H52" s="84"/>
      <c r="I52" s="104"/>
      <c r="J52" s="84">
        <f t="shared" si="23"/>
        <v>0</v>
      </c>
      <c r="K52" s="89">
        <f t="shared" si="26"/>
        <v>0</v>
      </c>
      <c r="L52" s="84">
        <f t="shared" si="25"/>
        <v>0</v>
      </c>
      <c r="M52" s="87" t="str">
        <f t="shared" si="24"/>
        <v/>
      </c>
      <c r="N52" s="82"/>
    </row>
    <row r="53" spans="1:14" ht="75" customHeight="1">
      <c r="A53" s="78">
        <f>A52+0.01</f>
        <v>7.01</v>
      </c>
      <c r="B53" s="82"/>
      <c r="C53" s="101" t="s">
        <v>221</v>
      </c>
      <c r="D53" s="102" t="s">
        <v>225</v>
      </c>
      <c r="E53" s="73">
        <v>31500</v>
      </c>
      <c r="F53" s="104">
        <v>1</v>
      </c>
      <c r="G53" s="84">
        <f t="shared" si="0"/>
        <v>31500</v>
      </c>
      <c r="H53" s="84"/>
      <c r="I53" s="84"/>
      <c r="J53" s="84">
        <f t="shared" si="23"/>
        <v>0</v>
      </c>
      <c r="K53" s="89">
        <f t="shared" si="26"/>
        <v>1</v>
      </c>
      <c r="L53" s="84">
        <f t="shared" si="25"/>
        <v>31500</v>
      </c>
      <c r="M53" s="87">
        <f t="shared" si="24"/>
        <v>0</v>
      </c>
      <c r="N53" s="82"/>
    </row>
    <row r="54" spans="1:14" ht="15">
      <c r="A54" s="78"/>
      <c r="B54" s="82"/>
      <c r="C54" s="103" t="s">
        <v>222</v>
      </c>
      <c r="D54" s="102"/>
      <c r="E54" s="73"/>
      <c r="F54" s="104"/>
      <c r="G54" s="84">
        <f t="shared" si="0"/>
        <v>0</v>
      </c>
      <c r="H54" s="84"/>
      <c r="I54" s="70"/>
      <c r="J54" s="84">
        <f t="shared" si="23"/>
        <v>0</v>
      </c>
      <c r="K54" s="82">
        <f>H54+F54</f>
        <v>0</v>
      </c>
      <c r="L54" s="84">
        <f t="shared" si="1"/>
        <v>0</v>
      </c>
      <c r="M54" s="87" t="str">
        <f t="shared" si="24"/>
        <v/>
      </c>
      <c r="N54" s="82"/>
    </row>
    <row r="55" spans="1:14" ht="15">
      <c r="A55" s="82"/>
      <c r="B55" s="82"/>
      <c r="C55" s="105"/>
      <c r="D55" s="105"/>
      <c r="E55" s="105"/>
      <c r="F55" s="105"/>
      <c r="G55" s="84">
        <f t="shared" si="0"/>
        <v>0</v>
      </c>
      <c r="H55" s="84"/>
      <c r="I55" s="84"/>
      <c r="J55" s="84">
        <f t="shared" si="23"/>
        <v>0</v>
      </c>
      <c r="K55" s="82">
        <f>H55+F55</f>
        <v>0</v>
      </c>
      <c r="L55" s="84">
        <f t="shared" si="1"/>
        <v>0</v>
      </c>
      <c r="M55" s="87" t="str">
        <f t="shared" si="24"/>
        <v/>
      </c>
      <c r="N55" s="82"/>
    </row>
    <row r="56" spans="1:14" ht="15.75">
      <c r="A56" s="82"/>
      <c r="B56" s="82"/>
      <c r="C56" s="106" t="s">
        <v>234</v>
      </c>
      <c r="D56" s="105"/>
      <c r="E56" s="105"/>
      <c r="F56" s="105"/>
      <c r="G56" s="84"/>
      <c r="H56" s="84"/>
      <c r="I56" s="84"/>
      <c r="J56" s="84"/>
      <c r="K56" s="82"/>
      <c r="L56" s="84"/>
      <c r="M56" s="87"/>
      <c r="N56" s="82"/>
    </row>
    <row r="57" spans="1:14" ht="27">
      <c r="A57" s="78">
        <v>1</v>
      </c>
      <c r="B57" s="82"/>
      <c r="C57" s="90" t="s">
        <v>282</v>
      </c>
      <c r="D57" s="65" t="s">
        <v>235</v>
      </c>
      <c r="E57" s="71"/>
      <c r="F57" s="93"/>
      <c r="G57" s="84"/>
      <c r="H57" s="93">
        <v>13.5</v>
      </c>
      <c r="I57" s="71">
        <v>8000</v>
      </c>
      <c r="J57" s="84">
        <f>I57*H57</f>
        <v>108000</v>
      </c>
      <c r="K57" s="107">
        <f>H57</f>
        <v>13.5</v>
      </c>
      <c r="L57" s="84">
        <f>K57*I57</f>
        <v>108000</v>
      </c>
      <c r="M57" s="87"/>
      <c r="N57" s="82"/>
    </row>
    <row r="58" spans="1:14" ht="15">
      <c r="A58" s="78"/>
      <c r="B58" s="82"/>
      <c r="C58" s="90"/>
      <c r="D58" s="65"/>
      <c r="E58" s="71"/>
      <c r="F58" s="93"/>
      <c r="G58" s="84"/>
      <c r="H58" s="93"/>
      <c r="I58" s="71"/>
      <c r="J58" s="84"/>
      <c r="K58" s="107"/>
      <c r="L58" s="84"/>
      <c r="M58" s="87"/>
      <c r="N58" s="82"/>
    </row>
    <row r="59" spans="1:14" ht="45">
      <c r="A59" s="78">
        <v>2</v>
      </c>
      <c r="B59" s="82"/>
      <c r="C59" s="90" t="s">
        <v>283</v>
      </c>
      <c r="D59" s="65" t="s">
        <v>235</v>
      </c>
      <c r="E59" s="71"/>
      <c r="F59" s="93"/>
      <c r="G59" s="84"/>
      <c r="H59" s="93">
        <v>0</v>
      </c>
      <c r="I59" s="71">
        <v>2250</v>
      </c>
      <c r="J59" s="84">
        <f>I59*H59</f>
        <v>0</v>
      </c>
      <c r="K59" s="107">
        <f>H59</f>
        <v>0</v>
      </c>
      <c r="L59" s="84">
        <f>K59*I59</f>
        <v>0</v>
      </c>
      <c r="M59" s="87"/>
      <c r="N59" s="150" t="s">
        <v>292</v>
      </c>
    </row>
    <row r="60" spans="1:14" ht="15">
      <c r="A60" s="78"/>
      <c r="B60" s="82"/>
      <c r="C60" s="90"/>
      <c r="D60" s="65"/>
      <c r="E60" s="71"/>
      <c r="F60" s="93"/>
      <c r="G60" s="84"/>
      <c r="H60" s="93"/>
      <c r="I60" s="71"/>
      <c r="J60" s="84"/>
      <c r="K60" s="107"/>
      <c r="L60" s="84"/>
      <c r="M60" s="87"/>
      <c r="N60" s="82"/>
    </row>
    <row r="61" spans="1:14" ht="45">
      <c r="A61" s="78">
        <v>3</v>
      </c>
      <c r="B61" s="82"/>
      <c r="C61" s="90" t="s">
        <v>236</v>
      </c>
      <c r="D61" s="65" t="s">
        <v>235</v>
      </c>
      <c r="E61" s="71"/>
      <c r="F61" s="93"/>
      <c r="G61" s="84"/>
      <c r="H61" s="93">
        <v>0</v>
      </c>
      <c r="I61" s="71">
        <v>6500</v>
      </c>
      <c r="J61" s="84">
        <f t="shared" ref="J61:J66" si="28">I61*H61</f>
        <v>0</v>
      </c>
      <c r="K61" s="107">
        <f t="shared" ref="K61:K68" si="29">H61</f>
        <v>0</v>
      </c>
      <c r="L61" s="84">
        <f t="shared" ref="L61:L68" si="30">K61*I61</f>
        <v>0</v>
      </c>
      <c r="M61" s="87"/>
      <c r="N61" s="150" t="s">
        <v>292</v>
      </c>
    </row>
    <row r="62" spans="1:14" ht="45">
      <c r="A62" s="78">
        <v>4</v>
      </c>
      <c r="B62" s="82"/>
      <c r="C62" s="90" t="s">
        <v>237</v>
      </c>
      <c r="D62" s="65" t="s">
        <v>235</v>
      </c>
      <c r="E62" s="75"/>
      <c r="F62" s="80"/>
      <c r="G62" s="84"/>
      <c r="H62" s="80">
        <v>0</v>
      </c>
      <c r="I62" s="75">
        <v>7500</v>
      </c>
      <c r="J62" s="84">
        <f t="shared" si="28"/>
        <v>0</v>
      </c>
      <c r="K62" s="107">
        <f t="shared" si="29"/>
        <v>0</v>
      </c>
      <c r="L62" s="84">
        <f t="shared" si="30"/>
        <v>0</v>
      </c>
      <c r="M62" s="87"/>
      <c r="N62" s="150" t="s">
        <v>292</v>
      </c>
    </row>
    <row r="63" spans="1:14" ht="15">
      <c r="A63" s="78">
        <v>5</v>
      </c>
      <c r="B63" s="82"/>
      <c r="C63" s="90" t="s">
        <v>290</v>
      </c>
      <c r="D63" s="65" t="s">
        <v>238</v>
      </c>
      <c r="E63" s="75"/>
      <c r="F63" s="80"/>
      <c r="G63" s="84"/>
      <c r="H63" s="80">
        <v>43</v>
      </c>
      <c r="I63" s="75">
        <v>1100</v>
      </c>
      <c r="J63" s="84">
        <f t="shared" si="28"/>
        <v>47300</v>
      </c>
      <c r="K63" s="107">
        <f t="shared" si="29"/>
        <v>43</v>
      </c>
      <c r="L63" s="84">
        <f t="shared" si="30"/>
        <v>47300</v>
      </c>
      <c r="M63" s="87"/>
      <c r="N63" s="82"/>
    </row>
    <row r="64" spans="1:14" ht="52.5">
      <c r="A64" s="78">
        <v>6</v>
      </c>
      <c r="B64" s="82"/>
      <c r="C64" s="108" t="s">
        <v>291</v>
      </c>
      <c r="D64" s="65" t="s">
        <v>238</v>
      </c>
      <c r="E64" s="81"/>
      <c r="F64" s="80"/>
      <c r="G64" s="84"/>
      <c r="H64" s="80">
        <v>13.6</v>
      </c>
      <c r="I64" s="81">
        <v>2250</v>
      </c>
      <c r="J64" s="84">
        <f t="shared" si="28"/>
        <v>30600</v>
      </c>
      <c r="K64" s="107">
        <f t="shared" si="29"/>
        <v>13.6</v>
      </c>
      <c r="L64" s="84">
        <f t="shared" si="30"/>
        <v>30600</v>
      </c>
      <c r="M64" s="87"/>
      <c r="N64" s="82"/>
    </row>
    <row r="65" spans="1:14" ht="94.5">
      <c r="A65" s="78">
        <v>6</v>
      </c>
      <c r="B65" s="82"/>
      <c r="C65" s="108" t="s">
        <v>281</v>
      </c>
      <c r="D65" s="65" t="s">
        <v>225</v>
      </c>
      <c r="E65" s="81"/>
      <c r="F65" s="80"/>
      <c r="G65" s="84"/>
      <c r="H65" s="80">
        <v>0</v>
      </c>
      <c r="I65" s="81">
        <v>55000</v>
      </c>
      <c r="J65" s="84">
        <f t="shared" si="28"/>
        <v>0</v>
      </c>
      <c r="K65" s="107">
        <f t="shared" si="29"/>
        <v>0</v>
      </c>
      <c r="L65" s="84">
        <f t="shared" si="30"/>
        <v>0</v>
      </c>
      <c r="M65" s="87"/>
      <c r="N65" s="150" t="s">
        <v>292</v>
      </c>
    </row>
    <row r="66" spans="1:14" ht="94.5">
      <c r="A66" s="78">
        <v>7</v>
      </c>
      <c r="B66" s="82"/>
      <c r="C66" s="108" t="s">
        <v>239</v>
      </c>
      <c r="D66" s="65" t="s">
        <v>238</v>
      </c>
      <c r="E66" s="81"/>
      <c r="F66" s="80"/>
      <c r="G66" s="84"/>
      <c r="H66" s="80">
        <v>4.9400000000000004</v>
      </c>
      <c r="I66" s="81">
        <v>30500</v>
      </c>
      <c r="J66" s="84">
        <f t="shared" si="28"/>
        <v>150670</v>
      </c>
      <c r="K66" s="107">
        <f t="shared" si="29"/>
        <v>4.9400000000000004</v>
      </c>
      <c r="L66" s="84">
        <f t="shared" si="30"/>
        <v>150670</v>
      </c>
      <c r="M66" s="87"/>
      <c r="N66" s="82"/>
    </row>
    <row r="67" spans="1:14" ht="15">
      <c r="A67" s="78"/>
      <c r="B67" s="82"/>
      <c r="C67" s="108"/>
      <c r="D67" s="65"/>
      <c r="E67" s="81"/>
      <c r="F67" s="80"/>
      <c r="G67" s="84"/>
      <c r="H67" s="80"/>
      <c r="I67" s="81"/>
      <c r="J67" s="84"/>
      <c r="K67" s="107"/>
      <c r="L67" s="84"/>
      <c r="M67" s="87"/>
      <c r="N67" s="82"/>
    </row>
    <row r="68" spans="1:14" ht="15">
      <c r="A68" s="78">
        <v>8</v>
      </c>
      <c r="B68" s="82"/>
      <c r="C68" s="105" t="s">
        <v>284</v>
      </c>
      <c r="D68" s="65" t="s">
        <v>285</v>
      </c>
      <c r="E68" s="105"/>
      <c r="F68" s="105"/>
      <c r="G68" s="84"/>
      <c r="H68" s="84">
        <v>1</v>
      </c>
      <c r="I68" s="84">
        <v>45000</v>
      </c>
      <c r="J68" s="84">
        <f>I68*H68</f>
        <v>45000</v>
      </c>
      <c r="K68" s="107">
        <f t="shared" si="29"/>
        <v>1</v>
      </c>
      <c r="L68" s="84">
        <f t="shared" si="30"/>
        <v>45000</v>
      </c>
      <c r="M68" s="87"/>
      <c r="N68" s="82"/>
    </row>
    <row r="69" spans="1:14" ht="15">
      <c r="A69" s="82"/>
      <c r="B69" s="82"/>
      <c r="C69" s="105"/>
      <c r="D69" s="105"/>
      <c r="E69" s="105"/>
      <c r="F69" s="105"/>
      <c r="G69" s="84"/>
      <c r="H69" s="84"/>
      <c r="I69" s="84"/>
      <c r="J69" s="84"/>
      <c r="K69" s="82"/>
      <c r="L69" s="84"/>
      <c r="M69" s="87"/>
      <c r="N69" s="82"/>
    </row>
    <row r="70" spans="1:14" ht="45">
      <c r="A70" s="82">
        <v>9</v>
      </c>
      <c r="B70" s="82"/>
      <c r="C70" s="105" t="s">
        <v>289</v>
      </c>
      <c r="D70" s="150" t="s">
        <v>286</v>
      </c>
      <c r="E70" s="105"/>
      <c r="F70" s="105"/>
      <c r="G70" s="84"/>
      <c r="H70" s="84">
        <v>0</v>
      </c>
      <c r="I70" s="84">
        <v>1450</v>
      </c>
      <c r="J70" s="84">
        <f>I70*H70</f>
        <v>0</v>
      </c>
      <c r="K70" s="107">
        <f t="shared" ref="K70" si="31">H70</f>
        <v>0</v>
      </c>
      <c r="L70" s="84">
        <f t="shared" ref="L70" si="32">K70*I70</f>
        <v>0</v>
      </c>
      <c r="M70" s="87"/>
      <c r="N70" s="150" t="s">
        <v>292</v>
      </c>
    </row>
    <row r="71" spans="1:14" ht="15">
      <c r="A71" s="82"/>
      <c r="B71" s="82"/>
      <c r="C71" s="105"/>
      <c r="D71" s="105"/>
      <c r="E71" s="105"/>
      <c r="F71" s="105"/>
      <c r="G71" s="84"/>
      <c r="H71" s="84"/>
      <c r="I71" s="84"/>
      <c r="J71" s="84"/>
      <c r="K71" s="82"/>
      <c r="L71" s="84"/>
      <c r="M71" s="87"/>
      <c r="N71" s="82"/>
    </row>
    <row r="72" spans="1:14" ht="15">
      <c r="A72" s="82"/>
      <c r="B72" s="82"/>
      <c r="C72" s="105"/>
      <c r="D72" s="105"/>
      <c r="E72" s="105"/>
      <c r="F72" s="105"/>
      <c r="G72" s="84"/>
      <c r="H72" s="84"/>
      <c r="I72" s="84"/>
      <c r="J72" s="84"/>
      <c r="K72" s="82"/>
      <c r="L72" s="84"/>
      <c r="M72" s="87"/>
      <c r="N72" s="82"/>
    </row>
    <row r="73" spans="1:14" ht="27" customHeight="1">
      <c r="A73" s="82">
        <v>1</v>
      </c>
      <c r="B73" s="82"/>
      <c r="C73" s="109" t="s">
        <v>240</v>
      </c>
      <c r="D73" s="105"/>
      <c r="E73" s="105"/>
      <c r="F73" s="105"/>
      <c r="G73" s="84"/>
      <c r="H73" s="84"/>
      <c r="I73" s="84"/>
      <c r="J73" s="84"/>
      <c r="K73" s="82"/>
      <c r="L73" s="84"/>
      <c r="M73" s="87"/>
      <c r="N73" s="82"/>
    </row>
    <row r="74" spans="1:14" ht="15">
      <c r="A74" s="82"/>
      <c r="B74" s="82"/>
      <c r="C74" s="109" t="s">
        <v>241</v>
      </c>
      <c r="D74" s="105" t="s">
        <v>225</v>
      </c>
      <c r="E74" s="105"/>
      <c r="F74" s="105"/>
      <c r="G74" s="84"/>
      <c r="H74" s="84">
        <v>1</v>
      </c>
      <c r="I74" s="84">
        <v>148447</v>
      </c>
      <c r="J74" s="84">
        <f>I74*H74</f>
        <v>148447</v>
      </c>
      <c r="K74" s="110">
        <f>H74</f>
        <v>1</v>
      </c>
      <c r="L74" s="84">
        <f>K74*I74</f>
        <v>148447</v>
      </c>
      <c r="M74" s="87"/>
      <c r="N74" s="82"/>
    </row>
    <row r="75" spans="1:14" ht="25.5">
      <c r="A75" s="82"/>
      <c r="B75" s="82"/>
      <c r="C75" s="111" t="s">
        <v>242</v>
      </c>
      <c r="D75" s="105"/>
      <c r="E75" s="105"/>
      <c r="F75" s="105"/>
      <c r="G75" s="84"/>
      <c r="H75" s="84"/>
      <c r="I75" s="84"/>
      <c r="J75" s="84"/>
      <c r="K75" s="82"/>
      <c r="L75" s="84"/>
      <c r="M75" s="87"/>
      <c r="N75" s="82"/>
    </row>
    <row r="76" spans="1:14" ht="25.5">
      <c r="A76" s="82"/>
      <c r="B76" s="82"/>
      <c r="C76" s="111" t="s">
        <v>243</v>
      </c>
      <c r="D76" s="105"/>
      <c r="E76" s="105"/>
      <c r="F76" s="105"/>
      <c r="G76" s="84"/>
      <c r="H76" s="84"/>
      <c r="I76" s="84"/>
      <c r="J76" s="84"/>
      <c r="K76" s="82"/>
      <c r="L76" s="84"/>
      <c r="M76" s="87"/>
      <c r="N76" s="82"/>
    </row>
    <row r="77" spans="1:14" ht="38.25">
      <c r="A77" s="82"/>
      <c r="B77" s="82"/>
      <c r="C77" s="111" t="s">
        <v>244</v>
      </c>
      <c r="D77" s="105"/>
      <c r="E77" s="105"/>
      <c r="F77" s="105"/>
      <c r="G77" s="84"/>
      <c r="H77" s="84"/>
      <c r="I77" s="84"/>
      <c r="J77" s="84"/>
      <c r="K77" s="82"/>
      <c r="L77" s="84"/>
      <c r="M77" s="87"/>
      <c r="N77" s="82"/>
    </row>
    <row r="78" spans="1:14" ht="25.5">
      <c r="A78" s="82"/>
      <c r="B78" s="82"/>
      <c r="C78" s="111" t="s">
        <v>245</v>
      </c>
      <c r="D78" s="105"/>
      <c r="E78" s="105"/>
      <c r="F78" s="105"/>
      <c r="G78" s="84"/>
      <c r="H78" s="84"/>
      <c r="I78" s="84"/>
      <c r="J78" s="84"/>
      <c r="K78" s="82"/>
      <c r="L78" s="84"/>
      <c r="M78" s="87"/>
      <c r="N78" s="82"/>
    </row>
    <row r="79" spans="1:14" ht="51">
      <c r="A79" s="82"/>
      <c r="B79" s="82"/>
      <c r="C79" s="111" t="s">
        <v>246</v>
      </c>
      <c r="D79" s="105"/>
      <c r="E79" s="105"/>
      <c r="F79" s="105"/>
      <c r="G79" s="84"/>
      <c r="H79" s="84"/>
      <c r="I79" s="84"/>
      <c r="J79" s="84"/>
      <c r="K79" s="82"/>
      <c r="L79" s="84"/>
      <c r="M79" s="87"/>
      <c r="N79" s="82"/>
    </row>
    <row r="80" spans="1:14" ht="25.5">
      <c r="A80" s="82"/>
      <c r="B80" s="82"/>
      <c r="C80" s="111" t="s">
        <v>247</v>
      </c>
      <c r="D80" s="105"/>
      <c r="E80" s="105"/>
      <c r="F80" s="105"/>
      <c r="G80" s="84"/>
      <c r="H80" s="84"/>
      <c r="I80" s="84"/>
      <c r="J80" s="84"/>
      <c r="K80" s="82"/>
      <c r="L80" s="84"/>
      <c r="M80" s="87"/>
      <c r="N80" s="82"/>
    </row>
    <row r="81" spans="1:14" ht="76.5">
      <c r="A81" s="82"/>
      <c r="B81" s="82"/>
      <c r="C81" s="111" t="s">
        <v>248</v>
      </c>
      <c r="D81" s="105"/>
      <c r="E81" s="105"/>
      <c r="F81" s="105"/>
      <c r="G81" s="84"/>
      <c r="H81" s="84"/>
      <c r="I81" s="84"/>
      <c r="J81" s="84"/>
      <c r="K81" s="82"/>
      <c r="L81" s="84"/>
      <c r="M81" s="87"/>
      <c r="N81" s="82"/>
    </row>
    <row r="82" spans="1:14" ht="89.25">
      <c r="A82" s="82"/>
      <c r="B82" s="82"/>
      <c r="C82" s="111" t="s">
        <v>249</v>
      </c>
      <c r="D82" s="105"/>
      <c r="E82" s="105"/>
      <c r="F82" s="105"/>
      <c r="G82" s="84"/>
      <c r="H82" s="84"/>
      <c r="I82" s="84"/>
      <c r="J82" s="84"/>
      <c r="K82" s="82"/>
      <c r="L82" s="84"/>
      <c r="M82" s="87"/>
      <c r="N82" s="82"/>
    </row>
    <row r="83" spans="1:14" ht="15">
      <c r="A83" s="82"/>
      <c r="B83" s="82"/>
      <c r="C83" s="112" t="s">
        <v>250</v>
      </c>
      <c r="D83" s="105"/>
      <c r="E83" s="105"/>
      <c r="F83" s="105"/>
      <c r="G83" s="84"/>
      <c r="H83" s="84"/>
      <c r="I83" s="84"/>
      <c r="J83" s="84"/>
      <c r="K83" s="82"/>
      <c r="L83" s="84"/>
      <c r="M83" s="87"/>
      <c r="N83" s="82"/>
    </row>
    <row r="84" spans="1:14" ht="15">
      <c r="A84" s="82"/>
      <c r="B84" s="82"/>
      <c r="C84" s="112" t="s">
        <v>251</v>
      </c>
      <c r="D84" s="105"/>
      <c r="E84" s="105"/>
      <c r="F84" s="105"/>
      <c r="G84" s="84"/>
      <c r="H84" s="84"/>
      <c r="I84" s="84"/>
      <c r="J84" s="84"/>
      <c r="K84" s="82"/>
      <c r="L84" s="84"/>
      <c r="M84" s="87"/>
      <c r="N84" s="82"/>
    </row>
    <row r="85" spans="1:14" ht="15">
      <c r="A85" s="82"/>
      <c r="B85" s="82"/>
      <c r="C85" s="112" t="s">
        <v>252</v>
      </c>
      <c r="D85" s="105"/>
      <c r="E85" s="105"/>
      <c r="F85" s="105"/>
      <c r="G85" s="84"/>
      <c r="H85" s="84"/>
      <c r="I85" s="84"/>
      <c r="J85" s="84"/>
      <c r="K85" s="82"/>
      <c r="L85" s="84"/>
      <c r="M85" s="87"/>
      <c r="N85" s="82"/>
    </row>
    <row r="86" spans="1:14" ht="15">
      <c r="A86" s="82"/>
      <c r="B86" s="82"/>
      <c r="C86" s="112" t="s">
        <v>253</v>
      </c>
      <c r="D86" s="105"/>
      <c r="E86" s="105"/>
      <c r="F86" s="105"/>
      <c r="G86" s="84"/>
      <c r="H86" s="84"/>
      <c r="I86" s="84"/>
      <c r="J86" s="84"/>
      <c r="K86" s="82"/>
      <c r="L86" s="84"/>
      <c r="M86" s="87"/>
      <c r="N86" s="82"/>
    </row>
    <row r="87" spans="1:14" ht="15">
      <c r="A87" s="82"/>
      <c r="B87" s="82"/>
      <c r="C87" s="112" t="s">
        <v>254</v>
      </c>
      <c r="D87" s="105"/>
      <c r="E87" s="105"/>
      <c r="F87" s="105"/>
      <c r="G87" s="84"/>
      <c r="H87" s="84"/>
      <c r="I87" s="84"/>
      <c r="J87" s="84"/>
      <c r="K87" s="82"/>
      <c r="L87" s="84"/>
      <c r="M87" s="87"/>
      <c r="N87" s="82"/>
    </row>
    <row r="88" spans="1:14" ht="15">
      <c r="A88" s="82"/>
      <c r="B88" s="82"/>
      <c r="C88" s="113" t="s">
        <v>255</v>
      </c>
      <c r="D88" s="105"/>
      <c r="E88" s="105"/>
      <c r="F88" s="105"/>
      <c r="G88" s="84"/>
      <c r="H88" s="84"/>
      <c r="I88" s="84"/>
      <c r="J88" s="84"/>
      <c r="K88" s="82"/>
      <c r="L88" s="84"/>
      <c r="M88" s="87"/>
      <c r="N88" s="82"/>
    </row>
    <row r="89" spans="1:14" ht="15">
      <c r="A89" s="82"/>
      <c r="B89" s="82"/>
      <c r="C89" s="114" t="s">
        <v>256</v>
      </c>
      <c r="D89" s="105"/>
      <c r="E89" s="105"/>
      <c r="F89" s="105"/>
      <c r="G89" s="84"/>
      <c r="H89" s="84"/>
      <c r="I89" s="84"/>
      <c r="J89" s="84"/>
      <c r="K89" s="82"/>
      <c r="L89" s="84"/>
      <c r="M89" s="87"/>
      <c r="N89" s="82"/>
    </row>
    <row r="90" spans="1:14" ht="15">
      <c r="A90" s="82"/>
      <c r="B90" s="82"/>
      <c r="C90" s="114" t="s">
        <v>257</v>
      </c>
      <c r="D90" s="105"/>
      <c r="E90" s="105"/>
      <c r="F90" s="105"/>
      <c r="G90" s="84"/>
      <c r="H90" s="84"/>
      <c r="I90" s="84"/>
      <c r="J90" s="84"/>
      <c r="K90" s="82"/>
      <c r="L90" s="84"/>
      <c r="M90" s="87"/>
      <c r="N90" s="82"/>
    </row>
    <row r="91" spans="1:14" ht="15">
      <c r="A91" s="82"/>
      <c r="B91" s="82"/>
      <c r="C91" s="115" t="s">
        <v>258</v>
      </c>
      <c r="D91" s="105"/>
      <c r="E91" s="105"/>
      <c r="F91" s="105"/>
      <c r="G91" s="84"/>
      <c r="H91" s="84"/>
      <c r="I91" s="84"/>
      <c r="J91" s="84"/>
      <c r="K91" s="82"/>
      <c r="L91" s="84"/>
      <c r="M91" s="87"/>
      <c r="N91" s="82"/>
    </row>
    <row r="92" spans="1:14" ht="15">
      <c r="A92" s="82"/>
      <c r="B92" s="82"/>
      <c r="C92" s="116"/>
      <c r="D92" s="105"/>
      <c r="E92" s="105"/>
      <c r="F92" s="105"/>
      <c r="G92" s="84"/>
      <c r="H92" s="84"/>
      <c r="I92" s="84"/>
      <c r="J92" s="84"/>
      <c r="K92" s="82"/>
      <c r="L92" s="84"/>
      <c r="M92" s="87"/>
      <c r="N92" s="82"/>
    </row>
    <row r="93" spans="1:14" ht="15">
      <c r="A93" s="82"/>
      <c r="B93" s="82"/>
      <c r="C93" s="117" t="s">
        <v>259</v>
      </c>
      <c r="D93" s="105"/>
      <c r="E93" s="105"/>
      <c r="F93" s="105"/>
      <c r="G93" s="84"/>
      <c r="H93" s="84"/>
      <c r="I93" s="84"/>
      <c r="J93" s="84"/>
      <c r="K93" s="82"/>
      <c r="L93" s="84"/>
      <c r="M93" s="87"/>
      <c r="N93" s="82"/>
    </row>
    <row r="94" spans="1:14" ht="15">
      <c r="A94" s="82"/>
      <c r="B94" s="82"/>
      <c r="C94" s="117" t="s">
        <v>260</v>
      </c>
      <c r="D94" s="105"/>
      <c r="E94" s="105"/>
      <c r="F94" s="105"/>
      <c r="G94" s="84"/>
      <c r="H94" s="84"/>
      <c r="I94" s="84"/>
      <c r="J94" s="84"/>
      <c r="K94" s="82"/>
      <c r="L94" s="84"/>
      <c r="M94" s="87"/>
      <c r="N94" s="82"/>
    </row>
    <row r="95" spans="1:14" ht="15">
      <c r="A95" s="82"/>
      <c r="B95" s="82"/>
      <c r="C95" s="117" t="s">
        <v>261</v>
      </c>
      <c r="D95" s="105"/>
      <c r="E95" s="105"/>
      <c r="F95" s="105"/>
      <c r="G95" s="84"/>
      <c r="H95" s="84"/>
      <c r="I95" s="84"/>
      <c r="J95" s="84"/>
      <c r="K95" s="82"/>
      <c r="L95" s="84"/>
      <c r="M95" s="87"/>
      <c r="N95" s="82"/>
    </row>
    <row r="96" spans="1:14" ht="15">
      <c r="A96" s="82"/>
      <c r="B96" s="82"/>
      <c r="C96" s="117" t="s">
        <v>262</v>
      </c>
      <c r="D96" s="105"/>
      <c r="E96" s="105"/>
      <c r="F96" s="105"/>
      <c r="G96" s="84"/>
      <c r="H96" s="84"/>
      <c r="I96" s="84"/>
      <c r="J96" s="84"/>
      <c r="K96" s="82"/>
      <c r="L96" s="84"/>
      <c r="M96" s="87"/>
      <c r="N96" s="82"/>
    </row>
    <row r="97" spans="1:14" ht="15">
      <c r="A97" s="82"/>
      <c r="B97" s="82"/>
      <c r="C97" s="117" t="s">
        <v>263</v>
      </c>
      <c r="D97" s="105"/>
      <c r="E97" s="105"/>
      <c r="F97" s="105"/>
      <c r="G97" s="84"/>
      <c r="H97" s="84"/>
      <c r="I97" s="84"/>
      <c r="J97" s="84"/>
      <c r="K97" s="82"/>
      <c r="L97" s="84"/>
      <c r="M97" s="87"/>
      <c r="N97" s="82"/>
    </row>
    <row r="98" spans="1:14" ht="15">
      <c r="A98" s="82"/>
      <c r="B98" s="82"/>
      <c r="C98" s="117" t="s">
        <v>264</v>
      </c>
      <c r="D98" s="105"/>
      <c r="E98" s="105"/>
      <c r="F98" s="105"/>
      <c r="G98" s="84"/>
      <c r="H98" s="84"/>
      <c r="I98" s="84"/>
      <c r="J98" s="84"/>
      <c r="K98" s="82"/>
      <c r="L98" s="84"/>
      <c r="M98" s="87"/>
      <c r="N98" s="82"/>
    </row>
    <row r="99" spans="1:14" ht="38.25">
      <c r="A99" s="82"/>
      <c r="B99" s="82"/>
      <c r="C99" s="117" t="s">
        <v>265</v>
      </c>
      <c r="D99" s="105"/>
      <c r="E99" s="105"/>
      <c r="F99" s="105"/>
      <c r="G99" s="84"/>
      <c r="H99" s="84"/>
      <c r="I99" s="84"/>
      <c r="J99" s="84"/>
      <c r="K99" s="82"/>
      <c r="L99" s="84"/>
      <c r="M99" s="87"/>
      <c r="N99" s="82"/>
    </row>
    <row r="100" spans="1:14" ht="15">
      <c r="A100" s="82"/>
      <c r="B100" s="82"/>
      <c r="C100" s="139"/>
      <c r="D100" s="105"/>
      <c r="E100" s="105"/>
      <c r="F100" s="105"/>
      <c r="G100" s="84"/>
      <c r="H100" s="84"/>
      <c r="I100" s="84"/>
      <c r="J100" s="84"/>
      <c r="K100" s="82"/>
      <c r="L100" s="84"/>
      <c r="M100" s="87"/>
      <c r="N100" s="82"/>
    </row>
    <row r="101" spans="1:14" ht="16.5">
      <c r="A101" s="82">
        <v>2</v>
      </c>
      <c r="B101" s="82"/>
      <c r="C101" s="143" t="s">
        <v>287</v>
      </c>
      <c r="D101" s="144" t="s">
        <v>225</v>
      </c>
      <c r="E101" s="145"/>
      <c r="F101" s="146"/>
      <c r="G101" s="141"/>
      <c r="H101" s="146">
        <v>1</v>
      </c>
      <c r="I101" s="147">
        <v>62000</v>
      </c>
      <c r="J101" s="141">
        <f t="shared" ref="J101:J102" si="33">I101*H101</f>
        <v>62000</v>
      </c>
      <c r="K101" s="142">
        <f t="shared" ref="K101:K102" si="34">H101+F101</f>
        <v>1</v>
      </c>
      <c r="L101" s="141">
        <f t="shared" ref="L101:L102" si="35">J101+G101</f>
        <v>62000</v>
      </c>
      <c r="M101" s="87"/>
      <c r="N101" s="82"/>
    </row>
    <row r="102" spans="1:14" ht="16.5">
      <c r="A102" s="82">
        <v>3</v>
      </c>
      <c r="B102" s="82"/>
      <c r="C102" s="148" t="s">
        <v>288</v>
      </c>
      <c r="D102" s="144" t="s">
        <v>225</v>
      </c>
      <c r="E102" s="149"/>
      <c r="F102" s="140"/>
      <c r="G102" s="141"/>
      <c r="H102" s="141">
        <v>1</v>
      </c>
      <c r="I102" s="141">
        <v>20000</v>
      </c>
      <c r="J102" s="141">
        <f t="shared" si="33"/>
        <v>20000</v>
      </c>
      <c r="K102" s="142">
        <f t="shared" si="34"/>
        <v>1</v>
      </c>
      <c r="L102" s="141">
        <f t="shared" si="35"/>
        <v>20000</v>
      </c>
      <c r="M102" s="87" t="str">
        <f>IFERROR(J102/G102,"")</f>
        <v/>
      </c>
      <c r="N102" s="82"/>
    </row>
    <row r="103" spans="1:14" ht="15">
      <c r="A103" s="82"/>
      <c r="B103" s="82"/>
      <c r="C103" s="105"/>
      <c r="D103" s="82"/>
      <c r="E103" s="118"/>
      <c r="F103" s="82"/>
      <c r="G103" s="84">
        <f t="shared" si="0"/>
        <v>0</v>
      </c>
      <c r="H103" s="84"/>
      <c r="I103" s="84"/>
      <c r="J103" s="84">
        <f>H103*$E103</f>
        <v>0</v>
      </c>
      <c r="K103" s="82">
        <f>H103+F103</f>
        <v>0</v>
      </c>
      <c r="L103" s="84">
        <f t="shared" si="1"/>
        <v>0</v>
      </c>
      <c r="M103" s="87" t="str">
        <f>IFERROR(J103/G103,"")</f>
        <v/>
      </c>
      <c r="N103" s="82"/>
    </row>
    <row r="104" spans="1:14" ht="20.25" customHeight="1">
      <c r="A104" s="119"/>
      <c r="B104" s="119"/>
      <c r="C104" s="106"/>
      <c r="D104" s="82"/>
      <c r="E104" s="118"/>
      <c r="F104" s="82"/>
      <c r="G104" s="84">
        <f t="shared" si="0"/>
        <v>0</v>
      </c>
      <c r="H104" s="84"/>
      <c r="I104" s="84"/>
      <c r="J104" s="84">
        <f>H104*$E104</f>
        <v>0</v>
      </c>
      <c r="K104" s="82">
        <f>H104+F104</f>
        <v>0</v>
      </c>
      <c r="L104" s="84">
        <f t="shared" si="1"/>
        <v>0</v>
      </c>
      <c r="M104" s="87" t="str">
        <f>IFERROR(J104/G104,"")</f>
        <v/>
      </c>
      <c r="N104" s="82"/>
    </row>
    <row r="105" spans="1:14" ht="21" customHeight="1">
      <c r="A105" s="45"/>
      <c r="B105" s="45"/>
      <c r="C105" s="46" t="s">
        <v>266</v>
      </c>
      <c r="D105" s="46"/>
      <c r="E105" s="47"/>
      <c r="F105" s="46"/>
      <c r="G105" s="48">
        <f>SUM(G8:G104)</f>
        <v>1147017.1099999999</v>
      </c>
      <c r="H105" s="48"/>
      <c r="I105" s="48"/>
      <c r="J105" s="48">
        <f>SUM(J8:J104)</f>
        <v>836779.68200000003</v>
      </c>
      <c r="K105" s="49"/>
      <c r="L105" s="48">
        <f>SUM(L8:L104)</f>
        <v>1983796.7919999999</v>
      </c>
      <c r="M105" s="56">
        <f>J105/G105</f>
        <v>0.72952676529820915</v>
      </c>
      <c r="N105" s="50"/>
    </row>
    <row r="106" spans="1:14">
      <c r="A106" s="122"/>
      <c r="B106" s="122"/>
      <c r="C106" s="123"/>
      <c r="D106" s="122"/>
      <c r="E106" s="124"/>
      <c r="F106" s="122"/>
      <c r="G106" s="125"/>
      <c r="H106" s="125"/>
      <c r="I106" s="125"/>
      <c r="J106" s="125"/>
      <c r="K106" s="125"/>
      <c r="L106" s="125"/>
      <c r="M106" s="125"/>
      <c r="N106" s="122"/>
    </row>
    <row r="107" spans="1:14">
      <c r="A107" s="122"/>
      <c r="B107" s="122"/>
      <c r="C107" s="123" t="s">
        <v>269</v>
      </c>
      <c r="D107" s="122"/>
      <c r="E107" s="124"/>
      <c r="F107" s="122"/>
      <c r="G107" s="130">
        <f>G105*18%</f>
        <v>206463.07979999998</v>
      </c>
      <c r="H107" s="125"/>
      <c r="I107" s="125"/>
      <c r="J107" s="130">
        <f>J105*18%</f>
        <v>150620.34276</v>
      </c>
      <c r="K107" s="125"/>
      <c r="L107" s="130">
        <f>L105*18%</f>
        <v>357083.42255999998</v>
      </c>
      <c r="M107" s="125"/>
      <c r="N107" s="122"/>
    </row>
    <row r="108" spans="1:14" ht="15.75">
      <c r="A108" s="126"/>
      <c r="B108" s="126"/>
      <c r="C108" s="127"/>
      <c r="D108" s="126"/>
      <c r="E108" s="128"/>
      <c r="F108" s="126"/>
      <c r="G108" s="131">
        <f>SUM(G105:G107)</f>
        <v>1353480.1897999998</v>
      </c>
      <c r="H108" s="129"/>
      <c r="I108" s="129"/>
      <c r="J108" s="131">
        <f>SUM(J105:J107)</f>
        <v>987400.02476000006</v>
      </c>
      <c r="K108" s="129"/>
      <c r="L108" s="131">
        <f>SUM(L105:L107)</f>
        <v>2340880.2145599998</v>
      </c>
      <c r="M108" s="129"/>
      <c r="N108" s="126"/>
    </row>
  </sheetData>
  <mergeCells count="19">
    <mergeCell ref="A4:B4"/>
    <mergeCell ref="A5:B5"/>
    <mergeCell ref="C2:N2"/>
    <mergeCell ref="C3:N3"/>
    <mergeCell ref="C4:N4"/>
    <mergeCell ref="C5:N5"/>
    <mergeCell ref="A1:N1"/>
    <mergeCell ref="A6:A7"/>
    <mergeCell ref="B6:B7"/>
    <mergeCell ref="C6:C7"/>
    <mergeCell ref="D6:D7"/>
    <mergeCell ref="E6:E7"/>
    <mergeCell ref="F6:G6"/>
    <mergeCell ref="M6:M7"/>
    <mergeCell ref="H6:J6"/>
    <mergeCell ref="A2:B2"/>
    <mergeCell ref="A3:B3"/>
    <mergeCell ref="K6:L6"/>
    <mergeCell ref="N6:N7"/>
  </mergeCells>
  <conditionalFormatting sqref="C9:C16 E13:F16 G15 I15 C34 C47:C48">
    <cfRule type="cellIs" dxfId="25" priority="37" stopIfTrue="1" operator="equal">
      <formula>0</formula>
    </cfRule>
  </conditionalFormatting>
  <conditionalFormatting sqref="C19:C22">
    <cfRule type="cellIs" dxfId="24" priority="33" stopIfTrue="1" operator="equal">
      <formula>0</formula>
    </cfRule>
  </conditionalFormatting>
  <conditionalFormatting sqref="C36:C45">
    <cfRule type="cellIs" dxfId="23" priority="34" stopIfTrue="1" operator="equal">
      <formula>0</formula>
    </cfRule>
  </conditionalFormatting>
  <conditionalFormatting sqref="C50:C53">
    <cfRule type="cellIs" dxfId="22" priority="32" stopIfTrue="1" operator="equal">
      <formula>0</formula>
    </cfRule>
  </conditionalFormatting>
  <conditionalFormatting sqref="D13:D14 D16">
    <cfRule type="cellIs" dxfId="21" priority="31" stopIfTrue="1" operator="equal">
      <formula>0</formula>
    </cfRule>
  </conditionalFormatting>
  <conditionalFormatting sqref="D28:E33 D44:E44 D50:E52">
    <cfRule type="cellIs" dxfId="20" priority="29" stopIfTrue="1" operator="equal">
      <formula>0</formula>
    </cfRule>
  </conditionalFormatting>
  <conditionalFormatting sqref="E10:E12 E19:E22">
    <cfRule type="cellIs" dxfId="19" priority="30" stopIfTrue="1" operator="equal">
      <formula>0</formula>
    </cfRule>
  </conditionalFormatting>
  <conditionalFormatting sqref="F9:F13">
    <cfRule type="cellIs" dxfId="18" priority="27" stopIfTrue="1" operator="equal">
      <formula>0</formula>
    </cfRule>
  </conditionalFormatting>
  <conditionalFormatting sqref="F17:F22">
    <cfRule type="cellIs" dxfId="17" priority="23" stopIfTrue="1" operator="equal">
      <formula>0</formula>
    </cfRule>
  </conditionalFormatting>
  <conditionalFormatting sqref="F24:F54">
    <cfRule type="cellIs" dxfId="16" priority="24" stopIfTrue="1" operator="equal">
      <formula>0</formula>
    </cfRule>
  </conditionalFormatting>
  <conditionalFormatting sqref="G11">
    <cfRule type="cellIs" dxfId="15" priority="22" stopIfTrue="1" operator="equal">
      <formula>0</formula>
    </cfRule>
  </conditionalFormatting>
  <conditionalFormatting sqref="G25:G26">
    <cfRule type="cellIs" dxfId="14" priority="20" stopIfTrue="1" operator="equal">
      <formula>0</formula>
    </cfRule>
  </conditionalFormatting>
  <conditionalFormatting sqref="G40:H40">
    <cfRule type="cellIs" dxfId="13" priority="3" stopIfTrue="1" operator="equal">
      <formula>0</formula>
    </cfRule>
  </conditionalFormatting>
  <conditionalFormatting sqref="H14">
    <cfRule type="cellIs" dxfId="12" priority="9" stopIfTrue="1" operator="equal">
      <formula>0</formula>
    </cfRule>
  </conditionalFormatting>
  <conditionalFormatting sqref="H22">
    <cfRule type="cellIs" dxfId="11" priority="8" stopIfTrue="1" operator="equal">
      <formula>0</formula>
    </cfRule>
  </conditionalFormatting>
  <conditionalFormatting sqref="H24:H26">
    <cfRule type="cellIs" dxfId="10" priority="5" stopIfTrue="1" operator="equal">
      <formula>0</formula>
    </cfRule>
  </conditionalFormatting>
  <conditionalFormatting sqref="H31">
    <cfRule type="cellIs" dxfId="9" priority="4" stopIfTrue="1" operator="equal">
      <formula>0</formula>
    </cfRule>
  </conditionalFormatting>
  <conditionalFormatting sqref="H47">
    <cfRule type="cellIs" dxfId="8" priority="2" stopIfTrue="1" operator="equal">
      <formula>0</formula>
    </cfRule>
  </conditionalFormatting>
  <conditionalFormatting sqref="H49">
    <cfRule type="cellIs" dxfId="7" priority="1" stopIfTrue="1" operator="equal">
      <formula>0</formula>
    </cfRule>
  </conditionalFormatting>
  <conditionalFormatting sqref="I11">
    <cfRule type="cellIs" dxfId="6" priority="19" stopIfTrue="1" operator="equal">
      <formula>0</formula>
    </cfRule>
  </conditionalFormatting>
  <conditionalFormatting sqref="I25:I26">
    <cfRule type="cellIs" dxfId="5" priority="11" stopIfTrue="1" operator="equal">
      <formula>0</formula>
    </cfRule>
  </conditionalFormatting>
  <conditionalFormatting sqref="I28:I29">
    <cfRule type="cellIs" dxfId="4" priority="12" stopIfTrue="1" operator="equal">
      <formula>0</formula>
    </cfRule>
  </conditionalFormatting>
  <conditionalFormatting sqref="I40:I41">
    <cfRule type="cellIs" dxfId="3" priority="13" stopIfTrue="1" operator="equal">
      <formula>0</formula>
    </cfRule>
  </conditionalFormatting>
  <conditionalFormatting sqref="I44:I46">
    <cfRule type="cellIs" dxfId="2" priority="17" stopIfTrue="1" operator="equal">
      <formula>0</formula>
    </cfRule>
  </conditionalFormatting>
  <conditionalFormatting sqref="I51:I52">
    <cfRule type="cellIs" dxfId="1" priority="14" stopIfTrue="1" operator="equal">
      <formula>0</formula>
    </cfRule>
  </conditionalFormatting>
  <conditionalFormatting sqref="I54">
    <cfRule type="cellIs" dxfId="0" priority="16" stopIfTrue="1" operator="equal">
      <formula>0</formula>
    </cfRule>
  </conditionalFormatting>
  <pageMargins left="0.7" right="0.7" top="0.75" bottom="0.75" header="0.3" footer="0.3"/>
  <pageSetup scale="31" orientation="portrait" r:id="rId1"/>
  <rowBreaks count="1" manualBreakCount="1">
    <brk id="4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NFA-SO</vt:lpstr>
      <vt:lpstr>Summary1</vt:lpstr>
      <vt:lpstr>Summary</vt:lpstr>
      <vt:lpstr>AJ KitechenVariation Statement </vt:lpstr>
      <vt:lpstr>'AJ KitechenVariation Statement '!Print_Area</vt:lpstr>
      <vt:lpstr>'NFA-SO'!Print_Area</vt:lpstr>
      <vt:lpstr>'NFA-SO'!Print_Titles</vt:lpstr>
    </vt:vector>
  </TitlesOfParts>
  <Company>pmc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2128163</dc:creator>
  <cp:lastModifiedBy>Trupti Dalvi</cp:lastModifiedBy>
  <cp:lastPrinted>2022-06-25T08:10:44Z</cp:lastPrinted>
  <dcterms:created xsi:type="dcterms:W3CDTF">2009-11-13T12:11:15Z</dcterms:created>
  <dcterms:modified xsi:type="dcterms:W3CDTF">2024-01-31T12:10:16Z</dcterms:modified>
</cp:coreProperties>
</file>