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Lucknow\Dominos\BOQ\"/>
    </mc:Choice>
  </mc:AlternateContent>
  <bookViews>
    <workbookView xWindow="-120" yWindow="-120" windowWidth="20730" windowHeight="11040" tabRatio="782"/>
  </bookViews>
  <sheets>
    <sheet name="Summary Dominos" sheetId="1" r:id="rId1"/>
    <sheet name="Civil &amp; Interior" sheetId="2" r:id="rId2"/>
    <sheet name="CCTV BOQ" sheetId="3" r:id="rId3"/>
    <sheet name="HVAC BOQ" sheetId="4" r:id="rId4"/>
    <sheet name="LIGHTING BoQ" sheetId="5" r:id="rId5"/>
    <sheet name="Fire Fighting" sheetId="6" r:id="rId6"/>
    <sheet name="Material Specifications" sheetId="7" r:id="rId7"/>
    <sheet name="Fire Make" sheetId="8" r:id="rId8"/>
  </sheets>
  <externalReferences>
    <externalReference r:id="rId9"/>
    <externalReference r:id="rId10"/>
    <externalReference r:id="rId11"/>
    <externalReference r:id="rId12"/>
    <externalReference r:id="rId13"/>
  </externalReferences>
  <definedNames>
    <definedName name="______aaa5" localSheetId="4">#REF!</definedName>
    <definedName name="______aaa5">#REF!</definedName>
    <definedName name="_____aaa5" localSheetId="4">#REF!</definedName>
    <definedName name="_____aaa5">#REF!</definedName>
    <definedName name="_____bol1" localSheetId="4">#REF!</definedName>
    <definedName name="_____bol1">#REF!</definedName>
    <definedName name="____aaa5" localSheetId="4">#REF!</definedName>
    <definedName name="____aaa5">#REF!</definedName>
    <definedName name="____bol1" localSheetId="4">#REF!</definedName>
    <definedName name="____bol1">#REF!</definedName>
    <definedName name="___aaa5" localSheetId="4">#REF!</definedName>
    <definedName name="___aaa5">#REF!</definedName>
    <definedName name="___bol1" localSheetId="4">#REF!</definedName>
    <definedName name="___bol1">#REF!</definedName>
    <definedName name="__aaa5" localSheetId="4">#REF!</definedName>
    <definedName name="__aaa5">#REF!</definedName>
    <definedName name="__bol1" localSheetId="4">#REF!</definedName>
    <definedName name="__bol1">#REF!</definedName>
    <definedName name="_1" localSheetId="4">#REF!</definedName>
    <definedName name="_1">#REF!</definedName>
    <definedName name="_111" localSheetId="4">#REF!</definedName>
    <definedName name="_111">#REF!</definedName>
    <definedName name="_1111" localSheetId="4">#REF!</definedName>
    <definedName name="_1111">#REF!</definedName>
    <definedName name="_aaa5" localSheetId="4">#REF!</definedName>
    <definedName name="_aaa5">#REF!</definedName>
    <definedName name="_bol1" localSheetId="4">#REF!</definedName>
    <definedName name="_bol1">#REF!</definedName>
    <definedName name="_exc1" localSheetId="4">#REF!</definedName>
    <definedName name="_exc1">#REF!</definedName>
    <definedName name="_exc11" localSheetId="4">#REF!</definedName>
    <definedName name="_exc11">#REF!</definedName>
    <definedName name="_exc2" localSheetId="4">#REF!</definedName>
    <definedName name="_exc2">#REF!</definedName>
    <definedName name="_EXC3" localSheetId="4">#REF!</definedName>
    <definedName name="_EXC3">#REF!</definedName>
    <definedName name="_EXC4" localSheetId="4">#REF!</definedName>
    <definedName name="_EXC4">#REF!</definedName>
    <definedName name="_xlnm._FilterDatabase" localSheetId="1" hidden="1">'Civil &amp; Interior'!$C$14:$I$568</definedName>
    <definedName name="_foo1" localSheetId="4">#REF!</definedName>
    <definedName name="_foo1">#REF!</definedName>
    <definedName name="_foo2" localSheetId="4">#REF!</definedName>
    <definedName name="_foo2">#REF!</definedName>
    <definedName name="_foo3" localSheetId="4">#REF!</definedName>
    <definedName name="_foo3">#REF!</definedName>
    <definedName name="_FOO4" localSheetId="4">#REF!</definedName>
    <definedName name="_FOO4">#REF!</definedName>
    <definedName name="_pcc1" localSheetId="4">#REF!</definedName>
    <definedName name="_pcc1">#REF!</definedName>
    <definedName name="_pcc2" localSheetId="4">#REF!</definedName>
    <definedName name="_pcc2">#REF!</definedName>
    <definedName name="_pcc3" localSheetId="4">#REF!</definedName>
    <definedName name="_pcc3">#REF!</definedName>
    <definedName name="_PCC4" localSheetId="4">#REF!</definedName>
    <definedName name="_PCC4">#REF!</definedName>
    <definedName name="_plb1" localSheetId="4">#REF!</definedName>
    <definedName name="_plb1">#REF!</definedName>
    <definedName name="_plb2" localSheetId="4">#REF!</definedName>
    <definedName name="_plb2">#REF!</definedName>
    <definedName name="_plb3" localSheetId="4">#REF!</definedName>
    <definedName name="_plb3">#REF!</definedName>
    <definedName name="_plb4" localSheetId="4">#REF!</definedName>
    <definedName name="_plb4">#REF!</definedName>
    <definedName name="A">'[1]PRECAST lightconc-II'!$J$19</definedName>
    <definedName name="AAA" localSheetId="4">#REF!</definedName>
    <definedName name="AAA">#REF!</definedName>
    <definedName name="abc">'[2]Staff Acco.'!#REF!</definedName>
    <definedName name="ABCD" localSheetId="4">#REF!</definedName>
    <definedName name="ABCD">#REF!</definedName>
    <definedName name="B">'[1]PRECAST lightconc-II'!$K$19</definedName>
    <definedName name="bel" localSheetId="4">#REF!</definedName>
    <definedName name="bel">#REF!</definedName>
    <definedName name="bjlc" localSheetId="4">#REF!</definedName>
    <definedName name="bjlc">#REF!</definedName>
    <definedName name="bol" localSheetId="4">#REF!</definedName>
    <definedName name="bol">#REF!</definedName>
    <definedName name="boml" localSheetId="4">#REF!</definedName>
    <definedName name="boml">#REF!</definedName>
    <definedName name="BOTA" localSheetId="4">#REF!</definedName>
    <definedName name="BOTA">#REF!</definedName>
    <definedName name="botl" localSheetId="4">#REF!</definedName>
    <definedName name="botl">#REF!</definedName>
    <definedName name="botn" localSheetId="4">#REF!</definedName>
    <definedName name="botn">#REF!</definedName>
    <definedName name="bua" localSheetId="4">#REF!</definedName>
    <definedName name="bua">#REF!</definedName>
    <definedName name="cant">'[2]Staff Acco.'!#REF!</definedName>
    <definedName name="cantt">'[2]Staff Acco.'!#REF!</definedName>
    <definedName name="cbgl1" localSheetId="4">#REF!</definedName>
    <definedName name="cbgl1">#REF!</definedName>
    <definedName name="cbgl2" localSheetId="4">#REF!</definedName>
    <definedName name="cbgl2">#REF!</definedName>
    <definedName name="cbgl3" localSheetId="4">#REF!</definedName>
    <definedName name="cbgl3">#REF!</definedName>
    <definedName name="cbgl4" localSheetId="4">#REF!</definedName>
    <definedName name="cbgl4">#REF!</definedName>
    <definedName name="ccolagl" localSheetId="4">#REF!</definedName>
    <definedName name="ccolagl">#REF!</definedName>
    <definedName name="cfb" localSheetId="4">#REF!</definedName>
    <definedName name="cfb">#REF!</definedName>
    <definedName name="cfbeams" localSheetId="4">#REF!</definedName>
    <definedName name="cfbeams">#REF!</definedName>
    <definedName name="cfsalb" localSheetId="4">#REF!</definedName>
    <definedName name="cfsalb">#REF!</definedName>
    <definedName name="cfslab" localSheetId="4">#REF!</definedName>
    <definedName name="cfslab">#REF!</definedName>
    <definedName name="clintels" localSheetId="4">#REF!</definedName>
    <definedName name="clintels">#REF!</definedName>
    <definedName name="COAD">'[3]Civil Works'!$K$7</definedName>
    <definedName name="Colbgl" localSheetId="4">#REF!</definedName>
    <definedName name="Colbgl">#REF!</definedName>
    <definedName name="colbgl2" localSheetId="4">#REF!</definedName>
    <definedName name="colbgl2">#REF!</definedName>
    <definedName name="csshade" localSheetId="4">#REF!</definedName>
    <definedName name="csshade">#REF!</definedName>
    <definedName name="cst" localSheetId="4">#REF!</definedName>
    <definedName name="cst">#REF!</definedName>
    <definedName name="D">'[1]PRECAST lightconc-II'!$J$20</definedName>
    <definedName name="DATE" localSheetId="4">#REF!</definedName>
    <definedName name="DATE">#REF!</definedName>
    <definedName name="E">'[1]PRECAST lightconc-II'!$K$20</definedName>
    <definedName name="Excavation" localSheetId="4">#REF!</definedName>
    <definedName name="Excavation">#REF!</definedName>
    <definedName name="excf" localSheetId="4">#REF!</definedName>
    <definedName name="excf">#REF!</definedName>
    <definedName name="F" localSheetId="4">#REF!</definedName>
    <definedName name="F">#REF!</definedName>
    <definedName name="ff" localSheetId="4">#REF!</definedName>
    <definedName name="ff">#REF!</definedName>
    <definedName name="fgf" localSheetId="4">#REF!</definedName>
    <definedName name="fgf">#REF!</definedName>
    <definedName name="file" localSheetId="4">#REF!</definedName>
    <definedName name="file">#REF!</definedName>
    <definedName name="Footings" localSheetId="4">#REF!</definedName>
    <definedName name="Footings">#REF!</definedName>
    <definedName name="fsg" localSheetId="4">#REF!</definedName>
    <definedName name="fsg">#REF!</definedName>
    <definedName name="Group1" localSheetId="4">#REF!</definedName>
    <definedName name="Group1">#REF!</definedName>
    <definedName name="Group2" localSheetId="4">#REF!</definedName>
    <definedName name="Group2">#REF!</definedName>
    <definedName name="Group3" localSheetId="4">#REF!</definedName>
    <definedName name="Group3">#REF!</definedName>
    <definedName name="Group4" localSheetId="4">#REF!</definedName>
    <definedName name="Group4">#REF!</definedName>
    <definedName name="HAR">'[2]Staff Acco.'!#REF!</definedName>
    <definedName name="HJ" localSheetId="4">#REF!</definedName>
    <definedName name="HJ">#REF!</definedName>
    <definedName name="JK" localSheetId="4">#REF!</definedName>
    <definedName name="JK">#REF!</definedName>
    <definedName name="JobID" localSheetId="4">#REF!</definedName>
    <definedName name="JobID">#REF!</definedName>
    <definedName name="KHG" localSheetId="4">#REF!</definedName>
    <definedName name="KHG">#REF!</definedName>
    <definedName name="KLJ" localSheetId="4">#REF!</definedName>
    <definedName name="KLJ">#REF!</definedName>
    <definedName name="l">'[1]PRECAST lightconc-II'!$K$20</definedName>
    <definedName name="lef" localSheetId="4">#REF!</definedName>
    <definedName name="lef">#REF!</definedName>
    <definedName name="lel" localSheetId="4">#REF!</definedName>
    <definedName name="lel">#REF!</definedName>
    <definedName name="LK" localSheetId="4">#REF!</definedName>
    <definedName name="LK">#REF!</definedName>
    <definedName name="m">'[1]PRECAST lightconc-II'!$J$20</definedName>
    <definedName name="man" localSheetId="4">#REF!</definedName>
    <definedName name="man">#REF!</definedName>
    <definedName name="manday1" localSheetId="4">#REF!</definedName>
    <definedName name="manday1">#REF!</definedName>
    <definedName name="mksdghjioergn" localSheetId="4">#REF!</definedName>
    <definedName name="mksdghjioergn">#REF!</definedName>
    <definedName name="PCC" localSheetId="4">#REF!</definedName>
    <definedName name="PCC">#REF!</definedName>
    <definedName name="pccut" localSheetId="4">#REF!</definedName>
    <definedName name="pccut">#REF!</definedName>
    <definedName name="plbeams" localSheetId="4">#REF!</definedName>
    <definedName name="plbeams">#REF!</definedName>
    <definedName name="_xlnm.Print_Area" localSheetId="3">'HVAC BOQ'!$A$1:$L$43</definedName>
    <definedName name="rcwbgl" localSheetId="4">#REF!</definedName>
    <definedName name="rcwbgl">#REF!</definedName>
    <definedName name="rcwbgl2" localSheetId="4">#REF!</definedName>
    <definedName name="rcwbgl2">#REF!</definedName>
    <definedName name="rel" localSheetId="4">#REF!</definedName>
    <definedName name="rel">#REF!</definedName>
    <definedName name="Rev" localSheetId="4">#REF!</definedName>
    <definedName name="Rev">#REF!</definedName>
    <definedName name="rig" localSheetId="4">#REF!</definedName>
    <definedName name="rig">#REF!</definedName>
    <definedName name="robot" localSheetId="4">#REF!</definedName>
    <definedName name="robot">#REF!</definedName>
    <definedName name="rose" localSheetId="4">#REF!</definedName>
    <definedName name="rose">#REF!</definedName>
    <definedName name="rosid" localSheetId="4">#REF!</definedName>
    <definedName name="rosid">#REF!</definedName>
    <definedName name="s" localSheetId="4">#REF!</definedName>
    <definedName name="s">#REF!</definedName>
    <definedName name="SARAVANAN" localSheetId="4">#REF!</definedName>
    <definedName name="SARAVANAN">#REF!</definedName>
    <definedName name="Sdate" localSheetId="4">#REF!</definedName>
    <definedName name="Sdate">#REF!</definedName>
    <definedName name="Staircase" localSheetId="4">#REF!</definedName>
    <definedName name="Staircase">#REF!</definedName>
    <definedName name="Staircase2" localSheetId="4">#REF!</definedName>
    <definedName name="Staircase2">#REF!</definedName>
    <definedName name="StrID" localSheetId="4">#REF!</definedName>
    <definedName name="StrID">#REF!</definedName>
    <definedName name="Subject" localSheetId="4">#REF!</definedName>
    <definedName name="Subject">#REF!</definedName>
    <definedName name="T" localSheetId="4">#REF!</definedName>
    <definedName name="T">#REF!</definedName>
    <definedName name="Title1" localSheetId="4">#REF!</definedName>
    <definedName name="Title1">#REF!</definedName>
    <definedName name="Title2" localSheetId="4">#REF!</definedName>
    <definedName name="Title2">#REF!</definedName>
    <definedName name="to_get_cabledata">'[4]XLPE cable data'!$B$5:$K$67</definedName>
    <definedName name="tol" localSheetId="4">#REF!</definedName>
    <definedName name="tol">#REF!</definedName>
    <definedName name="topl" localSheetId="4">#REF!</definedName>
    <definedName name="topl">#REF!</definedName>
    <definedName name="topn" localSheetId="4">#REF!</definedName>
    <definedName name="topn">#REF!</definedName>
    <definedName name="type_of_cable">'[5]XLPE cable data'!$B$5:$B$67</definedName>
    <definedName name="type_of_medium">'[4]XLPE cable data'!$E$4:$G$4</definedName>
    <definedName name="Type1" localSheetId="4">#REF!</definedName>
    <definedName name="Type1">#REF!</definedName>
    <definedName name="Type2" localSheetId="4">#REF!</definedName>
    <definedName name="Type2">#REF!</definedName>
    <definedName name="Type3" localSheetId="4">#REF!</definedName>
    <definedName name="Type3">#REF!</definedName>
    <definedName name="w" localSheetId="4">#REF!</definedName>
    <definedName name="w">#REF!</definedName>
    <definedName name="wef" localSheetId="4">#REF!</definedName>
    <definedName name="wef">#REF!</definedName>
    <definedName name="xcd" localSheetId="4">#REF!</definedName>
    <definedName name="xcd">#REF!</definedName>
    <definedName name="y" localSheetId="4">#REF!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8" i="2" l="1"/>
  <c r="I229" i="2"/>
  <c r="H19" i="5"/>
  <c r="H18" i="5"/>
  <c r="H17" i="5"/>
  <c r="H16" i="5"/>
  <c r="H15" i="5"/>
  <c r="H14" i="5"/>
  <c r="H13" i="5"/>
  <c r="H12" i="5"/>
  <c r="H11" i="5"/>
  <c r="H10" i="5"/>
  <c r="H9" i="5"/>
  <c r="H8" i="5"/>
  <c r="H7" i="5"/>
  <c r="H6" i="5"/>
  <c r="H5" i="5"/>
  <c r="H4" i="5"/>
  <c r="F13" i="4"/>
  <c r="F12" i="4"/>
  <c r="F11" i="4"/>
  <c r="F10" i="4"/>
  <c r="F9" i="4"/>
  <c r="F8"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29" i="2"/>
  <c r="I528" i="2"/>
  <c r="I527" i="2"/>
  <c r="I526" i="2"/>
  <c r="I525" i="2"/>
  <c r="I524" i="2"/>
  <c r="I523" i="2"/>
  <c r="I522" i="2"/>
  <c r="I521" i="2"/>
  <c r="I517" i="2"/>
  <c r="I516" i="2"/>
  <c r="I515" i="2"/>
  <c r="I514" i="2"/>
  <c r="I513" i="2"/>
  <c r="I510" i="2"/>
  <c r="I509" i="2"/>
  <c r="I508" i="2"/>
  <c r="I505" i="2"/>
  <c r="I504" i="2"/>
  <c r="I506" i="2" s="1"/>
  <c r="I503" i="2"/>
  <c r="I499" i="2"/>
  <c r="I498" i="2"/>
  <c r="I497" i="2"/>
  <c r="I495" i="2"/>
  <c r="I494" i="2"/>
  <c r="I489" i="2"/>
  <c r="I488" i="2"/>
  <c r="I487" i="2"/>
  <c r="I486" i="2"/>
  <c r="I485" i="2"/>
  <c r="I484" i="2"/>
  <c r="I483" i="2"/>
  <c r="I482" i="2"/>
  <c r="I481" i="2"/>
  <c r="I480" i="2"/>
  <c r="I479" i="2"/>
  <c r="I475" i="2"/>
  <c r="I474" i="2"/>
  <c r="I473" i="2"/>
  <c r="I472" i="2"/>
  <c r="I470" i="2"/>
  <c r="I469" i="2"/>
  <c r="I468" i="2"/>
  <c r="I467" i="2"/>
  <c r="I466" i="2"/>
  <c r="I465" i="2"/>
  <c r="I464" i="2"/>
  <c r="I461" i="2"/>
  <c r="I460" i="2"/>
  <c r="I457" i="2"/>
  <c r="I458" i="2" s="1"/>
  <c r="I454" i="2"/>
  <c r="I453" i="2"/>
  <c r="I452" i="2"/>
  <c r="I451" i="2"/>
  <c r="I449" i="2"/>
  <c r="I448" i="2"/>
  <c r="I447" i="2"/>
  <c r="I446" i="2"/>
  <c r="I445" i="2"/>
  <c r="I444" i="2"/>
  <c r="I443" i="2"/>
  <c r="I442" i="2"/>
  <c r="I439" i="2"/>
  <c r="I438" i="2"/>
  <c r="I437" i="2"/>
  <c r="I436" i="2"/>
  <c r="I435" i="2"/>
  <c r="I434" i="2"/>
  <c r="I433" i="2"/>
  <c r="I432" i="2"/>
  <c r="I431" i="2"/>
  <c r="I430" i="2"/>
  <c r="I429" i="2"/>
  <c r="I428" i="2"/>
  <c r="I425" i="2"/>
  <c r="I424" i="2"/>
  <c r="I422" i="2"/>
  <c r="I421" i="2"/>
  <c r="I420" i="2"/>
  <c r="I417" i="2"/>
  <c r="I416" i="2"/>
  <c r="I415" i="2"/>
  <c r="I414" i="2"/>
  <c r="I413" i="2"/>
  <c r="I412" i="2"/>
  <c r="I411" i="2"/>
  <c r="I410" i="2"/>
  <c r="I409" i="2"/>
  <c r="I408" i="2"/>
  <c r="I407" i="2"/>
  <c r="I406" i="2"/>
  <c r="I405" i="2"/>
  <c r="I401" i="2"/>
  <c r="I400" i="2"/>
  <c r="I399" i="2"/>
  <c r="I398" i="2"/>
  <c r="I397" i="2"/>
  <c r="I396" i="2"/>
  <c r="I395" i="2"/>
  <c r="I394" i="2"/>
  <c r="I393" i="2"/>
  <c r="I392" i="2"/>
  <c r="I390" i="2"/>
  <c r="I389" i="2"/>
  <c r="I388" i="2"/>
  <c r="I387" i="2"/>
  <c r="I386" i="2"/>
  <c r="I384" i="2"/>
  <c r="I383" i="2"/>
  <c r="I381" i="2"/>
  <c r="I380" i="2"/>
  <c r="I379" i="2"/>
  <c r="I378" i="2"/>
  <c r="I375" i="2"/>
  <c r="I374" i="2"/>
  <c r="I373" i="2"/>
  <c r="I372" i="2"/>
  <c r="I370" i="2"/>
  <c r="I369" i="2"/>
  <c r="I368" i="2"/>
  <c r="I367" i="2"/>
  <c r="I366" i="2"/>
  <c r="I363" i="2"/>
  <c r="I362" i="2"/>
  <c r="I361" i="2"/>
  <c r="I360" i="2"/>
  <c r="I359" i="2"/>
  <c r="I357" i="2"/>
  <c r="I356" i="2"/>
  <c r="I355" i="2"/>
  <c r="I354" i="2"/>
  <c r="I353" i="2"/>
  <c r="I352" i="2"/>
  <c r="I348" i="2"/>
  <c r="I347" i="2"/>
  <c r="I346" i="2"/>
  <c r="I345" i="2"/>
  <c r="I344" i="2"/>
  <c r="I343" i="2"/>
  <c r="I342" i="2"/>
  <c r="I341" i="2"/>
  <c r="I340" i="2"/>
  <c r="I339" i="2"/>
  <c r="I338" i="2"/>
  <c r="I337" i="2"/>
  <c r="I336" i="2"/>
  <c r="I335" i="2"/>
  <c r="I332" i="2"/>
  <c r="I331" i="2"/>
  <c r="I329" i="2"/>
  <c r="I320" i="2"/>
  <c r="I313" i="2"/>
  <c r="I306" i="2"/>
  <c r="I294" i="2"/>
  <c r="I284" i="2"/>
  <c r="I276" i="2"/>
  <c r="I267" i="2"/>
  <c r="I260" i="2"/>
  <c r="I253" i="2"/>
  <c r="I249" i="2"/>
  <c r="I248" i="2"/>
  <c r="I247" i="2"/>
  <c r="I246" i="2"/>
  <c r="I245" i="2"/>
  <c r="I244" i="2"/>
  <c r="I243" i="2"/>
  <c r="I242" i="2"/>
  <c r="I241" i="2"/>
  <c r="I240" i="2"/>
  <c r="I239" i="2"/>
  <c r="I238" i="2"/>
  <c r="I237" i="2"/>
  <c r="I236" i="2"/>
  <c r="I235" i="2"/>
  <c r="I234" i="2"/>
  <c r="I233" i="2"/>
  <c r="I226" i="2"/>
  <c r="I223" i="2"/>
  <c r="I221" i="2"/>
  <c r="I219" i="2"/>
  <c r="I218" i="2"/>
  <c r="I217" i="2"/>
  <c r="I216" i="2"/>
  <c r="I215" i="2"/>
  <c r="I214" i="2"/>
  <c r="I212" i="2"/>
  <c r="I208" i="2"/>
  <c r="I207" i="2"/>
  <c r="I206" i="2"/>
  <c r="I204" i="2"/>
  <c r="I203" i="2"/>
  <c r="I202" i="2"/>
  <c r="I200" i="2"/>
  <c r="I199" i="2"/>
  <c r="I197" i="2"/>
  <c r="I196" i="2"/>
  <c r="I194" i="2"/>
  <c r="I193" i="2"/>
  <c r="I192" i="2"/>
  <c r="I191" i="2"/>
  <c r="I190" i="2"/>
  <c r="I188" i="2"/>
  <c r="I186" i="2"/>
  <c r="I185" i="2"/>
  <c r="I184" i="2"/>
  <c r="I179" i="2"/>
  <c r="I178" i="2"/>
  <c r="I177" i="2"/>
  <c r="I176" i="2"/>
  <c r="I175" i="2"/>
  <c r="I174" i="2"/>
  <c r="I173" i="2"/>
  <c r="I172" i="2"/>
  <c r="I171" i="2"/>
  <c r="I170" i="2"/>
  <c r="I169" i="2"/>
  <c r="I168" i="2"/>
  <c r="I167" i="2"/>
  <c r="I166" i="2"/>
  <c r="I165" i="2"/>
  <c r="I161" i="2"/>
  <c r="I160" i="2"/>
  <c r="I159" i="2"/>
  <c r="I158" i="2"/>
  <c r="I157" i="2"/>
  <c r="I156" i="2"/>
  <c r="I155" i="2"/>
  <c r="I154" i="2"/>
  <c r="I153" i="2"/>
  <c r="I149" i="2"/>
  <c r="I146" i="2"/>
  <c r="I144" i="2"/>
  <c r="I140" i="2"/>
  <c r="I139" i="2"/>
  <c r="I138" i="2"/>
  <c r="I137" i="2"/>
  <c r="I136" i="2"/>
  <c r="I134" i="2"/>
  <c r="I133" i="2"/>
  <c r="I132" i="2"/>
  <c r="I131" i="2"/>
  <c r="I130" i="2"/>
  <c r="I127" i="2"/>
  <c r="I126" i="2"/>
  <c r="I125" i="2"/>
  <c r="I124" i="2"/>
  <c r="I123" i="2"/>
  <c r="I122" i="2"/>
  <c r="I121" i="2"/>
  <c r="I120" i="2"/>
  <c r="I119" i="2"/>
  <c r="I115" i="2"/>
  <c r="I114" i="2"/>
  <c r="I113" i="2"/>
  <c r="I112" i="2"/>
  <c r="I111" i="2"/>
  <c r="I110" i="2"/>
  <c r="I109" i="2"/>
  <c r="I108" i="2"/>
  <c r="I107" i="2"/>
  <c r="I106" i="2"/>
  <c r="I105" i="2"/>
  <c r="I103" i="2"/>
  <c r="I102" i="2"/>
  <c r="I101" i="2"/>
  <c r="I100" i="2"/>
  <c r="I98" i="2"/>
  <c r="I95" i="2"/>
  <c r="I94" i="2"/>
  <c r="I91" i="2"/>
  <c r="I90" i="2"/>
  <c r="I89" i="2"/>
  <c r="I84" i="2"/>
  <c r="I83" i="2"/>
  <c r="I81" i="2"/>
  <c r="I80" i="2"/>
  <c r="I79" i="2"/>
  <c r="I78" i="2"/>
  <c r="I74" i="2"/>
  <c r="I73" i="2"/>
  <c r="I72" i="2"/>
  <c r="I71" i="2"/>
  <c r="I70" i="2"/>
  <c r="I69" i="2"/>
  <c r="I68" i="2"/>
  <c r="I67" i="2"/>
  <c r="I66" i="2"/>
  <c r="I65" i="2"/>
  <c r="I64" i="2"/>
  <c r="I63" i="2"/>
  <c r="I60" i="2"/>
  <c r="I59" i="2"/>
  <c r="I58" i="2"/>
  <c r="I55" i="2"/>
  <c r="I52" i="2"/>
  <c r="I51" i="2"/>
  <c r="I50" i="2"/>
  <c r="I48" i="2"/>
  <c r="I43" i="2"/>
  <c r="I42" i="2"/>
  <c r="I40" i="2"/>
  <c r="I39" i="2"/>
  <c r="I35" i="2"/>
  <c r="I30" i="2"/>
  <c r="I29" i="2"/>
  <c r="I27" i="2"/>
  <c r="I26" i="2"/>
  <c r="I24" i="2"/>
  <c r="I23" i="2"/>
  <c r="I22" i="2"/>
  <c r="I21" i="2"/>
  <c r="I20" i="2"/>
  <c r="I19" i="2"/>
  <c r="I18" i="2"/>
  <c r="F12" i="3"/>
  <c r="F11" i="3"/>
  <c r="F10" i="3"/>
  <c r="F9" i="3"/>
  <c r="F8" i="3"/>
  <c r="F7" i="3"/>
  <c r="F6" i="3"/>
  <c r="F5" i="3"/>
  <c r="N19" i="5"/>
  <c r="N18" i="5"/>
  <c r="N17" i="5"/>
  <c r="N16" i="5"/>
  <c r="N15" i="5"/>
  <c r="N14" i="5"/>
  <c r="N13" i="5"/>
  <c r="N12" i="5"/>
  <c r="N11" i="5"/>
  <c r="N10" i="5"/>
  <c r="N9" i="5"/>
  <c r="N8" i="5"/>
  <c r="N7" i="5"/>
  <c r="N6" i="5"/>
  <c r="N5" i="5"/>
  <c r="N4" i="5"/>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12" i="3"/>
  <c r="L11" i="3"/>
  <c r="L10" i="3"/>
  <c r="L9" i="3"/>
  <c r="L8" i="3"/>
  <c r="L7" i="3"/>
  <c r="L6" i="3"/>
  <c r="L5" i="3"/>
  <c r="O567" i="2"/>
  <c r="O566" i="2"/>
  <c r="O565" i="2"/>
  <c r="O564" i="2"/>
  <c r="O563" i="2"/>
  <c r="O562" i="2"/>
  <c r="O561" i="2"/>
  <c r="O560" i="2"/>
  <c r="O559" i="2"/>
  <c r="O558" i="2"/>
  <c r="O557" i="2"/>
  <c r="O552" i="2"/>
  <c r="O551" i="2"/>
  <c r="O550" i="2"/>
  <c r="O549" i="2"/>
  <c r="O548" i="2"/>
  <c r="O547" i="2"/>
  <c r="O546" i="2"/>
  <c r="O545" i="2"/>
  <c r="O544" i="2"/>
  <c r="O543" i="2"/>
  <c r="O542" i="2"/>
  <c r="O541" i="2"/>
  <c r="O540" i="2"/>
  <c r="O539" i="2"/>
  <c r="O538" i="2"/>
  <c r="O537" i="2"/>
  <c r="O536" i="2"/>
  <c r="O535" i="2"/>
  <c r="O534" i="2"/>
  <c r="O533" i="2"/>
  <c r="O532" i="2"/>
  <c r="O531" i="2"/>
  <c r="O529" i="2"/>
  <c r="O528" i="2"/>
  <c r="O527" i="2"/>
  <c r="O526" i="2"/>
  <c r="O525" i="2"/>
  <c r="O524" i="2"/>
  <c r="O523" i="2"/>
  <c r="O522" i="2"/>
  <c r="O521" i="2"/>
  <c r="O520" i="2"/>
  <c r="O519" i="2"/>
  <c r="O517" i="2"/>
  <c r="O516" i="2"/>
  <c r="O515" i="2"/>
  <c r="O514" i="2"/>
  <c r="O513" i="2"/>
  <c r="O512" i="2"/>
  <c r="O510" i="2"/>
  <c r="O509" i="2"/>
  <c r="O508" i="2"/>
  <c r="O507" i="2"/>
  <c r="O505" i="2"/>
  <c r="O504" i="2"/>
  <c r="O503" i="2"/>
  <c r="O502" i="2"/>
  <c r="O501" i="2"/>
  <c r="O499" i="2"/>
  <c r="O498" i="2"/>
  <c r="O497" i="2"/>
  <c r="O496" i="2"/>
  <c r="O495" i="2"/>
  <c r="O494" i="2"/>
  <c r="O493" i="2"/>
  <c r="O492" i="2"/>
  <c r="O491" i="2"/>
  <c r="O489" i="2"/>
  <c r="O488" i="2"/>
  <c r="O487" i="2"/>
  <c r="O486" i="2"/>
  <c r="O485" i="2"/>
  <c r="O484" i="2"/>
  <c r="O483" i="2"/>
  <c r="O482" i="2"/>
  <c r="O481" i="2"/>
  <c r="O480" i="2"/>
  <c r="O479" i="2"/>
  <c r="O478" i="2"/>
  <c r="O477" i="2"/>
  <c r="O475" i="2"/>
  <c r="O474" i="2"/>
  <c r="O473" i="2"/>
  <c r="O472" i="2"/>
  <c r="O471" i="2"/>
  <c r="O470" i="2"/>
  <c r="O469" i="2"/>
  <c r="O468" i="2"/>
  <c r="O467" i="2"/>
  <c r="O466" i="2"/>
  <c r="O465" i="2"/>
  <c r="O464" i="2"/>
  <c r="O463" i="2"/>
  <c r="O461" i="2"/>
  <c r="O460" i="2"/>
  <c r="O459" i="2"/>
  <c r="O457" i="2"/>
  <c r="O458" i="2" s="1"/>
  <c r="O456" i="2"/>
  <c r="O454" i="2"/>
  <c r="O453" i="2"/>
  <c r="O452" i="2"/>
  <c r="O451" i="2"/>
  <c r="O450" i="2"/>
  <c r="O449" i="2"/>
  <c r="O448" i="2"/>
  <c r="O447" i="2"/>
  <c r="O446" i="2"/>
  <c r="O445" i="2"/>
  <c r="O444" i="2"/>
  <c r="O443" i="2"/>
  <c r="O442" i="2"/>
  <c r="O441" i="2"/>
  <c r="O439" i="2"/>
  <c r="O438" i="2"/>
  <c r="O437" i="2"/>
  <c r="O436" i="2"/>
  <c r="O435" i="2"/>
  <c r="O434" i="2"/>
  <c r="O433" i="2"/>
  <c r="O432" i="2"/>
  <c r="O431" i="2"/>
  <c r="O430" i="2"/>
  <c r="O429" i="2"/>
  <c r="O428" i="2"/>
  <c r="O427" i="2"/>
  <c r="O425" i="2"/>
  <c r="O424" i="2"/>
  <c r="O423" i="2"/>
  <c r="O422" i="2"/>
  <c r="O421" i="2"/>
  <c r="O420" i="2"/>
  <c r="O419" i="2"/>
  <c r="O418" i="2"/>
  <c r="O417" i="2"/>
  <c r="O416" i="2"/>
  <c r="O415" i="2"/>
  <c r="O414" i="2"/>
  <c r="O413" i="2"/>
  <c r="O412" i="2"/>
  <c r="O411" i="2"/>
  <c r="O410" i="2"/>
  <c r="O409" i="2"/>
  <c r="O408" i="2"/>
  <c r="O407" i="2"/>
  <c r="O406" i="2"/>
  <c r="O405" i="2"/>
  <c r="O404" i="2"/>
  <c r="O403"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8" i="2"/>
  <c r="O347" i="2"/>
  <c r="O346" i="2"/>
  <c r="O345" i="2"/>
  <c r="O344" i="2"/>
  <c r="O343" i="2"/>
  <c r="O342" i="2"/>
  <c r="O341" i="2"/>
  <c r="O340" i="2"/>
  <c r="O339" i="2"/>
  <c r="O338" i="2"/>
  <c r="O337" i="2"/>
  <c r="O336" i="2"/>
  <c r="O335" i="2"/>
  <c r="O332" i="2"/>
  <c r="O331" i="2"/>
  <c r="O329" i="2"/>
  <c r="O328" i="2"/>
  <c r="O326" i="2"/>
  <c r="O325" i="2"/>
  <c r="O324" i="2"/>
  <c r="O323" i="2"/>
  <c r="O322" i="2"/>
  <c r="O321" i="2"/>
  <c r="O320" i="2"/>
  <c r="O319" i="2"/>
  <c r="O318" i="2"/>
  <c r="O317" i="2"/>
  <c r="O316" i="2"/>
  <c r="O315" i="2"/>
  <c r="O314" i="2"/>
  <c r="O313" i="2"/>
  <c r="O312" i="2"/>
  <c r="O311" i="2"/>
  <c r="O310" i="2"/>
  <c r="O309" i="2"/>
  <c r="O308" i="2"/>
  <c r="O307" i="2"/>
  <c r="O306" i="2"/>
  <c r="O305"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3" i="2"/>
  <c r="O272" i="2"/>
  <c r="O271" i="2"/>
  <c r="O270" i="2"/>
  <c r="O269" i="2"/>
  <c r="O268" i="2"/>
  <c r="O267" i="2"/>
  <c r="O266" i="2"/>
  <c r="O265" i="2"/>
  <c r="O264" i="2"/>
  <c r="O263" i="2"/>
  <c r="O262" i="2"/>
  <c r="O261" i="2"/>
  <c r="O260" i="2"/>
  <c r="O259" i="2"/>
  <c r="O258" i="2"/>
  <c r="O257" i="2"/>
  <c r="O256" i="2"/>
  <c r="O255" i="2"/>
  <c r="O254" i="2"/>
  <c r="O253" i="2"/>
  <c r="O252" i="2"/>
  <c r="O251" i="2"/>
  <c r="O249" i="2"/>
  <c r="O248" i="2"/>
  <c r="O247" i="2"/>
  <c r="O246" i="2"/>
  <c r="O245" i="2"/>
  <c r="O244" i="2"/>
  <c r="O243" i="2"/>
  <c r="O242" i="2"/>
  <c r="O241" i="2"/>
  <c r="O240" i="2"/>
  <c r="O239" i="2"/>
  <c r="O238" i="2"/>
  <c r="O237" i="2"/>
  <c r="O236" i="2"/>
  <c r="O235" i="2"/>
  <c r="O234" i="2"/>
  <c r="O233" i="2"/>
  <c r="O232" i="2"/>
  <c r="O231" i="2"/>
  <c r="O229" i="2"/>
  <c r="O228" i="2"/>
  <c r="O226" i="2"/>
  <c r="O225" i="2"/>
  <c r="O223" i="2"/>
  <c r="O221" i="2"/>
  <c r="O219" i="2"/>
  <c r="O218" i="2"/>
  <c r="O217" i="2"/>
  <c r="O216" i="2"/>
  <c r="O215" i="2"/>
  <c r="O214" i="2"/>
  <c r="O212" i="2"/>
  <c r="O211" i="2"/>
  <c r="O210" i="2"/>
  <c r="O208" i="2"/>
  <c r="O207" i="2"/>
  <c r="O206" i="2"/>
  <c r="O205" i="2"/>
  <c r="O204" i="2"/>
  <c r="O203" i="2"/>
  <c r="O202" i="2"/>
  <c r="O200" i="2"/>
  <c r="O199" i="2"/>
  <c r="O198" i="2"/>
  <c r="O197" i="2"/>
  <c r="O196" i="2"/>
  <c r="O195" i="2"/>
  <c r="O194" i="2"/>
  <c r="O193" i="2"/>
  <c r="O192" i="2"/>
  <c r="O191" i="2"/>
  <c r="O190" i="2"/>
  <c r="O189" i="2"/>
  <c r="O188" i="2"/>
  <c r="O186" i="2"/>
  <c r="O185" i="2"/>
  <c r="O184" i="2"/>
  <c r="O183" i="2"/>
  <c r="O182" i="2"/>
  <c r="O181" i="2"/>
  <c r="O179" i="2"/>
  <c r="O178" i="2"/>
  <c r="O177" i="2"/>
  <c r="O176" i="2"/>
  <c r="O175" i="2"/>
  <c r="O174" i="2"/>
  <c r="O173" i="2"/>
  <c r="O172" i="2"/>
  <c r="O171" i="2"/>
  <c r="O170" i="2"/>
  <c r="O169" i="2"/>
  <c r="O168" i="2"/>
  <c r="O167" i="2"/>
  <c r="O166" i="2"/>
  <c r="O165" i="2"/>
  <c r="O164" i="2"/>
  <c r="O163" i="2"/>
  <c r="O161" i="2"/>
  <c r="O160" i="2"/>
  <c r="O159" i="2"/>
  <c r="O158" i="2"/>
  <c r="O157" i="2"/>
  <c r="O156" i="2"/>
  <c r="O155" i="2"/>
  <c r="O154" i="2"/>
  <c r="O153" i="2"/>
  <c r="O152" i="2"/>
  <c r="O151" i="2"/>
  <c r="O149" i="2"/>
  <c r="O146" i="2"/>
  <c r="O144" i="2"/>
  <c r="O142" i="2"/>
  <c r="O140" i="2"/>
  <c r="O139" i="2"/>
  <c r="O138" i="2"/>
  <c r="O137" i="2"/>
  <c r="O136" i="2"/>
  <c r="O134" i="2"/>
  <c r="O133" i="2"/>
  <c r="O132" i="2"/>
  <c r="O131" i="2"/>
  <c r="O130" i="2"/>
  <c r="O129" i="2"/>
  <c r="O127" i="2"/>
  <c r="O126" i="2"/>
  <c r="O125" i="2"/>
  <c r="O124" i="2"/>
  <c r="O123" i="2"/>
  <c r="O122" i="2"/>
  <c r="O121" i="2"/>
  <c r="O120" i="2"/>
  <c r="O119" i="2"/>
  <c r="O115" i="2"/>
  <c r="O114" i="2"/>
  <c r="O113" i="2"/>
  <c r="O112" i="2"/>
  <c r="O111" i="2"/>
  <c r="O110" i="2"/>
  <c r="O109" i="2"/>
  <c r="O108" i="2"/>
  <c r="O107" i="2"/>
  <c r="O106" i="2"/>
  <c r="O105" i="2"/>
  <c r="O104" i="2"/>
  <c r="O103" i="2"/>
  <c r="O102" i="2"/>
  <c r="O101" i="2"/>
  <c r="O100" i="2"/>
  <c r="O99" i="2"/>
  <c r="O98" i="2"/>
  <c r="O97" i="2"/>
  <c r="O95" i="2"/>
  <c r="O94" i="2"/>
  <c r="O96" i="2" s="1"/>
  <c r="O93" i="2"/>
  <c r="O91" i="2"/>
  <c r="O90" i="2"/>
  <c r="O89" i="2"/>
  <c r="O88" i="2"/>
  <c r="O87" i="2"/>
  <c r="O84" i="2"/>
  <c r="O83" i="2"/>
  <c r="O81" i="2"/>
  <c r="O80" i="2"/>
  <c r="O79" i="2"/>
  <c r="O78" i="2"/>
  <c r="O74" i="2"/>
  <c r="O73" i="2"/>
  <c r="O72" i="2"/>
  <c r="O71" i="2"/>
  <c r="O70" i="2"/>
  <c r="O69" i="2"/>
  <c r="O68" i="2"/>
  <c r="O67" i="2"/>
  <c r="O66" i="2"/>
  <c r="O65" i="2"/>
  <c r="O64" i="2"/>
  <c r="O63" i="2"/>
  <c r="O62" i="2"/>
  <c r="O60" i="2"/>
  <c r="O59" i="2"/>
  <c r="O58" i="2"/>
  <c r="O55" i="2"/>
  <c r="O54" i="2"/>
  <c r="O52" i="2"/>
  <c r="O51" i="2"/>
  <c r="O50" i="2"/>
  <c r="O48" i="2"/>
  <c r="O47" i="2"/>
  <c r="O44" i="2"/>
  <c r="O43" i="2"/>
  <c r="O42" i="2"/>
  <c r="O41" i="2"/>
  <c r="O40" i="2"/>
  <c r="O39" i="2"/>
  <c r="O38" i="2"/>
  <c r="O37" i="2"/>
  <c r="O35" i="2"/>
  <c r="O34" i="2"/>
  <c r="I274" i="2" l="1"/>
  <c r="O506" i="2"/>
  <c r="O518" i="2"/>
  <c r="O568" i="2"/>
  <c r="O462" i="2"/>
  <c r="O92" i="2"/>
  <c r="O250" i="2"/>
  <c r="O511" i="2"/>
  <c r="L13" i="3"/>
  <c r="F6" i="1" s="1"/>
  <c r="H20" i="5"/>
  <c r="C8" i="1" s="1"/>
  <c r="F43" i="4"/>
  <c r="C7" i="1" s="1"/>
  <c r="I92" i="2"/>
  <c r="I500" i="2"/>
  <c r="I518" i="2"/>
  <c r="F13" i="3"/>
  <c r="C6" i="1" s="1"/>
  <c r="I455" i="2"/>
  <c r="I530" i="2"/>
  <c r="I568" i="2"/>
  <c r="I180" i="2"/>
  <c r="I327" i="2"/>
  <c r="I304" i="2"/>
  <c r="I440" i="2"/>
  <c r="I96" i="2"/>
  <c r="I162" i="2"/>
  <c r="I511" i="2"/>
  <c r="I250" i="2"/>
  <c r="I426" i="2"/>
  <c r="I476" i="2"/>
  <c r="I490" i="2"/>
  <c r="I462" i="2"/>
  <c r="N20" i="5"/>
  <c r="F8" i="1" s="1"/>
  <c r="L43" i="4"/>
  <c r="F7" i="1" s="1"/>
  <c r="O304" i="2"/>
  <c r="O455" i="2"/>
  <c r="O274" i="2"/>
  <c r="O476" i="2"/>
  <c r="O500" i="2"/>
  <c r="O162" i="2"/>
  <c r="O530" i="2"/>
  <c r="O440" i="2"/>
  <c r="O490" i="2"/>
  <c r="O327" i="2"/>
  <c r="O180" i="2"/>
  <c r="O426" i="2"/>
  <c r="L468" i="2" l="1"/>
  <c r="L416" i="2"/>
  <c r="L260" i="2"/>
  <c r="L185" i="2"/>
  <c r="J167" i="2" l="1"/>
  <c r="L19" i="5" l="1"/>
  <c r="L18" i="5"/>
  <c r="L17" i="5"/>
  <c r="L16" i="5"/>
  <c r="L15" i="5"/>
  <c r="L14" i="5"/>
  <c r="L13" i="5"/>
  <c r="L12" i="5"/>
  <c r="L11" i="5"/>
  <c r="L10" i="5"/>
  <c r="L9" i="5"/>
  <c r="L8" i="5"/>
  <c r="L7" i="5"/>
  <c r="L6" i="5"/>
  <c r="L5" i="5"/>
  <c r="L4" i="5"/>
  <c r="J19" i="5"/>
  <c r="J18" i="5"/>
  <c r="J17" i="5"/>
  <c r="J16" i="5"/>
  <c r="J15" i="5"/>
  <c r="J14" i="5"/>
  <c r="J13" i="5"/>
  <c r="J12" i="5"/>
  <c r="J11" i="5"/>
  <c r="J10" i="5"/>
  <c r="J9" i="5"/>
  <c r="J8" i="5"/>
  <c r="J7" i="5"/>
  <c r="J6" i="5"/>
  <c r="J5" i="5"/>
  <c r="J4" i="5"/>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J12" i="3"/>
  <c r="J11" i="3"/>
  <c r="J10" i="3"/>
  <c r="J9" i="3"/>
  <c r="J8" i="3"/>
  <c r="J7" i="3"/>
  <c r="J6" i="3"/>
  <c r="J5" i="3"/>
  <c r="H12" i="3"/>
  <c r="H11" i="3"/>
  <c r="H10" i="3"/>
  <c r="H9" i="3"/>
  <c r="H8" i="3"/>
  <c r="H7" i="3"/>
  <c r="H6" i="3"/>
  <c r="H5" i="3"/>
  <c r="M567" i="2"/>
  <c r="M566" i="2"/>
  <c r="M565" i="2"/>
  <c r="M564" i="2"/>
  <c r="M563" i="2"/>
  <c r="M562" i="2"/>
  <c r="M561" i="2"/>
  <c r="M560" i="2"/>
  <c r="M559" i="2"/>
  <c r="M558" i="2"/>
  <c r="M551" i="2"/>
  <c r="M550" i="2"/>
  <c r="M549" i="2"/>
  <c r="M548" i="2"/>
  <c r="M547" i="2"/>
  <c r="M546" i="2"/>
  <c r="M545" i="2"/>
  <c r="M544" i="2"/>
  <c r="M543" i="2"/>
  <c r="M542" i="2"/>
  <c r="M541" i="2"/>
  <c r="M540" i="2"/>
  <c r="M539" i="2"/>
  <c r="M538" i="2"/>
  <c r="M537" i="2"/>
  <c r="M536" i="2"/>
  <c r="M535" i="2"/>
  <c r="M534" i="2"/>
  <c r="M533" i="2"/>
  <c r="M532" i="2"/>
  <c r="M531" i="2"/>
  <c r="M529" i="2"/>
  <c r="M528" i="2"/>
  <c r="M527" i="2"/>
  <c r="M526" i="2"/>
  <c r="M525" i="2"/>
  <c r="M524" i="2"/>
  <c r="M523" i="2"/>
  <c r="M522" i="2"/>
  <c r="M521" i="2"/>
  <c r="M520" i="2"/>
  <c r="M519" i="2"/>
  <c r="M517" i="2"/>
  <c r="M516" i="2"/>
  <c r="M515" i="2"/>
  <c r="M514" i="2"/>
  <c r="M513" i="2"/>
  <c r="M512" i="2"/>
  <c r="M510" i="2"/>
  <c r="M509" i="2"/>
  <c r="M508" i="2"/>
  <c r="M507" i="2"/>
  <c r="M505" i="2"/>
  <c r="M504" i="2"/>
  <c r="M503" i="2"/>
  <c r="M502" i="2"/>
  <c r="M501" i="2"/>
  <c r="M499" i="2"/>
  <c r="M498" i="2"/>
  <c r="M497" i="2"/>
  <c r="M496" i="2"/>
  <c r="M495" i="2"/>
  <c r="M494" i="2"/>
  <c r="M493" i="2"/>
  <c r="M492" i="2"/>
  <c r="M491" i="2"/>
  <c r="M489" i="2"/>
  <c r="M488" i="2"/>
  <c r="M487" i="2"/>
  <c r="M486" i="2"/>
  <c r="M485" i="2"/>
  <c r="M484" i="2"/>
  <c r="M483" i="2"/>
  <c r="M482" i="2"/>
  <c r="M481" i="2"/>
  <c r="M480" i="2"/>
  <c r="M479" i="2"/>
  <c r="M478" i="2"/>
  <c r="M477" i="2"/>
  <c r="M475" i="2"/>
  <c r="M474" i="2"/>
  <c r="M473" i="2"/>
  <c r="M472" i="2"/>
  <c r="M471" i="2"/>
  <c r="M470" i="2"/>
  <c r="M469" i="2"/>
  <c r="M468" i="2"/>
  <c r="M467" i="2"/>
  <c r="M466" i="2"/>
  <c r="M465" i="2"/>
  <c r="M464" i="2"/>
  <c r="M463" i="2"/>
  <c r="M461" i="2"/>
  <c r="M460" i="2"/>
  <c r="M459" i="2"/>
  <c r="M457" i="2"/>
  <c r="M458" i="2" s="1"/>
  <c r="M456" i="2"/>
  <c r="M454" i="2"/>
  <c r="M453" i="2"/>
  <c r="M452" i="2"/>
  <c r="M451" i="2"/>
  <c r="M450" i="2"/>
  <c r="M449" i="2"/>
  <c r="M448" i="2"/>
  <c r="M447" i="2"/>
  <c r="M446" i="2"/>
  <c r="M445" i="2"/>
  <c r="M444" i="2"/>
  <c r="M443" i="2"/>
  <c r="M442" i="2"/>
  <c r="M441" i="2"/>
  <c r="M439" i="2"/>
  <c r="M438" i="2"/>
  <c r="M437" i="2"/>
  <c r="M436" i="2"/>
  <c r="M435" i="2"/>
  <c r="M434" i="2"/>
  <c r="M433" i="2"/>
  <c r="M432" i="2"/>
  <c r="M431" i="2"/>
  <c r="M430" i="2"/>
  <c r="M429" i="2"/>
  <c r="M428" i="2"/>
  <c r="M427" i="2"/>
  <c r="M425" i="2"/>
  <c r="M424" i="2"/>
  <c r="M423" i="2"/>
  <c r="M421" i="2"/>
  <c r="M420" i="2"/>
  <c r="M419" i="2"/>
  <c r="M418" i="2"/>
  <c r="M417" i="2"/>
  <c r="M416" i="2"/>
  <c r="M415" i="2"/>
  <c r="M414" i="2"/>
  <c r="M413" i="2"/>
  <c r="M412" i="2"/>
  <c r="M411" i="2"/>
  <c r="M410" i="2"/>
  <c r="M409" i="2"/>
  <c r="M408" i="2"/>
  <c r="M407" i="2"/>
  <c r="M406" i="2"/>
  <c r="M405" i="2"/>
  <c r="M404" i="2"/>
  <c r="M403"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8" i="2"/>
  <c r="M347" i="2"/>
  <c r="M346" i="2"/>
  <c r="M345" i="2"/>
  <c r="M344" i="2"/>
  <c r="M343" i="2"/>
  <c r="M342" i="2"/>
  <c r="M341" i="2"/>
  <c r="M340" i="2"/>
  <c r="M339" i="2"/>
  <c r="M338" i="2"/>
  <c r="M337" i="2"/>
  <c r="M336" i="2"/>
  <c r="M335" i="2"/>
  <c r="M332" i="2"/>
  <c r="M331" i="2"/>
  <c r="M329" i="2"/>
  <c r="M328" i="2"/>
  <c r="M326" i="2"/>
  <c r="M325" i="2"/>
  <c r="M324" i="2"/>
  <c r="M323" i="2"/>
  <c r="M322" i="2"/>
  <c r="M321" i="2"/>
  <c r="M320" i="2"/>
  <c r="M319" i="2"/>
  <c r="M318" i="2"/>
  <c r="M317" i="2"/>
  <c r="M316" i="2"/>
  <c r="M315" i="2"/>
  <c r="M314" i="2"/>
  <c r="M313" i="2"/>
  <c r="M312" i="2"/>
  <c r="M311" i="2"/>
  <c r="M310" i="2"/>
  <c r="M309" i="2"/>
  <c r="M308" i="2"/>
  <c r="M307" i="2"/>
  <c r="M306" i="2"/>
  <c r="M305"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3" i="2"/>
  <c r="M272" i="2"/>
  <c r="M271" i="2"/>
  <c r="M270" i="2"/>
  <c r="M269" i="2"/>
  <c r="M268" i="2"/>
  <c r="M267" i="2"/>
  <c r="M266" i="2"/>
  <c r="M265" i="2"/>
  <c r="M264" i="2"/>
  <c r="M263" i="2"/>
  <c r="M262" i="2"/>
  <c r="M261" i="2"/>
  <c r="M260" i="2"/>
  <c r="M259" i="2"/>
  <c r="M258" i="2"/>
  <c r="M257" i="2"/>
  <c r="M256" i="2"/>
  <c r="M255" i="2"/>
  <c r="M254" i="2"/>
  <c r="M253" i="2"/>
  <c r="M252" i="2"/>
  <c r="M251" i="2"/>
  <c r="M249" i="2"/>
  <c r="M248" i="2"/>
  <c r="M247" i="2"/>
  <c r="M246" i="2"/>
  <c r="M245" i="2"/>
  <c r="M244" i="2"/>
  <c r="M243" i="2"/>
  <c r="M242" i="2"/>
  <c r="M241" i="2"/>
  <c r="M240" i="2"/>
  <c r="M239" i="2"/>
  <c r="M238" i="2"/>
  <c r="M237" i="2"/>
  <c r="M236" i="2"/>
  <c r="M235" i="2"/>
  <c r="M234" i="2"/>
  <c r="M233" i="2"/>
  <c r="M232" i="2"/>
  <c r="M231" i="2"/>
  <c r="M229" i="2"/>
  <c r="M228" i="2"/>
  <c r="M226" i="2"/>
  <c r="M225" i="2"/>
  <c r="M223" i="2"/>
  <c r="M221" i="2"/>
  <c r="M219" i="2"/>
  <c r="M218" i="2"/>
  <c r="M217" i="2"/>
  <c r="M216" i="2"/>
  <c r="M215" i="2"/>
  <c r="M214" i="2"/>
  <c r="M212" i="2"/>
  <c r="M211" i="2"/>
  <c r="M210" i="2"/>
  <c r="M208" i="2"/>
  <c r="M207" i="2"/>
  <c r="M206" i="2"/>
  <c r="M205" i="2"/>
  <c r="M204" i="2"/>
  <c r="M203" i="2"/>
  <c r="M202" i="2"/>
  <c r="M200" i="2"/>
  <c r="M199" i="2"/>
  <c r="M198" i="2"/>
  <c r="M197" i="2"/>
  <c r="M196" i="2"/>
  <c r="M195" i="2"/>
  <c r="M194" i="2"/>
  <c r="M193" i="2"/>
  <c r="M192" i="2"/>
  <c r="M191" i="2"/>
  <c r="M190" i="2"/>
  <c r="M189" i="2"/>
  <c r="M188" i="2"/>
  <c r="M186" i="2"/>
  <c r="M185" i="2"/>
  <c r="M184" i="2"/>
  <c r="M183" i="2"/>
  <c r="M182" i="2"/>
  <c r="M181" i="2"/>
  <c r="M179" i="2"/>
  <c r="M178" i="2"/>
  <c r="M177" i="2"/>
  <c r="M176" i="2"/>
  <c r="M175" i="2"/>
  <c r="M174" i="2"/>
  <c r="M173" i="2"/>
  <c r="M172" i="2"/>
  <c r="M171" i="2"/>
  <c r="M170" i="2"/>
  <c r="M169" i="2"/>
  <c r="M168" i="2"/>
  <c r="M167" i="2"/>
  <c r="M166" i="2"/>
  <c r="M165" i="2"/>
  <c r="M164" i="2"/>
  <c r="M163" i="2"/>
  <c r="M161" i="2"/>
  <c r="M160" i="2"/>
  <c r="M159" i="2"/>
  <c r="M158" i="2"/>
  <c r="M157" i="2"/>
  <c r="M156" i="2"/>
  <c r="M155" i="2"/>
  <c r="M154" i="2"/>
  <c r="M153" i="2"/>
  <c r="M152" i="2"/>
  <c r="M151" i="2"/>
  <c r="M149" i="2"/>
  <c r="M146" i="2"/>
  <c r="M144" i="2"/>
  <c r="M142" i="2"/>
  <c r="M140" i="2"/>
  <c r="M139" i="2"/>
  <c r="M138" i="2"/>
  <c r="M137" i="2"/>
  <c r="M136" i="2"/>
  <c r="M134" i="2"/>
  <c r="M133" i="2"/>
  <c r="M132" i="2"/>
  <c r="M131" i="2"/>
  <c r="M130" i="2"/>
  <c r="M129" i="2"/>
  <c r="M127" i="2"/>
  <c r="M126" i="2"/>
  <c r="M125" i="2"/>
  <c r="M124" i="2"/>
  <c r="M123" i="2"/>
  <c r="M122" i="2"/>
  <c r="M121" i="2"/>
  <c r="M120" i="2"/>
  <c r="M119" i="2"/>
  <c r="M115" i="2"/>
  <c r="M114" i="2"/>
  <c r="M113" i="2"/>
  <c r="M112" i="2"/>
  <c r="M111" i="2"/>
  <c r="M110" i="2"/>
  <c r="M109" i="2"/>
  <c r="M108" i="2"/>
  <c r="M107" i="2"/>
  <c r="M106" i="2"/>
  <c r="M105" i="2"/>
  <c r="M104" i="2"/>
  <c r="M103" i="2"/>
  <c r="M102" i="2"/>
  <c r="M101" i="2"/>
  <c r="M100" i="2"/>
  <c r="M99" i="2"/>
  <c r="M98" i="2"/>
  <c r="M97" i="2"/>
  <c r="M95" i="2"/>
  <c r="M94" i="2"/>
  <c r="M93" i="2"/>
  <c r="M91" i="2"/>
  <c r="M90" i="2"/>
  <c r="M89" i="2"/>
  <c r="M88" i="2"/>
  <c r="M87" i="2"/>
  <c r="M84" i="2"/>
  <c r="M83" i="2"/>
  <c r="M81" i="2"/>
  <c r="M80" i="2"/>
  <c r="M79" i="2"/>
  <c r="M78" i="2"/>
  <c r="M74" i="2"/>
  <c r="M73" i="2"/>
  <c r="M72" i="2"/>
  <c r="M71" i="2"/>
  <c r="M70" i="2"/>
  <c r="M69" i="2"/>
  <c r="M68" i="2"/>
  <c r="M67" i="2"/>
  <c r="M66" i="2"/>
  <c r="M65" i="2"/>
  <c r="M64" i="2"/>
  <c r="M63" i="2"/>
  <c r="M62" i="2"/>
  <c r="M60" i="2"/>
  <c r="M59" i="2"/>
  <c r="M58" i="2"/>
  <c r="M55" i="2"/>
  <c r="M54" i="2"/>
  <c r="M52" i="2"/>
  <c r="M51" i="2"/>
  <c r="M50" i="2"/>
  <c r="M48" i="2"/>
  <c r="M47" i="2"/>
  <c r="M44" i="2"/>
  <c r="M43" i="2"/>
  <c r="M42" i="2"/>
  <c r="M41" i="2"/>
  <c r="M40" i="2"/>
  <c r="M39" i="2"/>
  <c r="M38" i="2"/>
  <c r="M37" i="2"/>
  <c r="M35" i="2"/>
  <c r="M34" i="2"/>
  <c r="M32" i="2"/>
  <c r="M31" i="2"/>
  <c r="M30" i="2"/>
  <c r="M29" i="2"/>
  <c r="M27" i="2"/>
  <c r="M26" i="2"/>
  <c r="M25" i="2"/>
  <c r="M24" i="2"/>
  <c r="M23" i="2"/>
  <c r="M22" i="2"/>
  <c r="M21" i="2"/>
  <c r="M20" i="2"/>
  <c r="M19" i="2"/>
  <c r="M18" i="2"/>
  <c r="K19" i="2"/>
  <c r="K20" i="2"/>
  <c r="K21" i="2"/>
  <c r="K22" i="2"/>
  <c r="K23" i="2"/>
  <c r="K24" i="2"/>
  <c r="K25" i="2"/>
  <c r="K26" i="2"/>
  <c r="K27" i="2"/>
  <c r="K29" i="2"/>
  <c r="K30" i="2"/>
  <c r="K31" i="2"/>
  <c r="K32" i="2"/>
  <c r="K34" i="2"/>
  <c r="K35" i="2"/>
  <c r="K37" i="2"/>
  <c r="K38" i="2"/>
  <c r="K39" i="2"/>
  <c r="K40" i="2"/>
  <c r="K41" i="2"/>
  <c r="K42" i="2"/>
  <c r="K43" i="2"/>
  <c r="K44" i="2"/>
  <c r="K47" i="2"/>
  <c r="K48" i="2"/>
  <c r="K50" i="2"/>
  <c r="K51" i="2"/>
  <c r="K52" i="2"/>
  <c r="K54" i="2"/>
  <c r="K55" i="2"/>
  <c r="K58" i="2"/>
  <c r="K59" i="2"/>
  <c r="K60" i="2"/>
  <c r="K62" i="2"/>
  <c r="K63" i="2"/>
  <c r="K64" i="2"/>
  <c r="K65" i="2"/>
  <c r="K66" i="2"/>
  <c r="K67" i="2"/>
  <c r="K68" i="2"/>
  <c r="K69" i="2"/>
  <c r="K70" i="2"/>
  <c r="K71" i="2"/>
  <c r="K72" i="2"/>
  <c r="K73" i="2"/>
  <c r="K74" i="2"/>
  <c r="K78" i="2"/>
  <c r="K79" i="2"/>
  <c r="K80" i="2"/>
  <c r="K81" i="2"/>
  <c r="K83" i="2"/>
  <c r="K84" i="2"/>
  <c r="K87" i="2"/>
  <c r="K88" i="2"/>
  <c r="K89" i="2"/>
  <c r="K90" i="2"/>
  <c r="K91" i="2"/>
  <c r="K93" i="2"/>
  <c r="K94" i="2"/>
  <c r="K95" i="2"/>
  <c r="K97" i="2"/>
  <c r="K98" i="2"/>
  <c r="K99" i="2"/>
  <c r="K100" i="2"/>
  <c r="K101" i="2"/>
  <c r="K102" i="2"/>
  <c r="K103" i="2"/>
  <c r="K104" i="2"/>
  <c r="K105" i="2"/>
  <c r="K106" i="2"/>
  <c r="K107" i="2"/>
  <c r="K108" i="2"/>
  <c r="K109" i="2"/>
  <c r="K110" i="2"/>
  <c r="K111" i="2"/>
  <c r="K112" i="2"/>
  <c r="K113" i="2"/>
  <c r="K114" i="2"/>
  <c r="K115" i="2"/>
  <c r="K119" i="2"/>
  <c r="K120" i="2"/>
  <c r="K121" i="2"/>
  <c r="K122" i="2"/>
  <c r="K123" i="2"/>
  <c r="K124" i="2"/>
  <c r="K125" i="2"/>
  <c r="K126" i="2"/>
  <c r="K127" i="2"/>
  <c r="K129" i="2"/>
  <c r="K130" i="2"/>
  <c r="K131" i="2"/>
  <c r="K132" i="2"/>
  <c r="K133" i="2"/>
  <c r="K134" i="2"/>
  <c r="K136" i="2"/>
  <c r="K137" i="2"/>
  <c r="K138" i="2"/>
  <c r="K139" i="2"/>
  <c r="K140" i="2"/>
  <c r="K142" i="2"/>
  <c r="K144" i="2"/>
  <c r="K146" i="2"/>
  <c r="K149" i="2"/>
  <c r="K151" i="2"/>
  <c r="K152" i="2"/>
  <c r="K153" i="2"/>
  <c r="K154" i="2"/>
  <c r="K155" i="2"/>
  <c r="K156" i="2"/>
  <c r="K157" i="2"/>
  <c r="K158" i="2"/>
  <c r="K159" i="2"/>
  <c r="K160" i="2"/>
  <c r="K161" i="2"/>
  <c r="K163" i="2"/>
  <c r="K164" i="2"/>
  <c r="K165" i="2"/>
  <c r="K166" i="2"/>
  <c r="K167" i="2"/>
  <c r="K168" i="2"/>
  <c r="K169" i="2"/>
  <c r="K170" i="2"/>
  <c r="K171" i="2"/>
  <c r="K172" i="2"/>
  <c r="K173" i="2"/>
  <c r="K174" i="2"/>
  <c r="K175" i="2"/>
  <c r="K176" i="2"/>
  <c r="K177" i="2"/>
  <c r="K178" i="2"/>
  <c r="K179" i="2"/>
  <c r="K181" i="2"/>
  <c r="K182" i="2"/>
  <c r="K183" i="2"/>
  <c r="K184" i="2"/>
  <c r="K185" i="2"/>
  <c r="K186" i="2"/>
  <c r="K188" i="2"/>
  <c r="K189" i="2"/>
  <c r="K190" i="2"/>
  <c r="K191" i="2"/>
  <c r="K192" i="2"/>
  <c r="K193" i="2"/>
  <c r="K194" i="2"/>
  <c r="K195" i="2"/>
  <c r="K196" i="2"/>
  <c r="K197" i="2"/>
  <c r="K198" i="2"/>
  <c r="K199" i="2"/>
  <c r="K200" i="2"/>
  <c r="K202" i="2"/>
  <c r="K203" i="2"/>
  <c r="K204" i="2"/>
  <c r="K205" i="2"/>
  <c r="K206" i="2"/>
  <c r="K207" i="2"/>
  <c r="K208" i="2"/>
  <c r="K210" i="2"/>
  <c r="K211" i="2"/>
  <c r="K212" i="2"/>
  <c r="K214" i="2"/>
  <c r="K215" i="2"/>
  <c r="K216" i="2"/>
  <c r="K217" i="2"/>
  <c r="K218" i="2"/>
  <c r="K219" i="2"/>
  <c r="K221" i="2"/>
  <c r="K223" i="2"/>
  <c r="K225" i="2"/>
  <c r="K226" i="2"/>
  <c r="K228" i="2"/>
  <c r="K229" i="2"/>
  <c r="K231" i="2"/>
  <c r="K232" i="2"/>
  <c r="K233" i="2"/>
  <c r="K234" i="2"/>
  <c r="K235" i="2"/>
  <c r="K236" i="2"/>
  <c r="K237" i="2"/>
  <c r="K238" i="2"/>
  <c r="K239" i="2"/>
  <c r="K240" i="2"/>
  <c r="K241" i="2"/>
  <c r="K242" i="2"/>
  <c r="K243" i="2"/>
  <c r="K244" i="2"/>
  <c r="K245" i="2"/>
  <c r="K246" i="2"/>
  <c r="K247" i="2"/>
  <c r="K248" i="2"/>
  <c r="K249" i="2"/>
  <c r="K251" i="2"/>
  <c r="K252" i="2"/>
  <c r="K253" i="2"/>
  <c r="K254" i="2"/>
  <c r="K255" i="2"/>
  <c r="K256" i="2"/>
  <c r="K257" i="2"/>
  <c r="K258" i="2"/>
  <c r="K259" i="2"/>
  <c r="K260" i="2"/>
  <c r="K261" i="2"/>
  <c r="K262" i="2"/>
  <c r="K263" i="2"/>
  <c r="K264" i="2"/>
  <c r="K265" i="2"/>
  <c r="K266" i="2"/>
  <c r="K267" i="2"/>
  <c r="K268" i="2"/>
  <c r="K269" i="2"/>
  <c r="K270" i="2"/>
  <c r="K271" i="2"/>
  <c r="K272" i="2"/>
  <c r="K273"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5" i="2"/>
  <c r="K306" i="2"/>
  <c r="K307" i="2"/>
  <c r="K308" i="2"/>
  <c r="K309" i="2"/>
  <c r="K310" i="2"/>
  <c r="K311" i="2"/>
  <c r="K312" i="2"/>
  <c r="K313" i="2"/>
  <c r="K314" i="2"/>
  <c r="K315" i="2"/>
  <c r="K316" i="2"/>
  <c r="K317" i="2"/>
  <c r="K318" i="2"/>
  <c r="K319" i="2"/>
  <c r="K320" i="2"/>
  <c r="K321" i="2"/>
  <c r="K322" i="2"/>
  <c r="K323" i="2"/>
  <c r="K324" i="2"/>
  <c r="K325" i="2"/>
  <c r="K326" i="2"/>
  <c r="K328" i="2"/>
  <c r="K329" i="2"/>
  <c r="K331" i="2"/>
  <c r="K332" i="2"/>
  <c r="K335" i="2"/>
  <c r="K336" i="2"/>
  <c r="K337" i="2"/>
  <c r="K338" i="2"/>
  <c r="K339" i="2"/>
  <c r="K340" i="2"/>
  <c r="K341" i="2"/>
  <c r="K342" i="2"/>
  <c r="K343" i="2"/>
  <c r="K344" i="2"/>
  <c r="K345" i="2"/>
  <c r="K346" i="2"/>
  <c r="K347" i="2"/>
  <c r="K348"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3" i="2"/>
  <c r="K404" i="2"/>
  <c r="K405" i="2"/>
  <c r="K406" i="2"/>
  <c r="K407" i="2"/>
  <c r="K408" i="2"/>
  <c r="K409" i="2"/>
  <c r="K410" i="2"/>
  <c r="K411" i="2"/>
  <c r="K412" i="2"/>
  <c r="K413" i="2"/>
  <c r="K414" i="2"/>
  <c r="K415" i="2"/>
  <c r="K416" i="2"/>
  <c r="K417" i="2"/>
  <c r="K418" i="2"/>
  <c r="K419" i="2"/>
  <c r="K420" i="2"/>
  <c r="K421" i="2"/>
  <c r="K422" i="2"/>
  <c r="K423" i="2"/>
  <c r="K424" i="2"/>
  <c r="K425" i="2"/>
  <c r="K427" i="2"/>
  <c r="K428" i="2"/>
  <c r="K429" i="2"/>
  <c r="K430" i="2"/>
  <c r="K431" i="2"/>
  <c r="K432" i="2"/>
  <c r="K433" i="2"/>
  <c r="K434" i="2"/>
  <c r="K435" i="2"/>
  <c r="K436" i="2"/>
  <c r="K437" i="2"/>
  <c r="K438" i="2"/>
  <c r="K439" i="2"/>
  <c r="K441" i="2"/>
  <c r="K442" i="2"/>
  <c r="K443" i="2"/>
  <c r="K444" i="2"/>
  <c r="K445" i="2"/>
  <c r="K446" i="2"/>
  <c r="K447" i="2"/>
  <c r="K448" i="2"/>
  <c r="K449" i="2"/>
  <c r="K450" i="2"/>
  <c r="K451" i="2"/>
  <c r="K452" i="2"/>
  <c r="K453" i="2"/>
  <c r="K454" i="2"/>
  <c r="K456" i="2"/>
  <c r="K457" i="2"/>
  <c r="K458" i="2" s="1"/>
  <c r="K459" i="2"/>
  <c r="K460" i="2"/>
  <c r="K461" i="2"/>
  <c r="K463" i="2"/>
  <c r="K464" i="2"/>
  <c r="K465" i="2"/>
  <c r="K466" i="2"/>
  <c r="K467" i="2"/>
  <c r="K468" i="2"/>
  <c r="K469" i="2"/>
  <c r="K470" i="2"/>
  <c r="K471" i="2"/>
  <c r="K472" i="2"/>
  <c r="K473" i="2"/>
  <c r="K474" i="2"/>
  <c r="K475" i="2"/>
  <c r="K477" i="2"/>
  <c r="K478" i="2"/>
  <c r="K479" i="2"/>
  <c r="K480" i="2"/>
  <c r="K481" i="2"/>
  <c r="K482" i="2"/>
  <c r="K483" i="2"/>
  <c r="K484" i="2"/>
  <c r="K485" i="2"/>
  <c r="K486" i="2"/>
  <c r="K487" i="2"/>
  <c r="K488" i="2"/>
  <c r="K489" i="2"/>
  <c r="K491" i="2"/>
  <c r="K492" i="2"/>
  <c r="K493" i="2"/>
  <c r="K494" i="2"/>
  <c r="K495" i="2"/>
  <c r="K496" i="2"/>
  <c r="K497" i="2"/>
  <c r="K498" i="2"/>
  <c r="K499" i="2"/>
  <c r="K501" i="2"/>
  <c r="K502" i="2"/>
  <c r="K503" i="2"/>
  <c r="K504" i="2"/>
  <c r="K505" i="2"/>
  <c r="K507" i="2"/>
  <c r="K508" i="2"/>
  <c r="K509" i="2"/>
  <c r="K510" i="2"/>
  <c r="K512" i="2"/>
  <c r="K513" i="2"/>
  <c r="K514" i="2"/>
  <c r="K515" i="2"/>
  <c r="K516" i="2"/>
  <c r="K517" i="2"/>
  <c r="K519" i="2"/>
  <c r="K520" i="2"/>
  <c r="K521" i="2"/>
  <c r="K522" i="2"/>
  <c r="K523" i="2"/>
  <c r="K524" i="2"/>
  <c r="K525" i="2"/>
  <c r="K526" i="2"/>
  <c r="K527" i="2"/>
  <c r="K528" i="2"/>
  <c r="K529" i="2"/>
  <c r="K531" i="2"/>
  <c r="K532" i="2"/>
  <c r="K533" i="2"/>
  <c r="K534" i="2"/>
  <c r="K535" i="2"/>
  <c r="K536" i="2"/>
  <c r="K537" i="2"/>
  <c r="K538" i="2"/>
  <c r="K539" i="2"/>
  <c r="K540" i="2"/>
  <c r="K541" i="2"/>
  <c r="K542" i="2"/>
  <c r="K543" i="2"/>
  <c r="K544" i="2"/>
  <c r="K545" i="2"/>
  <c r="K546" i="2"/>
  <c r="K547" i="2"/>
  <c r="K548" i="2"/>
  <c r="K549" i="2"/>
  <c r="K550" i="2"/>
  <c r="K551" i="2"/>
  <c r="K552" i="2"/>
  <c r="K557" i="2"/>
  <c r="K558" i="2"/>
  <c r="K559" i="2"/>
  <c r="K560" i="2"/>
  <c r="K561" i="2"/>
  <c r="K562" i="2"/>
  <c r="K563" i="2"/>
  <c r="K564" i="2"/>
  <c r="K565" i="2"/>
  <c r="K566" i="2"/>
  <c r="K567" i="2"/>
  <c r="K18" i="2"/>
  <c r="M96" i="2" l="1"/>
  <c r="K511" i="2"/>
  <c r="K490" i="2"/>
  <c r="M162" i="2"/>
  <c r="M274" i="2"/>
  <c r="M426" i="2"/>
  <c r="M506" i="2"/>
  <c r="M92" i="2"/>
  <c r="J20" i="5"/>
  <c r="L20" i="5"/>
  <c r="E8" i="1" s="1"/>
  <c r="J43" i="4"/>
  <c r="E7" i="1" s="1"/>
  <c r="H13" i="3"/>
  <c r="D6" i="1" s="1"/>
  <c r="K518" i="2"/>
  <c r="K506" i="2"/>
  <c r="M462" i="2"/>
  <c r="K530" i="2"/>
  <c r="K500" i="2"/>
  <c r="K96" i="2"/>
  <c r="K455" i="2"/>
  <c r="K476" i="2"/>
  <c r="K440" i="2"/>
  <c r="K568" i="2"/>
  <c r="K462" i="2"/>
  <c r="J13" i="3"/>
  <c r="E6" i="1" s="1"/>
  <c r="M500" i="2"/>
  <c r="M530" i="2"/>
  <c r="M518" i="2"/>
  <c r="M180" i="2"/>
  <c r="M327" i="2"/>
  <c r="M455" i="2"/>
  <c r="M568" i="2"/>
  <c r="M490" i="2"/>
  <c r="M250" i="2"/>
  <c r="M304" i="2"/>
  <c r="M440" i="2"/>
  <c r="M476" i="2"/>
  <c r="M511" i="2"/>
  <c r="H43" i="4"/>
  <c r="D7" i="1" s="1"/>
  <c r="K426" i="2"/>
  <c r="K274" i="2"/>
  <c r="K162" i="2"/>
  <c r="K327" i="2"/>
  <c r="K180" i="2"/>
  <c r="K250" i="2"/>
  <c r="K92" i="2"/>
  <c r="K304" i="2"/>
  <c r="K74" i="6"/>
  <c r="K73" i="6"/>
  <c r="K72" i="6"/>
  <c r="K71" i="6"/>
  <c r="K70" i="6"/>
  <c r="K68" i="6"/>
  <c r="K66" i="6"/>
  <c r="K65" i="6"/>
  <c r="K62" i="6"/>
  <c r="K60" i="6"/>
  <c r="K58" i="6"/>
  <c r="K56" i="6"/>
  <c r="K55" i="6"/>
  <c r="K53" i="6"/>
  <c r="K46" i="6"/>
  <c r="K44" i="6"/>
  <c r="K42" i="6"/>
  <c r="K40" i="6"/>
  <c r="K37" i="6"/>
  <c r="K34" i="6"/>
  <c r="K33" i="6"/>
  <c r="K32" i="6"/>
  <c r="K28" i="6"/>
  <c r="K27" i="6"/>
  <c r="K26" i="6"/>
  <c r="K23" i="6"/>
  <c r="K22" i="6"/>
  <c r="K21" i="6"/>
  <c r="K20" i="6"/>
  <c r="K19" i="6"/>
  <c r="K18" i="6"/>
  <c r="K17" i="6"/>
  <c r="K16" i="6"/>
  <c r="K6" i="6"/>
  <c r="K12" i="6" s="1"/>
  <c r="G349" i="2"/>
  <c r="I349" i="2" s="1"/>
  <c r="G334" i="2"/>
  <c r="I334" i="2" s="1"/>
  <c r="G333" i="2"/>
  <c r="I333" i="2" s="1"/>
  <c r="G330" i="2"/>
  <c r="I330" i="2" s="1"/>
  <c r="I402" i="2" s="1"/>
  <c r="G227" i="2"/>
  <c r="I227" i="2" s="1"/>
  <c r="I230" i="2" s="1"/>
  <c r="G222" i="2"/>
  <c r="I222" i="2" s="1"/>
  <c r="G220" i="2"/>
  <c r="I220" i="2" s="1"/>
  <c r="G213" i="2"/>
  <c r="I213" i="2" s="1"/>
  <c r="G201" i="2"/>
  <c r="I201" i="2" s="1"/>
  <c r="G187" i="2"/>
  <c r="I187" i="2" s="1"/>
  <c r="G148" i="2"/>
  <c r="I148" i="2" s="1"/>
  <c r="G147" i="2"/>
  <c r="I147" i="2" s="1"/>
  <c r="G145" i="2"/>
  <c r="I145" i="2" s="1"/>
  <c r="G143" i="2"/>
  <c r="I143" i="2" s="1"/>
  <c r="G135" i="2"/>
  <c r="I135" i="2" s="1"/>
  <c r="I141" i="2" s="1"/>
  <c r="G118" i="2"/>
  <c r="I118" i="2" s="1"/>
  <c r="G117" i="2"/>
  <c r="I117" i="2" s="1"/>
  <c r="G116" i="2"/>
  <c r="I116" i="2" s="1"/>
  <c r="G85" i="2"/>
  <c r="I85" i="2" s="1"/>
  <c r="G82" i="2"/>
  <c r="I82" i="2" s="1"/>
  <c r="G77" i="2"/>
  <c r="I77" i="2" s="1"/>
  <c r="G76" i="2"/>
  <c r="I76" i="2" s="1"/>
  <c r="G75" i="2"/>
  <c r="I75" i="2" s="1"/>
  <c r="G57" i="2"/>
  <c r="I57" i="2" s="1"/>
  <c r="G56" i="2"/>
  <c r="I56" i="2" s="1"/>
  <c r="G49" i="2"/>
  <c r="I49" i="2" s="1"/>
  <c r="I53" i="2" s="1"/>
  <c r="G45" i="2"/>
  <c r="I45" i="2" s="1"/>
  <c r="I46" i="2" s="1"/>
  <c r="G33" i="2"/>
  <c r="I33" i="2" s="1"/>
  <c r="I36" i="2" s="1"/>
  <c r="G28" i="2"/>
  <c r="I28" i="2" s="1"/>
  <c r="I31" i="2" s="1"/>
  <c r="I61" i="2" l="1"/>
  <c r="I150" i="2"/>
  <c r="I86" i="2"/>
  <c r="I128" i="2"/>
  <c r="I209" i="2"/>
  <c r="I224" i="2"/>
  <c r="O77" i="2"/>
  <c r="O85" i="2"/>
  <c r="O118" i="2"/>
  <c r="O220" i="2"/>
  <c r="O147" i="2"/>
  <c r="O201" i="2"/>
  <c r="O213" i="2"/>
  <c r="O330" i="2"/>
  <c r="O402" i="2" s="1"/>
  <c r="O135" i="2"/>
  <c r="O141" i="2" s="1"/>
  <c r="O33" i="2"/>
  <c r="O36" i="2" s="1"/>
  <c r="O76" i="2"/>
  <c r="O222" i="2"/>
  <c r="O333" i="2"/>
  <c r="O349" i="2"/>
  <c r="O145" i="2"/>
  <c r="O148" i="2"/>
  <c r="O56" i="2"/>
  <c r="O82" i="2"/>
  <c r="O143" i="2"/>
  <c r="O227" i="2"/>
  <c r="O230" i="2" s="1"/>
  <c r="O334" i="2"/>
  <c r="O117" i="2"/>
  <c r="O49" i="2"/>
  <c r="O53" i="2" s="1"/>
  <c r="O45" i="2"/>
  <c r="O46" i="2" s="1"/>
  <c r="O57" i="2"/>
  <c r="O75" i="2"/>
  <c r="O116" i="2"/>
  <c r="O187" i="2"/>
  <c r="K75" i="6"/>
  <c r="K50" i="6"/>
  <c r="K85" i="2"/>
  <c r="M85" i="2"/>
  <c r="K117" i="2"/>
  <c r="M117" i="2"/>
  <c r="M145" i="2"/>
  <c r="K145" i="2"/>
  <c r="K333" i="2"/>
  <c r="M333" i="2"/>
  <c r="K349" i="2"/>
  <c r="M349" i="2"/>
  <c r="K77" i="2"/>
  <c r="M77" i="2"/>
  <c r="M135" i="2"/>
  <c r="M141" i="2" s="1"/>
  <c r="K135" i="2"/>
  <c r="K141" i="2" s="1"/>
  <c r="M118" i="2"/>
  <c r="K118" i="2"/>
  <c r="M334" i="2"/>
  <c r="K334" i="2"/>
  <c r="M201" i="2"/>
  <c r="K201" i="2"/>
  <c r="K213" i="2"/>
  <c r="M213" i="2"/>
  <c r="M56" i="2"/>
  <c r="K56" i="2"/>
  <c r="M222" i="2"/>
  <c r="K222" i="2"/>
  <c r="K147" i="2"/>
  <c r="M147" i="2"/>
  <c r="K28" i="2"/>
  <c r="M28" i="2"/>
  <c r="K45" i="2"/>
  <c r="K46" i="2" s="1"/>
  <c r="M45" i="2"/>
  <c r="M46" i="2" s="1"/>
  <c r="M57" i="2"/>
  <c r="K57" i="2"/>
  <c r="K75" i="2"/>
  <c r="M75" i="2"/>
  <c r="M82" i="2"/>
  <c r="K82" i="2"/>
  <c r="K330" i="2"/>
  <c r="M330" i="2"/>
  <c r="K220" i="2"/>
  <c r="M220" i="2"/>
  <c r="K148" i="2"/>
  <c r="M148" i="2"/>
  <c r="K76" i="2"/>
  <c r="M76" i="2"/>
  <c r="M143" i="2"/>
  <c r="K143" i="2"/>
  <c r="M33" i="2"/>
  <c r="M36" i="2" s="1"/>
  <c r="K33" i="2"/>
  <c r="K36" i="2" s="1"/>
  <c r="M49" i="2"/>
  <c r="M53" i="2" s="1"/>
  <c r="K49" i="2"/>
  <c r="K53" i="2" s="1"/>
  <c r="K116" i="2"/>
  <c r="M116" i="2"/>
  <c r="K187" i="2"/>
  <c r="M187" i="2"/>
  <c r="K227" i="2"/>
  <c r="K230" i="2" s="1"/>
  <c r="M227" i="2"/>
  <c r="M230" i="2" s="1"/>
  <c r="I569" i="2" l="1"/>
  <c r="C5" i="1" s="1"/>
  <c r="C10" i="1" s="1"/>
  <c r="C11" i="1" s="1"/>
  <c r="C12" i="1" s="1"/>
  <c r="K128" i="2"/>
  <c r="O209" i="2"/>
  <c r="O128" i="2"/>
  <c r="M209" i="2"/>
  <c r="O86" i="2"/>
  <c r="O569" i="2" s="1"/>
  <c r="F5" i="1" s="1"/>
  <c r="F10" i="1" s="1"/>
  <c r="K150" i="2"/>
  <c r="K86" i="2"/>
  <c r="O150" i="2"/>
  <c r="O224" i="2"/>
  <c r="O61" i="2"/>
  <c r="K76" i="6"/>
  <c r="K61" i="2"/>
  <c r="M150" i="2"/>
  <c r="M402" i="2"/>
  <c r="M224" i="2"/>
  <c r="M61" i="2"/>
  <c r="M128" i="2"/>
  <c r="M86" i="2"/>
  <c r="K209" i="2"/>
  <c r="K224" i="2"/>
  <c r="K402" i="2"/>
  <c r="M569" i="2" l="1"/>
  <c r="E5" i="1" s="1"/>
  <c r="E10" i="1" s="1"/>
  <c r="K569" i="2"/>
  <c r="D5" i="1" s="1"/>
  <c r="D10" i="1" s="1"/>
</calcChain>
</file>

<file path=xl/sharedStrings.xml><?xml version="1.0" encoding="utf-8"?>
<sst xmlns="http://schemas.openxmlformats.org/spreadsheetml/2006/main" count="2201" uniqueCount="1193">
  <si>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</si>
  <si>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</si>
  <si>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</si>
  <si>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</si>
  <si>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</si>
  <si>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</si>
  <si>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</si>
  <si>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</si>
  <si>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</si>
  <si>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BOQ-Lucknow airport</t>
  </si>
  <si>
    <t>Area</t>
  </si>
  <si>
    <t>Task No.</t>
  </si>
  <si>
    <t>Sub Task No.</t>
  </si>
  <si>
    <t>Name of Item</t>
  </si>
  <si>
    <t>Description of Item</t>
  </si>
  <si>
    <t>Unit</t>
  </si>
  <si>
    <t>Quantity</t>
  </si>
  <si>
    <t>Amount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</si>
  <si>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</si>
  <si>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</si>
  <si>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</si>
  <si>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</si>
  <si>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</si>
  <si>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</si>
  <si>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</si>
  <si>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</si>
  <si>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</si>
  <si>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</si>
  <si>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</si>
  <si>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</si>
  <si>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</si>
  <si>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</si>
  <si>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</si>
  <si>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</si>
  <si>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</si>
  <si>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</si>
  <si>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</si>
  <si>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</si>
  <si>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</si>
  <si>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</si>
  <si>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</si>
  <si>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</si>
  <si>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</si>
  <si>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</si>
  <si>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</si>
  <si>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Nos.</t>
  </si>
  <si>
    <t>b.2</t>
  </si>
  <si>
    <t>Making core cutting of 100 dia</t>
  </si>
  <si>
    <t>b.3</t>
  </si>
  <si>
    <t>Making core cutting of 150 dia</t>
  </si>
  <si>
    <t>b.4</t>
  </si>
  <si>
    <t>Making core cutting of 200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</si>
  <si>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</si>
  <si>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</si>
  <si>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</si>
  <si>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</si>
  <si>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</si>
  <si>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</si>
  <si>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</si>
  <si>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</si>
  <si>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</si>
  <si>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</si>
  <si>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</si>
  <si>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</si>
  <si>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Sub Total of A.2.0</t>
  </si>
  <si>
    <t>A.3.0</t>
  </si>
  <si>
    <t>Brick Wall and Plaster</t>
  </si>
  <si>
    <t>Autoclaved Aerated Concrete Block</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</si>
  <si>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</si>
  <si>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</si>
  <si>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</si>
  <si>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</si>
  <si>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</si>
  <si>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Brick Work</t>
  </si>
  <si>
    <t>115mm thick Brick Masonry</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</si>
  <si>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</si>
  <si>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</si>
  <si>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</si>
  <si>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</si>
  <si>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</si>
  <si>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</si>
  <si>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</si>
  <si>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</si>
  <si>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</si>
  <si>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</si>
  <si>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</si>
  <si>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</si>
  <si>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</si>
  <si>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</si>
  <si>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</si>
  <si>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</si>
  <si>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</si>
  <si>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d</t>
  </si>
  <si>
    <t xml:space="preserve">Water proofing (Toilet &amp; Kitchen sink area)with Membrane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</si>
  <si>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</si>
  <si>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e</t>
  </si>
  <si>
    <t>Sub Total of A.4.0</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</si>
  <si>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</si>
  <si>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</si>
  <si>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</si>
  <si>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</si>
  <si>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</si>
  <si>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</si>
  <si>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</si>
  <si>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</si>
  <si>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</si>
  <si>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</si>
  <si>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</si>
  <si>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f</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</si>
  <si>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</si>
  <si>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</si>
  <si>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</si>
  <si>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</si>
  <si>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</si>
  <si>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</si>
  <si>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</si>
  <si>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</si>
  <si>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</si>
  <si>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d.1 (opt.)</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</si>
  <si>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</si>
  <si>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</si>
  <si>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</si>
  <si>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g</t>
  </si>
  <si>
    <t xml:space="preserve">Tread &amp; Riser in 
Johnson Endura Stepping Stone - Dona Paula Plain (Outdoor area) </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</si>
  <si>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</si>
  <si>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h</t>
  </si>
  <si>
    <t xml:space="preserve"> Tiles in 
Johnson Endura Stepping Stone - Dona Paula Tread (Outdoor area) or Largo Riser Verde</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</si>
  <si>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</si>
  <si>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Rft</t>
  </si>
  <si>
    <t>i</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</si>
  <si>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</si>
  <si>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</si>
  <si>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</si>
  <si>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j.1 op 1</t>
  </si>
  <si>
    <t>k</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</si>
  <si>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</si>
  <si>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l</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</si>
  <si>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</si>
  <si>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m</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</si>
  <si>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</si>
  <si>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n</t>
  </si>
  <si>
    <t xml:space="preserve">Dado Tile Cladding        (Booth Seating)Sheesham Oak or Somany Strio Benz wood dune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</si>
  <si>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</si>
  <si>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o</t>
  </si>
  <si>
    <t>Dado in 
Johnson Endura Stepping Stone - Dona Paula Plain (Outdoor area) or Somany Largo Riser Verde</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</si>
  <si>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</si>
  <si>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p</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</si>
  <si>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</si>
  <si>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q</t>
  </si>
  <si>
    <t>Dado Tile Cladding  - White Tile in Staff Toilet or changing room</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</si>
  <si>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</si>
  <si>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</si>
  <si>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</si>
  <si>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</si>
  <si>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</si>
  <si>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</si>
  <si>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</si>
  <si>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</si>
  <si>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t</t>
  </si>
  <si>
    <t>Jet Black Granite</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</si>
  <si>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</si>
  <si>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</si>
  <si>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u</t>
  </si>
  <si>
    <t>Sub Total of A.6.0</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</si>
  <si>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</si>
  <si>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</si>
  <si>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</si>
  <si>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</si>
  <si>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</si>
  <si>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</si>
  <si>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</si>
  <si>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</si>
  <si>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Sub Total of B.1.0</t>
  </si>
  <si>
    <t>B.2.0</t>
  </si>
  <si>
    <t>Ceiling Elements</t>
  </si>
  <si>
    <t>Ceiling Suspended metal framing (Community Seating Ceiling )</t>
  </si>
  <si>
    <t>Baffles Ceiling -Wooden  rafter with rubber wood/Ash wood (Booth seating)</t>
  </si>
  <si>
    <t>Providing and Fixing  125mmX25mm thick wood finish with natural clear polish make suspended from ceiling. Complete as specified in the drawing &amp; to the satisfaction of the Architect &amp; Site-in-charge.</t>
  </si>
  <si>
    <t>R.ft</t>
  </si>
  <si>
    <t>Sub Total of B.2.0</t>
  </si>
  <si>
    <t>B.3.0</t>
  </si>
  <si>
    <t>Wall Claddings / Wall Partitions /Claddings</t>
  </si>
  <si>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</si>
  <si>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</si>
  <si>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</si>
  <si>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</si>
  <si>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Ply Partition - P2</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</si>
  <si>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</si>
  <si>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 xml:space="preserve">Bison Panelling - PN1
</t>
  </si>
  <si>
    <t>Providing and fixing in position Panelling made out of 12 mm thk. Bison Board of approved make on one side with necessary  aluminum/M.S sections, framing details as mentioned below - c.(i).  (Surface area of single side will be consider for billing)</t>
  </si>
  <si>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</si>
  <si>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</si>
  <si>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Marine Ply</t>
  </si>
  <si>
    <t>Providing &amp; Fixing 12 mm Marine Ply on Existing Provided Surface. Rate will exclude cost of framing</t>
  </si>
  <si>
    <t>Sqft</t>
  </si>
  <si>
    <t>d.1</t>
  </si>
  <si>
    <t>Providing &amp; Fixing 19 mm Marine Ply on Existing Provided Surface. Rate will exclude cost of framing</t>
  </si>
  <si>
    <t>d.2</t>
  </si>
  <si>
    <t>Providing &amp; Fixing 19 mm marine ply to be fixed with wooden gitty and the wall undulation to be covered by cement plaster</t>
  </si>
  <si>
    <t>Bison Boxing - PN5
For Façade</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</si>
  <si>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</si>
  <si>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Prelam Panelling (Base for Vinyl pasting) - PN2
Upto 2500mm level from FFL</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</si>
  <si>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</si>
  <si>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Prelam on Existing Surface</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</si>
  <si>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</si>
  <si>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WPC board (Base for Vinyl Pasting)PN2.2</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</si>
  <si>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</si>
  <si>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Sft</t>
  </si>
  <si>
    <t>h.1</t>
  </si>
  <si>
    <t>WPC board on Existing Surface</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</si>
  <si>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</si>
  <si>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</si>
  <si>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Laminate on panelling </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</si>
  <si>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</si>
  <si>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</si>
  <si>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</si>
  <si>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Wall Corner Guard</t>
  </si>
  <si>
    <t>Providing &amp; fixing 15mmX15mm anodized Aluminium  finish corner guard in approved shade powder coat matching to tile color above skirting level upto 2500 mm.</t>
  </si>
  <si>
    <t>R. Ft</t>
  </si>
  <si>
    <t>MS Tube Wall guards for articlad</t>
  </si>
  <si>
    <t>Providing &amp; fixing MS Tube 25mmX25mm finish in black Powder coat (0.5 micron) for Booth area articlad wall till skirting level as/drawing.</t>
  </si>
  <si>
    <t>Floor Transition strip</t>
  </si>
  <si>
    <t>Providing &amp; fixing 15mm wide 'T' shape anodized Aluminium Transition strip</t>
  </si>
  <si>
    <t>o op1</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</si>
  <si>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</si>
  <si>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o op2</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</si>
  <si>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</si>
  <si>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o op3</t>
  </si>
  <si>
    <t>Dado Brick / Tile Cladding - 3 (Booth seating area)-Unistone (Zara cotswold)</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</si>
  <si>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</si>
  <si>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t>o op4</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</si>
  <si>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</si>
  <si>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 op1</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</si>
  <si>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</si>
  <si>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p op2</t>
  </si>
  <si>
    <t>Providing and fixing in position Brick / Brick finish dado clay tile on brick wall surface  Complete as specified in the drawing &amp; to the satisfaction of the Architect &amp; Site-in-charge.(Cost will include Mortar Mixture Thick 12-15 mm, 1:4)</t>
  </si>
  <si>
    <t>p op3</t>
  </si>
  <si>
    <t>Providing and fixing in position Brick / Brick finish dado clay tile on direcet brick wall surface  Complete as specified in the drawing &amp; to the satisfaction of the Architect &amp; Site-in-charge. (Cost will include Mortar Mixture Thick 12-15 mm, 1:4)</t>
  </si>
  <si>
    <t>Framing for articlad</t>
  </si>
  <si>
    <t xml:space="preserve">Providing and fixing 10 mm shera board with MS section of 25 mm * 25mm *1.5 mm(18 guage) as per drawings . </t>
  </si>
  <si>
    <t>sq.ft</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</si>
  <si>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</si>
  <si>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</si>
  <si>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B.4.0</t>
  </si>
  <si>
    <t>Doors &amp; Windows</t>
  </si>
  <si>
    <t xml:space="preserve">Main Entry Glass Door with metal frame as per drawing- 6 ft wide
</t>
  </si>
  <si>
    <t>Providing and Fixing in position Main Entry Door as per details in drawings including outer MS sections  40 mm x 45 mm and  10 mm toughened glass to be sandwiched with pivot and hardware including S.S  Brush Finish Handle 1500 mm ht (square one) with inbuilt locking &amp; Floor Spring (Ozone  FS-9400  STD ) provision in the floor as mentoned in the hyper linked drawing.and M.S Frame to be finish in Armada Blue Duco Paint or colour matching to Pantone shade PMS 2965 C (Cost will include all hardwares including Floor Spring ,Handle , Brush seal etc)</t>
  </si>
  <si>
    <t xml:space="preserve">Frameless toughened glass door with patch fittings and lock </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</si>
  <si>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</si>
  <si>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</si>
  <si>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</si>
  <si>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Single Leaf Flush Door - With Vision Panel with Granite framing (SDP Entry)</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</si>
  <si>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</si>
  <si>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c.2</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</si>
  <si>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</si>
  <si>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</si>
  <si>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</si>
  <si>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</si>
  <si>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</si>
  <si>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</si>
  <si>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</si>
  <si>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</si>
  <si>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</si>
  <si>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</si>
  <si>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 xml:space="preserve">Swing Single Leaf Flush Door -D2SV without door Frame (Kitchen to BOH) </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</si>
  <si>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</si>
  <si>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</si>
  <si>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</si>
  <si>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</si>
  <si>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</si>
  <si>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</si>
  <si>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</si>
  <si>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</si>
  <si>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</si>
  <si>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Painting - Asain coal mine 8301 (Vertical Exposed Surfaces)</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</si>
  <si>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</si>
  <si>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</si>
  <si>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Asain coal mine 8301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</si>
  <si>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</si>
  <si>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</si>
  <si>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</si>
  <si>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</si>
  <si>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</si>
  <si>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</si>
  <si>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</si>
  <si>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</si>
  <si>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</si>
  <si>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</si>
  <si>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Shera board  Panelling-1 (Signage front)</t>
  </si>
  <si>
    <t>Providing and fixing in position panelling made out of 8x 150 x 3000 mm Shera board Teak planks (with application of 2 coat of primer on all side of shera plank &amp; finished with Duco paint-Armada blue or colour matching to Pantone shade PMS 2965 C on shera Planks)  to be fixed on 25x25x1.5 mm Alluminium/MS framework to be painted with anti -corrosion Paint on all sides and Duco Painted  M S  Border size of 25X25x1.5 to be fixed all around the signage. Complete as per store front Detail and as specified in Drawing.(Cost will include Shera board Teak Planks &amp; ,Frame)Approved make - Asain paint.</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</si>
  <si>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</si>
  <si>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</si>
  <si>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</si>
  <si>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</si>
  <si>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</si>
  <si>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</si>
  <si>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</si>
  <si>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</si>
  <si>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</si>
  <si>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Fixed Glass with Metal Frame at entrance</t>
  </si>
  <si>
    <t>Providing and fixing in position fixed 10 mm Toughened glass partition with As/approved Duco Painted -(ARMADA BLUE) or  colour matching to Pantone shade PMS 2965 C metal frame of 40 x 45 x1.5 mm section and intermediate sections of 25 x 25 x1.5 mm from outside and 25 x 12 x1.5 mm from inside with toughened glass. Complete as per details in drawing. 
(Surface area of the partition shall be measured for billing.)</t>
  </si>
  <si>
    <t>Fixed Glass with Aluminium Frame at entrance</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</si>
  <si>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</si>
  <si>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</si>
  <si>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</si>
  <si>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</si>
  <si>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</si>
  <si>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</si>
  <si>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</si>
  <si>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</si>
  <si>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</si>
  <si>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</si>
  <si>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</si>
  <si>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</si>
  <si>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</si>
  <si>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Order Counter with Glass Slider/Openable</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</si>
  <si>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</si>
  <si>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</si>
  <si>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</si>
  <si>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MOP/Janitor storage</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</si>
  <si>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</si>
  <si>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</si>
  <si>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</si>
  <si>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</si>
  <si>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</si>
  <si>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</si>
  <si>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</si>
  <si>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S S railing</t>
  </si>
  <si>
    <t xml:space="preserve">Providing and fixing in position S. S. Railing made out of  ss grade 304 hollow section for vertical sections and midrails and S.S Hollow handrail . Cost to include all hardware and fasteners etc. complete in all respect as per detailed drawing. </t>
  </si>
  <si>
    <t>Removing &amp; Re-fixing existing M.s/ S. S. Railing</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</si>
  <si>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</si>
  <si>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LS</t>
  </si>
  <si>
    <t xml:space="preserve">Mirror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</si>
  <si>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</si>
  <si>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</si>
  <si>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</si>
  <si>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</si>
  <si>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</si>
  <si>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</si>
  <si>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</si>
  <si>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</si>
  <si>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 xml:space="preserve">Corian -6 MM THK.LG HAUSYS G-109 Foldable Ledge- Take away (Samsung aspen glow - AG636/ Rehau frost white 180L)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</si>
  <si>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</si>
  <si>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rft</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</si>
  <si>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</si>
  <si>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</si>
  <si>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</si>
  <si>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</si>
  <si>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</si>
  <si>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</si>
  <si>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</si>
  <si>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</si>
  <si>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</si>
  <si>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</si>
  <si>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</si>
  <si>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</si>
  <si>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32mm nominal bore</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</si>
  <si>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</si>
  <si>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</si>
  <si>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</si>
  <si>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</si>
  <si>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</si>
  <si>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</si>
  <si>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</si>
  <si>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</si>
  <si>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</si>
  <si>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c.3</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</si>
  <si>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</si>
  <si>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</si>
  <si>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</si>
  <si>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</si>
  <si>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</si>
  <si>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</si>
  <si>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</si>
  <si>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f.1</t>
  </si>
  <si>
    <t>25 mm nominal bore</t>
  </si>
  <si>
    <t>f.2</t>
  </si>
  <si>
    <t>32 mm nominal bore</t>
  </si>
  <si>
    <t>f.3</t>
  </si>
  <si>
    <t>40 mm nominal bore</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</si>
  <si>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</si>
  <si>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</si>
  <si>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</si>
  <si>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</si>
  <si>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</si>
  <si>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</si>
  <si>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</si>
  <si>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</si>
  <si>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</si>
  <si>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</si>
  <si>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150 mm dia.</t>
  </si>
  <si>
    <t xml:space="preserve">Providing ,laying, testing &amp; commissioning of approved Multi floor trap / Nahani trap with Chilly trap  of required sizes, including jointing etc. complete and as directed. (GMGR/Chilly or equivalent) 
</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</si>
  <si>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</si>
  <si>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</si>
  <si>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of PVC water storage tanks of the approved quality, including making solid  work complete in all respects with gate valve and necessary accessiories(Sintex or equivalent make )</t>
  </si>
  <si>
    <t>Ltr</t>
  </si>
  <si>
    <t>Sub Total of E.2.0</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</si>
  <si>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</si>
  <si>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</si>
  <si>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</si>
  <si>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</si>
  <si>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</si>
  <si>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b(i)</t>
  </si>
  <si>
    <t>Providing and fixing SS open grating of size 600X300MM with MS jali inside size complete and inside chamber base finish in PCC and brick surface to be  finished with tile</t>
  </si>
  <si>
    <t>b(ii)</t>
  </si>
  <si>
    <t>Providing and fixing SS open grating of size 450X300MM with MS jali inside size complete and inside chamber base finish in PCC and brick surface to be  finished with tile</t>
  </si>
  <si>
    <t>Sub Total of E.3.0</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</si>
  <si>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</si>
  <si>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</si>
  <si>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</si>
  <si>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 xml:space="preserve">Hindware - Enigma or equivalent- wall mounted closet with Quiet-Close seat and cover (Catalogue no. 92024, Colour - Star white) </t>
  </si>
  <si>
    <t>Cocealed Cistern with flush plate</t>
  </si>
  <si>
    <t>Hindware or equivalent- Conceale Cistern (Concealo) and Face Plate (Concealo - Shell) / Flushing cistern can be identify from Vendor according to WC.</t>
  </si>
  <si>
    <t>Hindware Magma -1719 Artistic Basin-510X360X120 wall hung (white) or equivalent.</t>
  </si>
  <si>
    <t>Wash Basin</t>
  </si>
  <si>
    <t>Hindware table top wash basin  Fornte white 91043 or equivalent</t>
  </si>
  <si>
    <t>Toilet accessories</t>
  </si>
  <si>
    <t>Toilet paper holder with cover - Hindware - (Catalogue no. F880003) or equivalent</t>
  </si>
  <si>
    <t>Dolphy White ABS Wall Mounted 400 ml Liquid Soap Dispenser/ Dolphy – DSDR 0065 which is manual not automatic. But the alternative specs are mentioned for Automatic.- will use current only of Dolphy/censor one will be use for flagship stores only.</t>
  </si>
  <si>
    <t>Tissue Dispenser</t>
  </si>
  <si>
    <t>Dolphy Multifold Stainless Steel Towel Paper Dispenser</t>
  </si>
  <si>
    <t>a.8</t>
  </si>
  <si>
    <t>Pillar Cock for Wash Basin</t>
  </si>
  <si>
    <t>Hindware - Quadra Pillar cock - (Catalogue no. F380001CP, Finish - Chrome) or equivalent</t>
  </si>
  <si>
    <t>a.9</t>
  </si>
  <si>
    <t>Bib cock</t>
  </si>
  <si>
    <t>Hindware -Quadra which is actually “Quadra Bib Cock 2 in 1 with wall flange” or equivalent</t>
  </si>
  <si>
    <t>a.10</t>
  </si>
  <si>
    <t>Hindware-Health Faucet  F 160013 CP ABS With Rubbit Cleaning System</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</si>
  <si>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</si>
  <si>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</si>
  <si>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</si>
  <si>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</si>
  <si>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</si>
  <si>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</si>
  <si>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</si>
  <si>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</si>
  <si>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</si>
  <si>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</si>
  <si>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</si>
  <si>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</si>
  <si>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</si>
  <si>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</si>
  <si>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</si>
  <si>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a.16</t>
  </si>
  <si>
    <t>Waste Flexible Pipe</t>
  </si>
  <si>
    <t>PVC Waste flexible Pipe of 1.0m length and 25 mm dia (make :SBD/Shineman etc)</t>
  </si>
  <si>
    <t>a.17</t>
  </si>
  <si>
    <t>Conceal Coak</t>
  </si>
  <si>
    <t>Conceal coak for makeline sink (Make- Hindware F310003ACP  OR equivalent)  Regular Body Suitable for 15mm Pipe Line with Spindle Extension &amp; Plastic Protection Cap (without Exposed Parts) OR equivalent</t>
  </si>
  <si>
    <t>NO.</t>
  </si>
  <si>
    <t>Sub Total of E.4.0</t>
  </si>
  <si>
    <t>F</t>
  </si>
  <si>
    <t>Electrical</t>
  </si>
  <si>
    <t>F.1.0</t>
  </si>
  <si>
    <t>VTPN DB</t>
  </si>
  <si>
    <t>16 Way VTPN DB - Kitchen Equipment+ Lighting+Power DB</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</si>
  <si>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</si>
  <si>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</si>
  <si>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</si>
  <si>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</si>
  <si>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</si>
  <si>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</si>
  <si>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</si>
  <si>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12 Way VTPN DB - Kitchen Equipment+ Lighting+Power DB</t>
  </si>
  <si>
    <t>63A , TM based MCCB of 25kA with O/L, S/C &amp; E/F Protection - 01 No</t>
  </si>
  <si>
    <t xml:space="preserve">6/32A SP MCB - 18 Nos </t>
  </si>
  <si>
    <t>6/32 Amp TP MCB- 6 Nos</t>
  </si>
  <si>
    <t>8 Way VTPN DB - Kitchen Equipment+ Lighting+Power DB</t>
  </si>
  <si>
    <t xml:space="preserve">6/32A SP MCB - 12 Nos </t>
  </si>
  <si>
    <t>6/32 Amp TP MCB- 4 Nos</t>
  </si>
  <si>
    <t>Sub Total of F.1.0</t>
  </si>
  <si>
    <t>F.2.0</t>
  </si>
  <si>
    <t>TPN DB</t>
  </si>
  <si>
    <t>12 Way TPN DB - Kitchen Equipment+ Lighting+Power DB</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</si>
  <si>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</si>
  <si>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</si>
  <si>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</si>
  <si>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</si>
  <si>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</si>
  <si>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8 Way TPN DB - Kitchen Equipment+ Lighting+Power DB</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</si>
  <si>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</si>
  <si>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</si>
  <si>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</si>
  <si>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</si>
  <si>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</si>
  <si>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 xml:space="preserve">6 way TPN DB </t>
  </si>
  <si>
    <t>Triple pole and neutral distribution board (TPNDB) with Double door surface/flush mounted of 6 way (4+ 18 Module) 4 Horizontal Rows in 4 Vertical tiers configuration   comprising of following:-</t>
  </si>
  <si>
    <t>6/32A SP MCB - 12 Nos</t>
  </si>
  <si>
    <t>Sub Total of F.2.0</t>
  </si>
  <si>
    <t>F.3.0</t>
  </si>
  <si>
    <t xml:space="preserve">SPN DB </t>
  </si>
  <si>
    <t>12 Way SPN DB - UPS DB</t>
  </si>
  <si>
    <t>12 Way SPN Double door type DB for Power comprising of following:-</t>
  </si>
  <si>
    <t>32A DP MCB  - 01 No</t>
  </si>
  <si>
    <t>16A SP MCB -05 Nos</t>
  </si>
  <si>
    <t>8 Way SPN DB - UPS DB</t>
  </si>
  <si>
    <t>8 Way SPN Double door type DB for Power comprising of following:-</t>
  </si>
  <si>
    <t>25A DP MCB  - 01 No</t>
  </si>
  <si>
    <t>16A SP MCB - 04 Nos</t>
  </si>
  <si>
    <t>10A SP MCB - 02 Nos</t>
  </si>
  <si>
    <t>6 Way SPN DB - UPS DB</t>
  </si>
  <si>
    <t>6 Way SPN Double door type DB for Power comprising of following:-</t>
  </si>
  <si>
    <t>16A DP MCB  - 01 No</t>
  </si>
  <si>
    <t>10A SP MCB - 03 Nos</t>
  </si>
  <si>
    <t>16A SP MCB - 1 No</t>
  </si>
  <si>
    <t>Sub Total of F.3.0</t>
  </si>
  <si>
    <t>F.4.0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</si>
  <si>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</si>
  <si>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</si>
  <si>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</si>
  <si>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</si>
  <si>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</si>
  <si>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</si>
  <si>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</si>
  <si>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</si>
  <si>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</si>
  <si>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</si>
  <si>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 xml:space="preserve">Supply, Installation, testing comissioning of 10 amp TPN MCB </t>
  </si>
  <si>
    <t xml:space="preserve">Supply, Installation, testing comissioning of 32 amp TPN MCB </t>
  </si>
  <si>
    <t>Supply, Installation, testing comissioning of 40  amp TPN MCB</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</si>
  <si>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</si>
  <si>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</si>
  <si>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</si>
  <si>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</si>
  <si>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</si>
  <si>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</si>
  <si>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</si>
  <si>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Light Point Wiring Specifications</t>
  </si>
  <si>
    <t>Lighting points with PVC conduit</t>
  </si>
  <si>
    <t>Primary (First) light point controlled by a 6A switch.</t>
  </si>
  <si>
    <t xml:space="preserve">Nos </t>
  </si>
  <si>
    <t>Primary (First) light point controlled by a MCB in the DB.</t>
  </si>
  <si>
    <t>d.3</t>
  </si>
  <si>
    <t>Secondary (Loop) light point looped to first point and so on.(upto 6 mtr) wire length</t>
  </si>
  <si>
    <t>d.4</t>
  </si>
  <si>
    <t>d.5</t>
  </si>
  <si>
    <t xml:space="preserve">Supply, Installation, Testing &amp; Commissioning of mains with 2 X 2.5 sq.mm and earth wire 2.5 sqmm FRLS PVC copper wire ,in rigid MMS PVC conduit min.20 mm dia,including all required accessories,etc as per specification. </t>
  </si>
  <si>
    <t>d.6</t>
  </si>
  <si>
    <t>Supplying &amp; erecting mains with 2x4 sq.mm and earth wire 2.5 sqmm FRLS PVC copper wire laid with conduit/trunking/inside pole/Bus bars or any other places.</t>
  </si>
  <si>
    <t>Lighting points with MS conduit</t>
  </si>
  <si>
    <t>e.1</t>
  </si>
  <si>
    <t>e.2</t>
  </si>
  <si>
    <t>e.3</t>
  </si>
  <si>
    <t>e.4</t>
  </si>
  <si>
    <t>Rmtr</t>
  </si>
  <si>
    <t>e.5</t>
  </si>
  <si>
    <t xml:space="preserve">Supply, Installation, Testing &amp; Commissioning of mains with 2 X 2.5 sq.mm and earth wire 2.5 sqmm FRLS PVC copper wire ,in rigid MS conduit min.20 mm dia,including all required accessories,etc as per specification. </t>
  </si>
  <si>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</si>
  <si>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</si>
  <si>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</si>
  <si>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</si>
  <si>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</si>
  <si>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f.4</t>
  </si>
  <si>
    <t>Extra loop point wiring with 16A, 5 pin wall socket outlet and controlled by a 16A switch upto 6 mtr length</t>
  </si>
  <si>
    <t>f.5</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</si>
  <si>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</si>
  <si>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</si>
  <si>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g.1</t>
  </si>
  <si>
    <t>First Point wiring with 16A, 3Pin combined shuttered wall socket outlet and controlled by a 16A one way switch with indicator.</t>
  </si>
  <si>
    <t>g.2</t>
  </si>
  <si>
    <t>Extra loop point wiring with 16A, 3Pin combined shuttered wall socket outlet and controlled by a 16A one way switch with indicator.upto 6 mtr wiring</t>
  </si>
  <si>
    <t>g.3</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</si>
  <si>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</si>
  <si>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g.4</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</si>
  <si>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</si>
  <si>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</si>
  <si>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</si>
  <si>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</si>
  <si>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</si>
  <si>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</si>
  <si>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</si>
  <si>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i.1</t>
  </si>
  <si>
    <t>i.2</t>
  </si>
  <si>
    <t xml:space="preserve">Conduiting </t>
  </si>
  <si>
    <t>Supplying and fixing of following sizes of medium class PVC conduit along with accessories in surface/recess including cutting the wall/floor  and making good the same in case of recessed conduit as required.</t>
  </si>
  <si>
    <t>j.1</t>
  </si>
  <si>
    <t>20 mm</t>
  </si>
  <si>
    <t>j.2</t>
  </si>
  <si>
    <t>25 mm</t>
  </si>
  <si>
    <t>j.3</t>
  </si>
  <si>
    <t>32 mm</t>
  </si>
  <si>
    <t>j.4</t>
  </si>
  <si>
    <t>40 mm</t>
  </si>
  <si>
    <t>j.5</t>
  </si>
  <si>
    <t>50 mm</t>
  </si>
  <si>
    <t>Supplying and fixing of following sizes of MS conduit along with accessories in surface/recess including painting in case of surface conduit, or cutting the wall and making good the same 
in case of recessed conduit as required.</t>
  </si>
  <si>
    <t>k.1</t>
  </si>
  <si>
    <t>k.2</t>
  </si>
  <si>
    <t>k.3</t>
  </si>
  <si>
    <t>k.4</t>
  </si>
  <si>
    <t>k.5</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</si>
  <si>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</si>
  <si>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</si>
  <si>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</si>
  <si>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</si>
  <si>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Sub Total of F.4.0</t>
  </si>
  <si>
    <t>F.5.0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</si>
  <si>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</si>
  <si>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</si>
  <si>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</si>
  <si>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</si>
  <si>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</si>
  <si>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3Cx2.5 Sqmm Cu. Arm. XLPE</t>
  </si>
  <si>
    <t>3Cx4 Sqmm Cu.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</si>
  <si>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</si>
  <si>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</si>
  <si>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</si>
  <si>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</si>
  <si>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</si>
  <si>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</si>
  <si>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</si>
  <si>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</si>
  <si>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</si>
  <si>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</si>
  <si>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</si>
  <si>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</si>
  <si>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</si>
  <si>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</si>
  <si>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</si>
  <si>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</si>
  <si>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Sub Total of F.5.0</t>
  </si>
  <si>
    <t>F.6.0</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</si>
  <si>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</si>
  <si>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</si>
  <si>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</si>
  <si>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</si>
  <si>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</si>
  <si>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</si>
  <si>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</si>
  <si>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</si>
  <si>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</si>
  <si>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</si>
  <si>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</si>
  <si>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</si>
  <si>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</si>
  <si>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</si>
  <si>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</si>
  <si>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</si>
  <si>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Sub Total of F 6.0</t>
  </si>
  <si>
    <t>F.7.0</t>
  </si>
  <si>
    <t>Cable Trays</t>
  </si>
  <si>
    <t>Providing &amp; erecting Hot deeped Galvanised Perforated type Cable tray manufactured from 18 swg (1.6 mm thick) GI sheet of 300 mm width &amp; 50 mm height complete with necessary coupler plates &amp; hardware  in approved manner. Including Paints</t>
  </si>
  <si>
    <t>Cable Tray -Non Perforated for Kitchen</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</si>
  <si>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</si>
  <si>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</si>
  <si>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</si>
  <si>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</si>
  <si>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</si>
  <si>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</si>
  <si>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t>Raceway</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</si>
  <si>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</si>
  <si>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</si>
  <si>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</si>
  <si>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</si>
  <si>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</si>
  <si>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Sub Total of F.7.0</t>
  </si>
  <si>
    <t>F.8.0</t>
  </si>
  <si>
    <t>Electrical Related Civil work</t>
  </si>
  <si>
    <t xml:space="preserve">Excavation/ Cheselling under floor for laying cables/ conduits in wall or floor as per requirement, complete with finishing etc </t>
  </si>
  <si>
    <t>Sq.Mtr</t>
  </si>
  <si>
    <t>Sub Total of F.8.0</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</si>
  <si>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</si>
  <si>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</si>
  <si>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</si>
  <si>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</si>
  <si>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</si>
  <si>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Sub Total of F.9.0</t>
  </si>
  <si>
    <t>F.10.0</t>
  </si>
  <si>
    <t>Music System/ CONDUITING/WIRING FOR TELEPHONE/DATA/ MUSIC AND COMPUTER SYSTEM</t>
  </si>
  <si>
    <t>SITC of Sony Music System (DAV DZ - 350) or Equivalent Make 5.1</t>
  </si>
  <si>
    <t>no</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</si>
  <si>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</si>
  <si>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</si>
  <si>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</si>
  <si>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</si>
  <si>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</si>
  <si>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Data Modular Box</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</si>
  <si>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</si>
  <si>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</si>
  <si>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</si>
  <si>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</si>
  <si>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Sub Total of F.10.0</t>
  </si>
  <si>
    <t>G</t>
  </si>
  <si>
    <t>Fire Detection and Alarm System</t>
  </si>
  <si>
    <t>G.1.0</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</si>
  <si>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</si>
  <si>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</si>
  <si>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</si>
  <si>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</si>
  <si>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</si>
  <si>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</si>
  <si>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</si>
  <si>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</si>
  <si>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</si>
  <si>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</si>
  <si>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</si>
  <si>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</si>
  <si>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</si>
  <si>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Sub Total of G.1.0</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</si>
  <si>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</si>
  <si>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</si>
  <si>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</si>
  <si>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</si>
  <si>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</si>
  <si>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</si>
  <si>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</si>
  <si>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</si>
  <si>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</si>
  <si>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</si>
  <si>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Sub Total of H.1.0</t>
  </si>
  <si>
    <t>H.2.0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</si>
  <si>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</si>
  <si>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</si>
  <si>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</si>
  <si>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</si>
  <si>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</si>
  <si>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Sub Total of H.2.0</t>
  </si>
  <si>
    <t>H.3.0</t>
  </si>
  <si>
    <t>AIR DISTRIBUTION SYSTEM (MAKE: CARRIYAIR, AIRMASTER,COSMOS, RAVISTAR )</t>
  </si>
  <si>
    <t>Sub Total of H.3.0</t>
  </si>
  <si>
    <t>H.4.0</t>
  </si>
  <si>
    <t>Exhaust Fan for Toilet supply</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</si>
  <si>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</si>
  <si>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</si>
  <si>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</si>
  <si>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</si>
  <si>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</si>
  <si>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Sub Total of H.4.0</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</si>
  <si>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</si>
  <si>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</si>
  <si>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</si>
  <si>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</si>
  <si>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</si>
  <si>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</si>
  <si>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</si>
  <si>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</si>
  <si>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</si>
  <si>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</si>
  <si>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</si>
  <si>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</si>
  <si>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</si>
  <si>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</si>
  <si>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</si>
  <si>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</si>
  <si>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</si>
  <si>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</si>
  <si>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</si>
  <si>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Sub Total of I.1.0</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</si>
  <si>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</si>
  <si>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</si>
  <si>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</si>
  <si>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</si>
  <si>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</si>
  <si>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</si>
  <si>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</si>
  <si>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</si>
  <si>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</si>
  <si>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</si>
  <si>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</si>
  <si>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</si>
  <si>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</si>
  <si>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</si>
  <si>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</si>
  <si>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</si>
  <si>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</si>
  <si>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</si>
  <si>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</si>
  <si>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</si>
  <si>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</si>
  <si>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</si>
  <si>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</si>
  <si>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</si>
  <si>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</si>
  <si>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</si>
  <si>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</si>
  <si>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</si>
  <si>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</si>
  <si>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</si>
  <si>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</si>
  <si>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</si>
  <si>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</si>
  <si>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z</t>
  </si>
  <si>
    <t>200watt Led light</t>
  </si>
  <si>
    <t>aa</t>
  </si>
  <si>
    <t>Sensor Tap</t>
  </si>
  <si>
    <t>ab</t>
  </si>
  <si>
    <t>Keyboard and Mouse</t>
  </si>
  <si>
    <t>ac</t>
  </si>
  <si>
    <t>Fixing of Light Fixtures Provided by JFL (Hood lights are in hood vendor scope)</t>
  </si>
  <si>
    <t>ad</t>
  </si>
  <si>
    <t xml:space="preserve">Fixing of  T-5 4FT water proof light </t>
  </si>
  <si>
    <t>ae</t>
  </si>
  <si>
    <t>Supplying and erecting double pole metal clad switch with fuse
and neutral link 240V, 25A on iron / GI frame switch socket with  ISI mark approved make duly erected with  modular box , cover plate &amp; all wiring connections complete. (Single phase)</t>
  </si>
  <si>
    <t>af</t>
  </si>
  <si>
    <t>Fixing and installation of fresh air fan</t>
  </si>
  <si>
    <t>ag</t>
  </si>
  <si>
    <t>Fixing and installation of Exhaust air fan</t>
  </si>
  <si>
    <t>Gas Pipeline with solenoid shutt off valve with meter</t>
  </si>
  <si>
    <t>Gas detector panel with sensor and cabling with integration with solenoid valve</t>
  </si>
  <si>
    <t>set</t>
  </si>
  <si>
    <t>ah</t>
  </si>
  <si>
    <t>OGT Installation with all required plumbing fittings (CPVC) pipe of 32mm dia under three sink unit</t>
  </si>
  <si>
    <t>Sub Total of I.2.0</t>
  </si>
  <si>
    <t>CCTV SYSTEM</t>
  </si>
  <si>
    <t>Qty</t>
  </si>
  <si>
    <t xml:space="preserve">Supply, installation, testing &amp; commissioning  of Indoor IP IR Dome camera with minimum specifications 2MP, 1080P resolution @25FPS, 2.8 mm Lens, 15-20m IR distance with Auto ICR, H.264, TDN, HLC/DWDR/BLC, ONVIF Profile S, PoE, 12VDC complete with wall mount bracket and all fitting accesories a per site requirements .        </t>
  </si>
  <si>
    <t xml:space="preserve">Supply, installation, testing &amp; commissioning  of  8 Channel Network Video Recoder , Multiplex recording schedule options: manual, alarm, motion detection, timing Multiplex operation: live view, record, play back, backup and remotely control the system simultaneously, HDMI and VGA output simultaneously at up to1080P resolutio, H.264 High profile decoding, 2 SATA HDD interface: 4TB storage capacity for each slot, ONVIF 2.0 compliant, Power: DC12V   </t>
  </si>
  <si>
    <t>Supply Installation of 4 TB HDD complete with all accessories as required Approved Make : Seagate/WD (As per Manufacturer)</t>
  </si>
  <si>
    <t>Supply, installation, testing &amp; commissioning of 32" LED Monitor complete with all accessories as required.  Make :Samsung/LG</t>
  </si>
  <si>
    <t>CPU/Serve will be as per Jubilant IT team specification and co-ordinate at site</t>
  </si>
  <si>
    <t>HVAC High Side &amp; Low side works BOQ</t>
  </si>
  <si>
    <t xml:space="preserve">Part -A- HVAC Low side Works </t>
  </si>
  <si>
    <t>S.NO</t>
  </si>
  <si>
    <t>SITC of HIGH SIDE WORKS</t>
  </si>
  <si>
    <t>UOM</t>
  </si>
  <si>
    <t>QTY</t>
  </si>
  <si>
    <t>Supply of 3000 CFM AHU (ZECO, EDGETECH, REVENT)</t>
  </si>
  <si>
    <t xml:space="preserve">SITC of Single Skin GI air handling Unit with 50 mm Static Pressure with Fire retarden canvas, 1.2mm GI base, Fan monting with Vibration Isolator, Outer Skin: 22gauge GI Powder Coated.
Blower Make: Blowtech/Fanair/Nicotra/Kruger Filters: Almunium wire mesh pre filter Motor: ABB/Crompton/Siemence/Hindustan Motor Type: IE2,  coil having 4 row deep </t>
  </si>
  <si>
    <t>LOW SIDE WORK</t>
  </si>
  <si>
    <t>Ducting</t>
  </si>
  <si>
    <t>0.63 MM (24 Gauge) Square Duct</t>
  </si>
  <si>
    <t>Sqm</t>
  </si>
  <si>
    <t>0.8 MM (22 Gauge) Square Duct</t>
  </si>
  <si>
    <t>Duct Insulation Nitrile Rubber</t>
  </si>
  <si>
    <t>Supply and Installation of MS pipe for Air Handling Unit</t>
  </si>
  <si>
    <t>Rm</t>
  </si>
  <si>
    <t>Supply and Installation of Ball/Butterfly Valve</t>
  </si>
  <si>
    <t>Supply and Installation of Y-type Strainer</t>
  </si>
  <si>
    <t>Supply and Installation of flexible Connection for AHU</t>
  </si>
  <si>
    <t>sqm</t>
  </si>
  <si>
    <t xml:space="preserve">Supply &amp; Fixing of Volume Control Collar </t>
  </si>
  <si>
    <t xml:space="preserve">Supply and Installation of Fire damper </t>
  </si>
  <si>
    <t>Control Panel for fire damper</t>
  </si>
  <si>
    <t>Supply Installation of Canvass connection</t>
  </si>
  <si>
    <t>Canvass connection for AHU/fresh air unit/exhaust air unit /AW/Scrubber Unit to Duct complete work like G.I frame, nut bolts, gasket etc. as per requirement.</t>
  </si>
  <si>
    <t>DRAIN PIPING</t>
  </si>
  <si>
    <t>Supply, installation HDPE condensate drain pipe with necessary fittings, supports, insulation, etc.</t>
  </si>
  <si>
    <t>25 mm dia</t>
  </si>
  <si>
    <t>Rmt</t>
  </si>
  <si>
    <t>Chilled Water Pipe Insulation</t>
  </si>
  <si>
    <t>Pressure Gauge</t>
  </si>
  <si>
    <t>Temperature Gauge</t>
  </si>
  <si>
    <t>Total Amount Part -A</t>
  </si>
  <si>
    <t>S.NO.</t>
  </si>
  <si>
    <t>ref image</t>
  </si>
  <si>
    <t>LINEAR PROFILE LIGHT KITCHEN</t>
  </si>
  <si>
    <t>LINEAR PROFILE LIGHT RAFTERS</t>
  </si>
  <si>
    <t>Profile light 30W for Rafters in 4000 Kelvin  with PCB(req. length of 2mtrs. In size of 70x50mm) in multiple of 8'/12' . Finished with Black powder coating.</t>
  </si>
  <si>
    <t>LINEAR PROFILE LIGHT POS COUNTER</t>
  </si>
  <si>
    <t>Profile light 20W above Kitchen counter in 4000 Kelvin with PCB(req.length of 1.2 mtrs. In size of 35x35mm). Finished with Black powder coating.</t>
  </si>
  <si>
    <t>FAÇADE SPOT LIGHT IN CASE OF FALSE CEILING</t>
  </si>
  <si>
    <t>Concealed Spot light in 9 watts with IP65 rating. Size of light to be 3-4 Inches Dia. With Beam angle 45Deg. Light ot be finish in White powder coating and 60Deg. for double height</t>
  </si>
  <si>
    <t>PANEL LIGHT FOR TOILET/HAND WASH</t>
  </si>
  <si>
    <t>KITCHEN-PENDENT LIGHT ABOVE MAKELINE</t>
  </si>
  <si>
    <t>Deco.Pendant Light for Kitchen in 6000Kelvin/LED bulb of 6 watts in 3"-4”ht.with B22 Holder.Indoor Fixture</t>
  </si>
  <si>
    <t>CUSTOMER AREA DECORATIVE CONICAL LIGHT</t>
  </si>
  <si>
    <t>TRACK LIGHT</t>
  </si>
  <si>
    <t>SURFACE MOUNTED LIGHT FOR CA - REGULAR HT.</t>
  </si>
  <si>
    <t>SURFACE MOUNTED LIGHT FOR C.A</t>
  </si>
  <si>
    <t>CUSTOMER AREA DECORATIVE DOME LIGHT</t>
  </si>
  <si>
    <t>Tube light 4'</t>
  </si>
  <si>
    <t>NORMAL T5 LIGHT</t>
  </si>
  <si>
    <t xml:space="preserve"> TRACK 1MTR/BLK</t>
  </si>
  <si>
    <t>TRACK 2MTR/BLK</t>
  </si>
  <si>
    <t xml:space="preserve">Fire Fighting System </t>
  </si>
  <si>
    <t>Material Rate</t>
  </si>
  <si>
    <t>Labour Rate</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</si>
  <si>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</si>
  <si>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</si>
  <si>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</si>
  <si>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</si>
  <si>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</si>
  <si>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</si>
  <si>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</si>
  <si>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</si>
  <si>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</si>
  <si>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</si>
  <si>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</si>
  <si>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</si>
  <si>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</si>
  <si>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</si>
  <si>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</si>
  <si>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</si>
  <si>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</si>
  <si>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</si>
  <si>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</si>
  <si>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</si>
  <si>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</si>
  <si>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</si>
  <si>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</si>
  <si>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</si>
  <si>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</si>
  <si>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</si>
  <si>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</si>
  <si>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</si>
  <si>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</si>
  <si>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</si>
  <si>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</si>
  <si>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</si>
  <si>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</si>
  <si>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</si>
  <si>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</si>
  <si>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</si>
  <si>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</si>
  <si>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</si>
  <si>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</si>
  <si>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</si>
  <si>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</si>
  <si>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</si>
  <si>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</si>
  <si>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</si>
  <si>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</si>
  <si>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</si>
  <si>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</si>
  <si>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</si>
  <si>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</si>
  <si>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</si>
  <si>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</si>
  <si>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</si>
  <si>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</si>
  <si>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</si>
  <si>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</si>
  <si>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</si>
  <si>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</si>
  <si>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</si>
  <si>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</si>
  <si>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</si>
  <si>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</si>
  <si>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</si>
  <si>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</si>
  <si>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</si>
  <si>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Grand Total</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</si>
  <si>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</si>
  <si>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</si>
  <si>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</si>
  <si>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</si>
  <si>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</si>
  <si>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</si>
  <si>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</si>
  <si>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</si>
  <si>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</si>
  <si>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</si>
  <si>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</si>
  <si>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</si>
  <si>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</si>
  <si>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</si>
  <si>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rgb="FFFF0000"/>
        <rFont val="Calibri"/>
        <family val="2"/>
        <scheme val="minor"/>
      </rPr>
      <t xml:space="preserve"> (Subject to POC approval)</t>
    </r>
    <r>
      <rPr>
        <b/>
        <sz val="11"/>
        <color theme="1"/>
        <rFont val="Calibri"/>
        <family val="2"/>
        <scheme val="minor"/>
      </rPr>
      <t xml:space="preserve">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</si>
  <si>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</si>
  <si>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</si>
  <si>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</si>
  <si>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</si>
  <si>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</si>
  <si>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rgb="FFFF0000"/>
        <rFont val="Calibri"/>
        <family val="2"/>
        <scheme val="minor"/>
      </rPr>
      <t>(Subject to POC approval</t>
    </r>
    <r>
      <rPr>
        <b/>
        <sz val="11"/>
        <color theme="1"/>
        <rFont val="Calibri"/>
        <family val="2"/>
        <scheme val="minor"/>
      </rPr>
      <t xml:space="preserve">)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</si>
  <si>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</si>
  <si>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</si>
  <si>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t>
    </r>
    <r>
      <rPr>
        <b/>
        <sz val="11"/>
        <color rgb="FFFF0000"/>
        <rFont val="Calibri"/>
        <family val="2"/>
        <scheme val="minor"/>
      </rPr>
      <t>(Subject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</si>
  <si>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</si>
  <si>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</si>
  <si>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</si>
  <si>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</si>
  <si>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</si>
  <si>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</si>
  <si>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</si>
  <si>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</si>
  <si>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</si>
  <si>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</si>
  <si>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</si>
  <si>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</si>
  <si>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</si>
  <si>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</si>
  <si>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</si>
  <si>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</si>
  <si>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</si>
  <si>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</si>
  <si>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</si>
  <si>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</si>
  <si>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</si>
  <si>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</si>
  <si>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</si>
  <si>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</si>
  <si>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</si>
  <si>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</si>
  <si>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</si>
  <si>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</si>
  <si>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</si>
  <si>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</si>
  <si>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</si>
  <si>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</si>
  <si>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</si>
  <si>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</si>
  <si>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</si>
  <si>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</si>
  <si>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</si>
  <si>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</si>
  <si>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</si>
  <si>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</si>
  <si>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</si>
  <si>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</si>
  <si>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</si>
  <si>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</si>
  <si>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r>
      <t>Kajaria -Fog Perla</t>
    </r>
    <r>
      <rPr>
        <b/>
        <sz val="11"/>
        <color theme="1"/>
        <rFont val="Calibri"/>
        <family val="2"/>
        <scheme val="minor"/>
      </rPr>
      <t xml:space="preserve"> ,</t>
    </r>
    <r>
      <rPr>
        <sz val="11"/>
        <color theme="1"/>
        <rFont val="Calibri"/>
        <family val="2"/>
        <scheme val="minor"/>
      </rPr>
      <t xml:space="preserve"> Cool cement/ cool silver</t>
    </r>
    <r>
      <rPr>
        <b/>
        <sz val="11"/>
        <color theme="1"/>
        <rFont val="Calibri"/>
        <family val="2"/>
        <scheme val="minor"/>
      </rPr>
      <t xml:space="preserve">  </t>
    </r>
    <r>
      <rPr>
        <sz val="11"/>
        <color theme="1"/>
        <rFont val="Calibri"/>
        <family val="2"/>
        <scheme val="minor"/>
      </rPr>
      <t>(Matt Finish) (Size-600x600)mm</t>
    </r>
  </si>
  <si>
    <t>Somany -EC sapphire matt 300x300mm</t>
  </si>
  <si>
    <t>Toilet Detail-770</t>
  </si>
  <si>
    <t>Wall Tile</t>
  </si>
  <si>
    <t>Johson- Plain grey 200x300mm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</si>
  <si>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</si>
  <si>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</si>
  <si>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</si>
  <si>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</si>
  <si>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</si>
  <si>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</si>
  <si>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</si>
  <si>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</si>
  <si>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</si>
  <si>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</si>
  <si>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</si>
  <si>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 (Subject to management approval)</t>
  </si>
  <si>
    <t>Generic Drawing</t>
  </si>
  <si>
    <t>LAM 02</t>
  </si>
  <si>
    <t>21141 Snow White
MERINOLAM  (Subject to management approval)</t>
  </si>
  <si>
    <t xml:space="preserve">LAM </t>
  </si>
  <si>
    <t>5082 LOUSIANA OAK (Subject to management approval)</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</si>
  <si>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</si>
  <si>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</si>
  <si>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</si>
  <si>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</si>
  <si>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</si>
  <si>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</si>
  <si>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</si>
  <si>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</si>
  <si>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</si>
  <si>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coal mine 8301
Asian Paints</t>
  </si>
  <si>
    <t>Decoration Plan - 140</t>
  </si>
  <si>
    <t>WF 02</t>
  </si>
  <si>
    <t>Solemn Grey 8302  (Dark Shade)                                                            Asain paint</t>
  </si>
  <si>
    <t>WFO3</t>
  </si>
  <si>
    <t>Grey Mtter 8304 Light Shade                                          Asain paint</t>
  </si>
  <si>
    <t xml:space="preserve">Texture </t>
  </si>
  <si>
    <t>Rain Drop L143, Nickle grey 6126, Grey tint 8435
Asian Paints</t>
  </si>
  <si>
    <t>Metal Paint</t>
  </si>
  <si>
    <t>Graphite black RAL 9011                                                Asain Paints (Woodtech spectra)</t>
  </si>
  <si>
    <t>Exterior Textured Paint</t>
  </si>
  <si>
    <t>Asain-Fine sand</t>
  </si>
  <si>
    <t>Spectrum- Grani plast</t>
  </si>
  <si>
    <t xml:space="preserve">Grey Mtter 8304 Light Shade   </t>
  </si>
  <si>
    <t>Sl. No.</t>
  </si>
  <si>
    <t>Product Description</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</si>
  <si>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</si>
  <si>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</si>
  <si>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</si>
  <si>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</si>
  <si>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</si>
  <si>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</si>
  <si>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</si>
  <si>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</si>
  <si>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</si>
  <si>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</si>
  <si>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</si>
  <si>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</si>
  <si>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</si>
  <si>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</si>
  <si>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</si>
  <si>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</si>
  <si>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</si>
  <si>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</si>
  <si>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</si>
  <si>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</si>
  <si>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</si>
  <si>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</si>
  <si>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</si>
  <si>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</si>
  <si>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</si>
  <si>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</si>
  <si>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</si>
  <si>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</si>
  <si>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</si>
  <si>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</si>
  <si>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</si>
  <si>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</si>
  <si>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</si>
  <si>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</si>
  <si>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</si>
  <si>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</si>
  <si>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</si>
  <si>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</si>
  <si>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</si>
  <si>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</si>
  <si>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</si>
  <si>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</si>
  <si>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</si>
  <si>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</si>
  <si>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</si>
  <si>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</si>
  <si>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</si>
  <si>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</si>
  <si>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</si>
  <si>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</si>
  <si>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</si>
  <si>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S.No</t>
  </si>
  <si>
    <t>Description</t>
  </si>
  <si>
    <t>Civil &amp; Interior</t>
  </si>
  <si>
    <t>CCTV</t>
  </si>
  <si>
    <t>HVAC</t>
  </si>
  <si>
    <t>Lighting</t>
  </si>
  <si>
    <t>Fire Fighting</t>
  </si>
  <si>
    <t>Total Amount Rs.</t>
  </si>
  <si>
    <t>Comparative Statement Dominos Lucknow</t>
  </si>
  <si>
    <t>Thinking Beyond</t>
  </si>
  <si>
    <t>Blue Print</t>
  </si>
  <si>
    <t>Picture Perefect- Pawan Sharma</t>
  </si>
  <si>
    <t>Thinking Beyond- Reena vashist</t>
  </si>
  <si>
    <t>Blue Print- Md. Shahzeb</t>
  </si>
  <si>
    <t>R-0</t>
  </si>
  <si>
    <t>Vsas Group</t>
  </si>
  <si>
    <t>Picture Perefect</t>
  </si>
  <si>
    <t xml:space="preserve">Rate </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</si>
  <si>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Adani Regular"/>
      </rPr>
      <t xml:space="preserve"> </t>
    </r>
    <r>
      <rPr>
        <sz val="10"/>
        <rFont val="Adani Regular"/>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</si>
  <si>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Adani Regular"/>
      </rPr>
      <t xml:space="preserve"> 1 coat of primer &amp; 2 or more coat of paint until achieved smooth finish )</t>
    </r>
    <r>
      <rPr>
        <sz val="10"/>
        <color rgb="FFFF0000"/>
        <rFont val="Adani Regular"/>
      </rPr>
      <t>.</t>
    </r>
    <r>
      <rPr>
        <sz val="10"/>
        <color theme="1"/>
        <rFont val="Adani Regular"/>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</si>
  <si>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Adani Regular"/>
      </rPr>
      <t xml:space="preserve"> 1 coat of primer &amp; 2 or more coat of paint until achieved smooth finish</t>
    </r>
    <r>
      <rPr>
        <sz val="10"/>
        <color theme="1"/>
        <rFont val="Adani Regular"/>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</si>
  <si>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Adani Regular"/>
      </rPr>
      <t>(Details- Refer Material Spec. sheet)</t>
    </r>
  </si>
  <si>
    <r>
      <t xml:space="preserve">Tiles for Flooring  (Light) - (Booth seating)
FF 04 - Kajaria Sheesham Rosewood/ RAK AMBER OAK or Somany Strio Verano wood Teak  </t>
    </r>
    <r>
      <rPr>
        <b/>
        <sz val="10"/>
        <color theme="1"/>
        <rFont val="Adani Regular"/>
      </rPr>
      <t>(Details- Refer Material Spec. sheet)</t>
    </r>
  </si>
  <si>
    <r>
      <t xml:space="preserve">Tiles for Flooring  (Dark) - (Booth seating)
FF 05 - Kajaria Sheesham Nero /RAK CEDAR BROWN or Strio Benz wood Nero </t>
    </r>
    <r>
      <rPr>
        <b/>
        <sz val="10"/>
        <color theme="1"/>
        <rFont val="Adani Regular"/>
      </rPr>
      <t>(Details- Refer Material Spec. sheet)</t>
    </r>
    <r>
      <rPr>
        <sz val="10"/>
        <color theme="1"/>
        <rFont val="Adani Regular"/>
      </rPr>
      <t xml:space="preserve"> </t>
    </r>
  </si>
  <si>
    <r>
      <t xml:space="preserve">Tiles for Flooring - FF02
Kajaria-Dessert grey, cool gris,cairo gris (Matt Finish) (Kitchen  &amp; BOH) or equivalent in somany </t>
    </r>
    <r>
      <rPr>
        <b/>
        <sz val="10"/>
        <color theme="1"/>
        <rFont val="Adani Regular"/>
      </rPr>
      <t>(Details- Refer Material Spec. sheet)</t>
    </r>
  </si>
  <si>
    <r>
      <t>Tiles for Flooring -</t>
    </r>
    <r>
      <rPr>
        <b/>
        <sz val="10"/>
        <rFont val="Adani Regular"/>
      </rPr>
      <t>(Details-</t>
    </r>
    <r>
      <rPr>
        <sz val="10"/>
        <rFont val="Adani Regular"/>
      </rPr>
      <t xml:space="preserve"> </t>
    </r>
    <r>
      <rPr>
        <b/>
        <sz val="10"/>
        <rFont val="Adani Regular"/>
      </rPr>
      <t>Refer Material Spec. sheet) no.- A (2a)</t>
    </r>
    <r>
      <rPr>
        <sz val="10"/>
        <rFont val="Adani Regular"/>
      </rPr>
      <t xml:space="preserve">,  FF02
(Kitchen  &amp; BOH) </t>
    </r>
  </si>
  <si>
    <r>
      <t xml:space="preserve">Tiles for Flooring (Toilet areas)
Johson- Quartz grey/Somany -EC sapphire matt </t>
    </r>
    <r>
      <rPr>
        <b/>
        <sz val="10"/>
        <color theme="1"/>
        <rFont val="Adani Regular"/>
      </rPr>
      <t>(Details- Refer Material Spec. sheet)</t>
    </r>
    <r>
      <rPr>
        <sz val="10"/>
        <color theme="1"/>
        <rFont val="Adani Regular"/>
      </rPr>
      <t xml:space="preserve"> </t>
    </r>
  </si>
  <si>
    <r>
      <t xml:space="preserve">Tiles for Flooring  
FF 03 - Johnson Endura Stepping Stone - Dona Paula Plain (Outdoor Area) or Somany - Largo Stepon Verde </t>
    </r>
    <r>
      <rPr>
        <b/>
        <sz val="10"/>
        <color theme="1"/>
        <rFont val="Adani Regular"/>
      </rPr>
      <t xml:space="preserve"> (Details- Refer Material Spec. sheet)</t>
    </r>
    <r>
      <rPr>
        <sz val="10"/>
        <color theme="1"/>
        <rFont val="Adani Regular"/>
      </rPr>
      <t xml:space="preserve"> </t>
    </r>
  </si>
  <si>
    <r>
      <t xml:space="preserve">Skirting                                           (General seating area)
FF 01 - Kajaria - Fog Perla, cool cement, cool silver (Matt Finish) /Somany-Ethos grey. </t>
    </r>
    <r>
      <rPr>
        <b/>
        <sz val="10"/>
        <color theme="1"/>
        <rFont val="Adani Regular"/>
      </rPr>
      <t>(Details- Refer Material Spec. sheet)</t>
    </r>
  </si>
  <si>
    <r>
      <t xml:space="preserve">Skirting                                           FF02 - Kajaria-Dessert grey, cool gris,cairo gris (Matt Finish) (Kitchen  &amp; BOH) or equivalent in somany. </t>
    </r>
    <r>
      <rPr>
        <b/>
        <sz val="10"/>
        <color theme="1"/>
        <rFont val="Adani Regular"/>
      </rPr>
      <t>(Details- Refer Material Spec. sheet)</t>
    </r>
  </si>
  <si>
    <r>
      <t xml:space="preserve">Skirting </t>
    </r>
    <r>
      <rPr>
        <b/>
        <sz val="10"/>
        <rFont val="Adani Regular"/>
      </rPr>
      <t>-(Details- Refer Material Spec. sheet) no.- 2a,</t>
    </r>
    <r>
      <rPr>
        <sz val="10"/>
        <rFont val="Adani Regular"/>
      </rPr>
      <t xml:space="preserve">  FF02
(Kitchen  &amp; BOH)  </t>
    </r>
  </si>
  <si>
    <r>
      <t xml:space="preserve">Skirting                                           (Booth seating)
FF 04 - Kajaria Sheesham Rosewood or Somany Strio Verano wood Teak . </t>
    </r>
    <r>
      <rPr>
        <b/>
        <sz val="10"/>
        <color theme="1"/>
        <rFont val="Adani Regular"/>
      </rPr>
      <t>(Details- Refer Material Spec. sheet)</t>
    </r>
  </si>
  <si>
    <r>
      <t xml:space="preserve">Wall Tile Cladding - 2 (Kitchen &amp; BOH area). </t>
    </r>
    <r>
      <rPr>
        <b/>
        <sz val="10"/>
        <color theme="1"/>
        <rFont val="Adani Regular"/>
      </rPr>
      <t xml:space="preserve"> (Details- Refer Material Spec. sheet) no.B(3) </t>
    </r>
  </si>
  <si>
    <r>
      <t xml:space="preserve">Wall Cladding - plain Tile  (BOH &amp; Staff changing room area). </t>
    </r>
    <r>
      <rPr>
        <b/>
        <sz val="10"/>
        <color theme="1"/>
        <rFont val="Adani Regular"/>
      </rPr>
      <t>(Details- Refer Material Spec. sheet) no.B(4)</t>
    </r>
  </si>
  <si>
    <r>
      <t>Dado Tile Cladding  - Johson- Plain grey/Somany -EC sapphire matt(Toilets).</t>
    </r>
    <r>
      <rPr>
        <b/>
        <sz val="10"/>
        <color theme="1"/>
        <rFont val="Adani Regular"/>
      </rPr>
      <t xml:space="preserve"> (Details- Refer Material Spec. sheet) </t>
    </r>
  </si>
  <si>
    <r>
      <t>Dado Tile Cladding on Counter-
130 x 800 mm - Sheesham Rosewood (Herringbone pattern).(</t>
    </r>
    <r>
      <rPr>
        <b/>
        <sz val="10"/>
        <color theme="1"/>
        <rFont val="Adani Regular"/>
      </rPr>
      <t>Details- Refer Material Spec. sheet</t>
    </r>
    <r>
      <rPr>
        <sz val="10"/>
        <color theme="1"/>
        <rFont val="Adani Regular"/>
      </rPr>
      <t>)</t>
    </r>
  </si>
  <si>
    <r>
      <t xml:space="preserve">Providing and fixing in position </t>
    </r>
    <r>
      <rPr>
        <sz val="10"/>
        <color rgb="FF0000FF"/>
        <rFont val="Adani Regular"/>
      </rPr>
      <t>Glazed Vitrified Tile</t>
    </r>
    <r>
      <rPr>
        <sz val="10"/>
        <rFont val="Adani Regular"/>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</si>
  <si>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Adani Regular"/>
      </rPr>
      <t>1 coat of primer &amp; 2 or more coat of paint until achieved smooth finish as per drawing</t>
    </r>
    <r>
      <rPr>
        <sz val="10"/>
        <color theme="1"/>
        <rFont val="Adani Regular"/>
      </rPr>
      <t xml:space="preserve">) work/ fixing arrangement of </t>
    </r>
    <r>
      <rPr>
        <b/>
        <sz val="10"/>
        <color theme="1"/>
        <rFont val="Adani Regular"/>
      </rPr>
      <t>2'x2' c/c</t>
    </r>
    <r>
      <rPr>
        <sz val="10"/>
        <color theme="1"/>
        <rFont val="Adani Regular"/>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</si>
  <si>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Adani Regular"/>
      </rPr>
      <t>(Details- Refer Material Spec. sheet)</t>
    </r>
  </si>
  <si>
    <r>
      <t>Providing and Fixing in position suspended type 4mm thk ACP  False Ceiling with required M.S frame 50x50 mm ,18 Gauge</t>
    </r>
    <r>
      <rPr>
        <sz val="10"/>
        <rFont val="Adani Regular"/>
      </rPr>
      <t xml:space="preserve"> and </t>
    </r>
    <r>
      <rPr>
        <sz val="10"/>
        <color theme="1"/>
        <rFont val="Adani Regular"/>
      </rPr>
      <t xml:space="preserve">work/ fixing arrangement of </t>
    </r>
    <r>
      <rPr>
        <b/>
        <sz val="10"/>
        <color theme="1"/>
        <rFont val="Adani Regular"/>
      </rPr>
      <t>2'x2' c/c</t>
    </r>
    <r>
      <rPr>
        <sz val="10"/>
        <color theme="1"/>
        <rFont val="Adani Regular"/>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</si>
  <si>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Adani Regular"/>
      </rPr>
      <t xml:space="preserve">.5 micron </t>
    </r>
    <r>
      <rPr>
        <sz val="10"/>
        <color theme="1"/>
        <rFont val="Adani Regular"/>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</si>
  <si>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Adani Regular"/>
      </rPr>
      <t xml:space="preserve"> P1</t>
    </r>
  </si>
  <si>
    <r>
      <rPr>
        <b/>
        <sz val="10"/>
        <rFont val="Adani Regular"/>
      </rPr>
      <t>Framing</t>
    </r>
    <r>
      <rPr>
        <sz val="10"/>
        <rFont val="Adani Regular"/>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</si>
  <si>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Adani Regular"/>
      </rPr>
      <t>PN3</t>
    </r>
    <r>
      <rPr>
        <sz val="10"/>
        <color theme="1"/>
        <rFont val="Adani Regular"/>
      </rPr>
      <t xml:space="preserve">
</t>
    </r>
  </si>
  <si>
    <r>
      <t>Dado Brick / Tile Cladding - 3 (Booth seating area)-</t>
    </r>
    <r>
      <rPr>
        <u/>
        <sz val="10"/>
        <color theme="1"/>
        <rFont val="Adani Regular"/>
      </rPr>
      <t>(ACG 795 Articlad-Aggregate Material-German Handmade)</t>
    </r>
  </si>
  <si>
    <r>
      <t>Dado Brick / Tile Cladding - 3 (Booth seating area)-</t>
    </r>
    <r>
      <rPr>
        <u/>
        <sz val="10"/>
        <color theme="1"/>
        <rFont val="Adani Regular"/>
      </rPr>
      <t>(ACG 795 Articlad- Aggregate Material-German Handmade)</t>
    </r>
  </si>
  <si>
    <r>
      <t>Dado Brick / Tile Cladding - 3 (Booth seating area)-</t>
    </r>
    <r>
      <rPr>
        <u/>
        <sz val="10"/>
        <color theme="1"/>
        <rFont val="Adani Regular"/>
      </rPr>
      <t>MCM(Code -A Series Brick 54058)</t>
    </r>
  </si>
  <si>
    <r>
      <t>Dado Brick / Tile Cladding - White Brick at Entrance area-</t>
    </r>
    <r>
      <rPr>
        <u/>
        <sz val="10"/>
        <color theme="1"/>
        <rFont val="Adani Regular"/>
      </rPr>
      <t>Articlad ACG 555 Exterior Grade-Aggregate Material-German Handmade</t>
    </r>
  </si>
  <si>
    <r>
      <t>Dado Brick / Tile Cladding - White Brick at Entrance area-</t>
    </r>
    <r>
      <rPr>
        <u/>
        <sz val="10"/>
        <color theme="1"/>
        <rFont val="Adani Regular"/>
      </rPr>
      <t>MCM Clay Tile(Code -K series ,facing brick /052)</t>
    </r>
  </si>
  <si>
    <r>
      <t xml:space="preserve">Dado Brick / Tile Cladding - White Brick at Entrance area- </t>
    </r>
    <r>
      <rPr>
        <u/>
        <sz val="10"/>
        <color theme="1"/>
        <rFont val="Adani Regular"/>
      </rPr>
      <t>Unistone (Dholpur)</t>
    </r>
  </si>
  <si>
    <r>
      <t xml:space="preserve">Exterior Textured Paint </t>
    </r>
    <r>
      <rPr>
        <u/>
        <sz val="10"/>
        <color theme="1"/>
        <rFont val="Adani Regular"/>
      </rPr>
      <t>(Grey Mtter 8304 Light Shade)</t>
    </r>
    <r>
      <rPr>
        <sz val="10"/>
        <color theme="1"/>
        <rFont val="Adani Regular"/>
      </rPr>
      <t xml:space="preserve"> on facade portal- Refer material specification sheet</t>
    </r>
  </si>
  <si>
    <r>
      <t>Painting - Textured Paint -</t>
    </r>
    <r>
      <rPr>
        <b/>
        <sz val="10"/>
        <rFont val="Adani Regular"/>
      </rPr>
      <t>(Details- Refer Material Spec. sheet)</t>
    </r>
    <r>
      <rPr>
        <sz val="10"/>
        <rFont val="Adani Regular"/>
      </rPr>
      <t xml:space="preserve">
(Vertical Exposed Surfaces)</t>
    </r>
  </si>
  <si>
    <r>
      <t>Providing and fixing of PVC water vertical type storage tanks of the approved quality, including making solid  work complete in all respects with gate valve,</t>
    </r>
    <r>
      <rPr>
        <sz val="10"/>
        <color rgb="FF0070C0"/>
        <rFont val="Adani Regular"/>
      </rPr>
      <t xml:space="preserve"> float valve</t>
    </r>
    <r>
      <rPr>
        <sz val="10"/>
        <color theme="1"/>
        <rFont val="Adani Regular"/>
      </rPr>
      <t xml:space="preserve"> and necessary accessiories .(Sintex or equivalent make of Capacity - 200-250 ltrs)</t>
    </r>
  </si>
  <si>
    <r>
      <t>WC</t>
    </r>
    <r>
      <rPr>
        <b/>
        <sz val="10"/>
        <rFont val="Adani Regular"/>
      </rPr>
      <t xml:space="preserve"> (Details - Refer Toilet Specs.)</t>
    </r>
  </si>
  <si>
    <r>
      <t xml:space="preserve">Wash Basin </t>
    </r>
    <r>
      <rPr>
        <b/>
        <sz val="10"/>
        <rFont val="Adani Regular"/>
      </rPr>
      <t>(Details - Refer Toilet Specs.)</t>
    </r>
  </si>
  <si>
    <r>
      <t xml:space="preserve">Soap Dispenser Wash Basin </t>
    </r>
    <r>
      <rPr>
        <b/>
        <sz val="10"/>
        <rFont val="Adani Regular"/>
      </rPr>
      <t>(Details - Refer Toilet Specs.)</t>
    </r>
  </si>
  <si>
    <r>
      <t xml:space="preserve">Jet Spray (Health Faucet)  </t>
    </r>
    <r>
      <rPr>
        <b/>
        <sz val="10"/>
        <rFont val="Adani Regular"/>
      </rPr>
      <t>(Details - Refer Toilet Specs.)</t>
    </r>
  </si>
  <si>
    <r>
      <t xml:space="preserve">Providing and fixing TPN/DP </t>
    </r>
    <r>
      <rPr>
        <sz val="10"/>
        <color rgb="FF000000"/>
        <rFont val="Adani Regular"/>
      </rPr>
      <t>enclosure box</t>
    </r>
    <r>
      <rPr>
        <sz val="10"/>
        <color theme="1"/>
        <rFont val="Adani Regular"/>
      </rPr>
      <t xml:space="preserve"> for indoor purpose</t>
    </r>
  </si>
  <si>
    <r>
      <t xml:space="preserve">Providing and fixing TPN/DP </t>
    </r>
    <r>
      <rPr>
        <sz val="10"/>
        <color rgb="FF000000"/>
        <rFont val="Adani Regular"/>
      </rPr>
      <t>enclosure box</t>
    </r>
    <r>
      <rPr>
        <b/>
        <sz val="10"/>
        <color rgb="FF000000"/>
        <rFont val="Adani Regular"/>
      </rPr>
      <t xml:space="preserve"> </t>
    </r>
    <r>
      <rPr>
        <sz val="10"/>
        <color rgb="FF000000"/>
        <rFont val="Adani Regular"/>
      </rPr>
      <t>(Wheather Proof)</t>
    </r>
    <r>
      <rPr>
        <sz val="10"/>
        <color theme="1"/>
        <rFont val="Adani Regular"/>
      </rPr>
      <t xml:space="preserve"> for outdoor purposes</t>
    </r>
  </si>
  <si>
    <r>
      <t>Point wiring shall include FRLS</t>
    </r>
    <r>
      <rPr>
        <b/>
        <sz val="10"/>
        <rFont val="Adani Regular"/>
      </rPr>
      <t xml:space="preserve"> </t>
    </r>
    <r>
      <rPr>
        <sz val="10"/>
        <rFont val="Adani Regular"/>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Adani Regular"/>
      </rPr>
      <t xml:space="preserve">1sqmm </t>
    </r>
    <r>
      <rPr>
        <sz val="10"/>
        <rFont val="Adani Regular"/>
      </rPr>
      <t xml:space="preserve">copper stranded conductor 660/1100V  grade PVC insulated wire in "PVC  Conduit".  Individual junction/inspection boxes shall be provided for each lighting fitting for the purpose of looping from fitting to fitting. 
</t>
    </r>
    <r>
      <rPr>
        <b/>
        <sz val="10"/>
        <rFont val="Adani Regular"/>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</si>
  <si>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Adani Regular"/>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</si>
  <si>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Adani Regular"/>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</si>
  <si>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Adani Regular"/>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</si>
  <si>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Adani Regular"/>
      </rPr>
      <t>(If wire length increase above 10 mt mentioned in lighting circuit)</t>
    </r>
  </si>
  <si>
    <r>
      <t xml:space="preserve">Supplying &amp; erecting  </t>
    </r>
    <r>
      <rPr>
        <sz val="10"/>
        <color rgb="FFFF0000"/>
        <rFont val="Adani Regular"/>
      </rPr>
      <t>MMS</t>
    </r>
    <r>
      <rPr>
        <sz val="10"/>
        <rFont val="Adani Regular"/>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</si>
  <si>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Adani Regular"/>
      </rPr>
      <t>double compression weatherproof glands</t>
    </r>
    <r>
      <rPr>
        <sz val="10"/>
        <color rgb="FF000000"/>
        <rFont val="Adani Regular"/>
      </rPr>
      <t>, insulation tape, Name Plate at Both Ends and all necessary material to complete the termination.</t>
    </r>
  </si>
  <si>
    <r>
      <t>3C x 2.5mm</t>
    </r>
    <r>
      <rPr>
        <vertAlign val="superscript"/>
        <sz val="10"/>
        <color theme="1"/>
        <rFont val="Adani Regular"/>
      </rPr>
      <t>2</t>
    </r>
    <r>
      <rPr>
        <sz val="10"/>
        <color theme="1"/>
        <rFont val="Adani Regular"/>
      </rPr>
      <t xml:space="preserve"> 1100V grade flexible copper conductor sheathed FLRS PVC cable (P, N, IG)- IS 694/1990.</t>
    </r>
  </si>
  <si>
    <r>
      <t>3C x 4.0mm</t>
    </r>
    <r>
      <rPr>
        <vertAlign val="superscript"/>
        <sz val="10"/>
        <rFont val="Adani Regular"/>
      </rPr>
      <t>2</t>
    </r>
    <r>
      <rPr>
        <sz val="10"/>
        <rFont val="Adani Regular"/>
      </rPr>
      <t xml:space="preserve"> 1100V grade flexible copper conductor sheathed FLRS PVC cable (P, N, IG)- IS 694/1990.</t>
    </r>
  </si>
  <si>
    <r>
      <t>Providing &amp; erecting Hot deeped Galvanised Non -Perforated type Cable tray manufactured from 18 swg (</t>
    </r>
    <r>
      <rPr>
        <u/>
        <sz val="10"/>
        <rFont val="Adani Regular"/>
      </rPr>
      <t xml:space="preserve">1.6 mm thick) </t>
    </r>
    <r>
      <rPr>
        <sz val="10"/>
        <rFont val="Adani Regular"/>
      </rPr>
      <t>GI sheet of 50 mm width &amp; 50 mm height complete with necessary coupler plates &amp; hardware in approved manner.Including Paint</t>
    </r>
  </si>
  <si>
    <r>
      <rPr>
        <sz val="10"/>
        <color rgb="FF000000"/>
        <rFont val="Adani Regular"/>
      </rPr>
      <t xml:space="preserve"> </t>
    </r>
    <r>
      <rPr>
        <sz val="10"/>
        <color theme="1"/>
        <rFont val="Adani Regular"/>
      </rPr>
      <t>VGA cable Including spliter</t>
    </r>
  </si>
  <si>
    <r>
      <t>Supply, Installation, Testing and Commissioning of factory made lock-forming quality</t>
    </r>
    <r>
      <rPr>
        <b/>
        <sz val="10"/>
        <rFont val="Adani Regular"/>
      </rPr>
      <t xml:space="preserve"> flat oval spiral ducting</t>
    </r>
    <r>
      <rPr>
        <sz val="10"/>
        <rFont val="Adani Regular"/>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</si>
  <si>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0"/>
        <rFont val="Adani Regular"/>
      </rPr>
      <t xml:space="preserve">rectangular GI ducting </t>
    </r>
    <r>
      <rPr>
        <sz val="10"/>
        <rFont val="Adani Regular"/>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0"/>
        <rFont val="Adani Regular"/>
      </rPr>
      <t>(M.S supports / M.S Frame</t>
    </r>
    <r>
      <rPr>
        <sz val="10"/>
        <rFont val="Adani Regular"/>
      </rPr>
      <t xml:space="preserve"> </t>
    </r>
    <r>
      <rPr>
        <b/>
        <sz val="10"/>
        <rFont val="Adani Regular"/>
      </rPr>
      <t xml:space="preserve">For Duct travelling Vertical up to Terrace, necessary flange type opening at specific interval for duct cleaning etc. for kitchen exhaust duct )as per specifications. </t>
    </r>
    <r>
      <rPr>
        <sz val="10"/>
        <rFont val="Adani Regular"/>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</si>
  <si>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0"/>
        <rFont val="Adani Regular"/>
      </rPr>
      <t>Air Grille :</t>
    </r>
    <r>
      <rPr>
        <sz val="10"/>
        <rFont val="Adani Regular"/>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</si>
  <si>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0"/>
        <rFont val="Adani Regular"/>
      </rPr>
      <t xml:space="preserve">VCD :- </t>
    </r>
    <r>
      <rPr>
        <sz val="10"/>
        <rFont val="Adani Regular"/>
      </rPr>
      <t xml:space="preserve">Supply, installation, testing and commissioning of 150mm wide GSS Volume Control Dampers with 18G GI casing &amp; 20G GI Blade, complete with chrome plated Spindle lubricating bush and quadrent to suit Manual operation. </t>
    </r>
  </si>
  <si>
    <r>
      <rPr>
        <b/>
        <sz val="10"/>
        <color theme="1"/>
        <rFont val="Adani Regular"/>
      </rPr>
      <t>Collar Damper for Supply air Grill :-</t>
    </r>
    <r>
      <rPr>
        <sz val="10"/>
        <color theme="1"/>
        <rFont val="Adani Regular"/>
      </rPr>
      <t xml:space="preserve"> Supply, Installation, Testing &amp; Commissioning of opposite balde collar with black matt finish for fresh air supply grill.</t>
    </r>
  </si>
  <si>
    <r>
      <t>Supply, fabrication, installation and testing of 120 GSM galvanised  GSS sheet metal ducts with Insulation in accordance with the approved drawing  complete with all accessories, bends, fittings, specials, chutes, vanes, necessary supports etc. as per specification.</t>
    </r>
    <r>
      <rPr>
        <b/>
        <sz val="11"/>
        <color theme="1"/>
        <rFont val="Adani Regular"/>
      </rPr>
      <t xml:space="preserve"> (Makes- Sail / Tata / Jindal)</t>
    </r>
  </si>
  <si>
    <r>
      <t xml:space="preserve">Supply &amp; Fixing of </t>
    </r>
    <r>
      <rPr>
        <b/>
        <sz val="11"/>
        <rFont val="Adani Regular"/>
      </rPr>
      <t>Supply air</t>
    </r>
    <r>
      <rPr>
        <sz val="11"/>
        <rFont val="Adani Regular"/>
      </rPr>
      <t xml:space="preserve"> Aluminium Extruded Powder Coated </t>
    </r>
    <r>
      <rPr>
        <b/>
        <sz val="11"/>
        <rFont val="Adani Regular"/>
      </rPr>
      <t xml:space="preserve">Linear Grill with Collor damper </t>
    </r>
    <r>
      <rPr>
        <sz val="11"/>
        <rFont val="Adani Regular"/>
      </rPr>
      <t>with End Flanges in approved RAL Shade</t>
    </r>
  </si>
  <si>
    <r>
      <t>Supply &amp; Fixing of</t>
    </r>
    <r>
      <rPr>
        <b/>
        <sz val="11"/>
        <rFont val="Adani Regular"/>
      </rPr>
      <t xml:space="preserve"> Return</t>
    </r>
    <r>
      <rPr>
        <sz val="11"/>
        <rFont val="Adani Regular"/>
      </rPr>
      <t xml:space="preserve"> air Aluminium Extruded Powder Coated </t>
    </r>
    <r>
      <rPr>
        <b/>
        <sz val="11"/>
        <rFont val="Adani Regular"/>
      </rPr>
      <t xml:space="preserve">Linear Grill without Collor damper </t>
    </r>
    <r>
      <rPr>
        <sz val="11"/>
        <rFont val="Adani Regular"/>
      </rPr>
      <t>with End Flanges in approved RAL Shade</t>
    </r>
  </si>
  <si>
    <r>
      <t>Profile light for kitchen in 6000 Kelvin-40 watts- with</t>
    </r>
    <r>
      <rPr>
        <sz val="11"/>
        <color rgb="FF000000"/>
        <rFont val="Adani Regular"/>
      </rPr>
      <t xml:space="preserve"> 3 PCB rows</t>
    </r>
    <r>
      <rPr>
        <sz val="11"/>
        <color theme="1"/>
        <rFont val="Adani Regular"/>
      </rPr>
      <t>(req. length of 1.2 mtrs.in size of 65x65mm or 70x70mm) in 10w/RFT. Finished with Black powder coating.</t>
    </r>
  </si>
  <si>
    <r>
      <t xml:space="preserve">Concealed panel light for toilet in 12watts with 4000Kelvin. Size of light to be 6" Dia. And white color for </t>
    </r>
    <r>
      <rPr>
        <b/>
        <sz val="9"/>
        <color theme="1"/>
        <rFont val="Adani Regular"/>
      </rPr>
      <t>Hand wash/ Wash room/Change room</t>
    </r>
  </si>
  <si>
    <r>
      <t xml:space="preserve">Deco.Conical Light for C.A in 4000Kelvin/LED bulb of 6 watts. Size 300x300mm.B22 Holder.Outer shell finish –Black matt/internal with Peanut Butter (RAL Code- RAL 060 70 20) above </t>
    </r>
    <r>
      <rPr>
        <b/>
        <sz val="9"/>
        <color theme="1"/>
        <rFont val="Adani Regular"/>
      </rPr>
      <t xml:space="preserve">BAR TABLE </t>
    </r>
  </si>
  <si>
    <r>
      <t>Track SPOT Light 9 watts (wall washer 24</t>
    </r>
    <r>
      <rPr>
        <u/>
        <sz val="9"/>
        <color theme="1"/>
        <rFont val="Adani Regular"/>
      </rPr>
      <t xml:space="preserve"> degree beam angle</t>
    </r>
    <r>
      <rPr>
        <sz val="9"/>
        <color theme="1"/>
        <rFont val="Adani Regular"/>
      </rPr>
      <t xml:space="preserve">)in 4000 kelvin TO HIGHLIGHT </t>
    </r>
    <r>
      <rPr>
        <b/>
        <sz val="9"/>
        <color theme="1"/>
        <rFont val="Adani Regular"/>
      </rPr>
      <t>WALLS ARTICLAD &amp; GRAPHICS</t>
    </r>
    <r>
      <rPr>
        <sz val="9"/>
        <color theme="1"/>
        <rFont val="Adani Regular"/>
      </rPr>
      <t xml:space="preserve"> for regular height.</t>
    </r>
  </si>
  <si>
    <r>
      <t>Track SPOT Light 18 watts (wall washer 45/60</t>
    </r>
    <r>
      <rPr>
        <u/>
        <sz val="9"/>
        <color theme="1"/>
        <rFont val="Adani Regular"/>
      </rPr>
      <t xml:space="preserve"> degree beam angle</t>
    </r>
    <r>
      <rPr>
        <sz val="9"/>
        <color theme="1"/>
        <rFont val="Adani Regular"/>
      </rPr>
      <t xml:space="preserve">)in 4000 kelvin/ to be used in </t>
    </r>
    <r>
      <rPr>
        <b/>
        <sz val="9"/>
        <color theme="1"/>
        <rFont val="Adani Regular"/>
      </rPr>
      <t>double height.</t>
    </r>
  </si>
  <si>
    <r>
      <t>Track SPOT Light 25 watts (wall washer 45-60</t>
    </r>
    <r>
      <rPr>
        <u/>
        <sz val="9"/>
        <color rgb="FFFF0000"/>
        <rFont val="Adani Regular"/>
      </rPr>
      <t xml:space="preserve"> degree beam angle</t>
    </r>
    <r>
      <rPr>
        <sz val="9"/>
        <color rgb="FFFF0000"/>
        <rFont val="Adani Regular"/>
      </rPr>
      <t xml:space="preserve">)in 4000 kelvin/ TO BE USED IN DOUBLE HEIGHT SPACE  </t>
    </r>
  </si>
  <si>
    <r>
      <t>SURFACE MOUNTED CYLINDRICAL Light 9 watts (wall washer 45/60</t>
    </r>
    <r>
      <rPr>
        <u/>
        <sz val="9"/>
        <color theme="1"/>
        <rFont val="Adani Regular"/>
      </rPr>
      <t xml:space="preserve"> degree beam angle</t>
    </r>
    <r>
      <rPr>
        <sz val="9"/>
        <color theme="1"/>
        <rFont val="Adani Regular"/>
      </rPr>
      <t>)in 4000kelvin/ TO BE USED IN NORMAL SPACE HEIGHT</t>
    </r>
  </si>
  <si>
    <r>
      <t>SURFACE MOUNTED CYLINDRICAL Light 18 watts (wall washer 45-60</t>
    </r>
    <r>
      <rPr>
        <u/>
        <sz val="9"/>
        <color theme="1"/>
        <rFont val="Adani Regular"/>
      </rPr>
      <t xml:space="preserve"> degree beam angle</t>
    </r>
    <r>
      <rPr>
        <sz val="9"/>
        <color theme="1"/>
        <rFont val="Adani Regular"/>
      </rPr>
      <t xml:space="preserve">)in 4000kelvin/ TO BE USED IN DOUBLE HEIGHT SPACE  </t>
    </r>
  </si>
  <si>
    <r>
      <t xml:space="preserve">Deco.Conical Light for C.A in 4000Kelvin/LED bulb of 6 watts. Size 300mm Dia. B22 Holder.Outer shell finish –Black matt/internal with Peanut Butter (RAL Code- RAL 060 70 20). </t>
    </r>
    <r>
      <rPr>
        <b/>
        <sz val="9"/>
        <color theme="1"/>
        <rFont val="Adani Regular"/>
      </rPr>
      <t>ABOVE BOOTH SEATS</t>
    </r>
  </si>
  <si>
    <t>Total Amount</t>
  </si>
  <si>
    <t>Total Amount Rs</t>
  </si>
  <si>
    <t>-</t>
  </si>
  <si>
    <t>R-1</t>
  </si>
  <si>
    <t>R-1 (21-12-23)</t>
  </si>
  <si>
    <t>R-1 (22-12-23)</t>
  </si>
  <si>
    <t>Vsas Group- 
Shubham Singh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</si>
</sst>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0.00;[Red]#,##0.00"/>
    <numFmt numFmtId="165" formatCode="0.00;[Red]0.00"/>
    <numFmt numFmtId="166" formatCode="0.0"/>
    <numFmt numFmtId="167" formatCode="_(* #,##0.00_);_(* \(#,##0.00\);_(* &quot;-&quot;??_);_(@_)"/>
    <numFmt numFmtId="168" formatCode="_(* #,##0_);_(* \(#,##0\);_(* &quot;-&quot;??_);_(@_)"/>
    <numFmt numFmtId="169" formatCode="0;[Red]0"/>
    <numFmt numFmtId="170" formatCode="_ * #,##0_ ;_ * \-#,##0_ ;_ * &quot;-&quot;??_ ;_ @_ "/>
  </numFmts>
  <fonts count="82">
    <font>
      <sz val="11"/>
      <color theme="1"/>
      <name val="Calibri"/>
      <family val="2"/>
      <scheme val="minor"/>
    </font>
    <font>
      <sz val="11"/>
      <color theme="1"/>
      <name val="Calibri"/>
      <family val="2"/>
      <scheme val="minor"/>
    </font>
    <font>
      <sz val="10"/>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sz val="10"/>
      <name val="Times New Roman"/>
      <family val="1"/>
    </font>
    <font>
      <b/>
      <sz val="10"/>
      <name val="Times New Roman"/>
      <family val="1"/>
    </font>
    <font>
      <b/>
      <sz val="11"/>
      <color rgb="FFFF0000"/>
      <name val="Calibri"/>
      <family val="2"/>
      <scheme val="minor"/>
    </font>
    <font>
      <sz val="10"/>
      <name val="Arial"/>
      <family val="2"/>
    </font>
    <font>
      <b/>
      <sz val="10"/>
      <color rgb="FF0000FF"/>
      <name val="Times New Roman"/>
      <family val="1"/>
    </font>
    <font>
      <sz val="11"/>
      <color indexed="8"/>
      <name val="Calibri"/>
      <family val="2"/>
      <charset val="1"/>
    </font>
    <font>
      <sz val="10"/>
      <name val="MS Sans Serif"/>
      <family val="2"/>
      <charset val="1"/>
    </font>
    <font>
      <b/>
      <sz val="11"/>
      <name val="Calibri"/>
      <family val="2"/>
      <charset val="1"/>
    </font>
    <font>
      <b/>
      <sz val="11"/>
      <color rgb="FF000000"/>
      <name val="Calibri"/>
      <family val="2"/>
    </font>
    <font>
      <b/>
      <sz val="11"/>
      <name val="Calibri"/>
      <family val="2"/>
    </font>
    <font>
      <sz val="11"/>
      <name val="Calibri"/>
      <family val="2"/>
      <charset val="1"/>
    </font>
    <font>
      <sz val="11"/>
      <name val="Calibri"/>
      <family val="2"/>
    </font>
    <font>
      <b/>
      <sz val="11"/>
      <name val="Calibri"/>
      <family val="2"/>
      <scheme val="minor"/>
    </font>
    <font>
      <sz val="1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sz val="11"/>
      <color rgb="FFFF0000"/>
      <name val="Calibri"/>
      <family val="2"/>
      <scheme val="minor"/>
    </font>
    <font>
      <sz val="11"/>
      <name val="Times New Roman"/>
      <family val="1"/>
    </font>
    <font>
      <sz val="10"/>
      <name val="Calibri"/>
      <family val="2"/>
      <scheme val="minor"/>
    </font>
    <font>
      <sz val="12"/>
      <name val="Arial"/>
      <family val="2"/>
    </font>
    <font>
      <sz val="11"/>
      <color rgb="FF000000"/>
      <name val="Calibri"/>
      <family val="2"/>
    </font>
    <font>
      <b/>
      <sz val="11"/>
      <color rgb="FFFF0000"/>
      <name val="Calibri"/>
      <family val="2"/>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1"/>
      <color theme="1"/>
      <name val="Adani Regular"/>
    </font>
    <font>
      <sz val="16"/>
      <color theme="1"/>
      <name val="Adani Regular"/>
    </font>
    <font>
      <sz val="10"/>
      <color theme="1"/>
      <name val="Adani Regular"/>
    </font>
    <font>
      <b/>
      <sz val="12"/>
      <name val="Adani Regular"/>
    </font>
    <font>
      <sz val="12"/>
      <color theme="1"/>
      <name val="Adani Regular"/>
    </font>
    <font>
      <b/>
      <sz val="12"/>
      <color theme="1"/>
      <name val="Adani Regular"/>
    </font>
    <font>
      <sz val="12"/>
      <name val="Adani Regular"/>
    </font>
    <font>
      <b/>
      <sz val="10"/>
      <color theme="1"/>
      <name val="Adani Regular"/>
    </font>
    <font>
      <sz val="10"/>
      <name val="Adani Regular"/>
    </font>
    <font>
      <b/>
      <sz val="10"/>
      <name val="Adani Regular"/>
    </font>
    <font>
      <sz val="10"/>
      <color rgb="FFFF0000"/>
      <name val="Adani Regular"/>
    </font>
    <font>
      <sz val="10"/>
      <color rgb="FF000000"/>
      <name val="Adani Regular"/>
    </font>
    <font>
      <sz val="10"/>
      <color rgb="FF0000FF"/>
      <name val="Adani Regular"/>
    </font>
    <font>
      <u/>
      <sz val="10"/>
      <color theme="1"/>
      <name val="Adani Regular"/>
    </font>
    <font>
      <b/>
      <sz val="10"/>
      <color rgb="FF0000FF"/>
      <name val="Adani Regular"/>
    </font>
    <font>
      <sz val="10"/>
      <color rgb="FF0070C0"/>
      <name val="Adani Regular"/>
    </font>
    <font>
      <b/>
      <sz val="10"/>
      <color rgb="FF000000"/>
      <name val="Adani Regular"/>
    </font>
    <font>
      <sz val="10"/>
      <color rgb="FF00B0F0"/>
      <name val="Adani Regular"/>
    </font>
    <font>
      <u/>
      <sz val="10"/>
      <color rgb="FF000000"/>
      <name val="Adani Regular"/>
    </font>
    <font>
      <b/>
      <u/>
      <sz val="10"/>
      <color rgb="FF000000"/>
      <name val="Adani Regular"/>
    </font>
    <font>
      <vertAlign val="superscript"/>
      <sz val="10"/>
      <color theme="1"/>
      <name val="Adani Regular"/>
    </font>
    <font>
      <vertAlign val="superscript"/>
      <sz val="10"/>
      <name val="Adani Regular"/>
    </font>
    <font>
      <u/>
      <sz val="10"/>
      <name val="Adani Regular"/>
    </font>
    <font>
      <sz val="10"/>
      <color rgb="FF454545"/>
      <name val="Adani Regular"/>
    </font>
    <font>
      <b/>
      <sz val="10"/>
      <color rgb="FFFF0000"/>
      <name val="Adani Regular"/>
    </font>
    <font>
      <b/>
      <sz val="11"/>
      <color theme="1"/>
      <name val="Adani Regular"/>
    </font>
    <font>
      <b/>
      <sz val="11"/>
      <color rgb="FF000000"/>
      <name val="Adani Regular"/>
    </font>
    <font>
      <sz val="11"/>
      <name val="Adani Regular"/>
    </font>
    <font>
      <b/>
      <sz val="11"/>
      <name val="Adani Regular"/>
    </font>
    <font>
      <b/>
      <sz val="14"/>
      <color theme="1"/>
      <name val="Adani Regular"/>
    </font>
    <font>
      <sz val="11"/>
      <color rgb="FF000000"/>
      <name val="Adani Regular"/>
    </font>
    <font>
      <sz val="9"/>
      <color theme="1"/>
      <name val="Adani Regular"/>
    </font>
    <font>
      <b/>
      <sz val="9"/>
      <color theme="1"/>
      <name val="Adani Regular"/>
    </font>
    <font>
      <u/>
      <sz val="9"/>
      <color theme="1"/>
      <name val="Adani Regular"/>
    </font>
    <font>
      <sz val="11"/>
      <color rgb="FFFF0000"/>
      <name val="Adani Regular"/>
    </font>
    <font>
      <b/>
      <sz val="11"/>
      <color rgb="FFFF0000"/>
      <name val="Adani Regular"/>
    </font>
    <font>
      <sz val="9"/>
      <color rgb="FFFF0000"/>
      <name val="Adani Regular"/>
    </font>
    <font>
      <u/>
      <sz val="9"/>
      <color rgb="FFFF0000"/>
      <name val="Adani Regular"/>
    </font>
    <font>
      <sz val="14"/>
      <color theme="1"/>
      <name val="Times New Roman"/>
      <family val="1"/>
    </font>
    <font>
      <sz val="10"/>
      <color theme="1"/>
      <name val="Calibri"/>
      <family val="2"/>
    </font>
    <font>
      <sz val="10"/>
      <name val="Calibri"/>
      <family val="2"/>
    </font>
    <font>
      <b/>
      <sz val="10"/>
      <color rgb="FF00B050"/>
      <name val="Times New Roman"/>
      <family val="1"/>
    </font>
    <font>
      <b/>
      <sz val="10"/>
      <color rgb="FFFF0000"/>
      <name val="Times New Roman"/>
      <family val="1"/>
    </font>
    <font>
      <sz val="11"/>
      <color theme="1"/>
      <name val="Times New Roman"/>
      <family val="1"/>
    </font>
    <font>
      <b/>
      <sz val="11"/>
      <color rgb="FF00B050"/>
      <name val="Calibri"/>
      <family val="2"/>
      <scheme val="minor"/>
    </font>
    <font>
      <sz val="14"/>
      <color theme="1"/>
      <name val="Adani Regular"/>
    </font>
  </fonts>
  <fills count="27">
    <fill>
      <patternFill patternType="none"/>
    </fill>
    <fill>
      <patternFill patternType="gray125"/>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4"/>
        <bgColor indexed="64"/>
      </patternFill>
    </fill>
    <fill>
      <patternFill patternType="solid">
        <fgColor rgb="FFFFFF00"/>
        <bgColor indexed="64"/>
      </patternFill>
    </fill>
    <fill>
      <patternFill patternType="solid">
        <fgColor rgb="FF92D050"/>
        <bgColor indexed="64"/>
      </patternFill>
    </fill>
    <fill>
      <patternFill patternType="solid">
        <fgColor rgb="FF2F75B5"/>
        <bgColor indexed="64"/>
      </patternFill>
    </fill>
    <fill>
      <patternFill patternType="solid">
        <fgColor rgb="FFFF0000"/>
        <bgColor indexed="64"/>
      </patternFill>
    </fill>
    <fill>
      <patternFill patternType="solid">
        <fgColor theme="0"/>
        <bgColor rgb="FF000000"/>
      </patternFill>
    </fill>
    <fill>
      <patternFill patternType="solid">
        <fgColor rgb="FF8EA9DB"/>
        <bgColor rgb="FF000000"/>
      </patternFill>
    </fill>
    <fill>
      <patternFill patternType="solid">
        <fgColor rgb="FFFF0000"/>
        <bgColor rgb="FF000000"/>
      </patternFill>
    </fill>
    <fill>
      <patternFill patternType="solid">
        <fgColor rgb="FF92D050"/>
        <bgColor rgb="FF000000"/>
      </patternFill>
    </fill>
    <fill>
      <patternFill patternType="solid">
        <fgColor theme="0" tint="-0.499984740745262"/>
        <bgColor rgb="FF000000"/>
      </patternFill>
    </fill>
    <fill>
      <patternFill patternType="solid">
        <fgColor rgb="FFFFFF00"/>
        <bgColor rgb="FF000000"/>
      </patternFill>
    </fill>
    <fill>
      <patternFill patternType="solid">
        <fgColor theme="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A6A6A6"/>
        <bgColor indexed="64"/>
      </patternFill>
    </fill>
    <fill>
      <patternFill patternType="solid">
        <fgColor theme="4" tint="-0.249977111117893"/>
        <bgColor indexed="64"/>
      </patternFill>
    </fill>
    <fill>
      <patternFill patternType="solid">
        <fgColor rgb="FFFFFFFF"/>
        <bgColor indexed="64"/>
      </patternFill>
    </fill>
    <fill>
      <patternFill patternType="solid">
        <fgColor indexed="2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right/>
      <top/>
      <bottom style="thin">
        <color indexed="64"/>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167"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0" fontId="11" fillId="0" borderId="0"/>
    <xf numFmtId="0" fontId="14" fillId="0" borderId="0"/>
    <xf numFmtId="167" fontId="1" fillId="0" borderId="0" applyFont="0" applyFill="0" applyBorder="0" applyAlignment="0" applyProtection="0"/>
    <xf numFmtId="0" fontId="11" fillId="0" borderId="0"/>
    <xf numFmtId="0" fontId="28" fillId="0" borderId="0"/>
    <xf numFmtId="43" fontId="1" fillId="0" borderId="0" applyFont="0" applyFill="0" applyBorder="0" applyAlignment="0" applyProtection="0"/>
  </cellStyleXfs>
  <cellXfs count="583">
    <xf numFmtId="0" fontId="0" fillId="0" borderId="0" xfId="0"/>
    <xf numFmtId="0" fontId="2" fillId="0" borderId="0" xfId="0" applyFont="1" applyAlignment="1">
      <alignment horizontal="center" vertical="center" wrapText="1"/>
    </xf>
    <xf numFmtId="0" fontId="2" fillId="0" borderId="0" xfId="0" applyFont="1" applyAlignment="1">
      <alignment vertical="center" wrapText="1" shrinkToFit="1"/>
    </xf>
    <xf numFmtId="0" fontId="5" fillId="2" borderId="13" xfId="0" applyFont="1" applyFill="1" applyBorder="1" applyAlignment="1">
      <alignment horizontal="center" vertical="center" wrapText="1"/>
    </xf>
    <xf numFmtId="0" fontId="8" fillId="0" borderId="13" xfId="0" applyFont="1" applyBorder="1" applyAlignment="1">
      <alignment horizontal="center" vertical="center" wrapText="1"/>
    </xf>
    <xf numFmtId="0" fontId="2" fillId="4" borderId="13" xfId="0" applyFont="1" applyFill="1" applyBorder="1" applyAlignment="1">
      <alignment horizontal="center" vertical="center" wrapText="1"/>
    </xf>
    <xf numFmtId="0" fontId="5" fillId="5" borderId="13" xfId="0" applyFont="1" applyFill="1" applyBorder="1" applyAlignment="1">
      <alignment vertical="center" wrapText="1"/>
    </xf>
    <xf numFmtId="0" fontId="2" fillId="0" borderId="13" xfId="0" applyFont="1" applyBorder="1" applyAlignment="1">
      <alignment vertical="center" wrapText="1"/>
    </xf>
    <xf numFmtId="0" fontId="7" fillId="4" borderId="13" xfId="0" applyFont="1" applyFill="1" applyBorder="1" applyAlignment="1">
      <alignment horizontal="center" vertical="center" wrapText="1"/>
    </xf>
    <xf numFmtId="0" fontId="5" fillId="3" borderId="13" xfId="0" applyFont="1" applyFill="1" applyBorder="1" applyAlignment="1">
      <alignment horizontal="left" vertical="center" wrapText="1"/>
    </xf>
    <xf numFmtId="0" fontId="8" fillId="4" borderId="13" xfId="4" applyFont="1" applyFill="1" applyBorder="1" applyAlignment="1">
      <alignment horizontal="center" vertical="center" wrapText="1"/>
    </xf>
    <xf numFmtId="0" fontId="5" fillId="9" borderId="13" xfId="0" applyFont="1" applyFill="1" applyBorder="1" applyAlignment="1">
      <alignment vertical="center" wrapText="1"/>
    </xf>
    <xf numFmtId="2" fontId="16" fillId="0" borderId="13" xfId="0" applyNumberFormat="1" applyFont="1" applyBorder="1" applyAlignment="1">
      <alignment vertical="center"/>
    </xf>
    <xf numFmtId="2" fontId="16" fillId="0" borderId="0" xfId="0" applyNumberFormat="1" applyFont="1" applyAlignment="1">
      <alignment vertical="center"/>
    </xf>
    <xf numFmtId="2" fontId="16" fillId="0" borderId="15" xfId="0" applyNumberFormat="1" applyFont="1" applyBorder="1" applyAlignment="1">
      <alignment vertical="center"/>
    </xf>
    <xf numFmtId="0" fontId="18" fillId="0" borderId="13" xfId="0" applyFont="1" applyBorder="1" applyAlignment="1">
      <alignment horizontal="center" vertical="center" wrapText="1"/>
    </xf>
    <xf numFmtId="0" fontId="18" fillId="0" borderId="13" xfId="0" applyFont="1" applyBorder="1" applyAlignment="1">
      <alignment horizontal="justify" vertical="top" wrapText="1"/>
    </xf>
    <xf numFmtId="1" fontId="17" fillId="0" borderId="13" xfId="0" applyNumberFormat="1" applyFont="1" applyBorder="1" applyAlignment="1">
      <alignment horizontal="center" vertical="center"/>
    </xf>
    <xf numFmtId="0" fontId="18" fillId="0" borderId="13" xfId="0" applyFont="1" applyBorder="1" applyAlignment="1">
      <alignment horizontal="justify" vertical="center" wrapText="1"/>
    </xf>
    <xf numFmtId="0" fontId="18" fillId="0" borderId="13" xfId="0" applyFont="1" applyBorder="1" applyAlignment="1">
      <alignment vertical="center" wrapText="1"/>
    </xf>
    <xf numFmtId="0" fontId="0" fillId="0" borderId="13" xfId="0" applyBorder="1" applyAlignment="1">
      <alignment horizontal="center" vertical="center"/>
    </xf>
    <xf numFmtId="0" fontId="0" fillId="0" borderId="13" xfId="0" applyBorder="1" applyAlignment="1">
      <alignment vertical="center"/>
    </xf>
    <xf numFmtId="0" fontId="0" fillId="0" borderId="13" xfId="0" applyBorder="1" applyAlignment="1">
      <alignment vertical="center" wrapText="1" shrinkToFit="1"/>
    </xf>
    <xf numFmtId="169" fontId="20" fillId="0" borderId="13" xfId="0" applyNumberFormat="1" applyFont="1" applyBorder="1" applyAlignment="1">
      <alignment horizontal="center" vertical="center"/>
    </xf>
    <xf numFmtId="165" fontId="0" fillId="0" borderId="13"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shrinkToFit="1"/>
    </xf>
    <xf numFmtId="165" fontId="20" fillId="0" borderId="0" xfId="0" applyNumberFormat="1" applyFont="1" applyAlignment="1">
      <alignment horizontal="center" vertical="center"/>
    </xf>
    <xf numFmtId="0" fontId="0" fillId="0" borderId="0" xfId="0" applyAlignment="1">
      <alignment horizontal="center"/>
    </xf>
    <xf numFmtId="0" fontId="0" fillId="0" borderId="13" xfId="0" applyBorder="1"/>
    <xf numFmtId="0" fontId="2" fillId="0" borderId="0" xfId="0" applyFont="1" applyAlignment="1">
      <alignment vertical="center" wrapText="1"/>
    </xf>
    <xf numFmtId="3" fontId="8" fillId="0" borderId="0" xfId="0" applyNumberFormat="1" applyFont="1" applyAlignment="1">
      <alignment horizontal="center" vertical="center" wrapText="1"/>
    </xf>
    <xf numFmtId="0" fontId="2" fillId="0" borderId="18" xfId="0" applyFont="1" applyBorder="1" applyAlignment="1">
      <alignment vertical="center" wrapText="1"/>
    </xf>
    <xf numFmtId="3" fontId="6" fillId="3" borderId="13" xfId="0" applyNumberFormat="1" applyFont="1" applyFill="1" applyBorder="1" applyAlignment="1">
      <alignment horizontal="center" vertical="center" wrapText="1"/>
    </xf>
    <xf numFmtId="0" fontId="12" fillId="0" borderId="0" xfId="0" applyFont="1" applyAlignment="1">
      <alignment vertical="center" wrapText="1"/>
    </xf>
    <xf numFmtId="2" fontId="7" fillId="4" borderId="13" xfId="0" applyNumberFormat="1" applyFont="1" applyFill="1" applyBorder="1" applyAlignment="1">
      <alignment horizontal="center" vertical="center" wrapText="1"/>
    </xf>
    <xf numFmtId="0" fontId="9" fillId="4" borderId="13" xfId="4" applyFont="1" applyFill="1" applyBorder="1" applyAlignment="1">
      <alignment horizontal="center" vertical="center" wrapText="1"/>
    </xf>
    <xf numFmtId="0" fontId="8" fillId="4" borderId="13" xfId="13" applyFont="1" applyFill="1" applyBorder="1" applyAlignment="1">
      <alignment horizontal="justify" vertical="center" wrapText="1"/>
    </xf>
    <xf numFmtId="3" fontId="8" fillId="4" borderId="13" xfId="1" applyNumberFormat="1" applyFont="1" applyFill="1" applyBorder="1" applyAlignment="1">
      <alignment horizontal="center" vertical="center" wrapText="1"/>
    </xf>
    <xf numFmtId="0" fontId="12" fillId="0" borderId="13" xfId="0" applyFont="1" applyBorder="1" applyAlignment="1">
      <alignment vertical="center" wrapText="1"/>
    </xf>
    <xf numFmtId="3" fontId="8" fillId="0" borderId="13" xfId="0" applyNumberFormat="1" applyFont="1" applyBorder="1" applyAlignment="1">
      <alignment horizontal="center" vertical="center" wrapText="1"/>
    </xf>
    <xf numFmtId="3" fontId="6" fillId="5" borderId="13" xfId="0" applyNumberFormat="1" applyFont="1" applyFill="1" applyBorder="1" applyAlignment="1">
      <alignment horizontal="center" vertical="center" wrapText="1"/>
    </xf>
    <xf numFmtId="3" fontId="3" fillId="5" borderId="13" xfId="0" applyNumberFormat="1" applyFont="1" applyFill="1" applyBorder="1" applyAlignment="1">
      <alignment horizontal="center" vertical="center" wrapText="1"/>
    </xf>
    <xf numFmtId="0" fontId="7" fillId="4" borderId="13" xfId="0" applyFont="1" applyFill="1" applyBorder="1" applyAlignment="1">
      <alignment vertical="center" wrapText="1"/>
    </xf>
    <xf numFmtId="0" fontId="7" fillId="4" borderId="13" xfId="0" applyFont="1" applyFill="1" applyBorder="1" applyAlignment="1">
      <alignment vertical="center" wrapText="1" shrinkToFit="1"/>
    </xf>
    <xf numFmtId="0" fontId="8" fillId="4" borderId="13" xfId="13" applyFont="1" applyFill="1" applyBorder="1" applyAlignment="1">
      <alignment horizontal="center" vertical="center" wrapText="1"/>
    </xf>
    <xf numFmtId="0" fontId="26" fillId="4" borderId="13" xfId="13" applyFont="1" applyFill="1" applyBorder="1" applyAlignment="1">
      <alignment horizontal="center" vertical="top" wrapText="1"/>
    </xf>
    <xf numFmtId="3" fontId="8" fillId="0" borderId="13" xfId="1" applyNumberFormat="1" applyFont="1" applyBorder="1" applyAlignment="1">
      <alignment horizontal="center" vertical="center" wrapText="1"/>
    </xf>
    <xf numFmtId="0" fontId="9" fillId="4" borderId="13" xfId="13" applyFont="1" applyFill="1" applyBorder="1" applyAlignment="1">
      <alignment horizontal="center" vertical="center" wrapText="1"/>
    </xf>
    <xf numFmtId="0" fontId="9" fillId="4" borderId="13" xfId="13" applyFont="1" applyFill="1" applyBorder="1" applyAlignment="1">
      <alignment horizontal="left" vertical="center" wrapText="1"/>
    </xf>
    <xf numFmtId="0" fontId="12" fillId="4" borderId="13" xfId="0" applyFont="1" applyFill="1" applyBorder="1" applyAlignment="1">
      <alignment vertical="center" wrapText="1"/>
    </xf>
    <xf numFmtId="3" fontId="27" fillId="4" borderId="13" xfId="12" applyNumberFormat="1" applyFont="1" applyFill="1" applyBorder="1" applyAlignment="1">
      <alignment horizontal="center" vertical="center"/>
    </xf>
    <xf numFmtId="0" fontId="9" fillId="4" borderId="13" xfId="13" applyFont="1" applyFill="1" applyBorder="1" applyAlignment="1">
      <alignment horizontal="justify" vertical="center" wrapText="1"/>
    </xf>
    <xf numFmtId="0" fontId="8" fillId="4" borderId="13" xfId="13" applyFont="1" applyFill="1" applyBorder="1" applyAlignment="1">
      <alignment horizontal="justify" vertical="top" wrapText="1"/>
    </xf>
    <xf numFmtId="2" fontId="5" fillId="20" borderId="13" xfId="0" applyNumberFormat="1" applyFont="1" applyFill="1" applyBorder="1" applyAlignment="1">
      <alignment horizontal="center" vertical="center" wrapText="1"/>
    </xf>
    <xf numFmtId="0" fontId="5" fillId="20" borderId="13" xfId="0" applyFont="1" applyFill="1" applyBorder="1" applyAlignment="1">
      <alignment horizontal="center" vertical="center" wrapText="1"/>
    </xf>
    <xf numFmtId="0" fontId="5" fillId="20" borderId="13" xfId="0" applyFont="1" applyFill="1" applyBorder="1" applyAlignment="1">
      <alignment vertical="center" wrapText="1"/>
    </xf>
    <xf numFmtId="0" fontId="5" fillId="20" borderId="13" xfId="0" applyFont="1" applyFill="1" applyBorder="1" applyAlignment="1">
      <alignment vertical="center" wrapText="1" shrinkToFit="1"/>
    </xf>
    <xf numFmtId="0" fontId="4" fillId="20" borderId="13" xfId="0" applyFont="1" applyFill="1" applyBorder="1" applyAlignment="1">
      <alignment horizontal="center" vertical="center" wrapText="1"/>
    </xf>
    <xf numFmtId="3" fontId="6" fillId="20" borderId="13" xfId="0" applyNumberFormat="1" applyFont="1" applyFill="1" applyBorder="1" applyAlignment="1">
      <alignment horizontal="center" vertical="center" wrapText="1"/>
    </xf>
    <xf numFmtId="0" fontId="8" fillId="4" borderId="13" xfId="14" applyFont="1" applyFill="1" applyBorder="1" applyAlignment="1">
      <alignment horizontal="justify" vertical="center" wrapText="1"/>
    </xf>
    <xf numFmtId="0" fontId="8" fillId="4" borderId="13" xfId="14" applyFont="1" applyFill="1" applyBorder="1" applyAlignment="1">
      <alignment horizontal="center" vertical="center" wrapText="1"/>
    </xf>
    <xf numFmtId="0" fontId="2" fillId="4" borderId="13" xfId="0" applyFont="1" applyFill="1" applyBorder="1" applyAlignment="1">
      <alignment vertical="center" wrapText="1"/>
    </xf>
    <xf numFmtId="3" fontId="3" fillId="9" borderId="13" xfId="0" applyNumberFormat="1" applyFont="1" applyFill="1" applyBorder="1" applyAlignment="1">
      <alignment horizontal="center" vertical="center" wrapText="1"/>
    </xf>
    <xf numFmtId="0" fontId="23" fillId="22" borderId="20" xfId="0" applyFont="1" applyFill="1" applyBorder="1" applyAlignment="1">
      <alignment horizontal="center"/>
    </xf>
    <xf numFmtId="0" fontId="23" fillId="22" borderId="13" xfId="0" applyFont="1" applyFill="1" applyBorder="1" applyAlignment="1">
      <alignment horizontal="center"/>
    </xf>
    <xf numFmtId="0" fontId="23" fillId="22" borderId="13" xfId="0" applyFont="1" applyFill="1" applyBorder="1"/>
    <xf numFmtId="0" fontId="23" fillId="22" borderId="21" xfId="0" applyFont="1" applyFill="1" applyBorder="1" applyAlignment="1">
      <alignment horizontal="center"/>
    </xf>
    <xf numFmtId="0" fontId="0" fillId="0" borderId="4" xfId="0" applyBorder="1"/>
    <xf numFmtId="0" fontId="0" fillId="0" borderId="5" xfId="0" applyBorder="1"/>
    <xf numFmtId="0" fontId="23" fillId="21" borderId="9" xfId="0" applyFont="1" applyFill="1" applyBorder="1" applyAlignment="1">
      <alignment horizontal="center"/>
    </xf>
    <xf numFmtId="0" fontId="0" fillId="4" borderId="20" xfId="0" applyFill="1" applyBorder="1" applyAlignment="1">
      <alignment horizontal="center" vertical="center"/>
    </xf>
    <xf numFmtId="0" fontId="0" fillId="4" borderId="13" xfId="0" applyFill="1" applyBorder="1" applyAlignment="1">
      <alignment vertical="center"/>
    </xf>
    <xf numFmtId="0" fontId="0" fillId="4" borderId="13" xfId="0" applyFill="1" applyBorder="1" applyAlignment="1">
      <alignment horizontal="center" vertical="center"/>
    </xf>
    <xf numFmtId="0" fontId="0" fillId="4" borderId="13" xfId="0" applyFill="1" applyBorder="1" applyAlignment="1">
      <alignment horizontal="left" vertical="center" wrapText="1"/>
    </xf>
    <xf numFmtId="0" fontId="0" fillId="4" borderId="13" xfId="0" applyFill="1" applyBorder="1" applyAlignment="1">
      <alignment horizontal="left" vertical="center"/>
    </xf>
    <xf numFmtId="0" fontId="0" fillId="4" borderId="21" xfId="0" applyFill="1" applyBorder="1" applyAlignment="1">
      <alignment horizontal="left" vertical="center"/>
    </xf>
    <xf numFmtId="0" fontId="0" fillId="4" borderId="13" xfId="0" applyFill="1" applyBorder="1" applyAlignment="1">
      <alignment vertical="center" wrapText="1"/>
    </xf>
    <xf numFmtId="0" fontId="0" fillId="4" borderId="13" xfId="0" applyFill="1" applyBorder="1"/>
    <xf numFmtId="0" fontId="0" fillId="4" borderId="13" xfId="0" applyFill="1" applyBorder="1" applyAlignment="1">
      <alignment horizontal="center"/>
    </xf>
    <xf numFmtId="0" fontId="0" fillId="4" borderId="20" xfId="0" applyFill="1" applyBorder="1" applyAlignment="1">
      <alignment horizontal="center"/>
    </xf>
    <xf numFmtId="0" fontId="0" fillId="4" borderId="13" xfId="0" applyFill="1" applyBorder="1" applyAlignment="1">
      <alignment horizontal="center" wrapText="1"/>
    </xf>
    <xf numFmtId="0" fontId="0" fillId="4" borderId="13" xfId="0" applyFill="1" applyBorder="1" applyAlignment="1">
      <alignment horizontal="left" vertical="top" wrapText="1"/>
    </xf>
    <xf numFmtId="0" fontId="0" fillId="4" borderId="13" xfId="0" applyFill="1" applyBorder="1" applyAlignment="1">
      <alignment horizontal="left" wrapText="1"/>
    </xf>
    <xf numFmtId="0" fontId="0" fillId="0" borderId="4" xfId="0" applyBorder="1" applyAlignment="1">
      <alignment horizontal="center"/>
    </xf>
    <xf numFmtId="0" fontId="0" fillId="0" borderId="5" xfId="0" applyBorder="1" applyAlignment="1">
      <alignment horizontal="left"/>
    </xf>
    <xf numFmtId="0" fontId="0" fillId="4" borderId="13" xfId="0" applyFill="1" applyBorder="1" applyAlignment="1">
      <alignment wrapText="1"/>
    </xf>
    <xf numFmtId="0" fontId="0" fillId="4" borderId="21" xfId="0" applyFill="1" applyBorder="1" applyAlignment="1">
      <alignment horizontal="left"/>
    </xf>
    <xf numFmtId="0" fontId="0" fillId="4" borderId="22" xfId="0" applyFill="1" applyBorder="1" applyAlignment="1">
      <alignment horizontal="center"/>
    </xf>
    <xf numFmtId="0" fontId="0" fillId="4" borderId="12" xfId="0" applyFill="1" applyBorder="1"/>
    <xf numFmtId="0" fontId="0" fillId="4" borderId="12" xfId="0" applyFill="1" applyBorder="1" applyAlignment="1">
      <alignment horizontal="center"/>
    </xf>
    <xf numFmtId="0" fontId="0" fillId="4" borderId="12" xfId="0" applyFill="1" applyBorder="1" applyAlignment="1">
      <alignment horizontal="left" wrapText="1"/>
    </xf>
    <xf numFmtId="0" fontId="0" fillId="4" borderId="23" xfId="0" applyFill="1" applyBorder="1" applyAlignment="1">
      <alignment horizontal="left"/>
    </xf>
    <xf numFmtId="0" fontId="0" fillId="0" borderId="13" xfId="0" applyBorder="1" applyAlignment="1">
      <alignment horizontal="center"/>
    </xf>
    <xf numFmtId="0" fontId="0" fillId="4" borderId="22" xfId="0" applyFill="1" applyBorder="1" applyAlignment="1">
      <alignment horizontal="center" vertical="center"/>
    </xf>
    <xf numFmtId="0" fontId="0" fillId="8" borderId="12" xfId="0" applyFill="1" applyBorder="1" applyAlignment="1">
      <alignment vertical="center"/>
    </xf>
    <xf numFmtId="0" fontId="0" fillId="8" borderId="12" xfId="0" applyFill="1" applyBorder="1" applyAlignment="1">
      <alignment horizontal="center"/>
    </xf>
    <xf numFmtId="0" fontId="0" fillId="8" borderId="13" xfId="0" applyFill="1" applyBorder="1" applyAlignment="1">
      <alignment horizontal="left" vertical="center" wrapText="1"/>
    </xf>
    <xf numFmtId="0" fontId="0" fillId="4" borderId="23" xfId="0" applyFill="1" applyBorder="1" applyAlignment="1">
      <alignment horizontal="left" vertical="center"/>
    </xf>
    <xf numFmtId="0" fontId="0" fillId="8" borderId="13" xfId="0" applyFill="1" applyBorder="1" applyAlignment="1">
      <alignment vertical="center"/>
    </xf>
    <xf numFmtId="0" fontId="0" fillId="8" borderId="13" xfId="0" applyFill="1" applyBorder="1" applyAlignment="1">
      <alignment horizontal="center"/>
    </xf>
    <xf numFmtId="0" fontId="0" fillId="8" borderId="13" xfId="0" applyFill="1" applyBorder="1"/>
    <xf numFmtId="0" fontId="0" fillId="8" borderId="13" xfId="0" applyFill="1" applyBorder="1" applyAlignment="1">
      <alignment horizontal="left" vertical="center"/>
    </xf>
    <xf numFmtId="0" fontId="0" fillId="4" borderId="13" xfId="0" applyFill="1" applyBorder="1" applyAlignment="1">
      <alignment horizontal="left"/>
    </xf>
    <xf numFmtId="0" fontId="0" fillId="4" borderId="4" xfId="0" applyFill="1" applyBorder="1"/>
    <xf numFmtId="0" fontId="0" fillId="4" borderId="0" xfId="0" applyFill="1"/>
    <xf numFmtId="0" fontId="0" fillId="4" borderId="0" xfId="0" applyFill="1" applyAlignment="1">
      <alignment horizontal="center"/>
    </xf>
    <xf numFmtId="0" fontId="0" fillId="4" borderId="5" xfId="0" applyFill="1" applyBorder="1"/>
    <xf numFmtId="0" fontId="23" fillId="23" borderId="4" xfId="0" applyFont="1" applyFill="1" applyBorder="1" applyAlignment="1">
      <alignment horizontal="center"/>
    </xf>
    <xf numFmtId="0" fontId="23" fillId="23" borderId="0" xfId="0" applyFont="1" applyFill="1" applyAlignment="1">
      <alignment horizontal="center"/>
    </xf>
    <xf numFmtId="0" fontId="23" fillId="23" borderId="5" xfId="0" applyFont="1" applyFill="1" applyBorder="1" applyAlignment="1">
      <alignment horizontal="center"/>
    </xf>
    <xf numFmtId="0" fontId="0" fillId="4" borderId="21" xfId="0" applyFill="1" applyBorder="1"/>
    <xf numFmtId="0" fontId="0" fillId="4" borderId="21" xfId="0" applyFill="1" applyBorder="1" applyAlignment="1">
      <alignment vertical="center"/>
    </xf>
    <xf numFmtId="0" fontId="0" fillId="10" borderId="13" xfId="0" applyFill="1" applyBorder="1" applyAlignment="1">
      <alignment horizontal="center" vertical="center"/>
    </xf>
    <xf numFmtId="0" fontId="0" fillId="10" borderId="13" xfId="0" applyFill="1" applyBorder="1" applyAlignment="1">
      <alignment horizontal="left" vertical="center"/>
    </xf>
    <xf numFmtId="0" fontId="0" fillId="10" borderId="13" xfId="0" applyFill="1" applyBorder="1"/>
    <xf numFmtId="0" fontId="0" fillId="10" borderId="13" xfId="0" applyFill="1" applyBorder="1" applyAlignment="1">
      <alignment horizontal="left" vertical="center" wrapText="1"/>
    </xf>
    <xf numFmtId="0" fontId="0" fillId="10" borderId="13" xfId="0" applyFill="1" applyBorder="1" applyAlignment="1">
      <alignment vertical="center"/>
    </xf>
    <xf numFmtId="0" fontId="23" fillId="4" borderId="1" xfId="0" applyFont="1" applyFill="1" applyBorder="1" applyAlignment="1">
      <alignment horizontal="center"/>
    </xf>
    <xf numFmtId="0" fontId="23" fillId="4" borderId="2" xfId="0" applyFont="1" applyFill="1" applyBorder="1" applyAlignment="1">
      <alignment horizontal="left" wrapText="1"/>
    </xf>
    <xf numFmtId="0" fontId="23" fillId="4" borderId="3" xfId="0" applyFont="1" applyFill="1" applyBorder="1" applyAlignment="1">
      <alignment horizontal="left" wrapText="1"/>
    </xf>
    <xf numFmtId="0" fontId="23" fillId="4" borderId="20" xfId="0" applyFont="1" applyFill="1" applyBorder="1" applyAlignment="1">
      <alignment horizontal="center" vertical="center"/>
    </xf>
    <xf numFmtId="0" fontId="23" fillId="4" borderId="13" xfId="0" applyFont="1" applyFill="1" applyBorder="1" applyAlignment="1">
      <alignment horizontal="left" wrapText="1"/>
    </xf>
    <xf numFmtId="0" fontId="23" fillId="4" borderId="21" xfId="0" applyFont="1" applyFill="1" applyBorder="1" applyAlignment="1">
      <alignment horizontal="left" wrapText="1"/>
    </xf>
    <xf numFmtId="0" fontId="23" fillId="4" borderId="20" xfId="0" applyFont="1" applyFill="1" applyBorder="1" applyAlignment="1">
      <alignment horizontal="center"/>
    </xf>
    <xf numFmtId="0" fontId="23" fillId="4" borderId="6" xfId="0" applyFont="1" applyFill="1" applyBorder="1" applyAlignment="1">
      <alignment horizontal="center"/>
    </xf>
    <xf numFmtId="0" fontId="23" fillId="4" borderId="7" xfId="0" applyFont="1" applyFill="1" applyBorder="1" applyAlignment="1">
      <alignment horizontal="left" wrapText="1"/>
    </xf>
    <xf numFmtId="0" fontId="23" fillId="4" borderId="8" xfId="0" applyFont="1" applyFill="1" applyBorder="1" applyAlignment="1">
      <alignment horizontal="left" wrapText="1"/>
    </xf>
    <xf numFmtId="0" fontId="0" fillId="4" borderId="20" xfId="0" applyFill="1" applyBorder="1" applyAlignment="1">
      <alignment vertical="center"/>
    </xf>
    <xf numFmtId="0" fontId="0" fillId="24" borderId="20" xfId="0" applyFill="1" applyBorder="1" applyAlignment="1">
      <alignment vertical="center"/>
    </xf>
    <xf numFmtId="0" fontId="0" fillId="24" borderId="13" xfId="0" applyFill="1" applyBorder="1" applyAlignment="1">
      <alignment vertical="center"/>
    </xf>
    <xf numFmtId="0" fontId="0" fillId="24" borderId="13" xfId="0" applyFill="1" applyBorder="1" applyAlignment="1">
      <alignment horizontal="center" vertical="center"/>
    </xf>
    <xf numFmtId="0" fontId="0" fillId="24" borderId="13" xfId="0" applyFill="1" applyBorder="1" applyAlignment="1">
      <alignment horizontal="left" vertical="center" wrapText="1"/>
    </xf>
    <xf numFmtId="0" fontId="0" fillId="24" borderId="21" xfId="0" applyFill="1" applyBorder="1" applyAlignment="1">
      <alignment vertical="center"/>
    </xf>
    <xf numFmtId="0" fontId="25" fillId="4" borderId="20" xfId="0" applyFont="1" applyFill="1" applyBorder="1"/>
    <xf numFmtId="0" fontId="25" fillId="4" borderId="13" xfId="0" applyFont="1" applyFill="1" applyBorder="1" applyAlignment="1">
      <alignment vertical="center"/>
    </xf>
    <xf numFmtId="0" fontId="25" fillId="4" borderId="13" xfId="0" applyFont="1" applyFill="1" applyBorder="1" applyAlignment="1">
      <alignment horizontal="center" vertical="center"/>
    </xf>
    <xf numFmtId="0" fontId="25" fillId="4" borderId="13" xfId="0" applyFont="1" applyFill="1" applyBorder="1"/>
    <xf numFmtId="0" fontId="25" fillId="4" borderId="13" xfId="0" applyFont="1" applyFill="1" applyBorder="1" applyAlignment="1">
      <alignment horizontal="left" vertical="center" wrapText="1"/>
    </xf>
    <xf numFmtId="0" fontId="25" fillId="4" borderId="0" xfId="0" applyFont="1" applyFill="1"/>
    <xf numFmtId="0" fontId="25" fillId="4" borderId="21" xfId="0" applyFont="1" applyFill="1" applyBorder="1" applyAlignment="1">
      <alignment vertical="center"/>
    </xf>
    <xf numFmtId="0" fontId="25" fillId="10" borderId="20" xfId="0" applyFont="1" applyFill="1" applyBorder="1"/>
    <xf numFmtId="0" fontId="21" fillId="10" borderId="13" xfId="0" applyFont="1" applyFill="1" applyBorder="1" applyAlignment="1">
      <alignment vertical="center"/>
    </xf>
    <xf numFmtId="0" fontId="25" fillId="10" borderId="13" xfId="0" applyFont="1" applyFill="1" applyBorder="1" applyAlignment="1">
      <alignment horizontal="center" vertical="center"/>
    </xf>
    <xf numFmtId="0" fontId="25" fillId="10" borderId="13" xfId="0" applyFont="1" applyFill="1" applyBorder="1"/>
    <xf numFmtId="0" fontId="21" fillId="10" borderId="13" xfId="0" applyFont="1" applyFill="1" applyBorder="1" applyAlignment="1">
      <alignment horizontal="left" vertical="center" wrapText="1"/>
    </xf>
    <xf numFmtId="0" fontId="25" fillId="10" borderId="0" xfId="0" applyFont="1" applyFill="1"/>
    <xf numFmtId="0" fontId="25" fillId="10" borderId="21" xfId="0" applyFont="1" applyFill="1" applyBorder="1" applyAlignment="1">
      <alignment vertical="center"/>
    </xf>
    <xf numFmtId="0" fontId="0" fillId="4" borderId="20" xfId="0" applyFill="1" applyBorder="1"/>
    <xf numFmtId="0" fontId="16" fillId="25" borderId="24" xfId="0" applyFont="1" applyFill="1" applyBorder="1" applyAlignment="1">
      <alignment horizontal="center" vertical="center" wrapText="1"/>
    </xf>
    <xf numFmtId="0" fontId="16" fillId="25" borderId="11"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22" fillId="0" borderId="13" xfId="0" applyFont="1" applyBorder="1" applyAlignment="1">
      <alignment horizontal="center"/>
    </xf>
    <xf numFmtId="0" fontId="16" fillId="25" borderId="21" xfId="0" applyFont="1" applyFill="1" applyBorder="1" applyAlignment="1">
      <alignment horizontal="center" vertical="center" wrapText="1"/>
    </xf>
    <xf numFmtId="0" fontId="29" fillId="25" borderId="25" xfId="0" applyFont="1" applyFill="1" applyBorder="1" applyAlignment="1">
      <alignment horizontal="center" vertical="center" wrapText="1"/>
    </xf>
    <xf numFmtId="0" fontId="29" fillId="25" borderId="8" xfId="0" applyFont="1" applyFill="1" applyBorder="1" applyAlignment="1">
      <alignment vertical="center" wrapText="1"/>
    </xf>
    <xf numFmtId="0" fontId="29" fillId="25" borderId="8" xfId="0" applyFont="1" applyFill="1" applyBorder="1" applyAlignment="1">
      <alignment horizontal="center" vertical="center" wrapText="1"/>
    </xf>
    <xf numFmtId="0" fontId="30" fillId="25" borderId="8" xfId="0" applyFont="1" applyFill="1" applyBorder="1" applyAlignment="1">
      <alignment horizontal="center" vertical="center" wrapText="1"/>
    </xf>
    <xf numFmtId="0" fontId="19" fillId="25" borderId="7" xfId="0" applyFont="1" applyFill="1" applyBorder="1" applyAlignment="1">
      <alignment horizontal="center" vertical="center" wrapText="1"/>
    </xf>
    <xf numFmtId="0" fontId="31" fillId="25" borderId="21" xfId="0" applyFont="1" applyFill="1" applyBorder="1" applyAlignment="1">
      <alignment horizontal="center" vertical="top" wrapText="1"/>
    </xf>
    <xf numFmtId="0" fontId="0" fillId="0" borderId="21" xfId="0" applyBorder="1" applyAlignment="1">
      <alignment horizontal="center"/>
    </xf>
    <xf numFmtId="0" fontId="29" fillId="25" borderId="7" xfId="0" applyFont="1" applyFill="1" applyBorder="1" applyAlignment="1">
      <alignment horizontal="center" vertical="center" wrapText="1"/>
    </xf>
    <xf numFmtId="0" fontId="29" fillId="25" borderId="21" xfId="0" applyFont="1" applyFill="1" applyBorder="1" applyAlignment="1">
      <alignment horizontal="center" vertical="center" wrapText="1"/>
    </xf>
    <xf numFmtId="0" fontId="0" fillId="0" borderId="21" xfId="0" applyBorder="1" applyAlignment="1">
      <alignment horizontal="center" vertical="center"/>
    </xf>
    <xf numFmtId="0" fontId="0" fillId="0" borderId="1" xfId="0" applyBorder="1"/>
    <xf numFmtId="0" fontId="0" fillId="0" borderId="2" xfId="0" applyBorder="1"/>
    <xf numFmtId="0" fontId="0" fillId="0" borderId="3" xfId="0" applyBorder="1"/>
    <xf numFmtId="0" fontId="0" fillId="4" borderId="29" xfId="0" applyFill="1" applyBorder="1"/>
    <xf numFmtId="0" fontId="0" fillId="4" borderId="30" xfId="0" applyFill="1" applyBorder="1" applyAlignment="1">
      <alignment wrapText="1"/>
    </xf>
    <xf numFmtId="0" fontId="33" fillId="0" borderId="0" xfId="0" applyFont="1" applyAlignment="1">
      <alignment vertical="top"/>
    </xf>
    <xf numFmtId="0" fontId="20" fillId="0" borderId="13" xfId="0" applyFont="1" applyBorder="1" applyAlignment="1">
      <alignment horizontal="center" vertical="center" wrapText="1"/>
    </xf>
    <xf numFmtId="0" fontId="33" fillId="0" borderId="0" xfId="0" applyFont="1" applyAlignment="1">
      <alignment horizontal="center" vertical="top"/>
    </xf>
    <xf numFmtId="0" fontId="11" fillId="0" borderId="0" xfId="0" applyFont="1"/>
    <xf numFmtId="0" fontId="21" fillId="0" borderId="13" xfId="0" applyFont="1" applyBorder="1" applyAlignment="1">
      <alignment horizontal="center" vertical="top" wrapText="1"/>
    </xf>
    <xf numFmtId="0" fontId="21" fillId="0" borderId="13" xfId="0" applyFont="1" applyBorder="1" applyAlignment="1">
      <alignment horizontal="left" vertical="top" wrapText="1"/>
    </xf>
    <xf numFmtId="0" fontId="33" fillId="4" borderId="0" xfId="0" applyFont="1" applyFill="1" applyAlignment="1">
      <alignment vertical="top"/>
    </xf>
    <xf numFmtId="0" fontId="35" fillId="4" borderId="0" xfId="0" applyFont="1" applyFill="1" applyAlignment="1">
      <alignment vertical="top"/>
    </xf>
    <xf numFmtId="0" fontId="33" fillId="26" borderId="0" xfId="0" applyFont="1" applyFill="1" applyAlignment="1">
      <alignment vertical="top"/>
    </xf>
    <xf numFmtId="0" fontId="33" fillId="0" borderId="0" xfId="0" applyFont="1" applyAlignment="1">
      <alignment horizontal="justify" vertical="top"/>
    </xf>
    <xf numFmtId="0" fontId="36" fillId="0" borderId="13" xfId="0" applyFont="1" applyBorder="1"/>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37" fillId="0" borderId="13" xfId="0" applyFont="1" applyBorder="1" applyAlignment="1">
      <alignment horizontal="center" vertical="center" wrapText="1"/>
    </xf>
    <xf numFmtId="0" fontId="37" fillId="21" borderId="13" xfId="0" applyFont="1" applyFill="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shrinkToFit="1"/>
    </xf>
    <xf numFmtId="0" fontId="36" fillId="0" borderId="0" xfId="0" applyFont="1" applyAlignment="1">
      <alignment vertical="center" wrapText="1"/>
    </xf>
    <xf numFmtId="0" fontId="36" fillId="0" borderId="0" xfId="0" applyFont="1" applyAlignment="1">
      <alignment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9" fillId="0" borderId="2" xfId="0" applyFont="1" applyBorder="1" applyAlignment="1">
      <alignment horizontal="left" vertical="center" wrapText="1"/>
    </xf>
    <xf numFmtId="0" fontId="38" fillId="0" borderId="2" xfId="0" applyFont="1" applyBorder="1" applyAlignment="1">
      <alignment vertical="center" wrapText="1" shrinkToFit="1"/>
    </xf>
    <xf numFmtId="0" fontId="36" fillId="0" borderId="2" xfId="0" applyFont="1" applyBorder="1" applyAlignment="1">
      <alignment vertical="center"/>
    </xf>
    <xf numFmtId="0" fontId="38" fillId="0" borderId="4" xfId="0" applyFont="1" applyBorder="1" applyAlignment="1">
      <alignment horizontal="center" vertical="center" wrapText="1"/>
    </xf>
    <xf numFmtId="0" fontId="40" fillId="0" borderId="0" xfId="0" applyFont="1" applyAlignment="1">
      <alignment vertical="center" wrapText="1"/>
    </xf>
    <xf numFmtId="0" fontId="40" fillId="0" borderId="0" xfId="0" applyFont="1" applyAlignment="1">
      <alignment vertical="center"/>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40" fillId="0" borderId="7" xfId="0" applyFont="1" applyBorder="1" applyAlignment="1">
      <alignment vertical="center" wrapText="1"/>
    </xf>
    <xf numFmtId="0" fontId="38" fillId="0" borderId="7" xfId="0" applyFont="1" applyBorder="1" applyAlignment="1">
      <alignment vertical="center" wrapText="1" shrinkToFit="1"/>
    </xf>
    <xf numFmtId="0" fontId="36" fillId="0" borderId="7" xfId="0" applyFont="1" applyBorder="1" applyAlignment="1">
      <alignment vertical="center"/>
    </xf>
    <xf numFmtId="43" fontId="41" fillId="0" borderId="10" xfId="1" applyFont="1" applyFill="1" applyBorder="1" applyAlignment="1">
      <alignment horizontal="center" vertical="center" wrapText="1"/>
    </xf>
    <xf numFmtId="164" fontId="41" fillId="0" borderId="10" xfId="1" applyNumberFormat="1" applyFont="1" applyFill="1" applyBorder="1" applyAlignment="1">
      <alignment vertical="center" wrapText="1"/>
    </xf>
    <xf numFmtId="43" fontId="41" fillId="0" borderId="0" xfId="1" applyFont="1" applyFill="1" applyBorder="1" applyAlignment="1">
      <alignment horizontal="left" vertical="center" wrapText="1"/>
    </xf>
    <xf numFmtId="43" fontId="41" fillId="0" borderId="0" xfId="1" applyFont="1" applyFill="1" applyBorder="1" applyAlignment="1">
      <alignment horizontal="center" vertical="center" wrapText="1"/>
    </xf>
    <xf numFmtId="164" fontId="41" fillId="0" borderId="0" xfId="1" applyNumberFormat="1" applyFont="1" applyFill="1" applyBorder="1" applyAlignment="1">
      <alignment vertical="center" wrapText="1"/>
    </xf>
    <xf numFmtId="0" fontId="37" fillId="0" borderId="0" xfId="0" applyFont="1" applyAlignment="1">
      <alignment vertical="center" wrapText="1"/>
    </xf>
    <xf numFmtId="0" fontId="41" fillId="2" borderId="16" xfId="0" applyFont="1" applyFill="1" applyBorder="1" applyAlignment="1">
      <alignment horizontal="center" vertical="center" wrapText="1"/>
    </xf>
    <xf numFmtId="0" fontId="41" fillId="2" borderId="16" xfId="0" applyFont="1" applyFill="1" applyBorder="1" applyAlignment="1">
      <alignment vertical="center" wrapText="1" shrinkToFit="1"/>
    </xf>
    <xf numFmtId="0" fontId="42" fillId="2" borderId="16" xfId="0" applyFont="1" applyFill="1" applyBorder="1" applyAlignment="1">
      <alignment horizontal="center" vertical="center" wrapText="1"/>
    </xf>
    <xf numFmtId="0" fontId="39" fillId="2" borderId="16" xfId="0" applyFont="1" applyFill="1" applyBorder="1" applyAlignment="1">
      <alignment horizontal="center" vertical="center"/>
    </xf>
    <xf numFmtId="0" fontId="40" fillId="3" borderId="13" xfId="0" applyFont="1" applyFill="1" applyBorder="1" applyAlignment="1">
      <alignment vertical="center" wrapText="1"/>
    </xf>
    <xf numFmtId="0" fontId="41" fillId="3" borderId="13" xfId="0" applyFont="1" applyFill="1" applyBorder="1" applyAlignment="1">
      <alignment horizontal="center" vertical="center" wrapText="1"/>
    </xf>
    <xf numFmtId="0" fontId="41" fillId="3" borderId="13" xfId="0" applyFont="1" applyFill="1" applyBorder="1" applyAlignment="1">
      <alignment vertical="center" wrapText="1" shrinkToFit="1"/>
    </xf>
    <xf numFmtId="0" fontId="42" fillId="3" borderId="13" xfId="0" applyFont="1" applyFill="1" applyBorder="1" applyAlignment="1">
      <alignment horizontal="center" vertical="center" wrapText="1"/>
    </xf>
    <xf numFmtId="0" fontId="42" fillId="3" borderId="13" xfId="0" applyFont="1" applyFill="1" applyBorder="1" applyAlignment="1">
      <alignment horizontal="center" vertical="center"/>
    </xf>
    <xf numFmtId="43" fontId="42" fillId="3" borderId="13" xfId="1" applyFont="1" applyFill="1" applyBorder="1" applyAlignment="1">
      <alignment horizontal="center" vertical="center" wrapText="1"/>
    </xf>
    <xf numFmtId="0" fontId="36" fillId="0" borderId="13" xfId="0" applyFont="1" applyBorder="1" applyAlignment="1">
      <alignment vertical="center" wrapText="1"/>
    </xf>
    <xf numFmtId="0" fontId="38" fillId="0" borderId="13" xfId="0" applyFont="1" applyBorder="1" applyAlignment="1">
      <alignment horizontal="center" vertical="center" wrapText="1"/>
    </xf>
    <xf numFmtId="0" fontId="43" fillId="0" borderId="13" xfId="0" applyFont="1" applyBorder="1" applyAlignment="1">
      <alignment horizontal="center" vertical="center" wrapText="1"/>
    </xf>
    <xf numFmtId="0" fontId="38" fillId="4" borderId="13" xfId="0" applyFont="1" applyFill="1" applyBorder="1" applyAlignment="1">
      <alignment horizontal="left" vertical="center" wrapText="1" shrinkToFit="1"/>
    </xf>
    <xf numFmtId="0" fontId="44" fillId="0" borderId="13" xfId="0" applyFont="1" applyBorder="1" applyAlignment="1">
      <alignment horizontal="center" vertical="center" wrapText="1"/>
    </xf>
    <xf numFmtId="0" fontId="44" fillId="0" borderId="13" xfId="0" applyFont="1" applyBorder="1" applyAlignment="1">
      <alignment horizontal="center" vertical="center"/>
    </xf>
    <xf numFmtId="43" fontId="44" fillId="0" borderId="13" xfId="1" applyFont="1" applyFill="1" applyBorder="1" applyAlignment="1">
      <alignment horizontal="center" vertical="center" wrapText="1"/>
    </xf>
    <xf numFmtId="0" fontId="38" fillId="4" borderId="13" xfId="0" applyFont="1" applyFill="1" applyBorder="1" applyAlignment="1">
      <alignment horizontal="justify" vertical="center" wrapText="1" shrinkToFit="1"/>
    </xf>
    <xf numFmtId="1" fontId="44" fillId="0" borderId="13" xfId="0" applyNumberFormat="1" applyFont="1" applyBorder="1" applyAlignment="1">
      <alignment horizontal="center" vertical="center"/>
    </xf>
    <xf numFmtId="0" fontId="38" fillId="4" borderId="13" xfId="0" applyFont="1" applyFill="1" applyBorder="1" applyAlignment="1">
      <alignment horizontal="center" vertical="center" wrapText="1"/>
    </xf>
    <xf numFmtId="0" fontId="38" fillId="0" borderId="13" xfId="0" applyFont="1" applyBorder="1" applyAlignment="1">
      <alignment horizontal="justify" vertical="center" wrapText="1" shrinkToFit="1"/>
    </xf>
    <xf numFmtId="0" fontId="44" fillId="0" borderId="13" xfId="0" applyFont="1" applyBorder="1" applyAlignment="1">
      <alignment horizontal="justify" vertical="center" wrapText="1" shrinkToFit="1"/>
    </xf>
    <xf numFmtId="0" fontId="41" fillId="5" borderId="13" xfId="0" applyFont="1" applyFill="1" applyBorder="1" applyAlignment="1">
      <alignment vertical="center" wrapText="1"/>
    </xf>
    <xf numFmtId="0" fontId="40" fillId="5" borderId="13"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1" fillId="5" borderId="13" xfId="0" applyFont="1" applyFill="1" applyBorder="1" applyAlignment="1">
      <alignment horizontal="justify" vertical="center" wrapText="1" shrinkToFit="1"/>
    </xf>
    <xf numFmtId="0" fontId="44" fillId="5" borderId="13" xfId="0" applyFont="1" applyFill="1" applyBorder="1" applyAlignment="1">
      <alignment horizontal="center" vertical="center" wrapText="1"/>
    </xf>
    <xf numFmtId="1" fontId="44" fillId="5" borderId="13" xfId="0" applyNumberFormat="1" applyFont="1" applyFill="1" applyBorder="1" applyAlignment="1">
      <alignment horizontal="center" vertical="center"/>
    </xf>
    <xf numFmtId="43" fontId="45" fillId="5" borderId="13" xfId="1" applyFont="1" applyFill="1" applyBorder="1" applyAlignment="1">
      <alignment horizontal="center" vertical="center" wrapText="1"/>
    </xf>
    <xf numFmtId="0" fontId="38" fillId="0" borderId="13" xfId="0" applyFont="1" applyBorder="1" applyAlignment="1">
      <alignment vertical="center" wrapText="1"/>
    </xf>
    <xf numFmtId="0" fontId="44" fillId="4" borderId="13" xfId="0" applyFont="1" applyFill="1" applyBorder="1" applyAlignment="1">
      <alignment horizontal="justify" vertical="center" wrapText="1"/>
    </xf>
    <xf numFmtId="1" fontId="44" fillId="4" borderId="13" xfId="0" applyNumberFormat="1" applyFont="1" applyFill="1" applyBorder="1" applyAlignment="1">
      <alignment horizontal="center" vertical="center"/>
    </xf>
    <xf numFmtId="0" fontId="38" fillId="4" borderId="13" xfId="0" applyFont="1" applyFill="1" applyBorder="1" applyAlignment="1">
      <alignment horizontal="justify" vertical="center" wrapText="1"/>
    </xf>
    <xf numFmtId="0" fontId="36" fillId="4" borderId="13" xfId="0" applyFont="1" applyFill="1" applyBorder="1" applyAlignment="1">
      <alignment horizontal="center" vertical="center" wrapText="1"/>
    </xf>
    <xf numFmtId="0" fontId="40" fillId="3" borderId="13" xfId="0" applyFont="1" applyFill="1" applyBorder="1" applyAlignment="1">
      <alignment horizontal="center" vertical="center" wrapText="1"/>
    </xf>
    <xf numFmtId="0" fontId="44" fillId="3" borderId="13" xfId="0" applyFont="1" applyFill="1" applyBorder="1" applyAlignment="1">
      <alignment horizontal="center" vertical="center" wrapText="1"/>
    </xf>
    <xf numFmtId="1" fontId="44" fillId="3" borderId="13" xfId="0" applyNumberFormat="1" applyFont="1" applyFill="1" applyBorder="1" applyAlignment="1">
      <alignment horizontal="center" vertical="center"/>
    </xf>
    <xf numFmtId="43" fontId="44" fillId="3" borderId="13" xfId="1" applyFont="1" applyFill="1" applyBorder="1" applyAlignment="1">
      <alignment horizontal="center" vertical="center" wrapText="1"/>
    </xf>
    <xf numFmtId="0" fontId="38" fillId="4" borderId="13" xfId="0" applyFont="1" applyFill="1" applyBorder="1" applyAlignment="1">
      <alignment vertical="center" wrapText="1" shrinkToFit="1"/>
    </xf>
    <xf numFmtId="0" fontId="38" fillId="0" borderId="13" xfId="0" applyFont="1" applyBorder="1" applyAlignment="1">
      <alignment horizontal="justify" vertical="center" wrapText="1"/>
    </xf>
    <xf numFmtId="0" fontId="38" fillId="4" borderId="13" xfId="0" applyFont="1" applyFill="1" applyBorder="1" applyAlignment="1">
      <alignment horizontal="justify" vertical="center"/>
    </xf>
    <xf numFmtId="0" fontId="44" fillId="0" borderId="13" xfId="0" applyFont="1" applyBorder="1" applyAlignment="1">
      <alignment horizontal="justify" vertical="center" wrapText="1"/>
    </xf>
    <xf numFmtId="0" fontId="45" fillId="5" borderId="13" xfId="0" applyFont="1" applyFill="1" applyBorder="1" applyAlignment="1">
      <alignment vertical="center" wrapText="1"/>
    </xf>
    <xf numFmtId="1" fontId="44" fillId="0" borderId="13" xfId="0" applyNumberFormat="1" applyFont="1" applyBorder="1" applyAlignment="1">
      <alignment horizontal="left" vertical="center" wrapText="1"/>
    </xf>
    <xf numFmtId="0" fontId="41" fillId="3" borderId="13" xfId="0" applyFont="1" applyFill="1" applyBorder="1" applyAlignment="1">
      <alignment vertical="center" wrapText="1"/>
    </xf>
    <xf numFmtId="0" fontId="41" fillId="3" borderId="13" xfId="0" applyFont="1" applyFill="1" applyBorder="1" applyAlignment="1">
      <alignment vertical="center"/>
    </xf>
    <xf numFmtId="0" fontId="43" fillId="3" borderId="13" xfId="0" applyFont="1" applyFill="1" applyBorder="1" applyAlignment="1">
      <alignment vertical="center" wrapText="1"/>
    </xf>
    <xf numFmtId="0" fontId="43" fillId="3" borderId="13" xfId="0" applyFont="1" applyFill="1" applyBorder="1" applyAlignment="1">
      <alignment vertical="center"/>
    </xf>
    <xf numFmtId="43" fontId="43" fillId="3" borderId="13" xfId="1" applyFont="1" applyFill="1" applyBorder="1" applyAlignment="1">
      <alignment vertical="center" wrapText="1"/>
    </xf>
    <xf numFmtId="1" fontId="44" fillId="7" borderId="13" xfId="0" applyNumberFormat="1" applyFont="1" applyFill="1" applyBorder="1" applyAlignment="1">
      <alignment horizontal="center" vertical="center"/>
    </xf>
    <xf numFmtId="0" fontId="41" fillId="5" borderId="13" xfId="0" applyFont="1" applyFill="1" applyBorder="1" applyAlignment="1">
      <alignment vertical="center"/>
    </xf>
    <xf numFmtId="0" fontId="43" fillId="5" borderId="13" xfId="0" applyFont="1" applyFill="1" applyBorder="1" applyAlignment="1">
      <alignment vertical="center" wrapText="1"/>
    </xf>
    <xf numFmtId="0" fontId="43" fillId="5" borderId="13" xfId="0" applyFont="1" applyFill="1" applyBorder="1" applyAlignment="1">
      <alignment vertical="center"/>
    </xf>
    <xf numFmtId="43" fontId="43" fillId="5" borderId="13" xfId="1" applyFont="1" applyFill="1" applyBorder="1" applyAlignment="1">
      <alignment vertical="center" wrapText="1"/>
    </xf>
    <xf numFmtId="0" fontId="43" fillId="4" borderId="13"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44" fillId="4" borderId="13" xfId="0" applyFont="1" applyFill="1" applyBorder="1" applyAlignment="1">
      <alignment horizontal="justify" vertical="center" wrapText="1" shrinkToFit="1"/>
    </xf>
    <xf numFmtId="0" fontId="44" fillId="0" borderId="13" xfId="2" applyNumberFormat="1" applyFont="1" applyFill="1" applyBorder="1" applyAlignment="1">
      <alignment horizontal="justify" vertical="center" wrapText="1" shrinkToFit="1"/>
    </xf>
    <xf numFmtId="0" fontId="44" fillId="4" borderId="13" xfId="0" applyFont="1" applyFill="1" applyBorder="1" applyAlignment="1">
      <alignment horizontal="left" vertical="center" wrapText="1" shrinkToFit="1"/>
    </xf>
    <xf numFmtId="0" fontId="44" fillId="0" borderId="13" xfId="0" applyFont="1" applyBorder="1" applyAlignment="1">
      <alignment horizontal="left" vertical="center" wrapText="1" shrinkToFit="1"/>
    </xf>
    <xf numFmtId="0" fontId="47" fillId="0" borderId="13" xfId="0" applyFont="1" applyBorder="1" applyAlignment="1">
      <alignment horizontal="justify" vertical="center" wrapText="1"/>
    </xf>
    <xf numFmtId="0" fontId="38" fillId="8" borderId="13" xfId="0" applyFont="1" applyFill="1" applyBorder="1" applyAlignment="1">
      <alignment horizontal="center" vertical="center" wrapText="1"/>
    </xf>
    <xf numFmtId="43" fontId="41" fillId="5" borderId="13" xfId="1" applyFont="1" applyFill="1" applyBorder="1" applyAlignment="1">
      <alignment vertical="center" wrapText="1"/>
    </xf>
    <xf numFmtId="0" fontId="41" fillId="2" borderId="13" xfId="0" applyFont="1" applyFill="1" applyBorder="1" applyAlignment="1">
      <alignment horizontal="center" vertical="center" wrapText="1" shrinkToFit="1"/>
    </xf>
    <xf numFmtId="0" fontId="41" fillId="2" borderId="13" xfId="0" applyFont="1" applyFill="1" applyBorder="1" applyAlignment="1">
      <alignment horizontal="left" vertical="center" wrapText="1" shrinkToFit="1"/>
    </xf>
    <xf numFmtId="43" fontId="41" fillId="2" borderId="13" xfId="1" applyFont="1" applyFill="1" applyBorder="1" applyAlignment="1">
      <alignment horizontal="center" vertical="center" wrapText="1" shrinkToFit="1"/>
    </xf>
    <xf numFmtId="43" fontId="41" fillId="3" borderId="13" xfId="1" applyFont="1" applyFill="1" applyBorder="1" applyAlignment="1">
      <alignment vertical="center" wrapText="1"/>
    </xf>
    <xf numFmtId="0" fontId="38" fillId="8" borderId="13" xfId="0" applyFont="1" applyFill="1" applyBorder="1" applyAlignment="1">
      <alignment horizontal="justify" vertical="center" wrapText="1" shrinkToFit="1"/>
    </xf>
    <xf numFmtId="0" fontId="41" fillId="3" borderId="13" xfId="0" applyFont="1" applyFill="1" applyBorder="1" applyAlignment="1">
      <alignment horizontal="left" vertical="center"/>
    </xf>
    <xf numFmtId="0" fontId="43" fillId="3" borderId="13" xfId="0" applyFont="1" applyFill="1" applyBorder="1" applyAlignment="1">
      <alignment horizontal="center" vertical="center" wrapText="1"/>
    </xf>
    <xf numFmtId="0" fontId="43" fillId="3" borderId="13" xfId="0" applyFont="1" applyFill="1" applyBorder="1" applyAlignment="1">
      <alignment horizontal="center" vertical="center"/>
    </xf>
    <xf numFmtId="43" fontId="43" fillId="3" borderId="13" xfId="1" applyFont="1" applyFill="1" applyBorder="1" applyAlignment="1">
      <alignment horizontal="center" vertical="center" wrapText="1"/>
    </xf>
    <xf numFmtId="0" fontId="45" fillId="0" borderId="13" xfId="0" applyFont="1" applyBorder="1" applyAlignment="1">
      <alignment horizontal="center" vertical="center" wrapText="1"/>
    </xf>
    <xf numFmtId="0" fontId="41" fillId="3" borderId="13" xfId="0" applyFont="1" applyFill="1" applyBorder="1" applyAlignment="1">
      <alignment horizontal="left" vertical="center" wrapText="1"/>
    </xf>
    <xf numFmtId="0" fontId="44" fillId="8" borderId="13" xfId="0" applyFont="1" applyFill="1" applyBorder="1" applyAlignment="1">
      <alignment horizontal="justify" vertical="center" wrapText="1" shrinkToFit="1"/>
    </xf>
    <xf numFmtId="0" fontId="44" fillId="4" borderId="13" xfId="0" applyFont="1" applyFill="1" applyBorder="1" applyAlignment="1">
      <alignment horizontal="center" vertical="center"/>
    </xf>
    <xf numFmtId="0" fontId="43" fillId="5" borderId="13" xfId="0" applyFont="1" applyFill="1" applyBorder="1" applyAlignment="1">
      <alignment horizontal="center" vertical="center" wrapText="1"/>
    </xf>
    <xf numFmtId="0" fontId="43" fillId="3" borderId="13" xfId="0" applyFont="1" applyFill="1" applyBorder="1" applyAlignment="1">
      <alignment horizontal="left" vertical="center"/>
    </xf>
    <xf numFmtId="0" fontId="44" fillId="0" borderId="13" xfId="3" applyFont="1" applyBorder="1" applyAlignment="1">
      <alignment vertical="center" wrapText="1"/>
    </xf>
    <xf numFmtId="0" fontId="44" fillId="9" borderId="13" xfId="0" applyFont="1" applyFill="1" applyBorder="1" applyAlignment="1">
      <alignment horizontal="justify" vertical="center" wrapText="1" shrinkToFit="1"/>
    </xf>
    <xf numFmtId="0" fontId="38" fillId="10" borderId="13" xfId="0" applyFont="1" applyFill="1" applyBorder="1" applyAlignment="1">
      <alignment horizontal="center" vertical="center" wrapText="1"/>
    </xf>
    <xf numFmtId="0" fontId="38" fillId="10" borderId="13" xfId="0" applyFont="1" applyFill="1" applyBorder="1" applyAlignment="1">
      <alignment horizontal="left" vertical="center" wrapText="1"/>
    </xf>
    <xf numFmtId="0" fontId="44" fillId="0" borderId="13" xfId="0" applyFont="1" applyBorder="1" applyAlignment="1">
      <alignment horizontal="center" vertical="center" wrapText="1" shrinkToFit="1"/>
    </xf>
    <xf numFmtId="0" fontId="50" fillId="0" borderId="13" xfId="0" applyFont="1" applyBorder="1" applyAlignment="1">
      <alignment horizontal="center" vertical="center" wrapText="1"/>
    </xf>
    <xf numFmtId="0" fontId="44" fillId="4" borderId="13" xfId="0" applyFont="1" applyFill="1" applyBorder="1" applyAlignment="1">
      <alignment horizontal="left" vertical="center" wrapText="1"/>
    </xf>
    <xf numFmtId="0" fontId="44" fillId="0" borderId="13" xfId="0" applyFont="1" applyBorder="1" applyAlignment="1">
      <alignment horizontal="left" vertical="center" wrapText="1"/>
    </xf>
    <xf numFmtId="0" fontId="44" fillId="8" borderId="13" xfId="0" applyFont="1" applyFill="1" applyBorder="1" applyAlignment="1">
      <alignment horizontal="left" vertical="center" wrapText="1"/>
    </xf>
    <xf numFmtId="0" fontId="44" fillId="11" borderId="13" xfId="0" applyFont="1" applyFill="1" applyBorder="1" applyAlignment="1">
      <alignment horizontal="center" vertical="center" wrapText="1"/>
    </xf>
    <xf numFmtId="0" fontId="38" fillId="0" borderId="13" xfId="0" applyFont="1" applyBorder="1" applyAlignment="1">
      <alignment horizontal="left" vertical="center" wrapText="1"/>
    </xf>
    <xf numFmtId="2" fontId="38" fillId="0" borderId="13" xfId="0" applyNumberFormat="1" applyFont="1" applyBorder="1" applyAlignment="1">
      <alignment horizontal="left" vertical="center" wrapText="1"/>
    </xf>
    <xf numFmtId="0" fontId="44" fillId="0" borderId="13" xfId="0" applyFont="1" applyBorder="1" applyAlignment="1">
      <alignment vertical="center" wrapText="1"/>
    </xf>
    <xf numFmtId="2" fontId="43" fillId="0" borderId="13" xfId="0" applyNumberFormat="1" applyFont="1" applyBorder="1" applyAlignment="1">
      <alignment horizontal="center" vertical="center" wrapText="1"/>
    </xf>
    <xf numFmtId="0" fontId="38" fillId="0" borderId="13" xfId="0" applyFont="1" applyBorder="1" applyAlignment="1">
      <alignment horizontal="left" vertical="center" wrapText="1" shrinkToFit="1"/>
    </xf>
    <xf numFmtId="0" fontId="44" fillId="0" borderId="13" xfId="3" applyFont="1" applyBorder="1" applyAlignment="1">
      <alignment horizontal="center" vertical="center" wrapText="1"/>
    </xf>
    <xf numFmtId="0" fontId="52" fillId="0" borderId="13" xfId="0" applyFont="1" applyBorder="1" applyAlignment="1">
      <alignment horizontal="center" vertical="center" wrapText="1"/>
    </xf>
    <xf numFmtId="0" fontId="44" fillId="12" borderId="13" xfId="0" applyFont="1" applyFill="1" applyBorder="1" applyAlignment="1">
      <alignment vertical="center" wrapText="1"/>
    </xf>
    <xf numFmtId="0" fontId="45" fillId="12" borderId="13" xfId="0" applyFont="1" applyFill="1" applyBorder="1" applyAlignment="1">
      <alignment vertical="center" wrapText="1"/>
    </xf>
    <xf numFmtId="0" fontId="38" fillId="12" borderId="13" xfId="0" applyFont="1" applyFill="1" applyBorder="1" applyAlignment="1">
      <alignment vertical="center" wrapText="1"/>
    </xf>
    <xf numFmtId="0" fontId="44" fillId="4" borderId="13" xfId="0" applyFont="1" applyFill="1" applyBorder="1" applyAlignment="1">
      <alignment vertical="center" wrapText="1"/>
    </xf>
    <xf numFmtId="43" fontId="40" fillId="5" borderId="13" xfId="1" applyFont="1" applyFill="1" applyBorder="1" applyAlignment="1">
      <alignment vertical="center" wrapText="1"/>
    </xf>
    <xf numFmtId="0" fontId="39" fillId="13" borderId="13" xfId="0" applyFont="1" applyFill="1" applyBorder="1" applyAlignment="1">
      <alignment vertical="center" wrapText="1"/>
    </xf>
    <xf numFmtId="0" fontId="41" fillId="3" borderId="13" xfId="0" applyFont="1" applyFill="1" applyBorder="1" applyAlignment="1">
      <alignment horizontal="center" vertical="center"/>
    </xf>
    <xf numFmtId="43" fontId="41" fillId="3" borderId="13" xfId="1" applyFont="1" applyFill="1" applyBorder="1" applyAlignment="1">
      <alignment horizontal="center" vertical="center" wrapText="1"/>
    </xf>
    <xf numFmtId="0" fontId="52" fillId="12" borderId="13" xfId="4" applyFont="1" applyFill="1" applyBorder="1" applyAlignment="1">
      <alignment horizontal="left" vertical="center" wrapText="1"/>
    </xf>
    <xf numFmtId="0" fontId="44" fillId="0" borderId="13" xfId="4" applyFont="1" applyBorder="1" applyAlignment="1">
      <alignment horizontal="center" vertical="center" wrapText="1"/>
    </xf>
    <xf numFmtId="0" fontId="44" fillId="12" borderId="13" xfId="0" applyFont="1" applyFill="1" applyBorder="1" applyAlignment="1">
      <alignment horizontal="left" vertical="center" wrapText="1"/>
    </xf>
    <xf numFmtId="0" fontId="44" fillId="8" borderId="13" xfId="0" applyFont="1" applyFill="1" applyBorder="1" applyAlignment="1">
      <alignment vertical="center" wrapText="1"/>
    </xf>
    <xf numFmtId="0" fontId="45" fillId="4" borderId="13" xfId="0" applyFont="1" applyFill="1" applyBorder="1" applyAlignment="1">
      <alignment horizontal="center" vertical="center" wrapText="1"/>
    </xf>
    <xf numFmtId="0" fontId="45" fillId="11" borderId="13" xfId="4" applyFont="1" applyFill="1" applyBorder="1" applyAlignment="1">
      <alignment horizontal="center" vertical="center" wrapText="1"/>
    </xf>
    <xf numFmtId="0" fontId="38" fillId="12" borderId="13" xfId="4" applyFont="1" applyFill="1" applyBorder="1" applyAlignment="1">
      <alignment horizontal="center" vertical="center" wrapText="1"/>
    </xf>
    <xf numFmtId="0" fontId="38" fillId="14" borderId="13" xfId="4" applyFont="1" applyFill="1" applyBorder="1" applyAlignment="1">
      <alignment horizontal="center" vertical="center" wrapText="1"/>
    </xf>
    <xf numFmtId="0" fontId="52" fillId="9" borderId="13" xfId="0" applyFont="1" applyFill="1" applyBorder="1" applyAlignment="1">
      <alignment horizontal="center" vertical="center" wrapText="1"/>
    </xf>
    <xf numFmtId="0" fontId="45" fillId="15" borderId="13" xfId="0" applyFont="1" applyFill="1" applyBorder="1" applyAlignment="1">
      <alignment horizontal="center" vertical="center" wrapText="1"/>
    </xf>
    <xf numFmtId="0" fontId="45" fillId="9" borderId="13" xfId="0" applyFont="1" applyFill="1" applyBorder="1" applyAlignment="1">
      <alignment horizontal="center" vertical="center" wrapText="1"/>
    </xf>
    <xf numFmtId="0" fontId="45" fillId="15" borderId="13" xfId="0" applyFont="1" applyFill="1" applyBorder="1" applyAlignment="1">
      <alignment horizontal="left" vertical="center" wrapText="1"/>
    </xf>
    <xf numFmtId="0" fontId="38" fillId="9" borderId="13" xfId="4" applyFont="1" applyFill="1" applyBorder="1" applyAlignment="1">
      <alignment horizontal="center" vertical="center" wrapText="1"/>
    </xf>
    <xf numFmtId="0" fontId="44" fillId="15" borderId="13" xfId="0" applyFont="1" applyFill="1" applyBorder="1" applyAlignment="1">
      <alignment horizontal="left" vertical="center" wrapText="1"/>
    </xf>
    <xf numFmtId="43" fontId="44" fillId="9" borderId="13" xfId="1" applyFont="1" applyFill="1" applyBorder="1" applyAlignment="1">
      <alignment horizontal="center" vertical="center" wrapText="1"/>
    </xf>
    <xf numFmtId="166" fontId="44" fillId="15" borderId="13" xfId="0" applyNumberFormat="1" applyFont="1" applyFill="1" applyBorder="1" applyAlignment="1">
      <alignment horizontal="center" vertical="center" wrapText="1"/>
    </xf>
    <xf numFmtId="1" fontId="44" fillId="15" borderId="13" xfId="0" applyNumberFormat="1" applyFont="1" applyFill="1" applyBorder="1" applyAlignment="1">
      <alignment horizontal="center" vertical="center" wrapText="1"/>
    </xf>
    <xf numFmtId="0" fontId="44" fillId="15" borderId="13" xfId="0" applyFont="1" applyFill="1" applyBorder="1" applyAlignment="1">
      <alignment horizontal="center" vertical="center" wrapText="1"/>
    </xf>
    <xf numFmtId="0" fontId="47" fillId="0" borderId="13" xfId="0" applyFont="1" applyBorder="1" applyAlignment="1">
      <alignment horizontal="center" vertical="center" wrapText="1"/>
    </xf>
    <xf numFmtId="0" fontId="52" fillId="4" borderId="13" xfId="0" applyFont="1" applyFill="1" applyBorder="1" applyAlignment="1">
      <alignment horizontal="center" vertical="center" wrapText="1"/>
    </xf>
    <xf numFmtId="0" fontId="44" fillId="4" borderId="13" xfId="4" applyFont="1" applyFill="1" applyBorder="1" applyAlignment="1">
      <alignment horizontal="center" vertical="center" wrapText="1"/>
    </xf>
    <xf numFmtId="2" fontId="52" fillId="0" borderId="13" xfId="0" applyNumberFormat="1" applyFont="1" applyBorder="1" applyAlignment="1">
      <alignment horizontal="center" vertical="center" wrapText="1"/>
    </xf>
    <xf numFmtId="1" fontId="44" fillId="8" borderId="13" xfId="0" applyNumberFormat="1" applyFont="1" applyFill="1" applyBorder="1" applyAlignment="1">
      <alignment horizontal="center" vertical="center"/>
    </xf>
    <xf numFmtId="0" fontId="54" fillId="0" borderId="13" xfId="0" applyFont="1" applyBorder="1" applyAlignment="1">
      <alignment horizontal="center" vertical="center" wrapText="1"/>
    </xf>
    <xf numFmtId="0" fontId="38" fillId="0" borderId="13" xfId="0" applyFont="1" applyBorder="1" applyAlignment="1" applyProtection="1">
      <alignment horizontal="left" vertical="center" wrapText="1"/>
      <protection locked="0"/>
    </xf>
    <xf numFmtId="0" fontId="55" fillId="0" borderId="13" xfId="0" applyFont="1" applyBorder="1" applyAlignment="1">
      <alignment horizontal="justify" vertical="center" wrapText="1"/>
    </xf>
    <xf numFmtId="0" fontId="38" fillId="0" borderId="13" xfId="5" applyFont="1" applyBorder="1" applyAlignment="1">
      <alignment horizontal="left" vertical="center" wrapText="1"/>
    </xf>
    <xf numFmtId="168" fontId="44" fillId="0" borderId="13" xfId="6" applyNumberFormat="1" applyFont="1" applyFill="1" applyBorder="1" applyAlignment="1">
      <alignment horizontal="center" vertical="center" wrapText="1"/>
    </xf>
    <xf numFmtId="0" fontId="47" fillId="0" borderId="13" xfId="5" applyFont="1" applyBorder="1" applyAlignment="1">
      <alignment horizontal="left" vertical="center" wrapText="1"/>
    </xf>
    <xf numFmtId="0" fontId="44" fillId="4" borderId="13" xfId="4" applyFont="1" applyFill="1" applyBorder="1" applyAlignment="1">
      <alignment horizontal="left" vertical="center" wrapText="1"/>
    </xf>
    <xf numFmtId="0" fontId="47" fillId="4" borderId="13" xfId="0" applyFont="1" applyFill="1" applyBorder="1" applyAlignment="1">
      <alignment horizontal="center" vertical="center" wrapText="1"/>
    </xf>
    <xf numFmtId="0" fontId="59" fillId="0" borderId="13" xfId="0" applyFont="1" applyBorder="1" applyAlignment="1">
      <alignment vertical="center" wrapText="1"/>
    </xf>
    <xf numFmtId="0" fontId="47" fillId="0" borderId="13" xfId="3" applyFont="1" applyBorder="1" applyAlignment="1">
      <alignment vertical="center" wrapText="1"/>
    </xf>
    <xf numFmtId="0" fontId="38" fillId="0" borderId="13" xfId="3" applyFont="1" applyBorder="1" applyAlignment="1">
      <alignment vertical="center" wrapText="1"/>
    </xf>
    <xf numFmtId="0" fontId="44" fillId="0" borderId="13" xfId="4" applyFont="1" applyBorder="1" applyAlignment="1">
      <alignment horizontal="left" vertical="center" wrapText="1"/>
    </xf>
    <xf numFmtId="0" fontId="44" fillId="0" borderId="13" xfId="7" applyNumberFormat="1" applyFont="1" applyFill="1" applyBorder="1" applyAlignment="1" applyProtection="1">
      <alignment horizontal="justify" vertical="center" wrapText="1"/>
    </xf>
    <xf numFmtId="0" fontId="44" fillId="4" borderId="13" xfId="7" applyNumberFormat="1" applyFont="1" applyFill="1" applyBorder="1" applyAlignment="1" applyProtection="1">
      <alignment horizontal="justify" vertical="center" wrapText="1"/>
    </xf>
    <xf numFmtId="0" fontId="44" fillId="12" borderId="13" xfId="8" applyNumberFormat="1" applyFont="1" applyFill="1" applyBorder="1" applyAlignment="1" applyProtection="1">
      <alignment horizontal="justify" vertical="center" wrapText="1"/>
    </xf>
    <xf numFmtId="0" fontId="38" fillId="0" borderId="13" xfId="4" applyFont="1" applyBorder="1" applyAlignment="1">
      <alignment horizontal="center" vertical="center" wrapText="1"/>
    </xf>
    <xf numFmtId="0" fontId="46" fillId="0" borderId="13" xfId="4" applyFont="1" applyBorder="1" applyAlignment="1">
      <alignment horizontal="justify" vertical="center" wrapText="1"/>
    </xf>
    <xf numFmtId="1" fontId="60" fillId="0" borderId="13" xfId="0" applyNumberFormat="1" applyFont="1" applyBorder="1" applyAlignment="1">
      <alignment horizontal="center" vertical="center"/>
    </xf>
    <xf numFmtId="43" fontId="41" fillId="3" borderId="13" xfId="1" applyFont="1" applyFill="1" applyBorder="1" applyAlignment="1">
      <alignment horizontal="left" vertical="center" wrapText="1"/>
    </xf>
    <xf numFmtId="0" fontId="43" fillId="0" borderId="13" xfId="0" applyFont="1" applyBorder="1" applyAlignment="1">
      <alignment vertical="center" wrapText="1"/>
    </xf>
    <xf numFmtId="0" fontId="38" fillId="0" borderId="13" xfId="9" applyFont="1" applyBorder="1" applyAlignment="1">
      <alignment horizontal="left" vertical="center" wrapText="1"/>
    </xf>
    <xf numFmtId="0" fontId="44" fillId="0" borderId="13" xfId="9" applyFont="1" applyBorder="1" applyAlignment="1">
      <alignment horizontal="left" vertical="center" wrapText="1"/>
    </xf>
    <xf numFmtId="0" fontId="44" fillId="0" borderId="13" xfId="9" applyFont="1" applyBorder="1" applyAlignment="1">
      <alignment horizontal="left" vertical="center" wrapText="1" shrinkToFit="1"/>
    </xf>
    <xf numFmtId="0" fontId="38" fillId="0" borderId="13" xfId="10" applyFont="1" applyBorder="1" applyAlignment="1">
      <alignment horizontal="left" vertical="center" wrapText="1"/>
    </xf>
    <xf numFmtId="0" fontId="44" fillId="0" borderId="13" xfId="11" applyFont="1" applyBorder="1" applyAlignment="1">
      <alignment horizontal="left" vertical="center" wrapText="1"/>
    </xf>
    <xf numFmtId="43" fontId="41" fillId="2" borderId="13" xfId="1" applyFont="1" applyFill="1" applyBorder="1" applyAlignment="1">
      <alignment horizontal="left" vertical="center" wrapText="1" shrinkToFit="1"/>
    </xf>
    <xf numFmtId="0" fontId="43" fillId="3" borderId="13" xfId="0" applyFont="1" applyFill="1" applyBorder="1" applyAlignment="1">
      <alignment horizontal="left" vertical="center" wrapText="1"/>
    </xf>
    <xf numFmtId="43" fontId="43" fillId="3" borderId="13" xfId="1" applyFont="1" applyFill="1" applyBorder="1" applyAlignment="1">
      <alignment horizontal="left" vertical="center" wrapText="1"/>
    </xf>
    <xf numFmtId="0" fontId="44" fillId="11" borderId="13" xfId="3" applyFont="1" applyFill="1" applyBorder="1" applyAlignment="1">
      <alignment horizontal="center" vertical="center" wrapText="1"/>
    </xf>
    <xf numFmtId="0" fontId="47" fillId="0" borderId="13" xfId="0" applyFont="1" applyBorder="1" applyAlignment="1">
      <alignment vertical="center" wrapText="1"/>
    </xf>
    <xf numFmtId="0" fontId="47" fillId="12" borderId="13" xfId="0" applyFont="1" applyFill="1" applyBorder="1" applyAlignment="1">
      <alignment horizontal="left" vertical="center" wrapText="1"/>
    </xf>
    <xf numFmtId="0" fontId="47" fillId="17" borderId="13" xfId="0" applyFont="1" applyFill="1" applyBorder="1" applyAlignment="1">
      <alignment horizontal="left" vertical="center" wrapText="1"/>
    </xf>
    <xf numFmtId="0" fontId="61" fillId="9" borderId="13" xfId="0" applyFont="1" applyFill="1" applyBorder="1" applyAlignment="1">
      <alignment vertical="center" wrapText="1"/>
    </xf>
    <xf numFmtId="0" fontId="41" fillId="9" borderId="13" xfId="0" applyFont="1" applyFill="1" applyBorder="1" applyAlignment="1">
      <alignment vertical="center" wrapText="1"/>
    </xf>
    <xf numFmtId="0" fontId="41" fillId="9" borderId="13" xfId="0" applyFont="1" applyFill="1" applyBorder="1" applyAlignment="1">
      <alignment horizontal="center" vertical="center" wrapText="1"/>
    </xf>
    <xf numFmtId="0" fontId="41" fillId="9" borderId="13" xfId="0" applyFont="1" applyFill="1" applyBorder="1" applyAlignment="1">
      <alignment vertical="center"/>
    </xf>
    <xf numFmtId="0" fontId="43" fillId="9" borderId="13" xfId="0" applyFont="1" applyFill="1" applyBorder="1" applyAlignment="1">
      <alignment vertical="center" wrapText="1"/>
    </xf>
    <xf numFmtId="0" fontId="43" fillId="9" borderId="13" xfId="0" applyFont="1" applyFill="1" applyBorder="1" applyAlignment="1">
      <alignment vertical="center"/>
    </xf>
    <xf numFmtId="43" fontId="43" fillId="9" borderId="13" xfId="1" applyFont="1" applyFill="1" applyBorder="1" applyAlignment="1">
      <alignment vertical="center" wrapText="1"/>
    </xf>
    <xf numFmtId="0" fontId="36" fillId="0" borderId="4" xfId="0" applyFont="1" applyBorder="1" applyAlignment="1">
      <alignment vertical="center" wrapText="1"/>
    </xf>
    <xf numFmtId="0" fontId="41" fillId="0" borderId="0" xfId="0" applyFont="1" applyAlignment="1">
      <alignment vertical="center" wrapText="1"/>
    </xf>
    <xf numFmtId="0" fontId="41" fillId="0" borderId="0" xfId="0" applyFont="1" applyAlignment="1">
      <alignment horizontal="center" vertical="center" wrapText="1"/>
    </xf>
    <xf numFmtId="0" fontId="41" fillId="0" borderId="0" xfId="0" applyFont="1" applyAlignment="1">
      <alignment vertical="center"/>
    </xf>
    <xf numFmtId="0" fontId="43" fillId="0" borderId="0" xfId="0" applyFont="1" applyAlignment="1">
      <alignment vertical="center" wrapText="1"/>
    </xf>
    <xf numFmtId="0" fontId="36" fillId="0" borderId="0" xfId="0" applyFont="1" applyAlignment="1">
      <alignment horizontal="center" vertical="center" wrapText="1"/>
    </xf>
    <xf numFmtId="0" fontId="36" fillId="0" borderId="6" xfId="0" applyFont="1" applyBorder="1" applyAlignment="1">
      <alignment vertical="center" wrapText="1"/>
    </xf>
    <xf numFmtId="0" fontId="36" fillId="0" borderId="7" xfId="0" applyFont="1" applyBorder="1" applyAlignment="1">
      <alignment vertical="center" wrapText="1"/>
    </xf>
    <xf numFmtId="0" fontId="36" fillId="0" borderId="7"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9" xfId="0" applyFont="1" applyBorder="1" applyAlignment="1">
      <alignment horizontal="center" vertical="center" wrapText="1"/>
    </xf>
    <xf numFmtId="0" fontId="36" fillId="18" borderId="13" xfId="0" applyFont="1" applyFill="1" applyBorder="1" applyAlignment="1">
      <alignment horizontal="center" vertical="center"/>
    </xf>
    <xf numFmtId="0" fontId="36" fillId="0" borderId="0" xfId="0" applyFont="1"/>
    <xf numFmtId="0" fontId="61" fillId="18" borderId="13" xfId="0" applyFont="1" applyFill="1" applyBorder="1" applyAlignment="1">
      <alignment horizontal="center" vertical="top"/>
    </xf>
    <xf numFmtId="0" fontId="61" fillId="19" borderId="13" xfId="0" applyFont="1" applyFill="1" applyBorder="1" applyAlignment="1">
      <alignment horizontal="center" vertical="top" wrapText="1"/>
    </xf>
    <xf numFmtId="0" fontId="61" fillId="19" borderId="13" xfId="0" applyFont="1" applyFill="1" applyBorder="1" applyAlignment="1">
      <alignment horizontal="center" vertical="center" wrapText="1"/>
    </xf>
    <xf numFmtId="0" fontId="61" fillId="0" borderId="13" xfId="0" applyFont="1" applyBorder="1" applyAlignment="1">
      <alignment horizontal="center" vertical="top" wrapText="1"/>
    </xf>
    <xf numFmtId="0" fontId="61" fillId="0" borderId="13" xfId="0" applyFont="1" applyBorder="1" applyAlignment="1">
      <alignment horizontal="left" vertical="top" wrapText="1"/>
    </xf>
    <xf numFmtId="0" fontId="61" fillId="0" borderId="13" xfId="0" applyFont="1" applyBorder="1" applyAlignment="1">
      <alignment horizontal="center" vertical="center" wrapText="1"/>
    </xf>
    <xf numFmtId="170" fontId="61" fillId="0" borderId="13" xfId="1" applyNumberFormat="1" applyFont="1" applyFill="1" applyBorder="1" applyAlignment="1">
      <alignment horizontal="center" vertical="center" wrapText="1"/>
    </xf>
    <xf numFmtId="0" fontId="36" fillId="0" borderId="13" xfId="10" applyFont="1" applyBorder="1" applyAlignment="1">
      <alignment horizontal="left" vertical="top" wrapText="1"/>
    </xf>
    <xf numFmtId="0" fontId="64" fillId="4" borderId="13" xfId="10" applyFont="1" applyFill="1" applyBorder="1" applyAlignment="1">
      <alignment horizontal="center" vertical="center"/>
    </xf>
    <xf numFmtId="0" fontId="64" fillId="0" borderId="13" xfId="10" applyFont="1" applyBorder="1" applyAlignment="1">
      <alignment horizontal="left" vertical="top" wrapText="1"/>
    </xf>
    <xf numFmtId="0" fontId="63" fillId="4" borderId="13" xfId="10" applyFont="1" applyFill="1" applyBorder="1" applyAlignment="1">
      <alignment horizontal="center" vertical="center" wrapText="1"/>
    </xf>
    <xf numFmtId="0" fontId="63" fillId="4" borderId="13" xfId="10" applyFont="1" applyFill="1" applyBorder="1" applyAlignment="1">
      <alignment horizontal="center" vertical="center"/>
    </xf>
    <xf numFmtId="0" fontId="36" fillId="0" borderId="0" xfId="0" applyFont="1" applyAlignment="1">
      <alignment vertical="top"/>
    </xf>
    <xf numFmtId="0" fontId="63" fillId="4" borderId="13" xfId="10" applyFont="1" applyFill="1" applyBorder="1" applyAlignment="1">
      <alignment horizontal="left" vertical="center"/>
    </xf>
    <xf numFmtId="0" fontId="63" fillId="0" borderId="13" xfId="10" applyFont="1" applyBorder="1" applyAlignment="1">
      <alignment horizontal="center" vertical="center" wrapText="1"/>
    </xf>
    <xf numFmtId="0" fontId="63" fillId="0" borderId="13" xfId="10" applyFont="1" applyBorder="1" applyAlignment="1">
      <alignment horizontal="center" vertical="center"/>
    </xf>
    <xf numFmtId="0" fontId="63" fillId="0" borderId="13" xfId="10" applyFont="1" applyBorder="1" applyAlignment="1">
      <alignment horizontal="left" vertical="center"/>
    </xf>
    <xf numFmtId="0" fontId="63" fillId="0" borderId="13" xfId="0" applyFont="1" applyBorder="1" applyAlignment="1">
      <alignment horizontal="left" vertical="center" wrapText="1"/>
    </xf>
    <xf numFmtId="166" fontId="63" fillId="0" borderId="13" xfId="10" applyNumberFormat="1" applyFont="1" applyBorder="1" applyAlignment="1">
      <alignment horizontal="center" vertical="center"/>
    </xf>
    <xf numFmtId="0" fontId="63" fillId="0" borderId="13" xfId="10" applyFont="1" applyBorder="1" applyAlignment="1">
      <alignment horizontal="left" vertical="top" wrapText="1"/>
    </xf>
    <xf numFmtId="0" fontId="64" fillId="0" borderId="13" xfId="10" applyFont="1" applyBorder="1" applyAlignment="1">
      <alignment horizontal="center" vertical="center"/>
    </xf>
    <xf numFmtId="0" fontId="63" fillId="0" borderId="13" xfId="10" applyFont="1" applyBorder="1" applyAlignment="1">
      <alignment horizontal="left" vertical="center" wrapText="1"/>
    </xf>
    <xf numFmtId="0" fontId="36" fillId="0" borderId="0" xfId="0" applyFont="1" applyAlignment="1">
      <alignment horizontal="center" vertical="center"/>
    </xf>
    <xf numFmtId="0" fontId="36" fillId="0" borderId="13" xfId="0" applyFont="1" applyBorder="1" applyAlignment="1">
      <alignment vertical="top" wrapText="1"/>
    </xf>
    <xf numFmtId="0" fontId="67" fillId="0" borderId="13" xfId="0" applyFont="1" applyBorder="1" applyAlignment="1">
      <alignment wrapText="1"/>
    </xf>
    <xf numFmtId="0" fontId="36" fillId="8" borderId="13" xfId="0" applyFont="1" applyFill="1" applyBorder="1" applyAlignment="1">
      <alignment horizontal="center" vertical="center"/>
    </xf>
    <xf numFmtId="0" fontId="67" fillId="8" borderId="13" xfId="0" applyFont="1" applyFill="1" applyBorder="1" applyAlignment="1">
      <alignment horizontal="left" vertical="center" wrapText="1"/>
    </xf>
    <xf numFmtId="0" fontId="67" fillId="0" borderId="13" xfId="0" applyFont="1" applyBorder="1" applyAlignment="1">
      <alignment horizontal="left" vertical="center" wrapText="1"/>
    </xf>
    <xf numFmtId="0" fontId="67" fillId="0" borderId="13" xfId="0" applyFont="1" applyBorder="1" applyAlignment="1">
      <alignment vertical="center" wrapText="1"/>
    </xf>
    <xf numFmtId="0" fontId="70" fillId="0" borderId="13" xfId="0" applyFont="1" applyBorder="1" applyAlignment="1">
      <alignment horizontal="center" vertical="center"/>
    </xf>
    <xf numFmtId="0" fontId="72" fillId="0" borderId="13" xfId="0" applyFont="1" applyBorder="1" applyAlignment="1">
      <alignment horizontal="left" vertical="center" wrapText="1"/>
    </xf>
    <xf numFmtId="0" fontId="61" fillId="0" borderId="13" xfId="0" applyFont="1" applyBorder="1" applyAlignment="1">
      <alignment vertical="center" wrapText="1"/>
    </xf>
    <xf numFmtId="0" fontId="61" fillId="8" borderId="13" xfId="0" applyFont="1" applyFill="1" applyBorder="1" applyAlignment="1">
      <alignment vertical="center" wrapText="1"/>
    </xf>
    <xf numFmtId="0" fontId="61" fillId="0" borderId="13" xfId="0" applyFont="1" applyBorder="1" applyAlignment="1">
      <alignment vertical="center"/>
    </xf>
    <xf numFmtId="0" fontId="71" fillId="0" borderId="13" xfId="0" applyFont="1" applyBorder="1" applyAlignment="1">
      <alignment vertical="center"/>
    </xf>
    <xf numFmtId="0" fontId="61" fillId="0" borderId="13" xfId="0" applyFont="1" applyBorder="1" applyAlignment="1">
      <alignment horizontal="lef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36" fillId="21" borderId="13" xfId="0" applyFont="1" applyFill="1" applyBorder="1" applyAlignment="1">
      <alignment horizontal="center" vertical="center" wrapText="1"/>
    </xf>
    <xf numFmtId="0" fontId="36" fillId="21" borderId="13" xfId="0" applyFont="1" applyFill="1" applyBorder="1" applyAlignment="1">
      <alignment horizontal="left" vertical="center" wrapText="1"/>
    </xf>
    <xf numFmtId="3" fontId="8" fillId="0" borderId="13" xfId="0" applyNumberFormat="1" applyFont="1" applyBorder="1" applyAlignment="1">
      <alignment horizontal="center" vertical="center"/>
    </xf>
    <xf numFmtId="3" fontId="8" fillId="5" borderId="13" xfId="0" applyNumberFormat="1" applyFont="1" applyFill="1" applyBorder="1" applyAlignment="1">
      <alignment horizontal="center" vertical="center"/>
    </xf>
    <xf numFmtId="3" fontId="8" fillId="3" borderId="13" xfId="0" applyNumberFormat="1" applyFont="1" applyFill="1" applyBorder="1" applyAlignment="1">
      <alignment horizontal="center" vertical="center"/>
    </xf>
    <xf numFmtId="3" fontId="9" fillId="4" borderId="13" xfId="0" applyNumberFormat="1" applyFont="1" applyFill="1" applyBorder="1" applyAlignment="1">
      <alignment horizontal="center" vertical="center"/>
    </xf>
    <xf numFmtId="3" fontId="8" fillId="4" borderId="13" xfId="0" applyNumberFormat="1" applyFont="1" applyFill="1" applyBorder="1" applyAlignment="1">
      <alignment horizontal="center" vertical="center"/>
    </xf>
    <xf numFmtId="3" fontId="9" fillId="6" borderId="13" xfId="0" applyNumberFormat="1" applyFont="1" applyFill="1" applyBorder="1" applyAlignment="1">
      <alignment horizontal="center" vertical="center"/>
    </xf>
    <xf numFmtId="3" fontId="7" fillId="3" borderId="13" xfId="0" applyNumberFormat="1" applyFont="1" applyFill="1" applyBorder="1" applyAlignment="1">
      <alignment vertical="center"/>
    </xf>
    <xf numFmtId="3" fontId="7" fillId="5" borderId="13" xfId="0" applyNumberFormat="1" applyFont="1" applyFill="1" applyBorder="1" applyAlignment="1">
      <alignment vertical="center"/>
    </xf>
    <xf numFmtId="3" fontId="5" fillId="5" borderId="13" xfId="0" applyNumberFormat="1" applyFont="1" applyFill="1" applyBorder="1" applyAlignment="1">
      <alignment vertical="center"/>
    </xf>
    <xf numFmtId="3" fontId="5" fillId="2" borderId="13" xfId="0" applyNumberFormat="1" applyFont="1" applyFill="1" applyBorder="1" applyAlignment="1">
      <alignment horizontal="center" vertical="center" wrapText="1" shrinkToFit="1"/>
    </xf>
    <xf numFmtId="3" fontId="5" fillId="3" borderId="13" xfId="0" applyNumberFormat="1" applyFont="1" applyFill="1" applyBorder="1" applyAlignment="1">
      <alignment vertical="center"/>
    </xf>
    <xf numFmtId="3" fontId="9" fillId="2" borderId="13" xfId="0" applyNumberFormat="1" applyFont="1" applyFill="1" applyBorder="1" applyAlignment="1">
      <alignment horizontal="center" vertical="center"/>
    </xf>
    <xf numFmtId="3" fontId="7" fillId="3" borderId="13" xfId="0" applyNumberFormat="1" applyFont="1" applyFill="1" applyBorder="1" applyAlignment="1">
      <alignment horizontal="center" vertical="center"/>
    </xf>
    <xf numFmtId="3" fontId="8" fillId="0" borderId="13" xfId="1"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xf>
    <xf numFmtId="3" fontId="8" fillId="15" borderId="13" xfId="0" applyNumberFormat="1" applyFont="1" applyFill="1" applyBorder="1" applyAlignment="1">
      <alignment horizontal="left" vertical="center" wrapText="1"/>
    </xf>
    <xf numFmtId="3" fontId="9" fillId="16" borderId="13" xfId="0" applyNumberFormat="1" applyFont="1" applyFill="1" applyBorder="1" applyAlignment="1">
      <alignment horizontal="center" vertical="center" wrapText="1"/>
    </xf>
    <xf numFmtId="3" fontId="8" fillId="15" borderId="13" xfId="0" applyNumberFormat="1" applyFont="1" applyFill="1" applyBorder="1" applyAlignment="1">
      <alignment horizontal="center" vertical="center" wrapText="1"/>
    </xf>
    <xf numFmtId="3" fontId="5" fillId="3" borderId="13" xfId="0" applyNumberFormat="1" applyFont="1" applyFill="1" applyBorder="1" applyAlignment="1">
      <alignment horizontal="left" vertical="center"/>
    </xf>
    <xf numFmtId="3" fontId="5" fillId="2" borderId="13" xfId="0" applyNumberFormat="1" applyFont="1" applyFill="1" applyBorder="1" applyAlignment="1">
      <alignment horizontal="left" vertical="center" wrapText="1" shrinkToFit="1"/>
    </xf>
    <xf numFmtId="3" fontId="7" fillId="3" borderId="13" xfId="0" applyNumberFormat="1" applyFont="1" applyFill="1" applyBorder="1" applyAlignment="1">
      <alignment horizontal="left" vertical="center"/>
    </xf>
    <xf numFmtId="3" fontId="8" fillId="0" borderId="13" xfId="3" applyNumberFormat="1" applyFont="1" applyBorder="1" applyAlignment="1">
      <alignment horizontal="center" vertical="center" wrapText="1"/>
    </xf>
    <xf numFmtId="43" fontId="7" fillId="5" borderId="13" xfId="1" applyFont="1" applyFill="1" applyBorder="1" applyAlignment="1">
      <alignment vertical="center" wrapText="1"/>
    </xf>
    <xf numFmtId="43" fontId="7" fillId="9" borderId="13" xfId="1" applyFont="1" applyFill="1" applyBorder="1" applyAlignment="1">
      <alignment vertical="center" wrapText="1"/>
    </xf>
    <xf numFmtId="3" fontId="6" fillId="3" borderId="13" xfId="0" applyNumberFormat="1" applyFont="1" applyFill="1" applyBorder="1" applyAlignment="1">
      <alignment horizontal="center" vertical="center"/>
    </xf>
    <xf numFmtId="170" fontId="16" fillId="0" borderId="13" xfId="15" applyNumberFormat="1" applyFont="1" applyBorder="1" applyAlignment="1">
      <alignment vertical="center"/>
    </xf>
    <xf numFmtId="170" fontId="19" fillId="0" borderId="13" xfId="15" applyNumberFormat="1" applyFont="1" applyBorder="1" applyAlignment="1">
      <alignment horizontal="center" vertical="center" wrapText="1"/>
    </xf>
    <xf numFmtId="170" fontId="0" fillId="0" borderId="13" xfId="15" applyNumberFormat="1" applyFont="1" applyBorder="1" applyAlignment="1">
      <alignment horizontal="center" vertical="center"/>
    </xf>
    <xf numFmtId="170" fontId="0" fillId="0" borderId="13" xfId="15" applyNumberFormat="1" applyFont="1" applyBorder="1" applyAlignment="1">
      <alignment vertical="center"/>
    </xf>
    <xf numFmtId="170" fontId="20" fillId="0" borderId="13" xfId="15" applyNumberFormat="1" applyFont="1" applyBorder="1" applyAlignment="1">
      <alignment horizontal="center" vertical="center"/>
    </xf>
    <xf numFmtId="0" fontId="21" fillId="0" borderId="14" xfId="10" applyFont="1" applyBorder="1" applyAlignment="1">
      <alignment horizontal="center" vertical="center" wrapText="1"/>
    </xf>
    <xf numFmtId="0" fontId="23" fillId="0" borderId="14" xfId="0" applyFont="1" applyBorder="1" applyAlignment="1">
      <alignment horizontal="center"/>
    </xf>
    <xf numFmtId="0" fontId="0" fillId="0" borderId="14" xfId="0" applyBorder="1" applyAlignment="1">
      <alignment horizontal="center"/>
    </xf>
    <xf numFmtId="0" fontId="21" fillId="0" borderId="14" xfId="10" applyFont="1" applyBorder="1" applyAlignment="1">
      <alignment horizontal="center" vertical="top" wrapText="1"/>
    </xf>
    <xf numFmtId="0" fontId="0" fillId="0" borderId="14" xfId="0" applyBorder="1" applyAlignment="1">
      <alignment horizontal="center" vertical="center"/>
    </xf>
    <xf numFmtId="1" fontId="21" fillId="0" borderId="14" xfId="1" applyNumberFormat="1" applyFont="1" applyFill="1" applyBorder="1" applyAlignment="1">
      <alignment horizontal="center" vertical="center"/>
    </xf>
    <xf numFmtId="170" fontId="61" fillId="0" borderId="13" xfId="15" applyNumberFormat="1" applyFont="1" applyBorder="1" applyAlignment="1">
      <alignment horizontal="center"/>
    </xf>
    <xf numFmtId="170" fontId="36" fillId="0" borderId="13" xfId="15" applyNumberFormat="1" applyFont="1" applyBorder="1"/>
    <xf numFmtId="170" fontId="36" fillId="0" borderId="13" xfId="15" applyNumberFormat="1" applyFont="1" applyBorder="1" applyAlignment="1">
      <alignment horizontal="center" vertical="center"/>
    </xf>
    <xf numFmtId="170" fontId="21" fillId="0" borderId="14" xfId="15" applyNumberFormat="1" applyFont="1" applyBorder="1" applyAlignment="1">
      <alignment horizontal="center" vertical="center" wrapText="1"/>
    </xf>
    <xf numFmtId="170" fontId="23" fillId="0" borderId="14" xfId="15" applyNumberFormat="1" applyFont="1" applyBorder="1" applyAlignment="1">
      <alignment horizontal="center"/>
    </xf>
    <xf numFmtId="170" fontId="0" fillId="0" borderId="14" xfId="15" applyNumberFormat="1" applyFont="1" applyBorder="1" applyAlignment="1">
      <alignment horizontal="center"/>
    </xf>
    <xf numFmtId="170" fontId="21" fillId="0" borderId="14" xfId="15" applyNumberFormat="1" applyFont="1" applyBorder="1" applyAlignment="1">
      <alignment horizontal="center" vertical="top" wrapText="1"/>
    </xf>
    <xf numFmtId="170" fontId="0" fillId="0" borderId="14" xfId="15" applyNumberFormat="1" applyFont="1" applyBorder="1" applyAlignment="1">
      <alignment horizontal="center" vertical="center"/>
    </xf>
    <xf numFmtId="170" fontId="21" fillId="0" borderId="14" xfId="15" applyNumberFormat="1" applyFont="1" applyFill="1" applyBorder="1" applyAlignment="1">
      <alignment horizontal="center" vertical="center"/>
    </xf>
    <xf numFmtId="0" fontId="36" fillId="0" borderId="14" xfId="0" applyFont="1" applyBorder="1"/>
    <xf numFmtId="170" fontId="36" fillId="8" borderId="13" xfId="15" applyNumberFormat="1" applyFont="1" applyFill="1" applyBorder="1"/>
    <xf numFmtId="2" fontId="75" fillId="0" borderId="13" xfId="12" applyNumberFormat="1" applyFont="1" applyFill="1" applyBorder="1" applyAlignment="1">
      <alignment horizontal="center" vertical="center"/>
    </xf>
    <xf numFmtId="3" fontId="9" fillId="0" borderId="13" xfId="0" applyNumberFormat="1" applyFont="1" applyBorder="1" applyAlignment="1">
      <alignment horizontal="center" vertical="center"/>
    </xf>
    <xf numFmtId="2" fontId="29" fillId="0" borderId="13" xfId="0" applyNumberFormat="1" applyFont="1" applyBorder="1" applyAlignment="1">
      <alignment horizontal="center" vertical="center"/>
    </xf>
    <xf numFmtId="2" fontId="19" fillId="0" borderId="13" xfId="0" applyNumberFormat="1" applyFont="1" applyBorder="1" applyAlignment="1">
      <alignment horizontal="center" vertical="center" wrapText="1" shrinkToFit="1"/>
    </xf>
    <xf numFmtId="2" fontId="0" fillId="0" borderId="13" xfId="0" applyNumberFormat="1" applyBorder="1" applyAlignment="1">
      <alignment horizontal="center" vertical="center"/>
    </xf>
    <xf numFmtId="2" fontId="76" fillId="0" borderId="13" xfId="12" applyNumberFormat="1" applyFont="1" applyFill="1" applyBorder="1" applyAlignment="1">
      <alignment horizontal="center" vertical="center"/>
    </xf>
    <xf numFmtId="2" fontId="76" fillId="5" borderId="13" xfId="12" applyNumberFormat="1" applyFont="1" applyFill="1" applyBorder="1" applyAlignment="1">
      <alignment vertical="center"/>
    </xf>
    <xf numFmtId="2" fontId="76" fillId="3" borderId="13" xfId="12" applyNumberFormat="1" applyFont="1" applyFill="1" applyBorder="1" applyAlignment="1">
      <alignment vertical="center"/>
    </xf>
    <xf numFmtId="2" fontId="75" fillId="0" borderId="13" xfId="12" applyNumberFormat="1" applyFont="1" applyFill="1" applyBorder="1" applyAlignment="1" applyProtection="1">
      <alignment horizontal="center" vertical="center" wrapText="1"/>
      <protection locked="0"/>
    </xf>
    <xf numFmtId="3" fontId="8" fillId="9" borderId="13" xfId="0" applyNumberFormat="1" applyFont="1" applyFill="1" applyBorder="1" applyAlignment="1">
      <alignment horizontal="left" vertical="center" wrapText="1"/>
    </xf>
    <xf numFmtId="2" fontId="75" fillId="9" borderId="13" xfId="12" applyNumberFormat="1" applyFont="1" applyFill="1" applyBorder="1" applyAlignment="1" applyProtection="1">
      <alignment horizontal="center" vertical="center" wrapText="1"/>
      <protection locked="0"/>
    </xf>
    <xf numFmtId="3" fontId="9" fillId="9" borderId="13" xfId="0" applyNumberFormat="1" applyFont="1" applyFill="1" applyBorder="1" applyAlignment="1">
      <alignment horizontal="center" vertical="center" wrapText="1"/>
    </xf>
    <xf numFmtId="2" fontId="76" fillId="9" borderId="13" xfId="12" applyNumberFormat="1" applyFont="1" applyFill="1" applyBorder="1" applyAlignment="1">
      <alignment horizontal="center" vertical="center"/>
    </xf>
    <xf numFmtId="3" fontId="8" fillId="9" borderId="13" xfId="0" applyNumberFormat="1" applyFont="1" applyFill="1" applyBorder="1" applyAlignment="1">
      <alignment horizontal="center" vertical="center" wrapText="1"/>
    </xf>
    <xf numFmtId="2" fontId="76" fillId="0" borderId="13" xfId="12" applyNumberFormat="1" applyFont="1" applyFill="1" applyBorder="1" applyAlignment="1" applyProtection="1">
      <alignment horizontal="center" vertical="center" wrapText="1"/>
      <protection locked="0"/>
    </xf>
    <xf numFmtId="2" fontId="75" fillId="0" borderId="16" xfId="12" applyNumberFormat="1" applyFont="1" applyFill="1" applyBorder="1" applyAlignment="1" applyProtection="1">
      <alignment horizontal="center" vertical="center" wrapText="1"/>
      <protection locked="0"/>
    </xf>
    <xf numFmtId="2" fontId="19" fillId="0" borderId="13" xfId="0" applyNumberFormat="1" applyFont="1" applyBorder="1" applyAlignment="1">
      <alignment horizontal="center" vertical="center" wrapText="1"/>
    </xf>
    <xf numFmtId="2" fontId="76" fillId="0" borderId="14" xfId="12" applyNumberFormat="1" applyFont="1" applyFill="1" applyBorder="1" applyAlignment="1">
      <alignment horizontal="center" vertical="center" wrapText="1"/>
    </xf>
    <xf numFmtId="2" fontId="76" fillId="0" borderId="13" xfId="12" applyNumberFormat="1" applyFont="1" applyFill="1" applyBorder="1" applyAlignment="1" applyProtection="1">
      <alignment horizontal="center" vertical="center"/>
      <protection locked="0"/>
    </xf>
    <xf numFmtId="2" fontId="75" fillId="0" borderId="13" xfId="12" applyNumberFormat="1" applyFont="1" applyFill="1" applyBorder="1" applyAlignment="1" applyProtection="1">
      <alignment horizontal="center" vertical="center"/>
      <protection locked="0"/>
    </xf>
    <xf numFmtId="168" fontId="44" fillId="0" borderId="38" xfId="12" applyNumberFormat="1" applyFont="1" applyFill="1" applyBorder="1" applyAlignment="1">
      <alignment horizontal="right" vertical="center"/>
    </xf>
    <xf numFmtId="3" fontId="77" fillId="0" borderId="13" xfId="0" applyNumberFormat="1" applyFont="1" applyBorder="1" applyAlignment="1">
      <alignment horizontal="center" vertical="center"/>
    </xf>
    <xf numFmtId="3" fontId="77" fillId="0" borderId="13" xfId="1" applyNumberFormat="1" applyFont="1" applyFill="1" applyBorder="1" applyAlignment="1">
      <alignment horizontal="center" vertical="center" wrapText="1"/>
    </xf>
    <xf numFmtId="3" fontId="77" fillId="0" borderId="13" xfId="0" applyNumberFormat="1" applyFont="1" applyBorder="1" applyAlignment="1">
      <alignment horizontal="center" vertical="center" wrapText="1"/>
    </xf>
    <xf numFmtId="3" fontId="77" fillId="0" borderId="13" xfId="3" applyNumberFormat="1" applyFont="1" applyBorder="1" applyAlignment="1">
      <alignment horizontal="center" vertical="center" wrapText="1"/>
    </xf>
    <xf numFmtId="43" fontId="79" fillId="0" borderId="0" xfId="1" applyFont="1" applyAlignment="1">
      <alignment vertical="center" wrapText="1"/>
    </xf>
    <xf numFmtId="3" fontId="80" fillId="0" borderId="13" xfId="0" applyNumberFormat="1" applyFont="1" applyBorder="1" applyAlignment="1">
      <alignment horizontal="center" vertical="center"/>
    </xf>
    <xf numFmtId="0" fontId="23" fillId="0" borderId="13" xfId="0" applyFont="1" applyBorder="1" applyAlignment="1">
      <alignment horizontal="center" vertical="center"/>
    </xf>
    <xf numFmtId="3" fontId="8" fillId="0" borderId="13" xfId="15" applyNumberFormat="1" applyFont="1" applyFill="1" applyBorder="1" applyAlignment="1">
      <alignment horizontal="center" vertical="center" wrapText="1"/>
    </xf>
    <xf numFmtId="43" fontId="7" fillId="5" borderId="13" xfId="15" applyFont="1" applyFill="1" applyBorder="1" applyAlignment="1">
      <alignment vertical="center" wrapText="1"/>
    </xf>
    <xf numFmtId="0" fontId="81"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25" fillId="0" borderId="13" xfId="0" applyFont="1" applyBorder="1" applyAlignment="1">
      <alignment horizontal="center" vertical="center"/>
    </xf>
    <xf numFmtId="0" fontId="0" fillId="0" borderId="16" xfId="0" applyBorder="1" applyAlignment="1">
      <alignment horizontal="center" vertical="center"/>
    </xf>
    <xf numFmtId="43" fontId="65" fillId="19" borderId="13" xfId="1" applyFont="1" applyFill="1" applyBorder="1" applyAlignment="1">
      <alignment vertical="center"/>
    </xf>
    <xf numFmtId="43" fontId="41" fillId="19" borderId="13" xfId="1" applyFont="1" applyFill="1" applyBorder="1" applyAlignment="1">
      <alignment vertical="center"/>
    </xf>
    <xf numFmtId="43" fontId="7" fillId="9" borderId="13" xfId="15" applyFont="1" applyFill="1" applyBorder="1" applyAlignment="1">
      <alignment vertical="center" wrapText="1"/>
    </xf>
    <xf numFmtId="0" fontId="36" fillId="0" borderId="14" xfId="0" applyFont="1" applyBorder="1" applyAlignment="1">
      <alignment horizontal="center" vertical="center" wrapText="1"/>
    </xf>
    <xf numFmtId="0" fontId="36" fillId="4" borderId="13" xfId="10" applyFont="1" applyFill="1" applyBorder="1" applyAlignment="1">
      <alignment horizontal="left" vertical="top" wrapText="1"/>
    </xf>
    <xf numFmtId="0" fontId="21" fillId="4" borderId="14" xfId="10" applyFont="1" applyFill="1" applyBorder="1" applyAlignment="1">
      <alignment horizontal="center" vertical="center" wrapText="1"/>
    </xf>
    <xf numFmtId="170" fontId="36" fillId="4" borderId="13" xfId="15" applyNumberFormat="1" applyFont="1" applyFill="1" applyBorder="1" applyAlignment="1">
      <alignment horizontal="center" vertical="center"/>
    </xf>
    <xf numFmtId="43" fontId="0" fillId="0" borderId="0" xfId="0" applyNumberFormat="1"/>
    <xf numFmtId="0" fontId="36" fillId="0" borderId="14" xfId="0" applyFont="1" applyBorder="1" applyAlignment="1">
      <alignment horizontal="center"/>
    </xf>
    <xf numFmtId="0" fontId="36" fillId="0" borderId="19" xfId="0" applyFont="1" applyBorder="1" applyAlignment="1">
      <alignment horizontal="center"/>
    </xf>
    <xf numFmtId="0" fontId="36" fillId="8" borderId="36" xfId="0" applyFont="1" applyFill="1" applyBorder="1" applyAlignment="1">
      <alignment horizontal="center"/>
    </xf>
    <xf numFmtId="0" fontId="36" fillId="0" borderId="16" xfId="0" applyFont="1" applyBorder="1" applyAlignment="1">
      <alignment horizontal="center" vertical="center"/>
    </xf>
    <xf numFmtId="0" fontId="36" fillId="0" borderId="12" xfId="0" applyFont="1" applyBorder="1" applyAlignment="1">
      <alignment horizontal="center" vertical="center"/>
    </xf>
    <xf numFmtId="1" fontId="44" fillId="0" borderId="13" xfId="0" applyNumberFormat="1" applyFont="1" applyBorder="1" applyAlignment="1">
      <alignment horizontal="center" vertical="center"/>
    </xf>
    <xf numFmtId="0" fontId="52" fillId="0" borderId="13" xfId="0" applyFont="1" applyBorder="1" applyAlignment="1">
      <alignment horizontal="center" vertical="center" wrapText="1"/>
    </xf>
    <xf numFmtId="0" fontId="44" fillId="12" borderId="13" xfId="0" applyFont="1" applyFill="1" applyBorder="1" applyAlignment="1">
      <alignment horizontal="center" vertical="center" wrapText="1"/>
    </xf>
    <xf numFmtId="165" fontId="44" fillId="0" borderId="13" xfId="0" applyNumberFormat="1" applyFont="1" applyBorder="1" applyAlignment="1">
      <alignment horizontal="center" vertical="center" wrapText="1"/>
    </xf>
    <xf numFmtId="0" fontId="44" fillId="0" borderId="13" xfId="0" applyFont="1" applyBorder="1" applyAlignment="1">
      <alignment horizontal="center" vertical="center" wrapText="1"/>
    </xf>
    <xf numFmtId="0" fontId="37" fillId="0" borderId="13" xfId="0" applyFont="1" applyBorder="1" applyAlignment="1">
      <alignment horizontal="center" vertical="center" wrapText="1"/>
    </xf>
    <xf numFmtId="43" fontId="41" fillId="0" borderId="9" xfId="1" applyFont="1" applyFill="1" applyBorder="1" applyAlignment="1">
      <alignment horizontal="left" vertical="center" wrapText="1"/>
    </xf>
    <xf numFmtId="43" fontId="41" fillId="0" borderId="10" xfId="1" applyFont="1" applyFill="1" applyBorder="1" applyAlignment="1">
      <alignment horizontal="left" vertical="center" wrapText="1"/>
    </xf>
    <xf numFmtId="2" fontId="76" fillId="0" borderId="16" xfId="12" applyNumberFormat="1" applyFont="1" applyFill="1" applyBorder="1" applyAlignment="1">
      <alignment horizontal="center" vertical="center"/>
    </xf>
    <xf numFmtId="2" fontId="76" fillId="0" borderId="37" xfId="12" applyNumberFormat="1" applyFont="1" applyFill="1" applyBorder="1" applyAlignment="1">
      <alignment horizontal="center" vertical="center"/>
    </xf>
    <xf numFmtId="2" fontId="75" fillId="0" borderId="13" xfId="12" applyNumberFormat="1" applyFont="1" applyFill="1" applyBorder="1" applyAlignment="1">
      <alignment horizontal="center" vertical="center"/>
    </xf>
    <xf numFmtId="2" fontId="76" fillId="0" borderId="13" xfId="12" applyNumberFormat="1" applyFont="1" applyFill="1" applyBorder="1" applyAlignment="1">
      <alignment horizontal="center" vertical="center"/>
    </xf>
    <xf numFmtId="2" fontId="75" fillId="0" borderId="16" xfId="12" applyNumberFormat="1" applyFont="1" applyFill="1" applyBorder="1" applyAlignment="1">
      <alignment horizontal="center" vertical="center"/>
    </xf>
    <xf numFmtId="2" fontId="75" fillId="0" borderId="37" xfId="12" applyNumberFormat="1" applyFont="1" applyFill="1" applyBorder="1" applyAlignment="1">
      <alignment horizontal="center" vertical="center"/>
    </xf>
    <xf numFmtId="2" fontId="76" fillId="0" borderId="16" xfId="12" applyNumberFormat="1" applyFont="1" applyFill="1" applyBorder="1" applyAlignment="1">
      <alignment horizontal="center" vertical="center" wrapText="1"/>
    </xf>
    <xf numFmtId="2" fontId="76" fillId="0" borderId="37" xfId="12" applyNumberFormat="1" applyFont="1" applyFill="1" applyBorder="1" applyAlignment="1">
      <alignment horizontal="center" vertical="center" wrapText="1"/>
    </xf>
    <xf numFmtId="2" fontId="76" fillId="0" borderId="12" xfId="12" applyNumberFormat="1" applyFont="1" applyFill="1" applyBorder="1" applyAlignment="1">
      <alignment horizontal="center" vertical="center" wrapText="1"/>
    </xf>
    <xf numFmtId="3" fontId="78" fillId="0" borderId="16" xfId="0" applyNumberFormat="1" applyFont="1" applyBorder="1" applyAlignment="1">
      <alignment horizontal="center" vertical="center"/>
    </xf>
    <xf numFmtId="3" fontId="78" fillId="0" borderId="37" xfId="0" applyNumberFormat="1" applyFont="1" applyBorder="1" applyAlignment="1">
      <alignment horizontal="center" vertical="center"/>
    </xf>
    <xf numFmtId="3" fontId="78" fillId="0" borderId="12" xfId="0" applyNumberFormat="1" applyFont="1" applyBorder="1" applyAlignment="1">
      <alignment horizontal="center" vertical="center"/>
    </xf>
    <xf numFmtId="3" fontId="77" fillId="0" borderId="16" xfId="0" applyNumberFormat="1" applyFont="1" applyBorder="1" applyAlignment="1">
      <alignment horizontal="center" vertical="center"/>
    </xf>
    <xf numFmtId="3" fontId="77" fillId="0" borderId="37" xfId="0" applyNumberFormat="1" applyFont="1" applyBorder="1" applyAlignment="1">
      <alignment horizontal="center" vertical="center"/>
    </xf>
    <xf numFmtId="3" fontId="77" fillId="0" borderId="12" xfId="0" applyNumberFormat="1" applyFont="1" applyBorder="1" applyAlignment="1">
      <alignment horizontal="center" vertical="center"/>
    </xf>
    <xf numFmtId="2" fontId="76" fillId="0" borderId="12" xfId="12" applyNumberFormat="1" applyFont="1" applyFill="1" applyBorder="1" applyAlignment="1">
      <alignment horizontal="center" vertical="center"/>
    </xf>
    <xf numFmtId="0" fontId="15" fillId="0" borderId="13" xfId="0" applyFont="1" applyBorder="1" applyAlignment="1">
      <alignment horizontal="center" vertical="center" wrapText="1"/>
    </xf>
    <xf numFmtId="1" fontId="17" fillId="0" borderId="13" xfId="0" applyNumberFormat="1" applyFont="1" applyBorder="1" applyAlignment="1">
      <alignment horizontal="center" vertical="center" wrapText="1"/>
    </xf>
    <xf numFmtId="0" fontId="15" fillId="0" borderId="1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12" xfId="0" applyFont="1" applyBorder="1" applyAlignment="1">
      <alignment horizontal="center" vertical="center" wrapText="1"/>
    </xf>
    <xf numFmtId="0" fontId="0" fillId="0" borderId="13" xfId="0" applyBorder="1" applyAlignment="1">
      <alignment horizontal="center" vertical="center"/>
    </xf>
    <xf numFmtId="0" fontId="62" fillId="18" borderId="13" xfId="0" applyFont="1" applyFill="1" applyBorder="1" applyAlignment="1">
      <alignment horizontal="center" vertical="center" wrapText="1"/>
    </xf>
    <xf numFmtId="0" fontId="61" fillId="18" borderId="13" xfId="0" applyFont="1" applyFill="1" applyBorder="1" applyAlignment="1">
      <alignment horizontal="center" vertical="top"/>
    </xf>
    <xf numFmtId="0" fontId="37" fillId="0" borderId="13" xfId="0" applyFont="1" applyBorder="1" applyAlignment="1">
      <alignment horizontal="center"/>
    </xf>
    <xf numFmtId="0" fontId="61" fillId="2" borderId="13"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3" xfId="0" applyFont="1" applyFill="1" applyBorder="1" applyAlignment="1">
      <alignment horizontal="center" vertical="center" wrapText="1" shrinkToFit="1"/>
    </xf>
    <xf numFmtId="165" fontId="61" fillId="2" borderId="13" xfId="0" applyNumberFormat="1" applyFont="1" applyFill="1" applyBorder="1" applyAlignment="1">
      <alignment horizontal="center" vertical="center" wrapText="1"/>
    </xf>
    <xf numFmtId="0" fontId="74" fillId="0" borderId="0" xfId="0" applyFont="1" applyAlignment="1">
      <alignment horizontal="center" vertical="center" wrapText="1"/>
    </xf>
    <xf numFmtId="0" fontId="5" fillId="2" borderId="0" xfId="0" applyFont="1" applyFill="1" applyAlignment="1">
      <alignment horizontal="center" vertical="center" wrapText="1"/>
    </xf>
    <xf numFmtId="0" fontId="5" fillId="2" borderId="36"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wrapText="1" shrinkToFit="1"/>
    </xf>
    <xf numFmtId="0" fontId="5" fillId="2" borderId="0" xfId="0" applyFont="1" applyFill="1" applyAlignment="1">
      <alignment horizontal="center" vertical="center" wrapText="1" shrinkToFit="1"/>
    </xf>
    <xf numFmtId="0" fontId="5" fillId="2" borderId="36" xfId="0" applyFont="1" applyFill="1" applyBorder="1" applyAlignment="1">
      <alignment horizontal="center" vertical="center" wrapText="1" shrinkToFit="1"/>
    </xf>
    <xf numFmtId="0" fontId="23" fillId="21" borderId="10" xfId="0" applyFont="1" applyFill="1" applyBorder="1" applyAlignment="1">
      <alignment horizontal="left"/>
    </xf>
    <xf numFmtId="0" fontId="23" fillId="21" borderId="11" xfId="0" applyFont="1" applyFill="1" applyBorder="1" applyAlignment="1">
      <alignment horizontal="left"/>
    </xf>
    <xf numFmtId="0" fontId="24" fillId="21" borderId="1" xfId="0" applyFont="1" applyFill="1" applyBorder="1" applyAlignment="1">
      <alignment horizontal="center" vertical="center" wrapText="1"/>
    </xf>
    <xf numFmtId="0" fontId="24" fillId="21" borderId="2" xfId="0" applyFont="1" applyFill="1" applyBorder="1" applyAlignment="1">
      <alignment horizontal="center" vertical="center" wrapText="1"/>
    </xf>
    <xf numFmtId="0" fontId="24" fillId="21" borderId="3" xfId="0" applyFont="1" applyFill="1" applyBorder="1" applyAlignment="1">
      <alignment horizontal="center" vertical="center" wrapText="1"/>
    </xf>
    <xf numFmtId="0" fontId="0" fillId="4" borderId="31" xfId="0" applyFill="1" applyBorder="1" applyAlignment="1">
      <alignment horizontal="left" vertical="center" wrapText="1"/>
    </xf>
    <xf numFmtId="0" fontId="0" fillId="4" borderId="32" xfId="0" applyFill="1" applyBorder="1" applyAlignment="1">
      <alignment horizontal="left" vertical="center" wrapText="1"/>
    </xf>
    <xf numFmtId="0" fontId="0" fillId="4" borderId="33" xfId="0" applyFill="1" applyBorder="1" applyAlignment="1">
      <alignment horizontal="left" vertical="center" wrapText="1"/>
    </xf>
    <xf numFmtId="0" fontId="23" fillId="21" borderId="10" xfId="0" applyFont="1" applyFill="1" applyBorder="1" applyAlignment="1">
      <alignment horizontal="left" wrapText="1"/>
    </xf>
    <xf numFmtId="0" fontId="23" fillId="21" borderId="11" xfId="0" applyFont="1" applyFill="1" applyBorder="1" applyAlignment="1">
      <alignment horizontal="left" wrapText="1"/>
    </xf>
    <xf numFmtId="0" fontId="23" fillId="21" borderId="26" xfId="0" applyFont="1" applyFill="1" applyBorder="1" applyAlignment="1">
      <alignment horizontal="left" wrapText="1"/>
    </xf>
    <xf numFmtId="0" fontId="23" fillId="21" borderId="27" xfId="0" applyFont="1" applyFill="1" applyBorder="1" applyAlignment="1">
      <alignment horizontal="left" wrapText="1"/>
    </xf>
    <xf numFmtId="0" fontId="23" fillId="21" borderId="28" xfId="0" applyFont="1" applyFill="1" applyBorder="1" applyAlignment="1">
      <alignment horizontal="left" wrapText="1"/>
    </xf>
    <xf numFmtId="0" fontId="0" fillId="4" borderId="13" xfId="0" applyFill="1" applyBorder="1" applyAlignment="1">
      <alignment horizontal="left" vertical="center" wrapText="1"/>
    </xf>
    <xf numFmtId="0" fontId="0" fillId="4" borderId="21" xfId="0" applyFill="1" applyBorder="1" applyAlignment="1">
      <alignment horizontal="left" vertical="center" wrapText="1"/>
    </xf>
    <xf numFmtId="0" fontId="32" fillId="0" borderId="17" xfId="0" applyFont="1" applyBorder="1" applyAlignment="1">
      <alignment horizontal="center" vertical="top" wrapText="1"/>
    </xf>
    <xf numFmtId="0" fontId="32" fillId="0" borderId="34" xfId="0" applyFont="1" applyBorder="1" applyAlignment="1">
      <alignment horizontal="center" vertical="top" wrapText="1"/>
    </xf>
    <xf numFmtId="0" fontId="32" fillId="0" borderId="35" xfId="0" applyFont="1" applyBorder="1" applyAlignment="1">
      <alignment horizontal="center" vertical="top" wrapText="1"/>
    </xf>
    <xf numFmtId="0" fontId="34" fillId="0" borderId="13" xfId="0" applyFont="1" applyBorder="1" applyAlignment="1">
      <alignment horizontal="justify" vertical="center" wrapText="1"/>
    </xf>
  </cellXfs>
  <cellStyles count="16">
    <cellStyle name="Comma" xfId="15" builtinId="3"/>
    <cellStyle name="Comma 12 3" xfId="6"/>
    <cellStyle name="Comma 2" xfId="1"/>
    <cellStyle name="Comma 3" xfId="12"/>
    <cellStyle name="Comma 6" xfId="7"/>
    <cellStyle name="Comma 6 2" xfId="8"/>
    <cellStyle name="Excel Built-in Normal 2" xfId="9"/>
    <cellStyle name="Normal" xfId="0" builtinId="0"/>
    <cellStyle name="Normal - Style1" xfId="4"/>
    <cellStyle name="Normal 2 2" xfId="10"/>
    <cellStyle name="Normal 2 3" xfId="11"/>
    <cellStyle name="Normal 3 3" xfId="3"/>
    <cellStyle name="Normal 5" xfId="13"/>
    <cellStyle name="Normal 5 2" xfId="5"/>
    <cellStyle name="Normal_Estimate" xfId="14"/>
    <cellStyle name="Per 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eg"/><Relationship Id="rId18" Type="http://schemas.openxmlformats.org/officeDocument/2006/relationships/image" Target="../media/image31.jpeg"/><Relationship Id="rId26" Type="http://schemas.openxmlformats.org/officeDocument/2006/relationships/image" Target="../media/image39.png"/><Relationship Id="rId3" Type="http://schemas.openxmlformats.org/officeDocument/2006/relationships/image" Target="../media/image16.jpeg"/><Relationship Id="rId21" Type="http://schemas.openxmlformats.org/officeDocument/2006/relationships/image" Target="../media/image34.jpeg"/><Relationship Id="rId7" Type="http://schemas.openxmlformats.org/officeDocument/2006/relationships/image" Target="../media/image20.jpeg"/><Relationship Id="rId12" Type="http://schemas.openxmlformats.org/officeDocument/2006/relationships/image" Target="../media/image25.jpeg"/><Relationship Id="rId17" Type="http://schemas.openxmlformats.org/officeDocument/2006/relationships/image" Target="../media/image30.jpeg"/><Relationship Id="rId25" Type="http://schemas.openxmlformats.org/officeDocument/2006/relationships/image" Target="../media/image38.png"/><Relationship Id="rId2" Type="http://schemas.openxmlformats.org/officeDocument/2006/relationships/image" Target="../media/image15.jpeg"/><Relationship Id="rId16" Type="http://schemas.openxmlformats.org/officeDocument/2006/relationships/image" Target="../media/image29.jpeg"/><Relationship Id="rId20" Type="http://schemas.openxmlformats.org/officeDocument/2006/relationships/image" Target="../media/image33.jpeg"/><Relationship Id="rId1" Type="http://schemas.openxmlformats.org/officeDocument/2006/relationships/image" Target="../media/image14.jpeg"/><Relationship Id="rId6" Type="http://schemas.openxmlformats.org/officeDocument/2006/relationships/image" Target="../media/image19.png"/><Relationship Id="rId11" Type="http://schemas.openxmlformats.org/officeDocument/2006/relationships/image" Target="../media/image24.jpeg"/><Relationship Id="rId24" Type="http://schemas.openxmlformats.org/officeDocument/2006/relationships/image" Target="../media/image37.jpeg"/><Relationship Id="rId5" Type="http://schemas.openxmlformats.org/officeDocument/2006/relationships/image" Target="../media/image18.emf"/><Relationship Id="rId15" Type="http://schemas.openxmlformats.org/officeDocument/2006/relationships/image" Target="../media/image28.emf"/><Relationship Id="rId23" Type="http://schemas.openxmlformats.org/officeDocument/2006/relationships/image" Target="../media/image36.jpeg"/><Relationship Id="rId10" Type="http://schemas.openxmlformats.org/officeDocument/2006/relationships/image" Target="../media/image23.jpeg"/><Relationship Id="rId19" Type="http://schemas.openxmlformats.org/officeDocument/2006/relationships/image" Target="../media/image32.jpeg"/><Relationship Id="rId4" Type="http://schemas.openxmlformats.org/officeDocument/2006/relationships/image" Target="../media/image17.jpeg"/><Relationship Id="rId9" Type="http://schemas.openxmlformats.org/officeDocument/2006/relationships/image" Target="../media/image22.jpeg"/><Relationship Id="rId14" Type="http://schemas.openxmlformats.org/officeDocument/2006/relationships/image" Target="../media/image27.emf"/><Relationship Id="rId22"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oneCellAnchor>
    <xdr:from>
      <xdr:col>3</xdr:col>
      <xdr:colOff>38520</xdr:colOff>
      <xdr:row>5</xdr:row>
      <xdr:rowOff>0</xdr:rowOff>
    </xdr:from>
    <xdr:ext cx="93960" cy="0"/>
    <xdr:pic>
      <xdr:nvPicPr>
        <xdr:cNvPr id="2" name="Picture 37">
          <a:extLst>
            <a:ext uri="{FF2B5EF4-FFF2-40B4-BE49-F238E27FC236}">
              <a16:creationId xmlns:a16="http://schemas.microsoft.com/office/drawing/2014/main" id="{A32C72ED-2AA4-4509-82D7-F0BF98C125F5}"/>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3" name="Picture 35">
          <a:extLst>
            <a:ext uri="{FF2B5EF4-FFF2-40B4-BE49-F238E27FC236}">
              <a16:creationId xmlns:a16="http://schemas.microsoft.com/office/drawing/2014/main" id="{268DBB90-00F1-46BE-939E-C18F6C2EAB08}"/>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4" name="Picture 37">
          <a:extLst>
            <a:ext uri="{FF2B5EF4-FFF2-40B4-BE49-F238E27FC236}">
              <a16:creationId xmlns:a16="http://schemas.microsoft.com/office/drawing/2014/main" id="{282BD886-0B5F-4073-9C35-14E41C5B2E8F}"/>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5" name="Picture 35">
          <a:extLst>
            <a:ext uri="{FF2B5EF4-FFF2-40B4-BE49-F238E27FC236}">
              <a16:creationId xmlns:a16="http://schemas.microsoft.com/office/drawing/2014/main" id="{E3537420-620D-40E9-B1BE-445EDC5D0DA2}"/>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6" name="Picture 37">
          <a:extLst>
            <a:ext uri="{FF2B5EF4-FFF2-40B4-BE49-F238E27FC236}">
              <a16:creationId xmlns:a16="http://schemas.microsoft.com/office/drawing/2014/main" id="{D28325D5-39DC-492B-9D4B-AAC85E6EDDD8}"/>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7" name="Picture 35">
          <a:extLst>
            <a:ext uri="{FF2B5EF4-FFF2-40B4-BE49-F238E27FC236}">
              <a16:creationId xmlns:a16="http://schemas.microsoft.com/office/drawing/2014/main" id="{9FB261D3-0B41-4432-BFBD-07C4A7A3AC01}"/>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8" name="Picture 37">
          <a:extLst>
            <a:ext uri="{FF2B5EF4-FFF2-40B4-BE49-F238E27FC236}">
              <a16:creationId xmlns:a16="http://schemas.microsoft.com/office/drawing/2014/main" id="{76468837-8A38-4D79-8B89-DD8B5A4B31A1}"/>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9" name="Picture 35">
          <a:extLst>
            <a:ext uri="{FF2B5EF4-FFF2-40B4-BE49-F238E27FC236}">
              <a16:creationId xmlns:a16="http://schemas.microsoft.com/office/drawing/2014/main" id="{F06E8A46-E4D1-4656-9E50-577A78A564FE}"/>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449580</xdr:colOff>
      <xdr:row>15</xdr:row>
      <xdr:rowOff>129540</xdr:rowOff>
    </xdr:from>
    <xdr:to>
      <xdr:col>5</xdr:col>
      <xdr:colOff>1235286</xdr:colOff>
      <xdr:row>15</xdr:row>
      <xdr:rowOff>915246</xdr:rowOff>
    </xdr:to>
    <xdr:pic>
      <xdr:nvPicPr>
        <xdr:cNvPr id="2" name="Picture 15" descr="image005">
          <a:extLst>
            <a:ext uri="{FF2B5EF4-FFF2-40B4-BE49-F238E27FC236}">
              <a16:creationId xmlns:a16="http://schemas.microsoft.com/office/drawing/2014/main" id="{80F89ADC-98E4-49FB-AA99-86082E12D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7880" y="8416290"/>
          <a:ext cx="785706" cy="747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579120</xdr:colOff>
      <xdr:row>14</xdr:row>
      <xdr:rowOff>131066</xdr:rowOff>
    </xdr:from>
    <xdr:ext cx="564743" cy="441080"/>
    <xdr:pic>
      <xdr:nvPicPr>
        <xdr:cNvPr id="3" name="Picture 2">
          <a:extLst>
            <a:ext uri="{FF2B5EF4-FFF2-40B4-BE49-F238E27FC236}">
              <a16:creationId xmlns:a16="http://schemas.microsoft.com/office/drawing/2014/main" id="{D40BE35A-8B5B-4F8A-BCA1-9C2A2A968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7420" y="7833616"/>
          <a:ext cx="564743" cy="441080"/>
        </a:xfrm>
        <a:prstGeom prst="rect">
          <a:avLst/>
        </a:prstGeom>
      </xdr:spPr>
    </xdr:pic>
    <xdr:clientData/>
  </xdr:oneCellAnchor>
  <xdr:oneCellAnchor>
    <xdr:from>
      <xdr:col>5</xdr:col>
      <xdr:colOff>504263</xdr:colOff>
      <xdr:row>13</xdr:row>
      <xdr:rowOff>73201</xdr:rowOff>
    </xdr:from>
    <xdr:ext cx="638738" cy="516108"/>
    <xdr:pic>
      <xdr:nvPicPr>
        <xdr:cNvPr id="4" name="Picture 3">
          <a:extLst>
            <a:ext uri="{FF2B5EF4-FFF2-40B4-BE49-F238E27FC236}">
              <a16:creationId xmlns:a16="http://schemas.microsoft.com/office/drawing/2014/main" id="{B40DCB5B-F094-40C0-BAE7-2B60B7048C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2563" y="7178851"/>
          <a:ext cx="638738" cy="516108"/>
        </a:xfrm>
        <a:prstGeom prst="rect">
          <a:avLst/>
        </a:prstGeom>
      </xdr:spPr>
    </xdr:pic>
    <xdr:clientData/>
  </xdr:oneCellAnchor>
  <xdr:oneCellAnchor>
    <xdr:from>
      <xdr:col>5</xdr:col>
      <xdr:colOff>556757</xdr:colOff>
      <xdr:row>11</xdr:row>
      <xdr:rowOff>116952</xdr:rowOff>
    </xdr:from>
    <xdr:ext cx="555763" cy="384540"/>
    <xdr:pic>
      <xdr:nvPicPr>
        <xdr:cNvPr id="5" name="Picture 4">
          <a:extLst>
            <a:ext uri="{FF2B5EF4-FFF2-40B4-BE49-F238E27FC236}">
              <a16:creationId xmlns:a16="http://schemas.microsoft.com/office/drawing/2014/main" id="{12505B6C-422B-4960-8C48-59EBBFFFFB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5057" y="6041502"/>
          <a:ext cx="555763" cy="384540"/>
        </a:xfrm>
        <a:prstGeom prst="rect">
          <a:avLst/>
        </a:prstGeom>
      </xdr:spPr>
    </xdr:pic>
    <xdr:clientData/>
  </xdr:oneCellAnchor>
  <xdr:oneCellAnchor>
    <xdr:from>
      <xdr:col>5</xdr:col>
      <xdr:colOff>564377</xdr:colOff>
      <xdr:row>10</xdr:row>
      <xdr:rowOff>109910</xdr:rowOff>
    </xdr:from>
    <xdr:ext cx="571004" cy="395084"/>
    <xdr:pic>
      <xdr:nvPicPr>
        <xdr:cNvPr id="6" name="Picture 5">
          <a:extLst>
            <a:ext uri="{FF2B5EF4-FFF2-40B4-BE49-F238E27FC236}">
              <a16:creationId xmlns:a16="http://schemas.microsoft.com/office/drawing/2014/main" id="{BD90BA77-CE95-42AD-AB79-B4028B526A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82677" y="5342310"/>
          <a:ext cx="571004" cy="395084"/>
        </a:xfrm>
        <a:prstGeom prst="rect">
          <a:avLst/>
        </a:prstGeom>
      </xdr:spPr>
    </xdr:pic>
    <xdr:clientData/>
  </xdr:oneCellAnchor>
  <xdr:oneCellAnchor>
    <xdr:from>
      <xdr:col>5</xdr:col>
      <xdr:colOff>598942</xdr:colOff>
      <xdr:row>9</xdr:row>
      <xdr:rowOff>106680</xdr:rowOff>
    </xdr:from>
    <xdr:ext cx="465885" cy="617220"/>
    <xdr:pic>
      <xdr:nvPicPr>
        <xdr:cNvPr id="7" name="Picture 6">
          <a:extLst>
            <a:ext uri="{FF2B5EF4-FFF2-40B4-BE49-F238E27FC236}">
              <a16:creationId xmlns:a16="http://schemas.microsoft.com/office/drawing/2014/main" id="{AAB5575E-534F-412A-81E1-D47E48FEC8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17242" y="4462780"/>
          <a:ext cx="465885" cy="617220"/>
        </a:xfrm>
        <a:prstGeom prst="rect">
          <a:avLst/>
        </a:prstGeom>
      </xdr:spPr>
    </xdr:pic>
    <xdr:clientData/>
  </xdr:oneCellAnchor>
  <xdr:oneCellAnchor>
    <xdr:from>
      <xdr:col>5</xdr:col>
      <xdr:colOff>716280</xdr:colOff>
      <xdr:row>8</xdr:row>
      <xdr:rowOff>91135</xdr:rowOff>
    </xdr:from>
    <xdr:ext cx="324485" cy="454676"/>
    <xdr:pic>
      <xdr:nvPicPr>
        <xdr:cNvPr id="8" name="Picture 7">
          <a:extLst>
            <a:ext uri="{FF2B5EF4-FFF2-40B4-BE49-F238E27FC236}">
              <a16:creationId xmlns:a16="http://schemas.microsoft.com/office/drawing/2014/main" id="{6CC29D61-6B6B-4760-A14A-EEA010609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34580" y="3894785"/>
          <a:ext cx="324485" cy="454676"/>
        </a:xfrm>
        <a:prstGeom prst="rect">
          <a:avLst/>
        </a:prstGeom>
      </xdr:spPr>
    </xdr:pic>
    <xdr:clientData/>
  </xdr:oneCellAnchor>
  <xdr:oneCellAnchor>
    <xdr:from>
      <xdr:col>5</xdr:col>
      <xdr:colOff>289560</xdr:colOff>
      <xdr:row>7</xdr:row>
      <xdr:rowOff>129827</xdr:rowOff>
    </xdr:from>
    <xdr:ext cx="518450" cy="450716"/>
    <xdr:pic>
      <xdr:nvPicPr>
        <xdr:cNvPr id="9" name="Picture 8">
          <a:extLst>
            <a:ext uri="{FF2B5EF4-FFF2-40B4-BE49-F238E27FC236}">
              <a16:creationId xmlns:a16="http://schemas.microsoft.com/office/drawing/2014/main" id="{FED17932-C8F9-471B-A039-06407A7B41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07860" y="3336577"/>
          <a:ext cx="518450" cy="450716"/>
        </a:xfrm>
        <a:prstGeom prst="rect">
          <a:avLst/>
        </a:prstGeom>
      </xdr:spPr>
    </xdr:pic>
    <xdr:clientData/>
  </xdr:oneCellAnchor>
  <xdr:oneCellAnchor>
    <xdr:from>
      <xdr:col>5</xdr:col>
      <xdr:colOff>843267</xdr:colOff>
      <xdr:row>7</xdr:row>
      <xdr:rowOff>126333</xdr:rowOff>
    </xdr:from>
    <xdr:ext cx="502587" cy="452394"/>
    <xdr:pic>
      <xdr:nvPicPr>
        <xdr:cNvPr id="10" name="Picture 9">
          <a:extLst>
            <a:ext uri="{FF2B5EF4-FFF2-40B4-BE49-F238E27FC236}">
              <a16:creationId xmlns:a16="http://schemas.microsoft.com/office/drawing/2014/main" id="{437F8E91-2B11-4BC2-AF5D-964A632E5F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61567" y="3333083"/>
          <a:ext cx="502587" cy="452394"/>
        </a:xfrm>
        <a:prstGeom prst="rect">
          <a:avLst/>
        </a:prstGeom>
      </xdr:spPr>
    </xdr:pic>
    <xdr:clientData/>
  </xdr:oneCellAnchor>
  <xdr:oneCellAnchor>
    <xdr:from>
      <xdr:col>5</xdr:col>
      <xdr:colOff>510540</xdr:colOff>
      <xdr:row>6</xdr:row>
      <xdr:rowOff>192316</xdr:rowOff>
    </xdr:from>
    <xdr:ext cx="527050" cy="470404"/>
    <xdr:pic>
      <xdr:nvPicPr>
        <xdr:cNvPr id="11" name="Picture 10">
          <a:extLst>
            <a:ext uri="{FF2B5EF4-FFF2-40B4-BE49-F238E27FC236}">
              <a16:creationId xmlns:a16="http://schemas.microsoft.com/office/drawing/2014/main" id="{EC3B54B8-AC6F-4C3B-8791-3BBEFA936A6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9276" r="17374" b="12386"/>
        <a:stretch/>
      </xdr:blipFill>
      <xdr:spPr>
        <a:xfrm>
          <a:off x="7228840" y="2668816"/>
          <a:ext cx="527050" cy="470404"/>
        </a:xfrm>
        <a:prstGeom prst="rect">
          <a:avLst/>
        </a:prstGeom>
      </xdr:spPr>
    </xdr:pic>
    <xdr:clientData/>
  </xdr:oneCellAnchor>
  <xdr:oneCellAnchor>
    <xdr:from>
      <xdr:col>5</xdr:col>
      <xdr:colOff>239395</xdr:colOff>
      <xdr:row>5</xdr:row>
      <xdr:rowOff>258741</xdr:rowOff>
    </xdr:from>
    <xdr:ext cx="1216026" cy="237086"/>
    <xdr:pic>
      <xdr:nvPicPr>
        <xdr:cNvPr id="12" name="Picture 11">
          <a:extLst>
            <a:ext uri="{FF2B5EF4-FFF2-40B4-BE49-F238E27FC236}">
              <a16:creationId xmlns:a16="http://schemas.microsoft.com/office/drawing/2014/main" id="{4FD8309D-D5D1-49A3-AFE9-FB5DF7424C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695" y="2151041"/>
          <a:ext cx="1216026" cy="237086"/>
        </a:xfrm>
        <a:prstGeom prst="rect">
          <a:avLst/>
        </a:prstGeom>
      </xdr:spPr>
    </xdr:pic>
    <xdr:clientData/>
  </xdr:oneCellAnchor>
  <xdr:oneCellAnchor>
    <xdr:from>
      <xdr:col>5</xdr:col>
      <xdr:colOff>190500</xdr:colOff>
      <xdr:row>4</xdr:row>
      <xdr:rowOff>259080</xdr:rowOff>
    </xdr:from>
    <xdr:ext cx="1216026" cy="237086"/>
    <xdr:pic>
      <xdr:nvPicPr>
        <xdr:cNvPr id="13" name="Picture 12">
          <a:extLst>
            <a:ext uri="{FF2B5EF4-FFF2-40B4-BE49-F238E27FC236}">
              <a16:creationId xmlns:a16="http://schemas.microsoft.com/office/drawing/2014/main" id="{D2FEB977-49C5-4737-86C5-5C1F3A9424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08800" y="1554480"/>
          <a:ext cx="1216026" cy="237086"/>
        </a:xfrm>
        <a:prstGeom prst="rect">
          <a:avLst/>
        </a:prstGeom>
      </xdr:spPr>
    </xdr:pic>
    <xdr:clientData/>
  </xdr:oneCellAnchor>
  <xdr:oneCellAnchor>
    <xdr:from>
      <xdr:col>5</xdr:col>
      <xdr:colOff>213360</xdr:colOff>
      <xdr:row>3</xdr:row>
      <xdr:rowOff>434340</xdr:rowOff>
    </xdr:from>
    <xdr:ext cx="1216026" cy="237086"/>
    <xdr:pic>
      <xdr:nvPicPr>
        <xdr:cNvPr id="14" name="Picture 13">
          <a:extLst>
            <a:ext uri="{FF2B5EF4-FFF2-40B4-BE49-F238E27FC236}">
              <a16:creationId xmlns:a16="http://schemas.microsoft.com/office/drawing/2014/main" id="{B4AFA0E5-6176-472F-A900-C5696E58B9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31660" y="808990"/>
          <a:ext cx="1216026" cy="23708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DF691A53-EB9D-4298-A7F5-914B3D5568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790992" y="8977059"/>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7EF4A19B-B61B-4F41-82E1-484BB205B1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7458" y="8614133"/>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477EAD69-58CE-4456-BB68-CF357CC7EE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83925" y="8259529"/>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F55CBB7D-FDAB-4FFF-A220-82425044E0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80832" y="9335385"/>
          <a:ext cx="1088390" cy="183164"/>
        </a:xfrm>
        <a:prstGeom prst="rect">
          <a:avLst/>
        </a:prstGeom>
      </xdr:spPr>
    </xdr:pic>
    <xdr:clientData/>
  </xdr:twoCellAnchor>
  <xdr:twoCellAnchor editAs="oneCell">
    <xdr:from>
      <xdr:col>5</xdr:col>
      <xdr:colOff>2026920</xdr:colOff>
      <xdr:row>38</xdr:row>
      <xdr:rowOff>540385</xdr:rowOff>
    </xdr:from>
    <xdr:to>
      <xdr:col>5</xdr:col>
      <xdr:colOff>2691765</xdr:colOff>
      <xdr:row>39</xdr:row>
      <xdr:rowOff>1270</xdr:rowOff>
    </xdr:to>
    <xdr:pic>
      <xdr:nvPicPr>
        <xdr:cNvPr id="6" name="Picture 5">
          <a:extLst>
            <a:ext uri="{FF2B5EF4-FFF2-40B4-BE49-F238E27FC236}">
              <a16:creationId xmlns:a16="http://schemas.microsoft.com/office/drawing/2014/main" id="{4BF56A88-D95D-4B43-B9BA-FD16A28AE4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4820" y="15774035"/>
          <a:ext cx="664845" cy="400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7" name="Picture 6">
          <a:extLst>
            <a:ext uri="{FF2B5EF4-FFF2-40B4-BE49-F238E27FC236}">
              <a16:creationId xmlns:a16="http://schemas.microsoft.com/office/drawing/2014/main" id="{FE84A46A-2EF3-41B9-88FE-F3CCB811002D}"/>
            </a:ext>
          </a:extLst>
        </xdr:cNvPr>
        <xdr:cNvPicPr>
          <a:picLocks noChangeAspect="1"/>
        </xdr:cNvPicPr>
      </xdr:nvPicPr>
      <xdr:blipFill rotWithShape="1">
        <a:blip xmlns:r="http://schemas.openxmlformats.org/officeDocument/2006/relationships" r:embed="rId6"/>
        <a:srcRect l="29503" t="13038" r="52262" b="64224"/>
        <a:stretch/>
      </xdr:blipFill>
      <xdr:spPr>
        <a:xfrm>
          <a:off x="5558155" y="1477454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8" name="Picture 7">
          <a:extLst>
            <a:ext uri="{FF2B5EF4-FFF2-40B4-BE49-F238E27FC236}">
              <a16:creationId xmlns:a16="http://schemas.microsoft.com/office/drawing/2014/main" id="{24BB4371-BFA0-4802-B4A7-F5B16BC7C7B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471190" y="19190940"/>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 name="Picture 8">
          <a:extLst>
            <a:ext uri="{FF2B5EF4-FFF2-40B4-BE49-F238E27FC236}">
              <a16:creationId xmlns:a16="http://schemas.microsoft.com/office/drawing/2014/main" id="{23F23546-6DD6-423C-BDA2-8E0B972772F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630545" y="214185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0" name="Picture 9">
          <a:extLst>
            <a:ext uri="{FF2B5EF4-FFF2-40B4-BE49-F238E27FC236}">
              <a16:creationId xmlns:a16="http://schemas.microsoft.com/office/drawing/2014/main" id="{2B410C99-BA17-49BB-9787-F86137A5A0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39517" y="1659890"/>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1" name="Picture 10">
          <a:extLst>
            <a:ext uri="{FF2B5EF4-FFF2-40B4-BE49-F238E27FC236}">
              <a16:creationId xmlns:a16="http://schemas.microsoft.com/office/drawing/2014/main" id="{47CE58DB-53E7-4A7F-B4A0-FADDAC59682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99760" y="260604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2" name="Picture 11">
          <a:extLst>
            <a:ext uri="{FF2B5EF4-FFF2-40B4-BE49-F238E27FC236}">
              <a16:creationId xmlns:a16="http://schemas.microsoft.com/office/drawing/2014/main" id="{508F97D9-4283-49E1-B631-590879709B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0512" y="4357204"/>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11</xdr:row>
      <xdr:rowOff>645</xdr:rowOff>
    </xdr:to>
    <xdr:pic>
      <xdr:nvPicPr>
        <xdr:cNvPr id="13" name="Picture 12">
          <a:extLst>
            <a:ext uri="{FF2B5EF4-FFF2-40B4-BE49-F238E27FC236}">
              <a16:creationId xmlns:a16="http://schemas.microsoft.com/office/drawing/2014/main" id="{D6A41835-4C7F-40A4-BDC2-5FBC8334B19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56978" y="4725504"/>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4" name="Picture 13" descr="https://www.somanyceramics.com/pub/media/catalog/product/cache/a95ad56dd2a79ef00be2f8cdc9ab0431/e/t/ethosgrey-tagtile.jpg">
          <a:extLst>
            <a:ext uri="{FF2B5EF4-FFF2-40B4-BE49-F238E27FC236}">
              <a16:creationId xmlns:a16="http://schemas.microsoft.com/office/drawing/2014/main" id="{37DE0E86-DB74-4714-A8E1-A52432246D24}"/>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338874" y="1125053"/>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5" name="Picture 14">
          <a:extLst>
            <a:ext uri="{FF2B5EF4-FFF2-40B4-BE49-F238E27FC236}">
              <a16:creationId xmlns:a16="http://schemas.microsoft.com/office/drawing/2014/main" id="{290FFB5F-4891-4ACA-906B-04B79ADFCBF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283175" y="381800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6" name="Picture 15">
          <a:extLst>
            <a:ext uri="{FF2B5EF4-FFF2-40B4-BE49-F238E27FC236}">
              <a16:creationId xmlns:a16="http://schemas.microsoft.com/office/drawing/2014/main" id="{C07D22E4-595A-45C7-A0F5-E2900241B5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893604" y="3820787"/>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7" name="Picture 16">
          <a:extLst>
            <a:ext uri="{FF2B5EF4-FFF2-40B4-BE49-F238E27FC236}">
              <a16:creationId xmlns:a16="http://schemas.microsoft.com/office/drawing/2014/main" id="{2490BD62-A242-4CC0-B287-4DE125833E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352811" y="9377816"/>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8" name="Picture 17">
          <a:extLst>
            <a:ext uri="{FF2B5EF4-FFF2-40B4-BE49-F238E27FC236}">
              <a16:creationId xmlns:a16="http://schemas.microsoft.com/office/drawing/2014/main" id="{4F5761D6-BB1E-4A92-B090-2BF333239CF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52811" y="8991962"/>
          <a:ext cx="1151060" cy="2059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9" name="Picture 18">
          <a:extLst>
            <a:ext uri="{FF2B5EF4-FFF2-40B4-BE49-F238E27FC236}">
              <a16:creationId xmlns:a16="http://schemas.microsoft.com/office/drawing/2014/main" id="{20952631-FF4F-42C4-B1F8-DEA8B70B3F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370396" y="8619530"/>
          <a:ext cx="1164979" cy="2074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0" name="Picture 19">
          <a:extLst>
            <a:ext uri="{FF2B5EF4-FFF2-40B4-BE49-F238E27FC236}">
              <a16:creationId xmlns:a16="http://schemas.microsoft.com/office/drawing/2014/main" id="{93B3C260-B43B-4EC1-A232-E9A6AE5937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364534" y="8249588"/>
          <a:ext cx="1180961" cy="2149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1" name="Picture 20">
          <a:extLst>
            <a:ext uri="{FF2B5EF4-FFF2-40B4-BE49-F238E27FC236}">
              <a16:creationId xmlns:a16="http://schemas.microsoft.com/office/drawing/2014/main" id="{61948250-F1A3-4944-B0D5-5BDC8A693D3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356889" y="4337326"/>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2" name="Picture 21">
          <a:extLst>
            <a:ext uri="{FF2B5EF4-FFF2-40B4-BE49-F238E27FC236}">
              <a16:creationId xmlns:a16="http://schemas.microsoft.com/office/drawing/2014/main" id="{7A48C8DE-C36E-4882-A395-90BF748B394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78551" y="8619021"/>
          <a:ext cx="1167298" cy="211621"/>
        </a:xfrm>
        <a:prstGeom prst="rect">
          <a:avLst/>
        </a:prstGeom>
      </xdr:spPr>
    </xdr:pic>
    <xdr:clientData/>
  </xdr:twoCellAnchor>
  <xdr:twoCellAnchor editAs="oneCell">
    <xdr:from>
      <xdr:col>6</xdr:col>
      <xdr:colOff>984101</xdr:colOff>
      <xdr:row>10</xdr:row>
      <xdr:rowOff>160821</xdr:rowOff>
    </xdr:from>
    <xdr:to>
      <xdr:col>6</xdr:col>
      <xdr:colOff>2151399</xdr:colOff>
      <xdr:row>11</xdr:row>
      <xdr:rowOff>2927</xdr:rowOff>
    </xdr:to>
    <xdr:pic>
      <xdr:nvPicPr>
        <xdr:cNvPr id="23" name="Picture 22">
          <a:extLst>
            <a:ext uri="{FF2B5EF4-FFF2-40B4-BE49-F238E27FC236}">
              <a16:creationId xmlns:a16="http://schemas.microsoft.com/office/drawing/2014/main" id="{BADD2C42-4B52-47ED-B9CE-C78DBE1EBFE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40451" y="4707421"/>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24" name="Picture 23">
          <a:extLst>
            <a:ext uri="{FF2B5EF4-FFF2-40B4-BE49-F238E27FC236}">
              <a16:creationId xmlns:a16="http://schemas.microsoft.com/office/drawing/2014/main" id="{31E4C2D1-CA54-4DB3-9240-918BE4C4DEC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85493" y="126009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5" name="Picture 24">
          <a:extLst>
            <a:ext uri="{FF2B5EF4-FFF2-40B4-BE49-F238E27FC236}">
              <a16:creationId xmlns:a16="http://schemas.microsoft.com/office/drawing/2014/main" id="{DD857F39-E499-4361-87C2-E6C06E2050F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049770" y="125476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26" name="Picture 25">
          <a:extLst>
            <a:ext uri="{FF2B5EF4-FFF2-40B4-BE49-F238E27FC236}">
              <a16:creationId xmlns:a16="http://schemas.microsoft.com/office/drawing/2014/main" id="{23C98F67-8BE1-4E6A-BDEB-7A5B4239C2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975100" y="125476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27" name="Picture 26">
          <a:extLst>
            <a:ext uri="{FF2B5EF4-FFF2-40B4-BE49-F238E27FC236}">
              <a16:creationId xmlns:a16="http://schemas.microsoft.com/office/drawing/2014/main" id="{298528DC-39AC-4F3A-AA40-7E297C0D96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25242" y="10562590"/>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28" name="Picture 27">
          <a:extLst>
            <a:ext uri="{FF2B5EF4-FFF2-40B4-BE49-F238E27FC236}">
              <a16:creationId xmlns:a16="http://schemas.microsoft.com/office/drawing/2014/main" id="{C4FB81F7-AEF7-41C3-9280-5A429819720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499100" y="1979612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29" name="Picture 28">
          <a:extLst>
            <a:ext uri="{FF2B5EF4-FFF2-40B4-BE49-F238E27FC236}">
              <a16:creationId xmlns:a16="http://schemas.microsoft.com/office/drawing/2014/main" id="{B8E08B0F-B70F-475B-ABF5-E9B6BADF218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432425" y="20431126"/>
          <a:ext cx="657226" cy="552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workbookViewId="0">
      <selection activeCell="H10" sqref="H10"/>
    </sheetView>
  </sheetViews>
  <sheetFormatPr defaultRowHeight="15"/>
  <cols>
    <col min="2" max="2" width="16.140625" customWidth="1"/>
    <col min="3" max="3" width="17.140625" bestFit="1" customWidth="1"/>
    <col min="4" max="5" width="18.5703125" bestFit="1" customWidth="1"/>
    <col min="6" max="6" width="16.7109375" bestFit="1" customWidth="1"/>
  </cols>
  <sheetData>
    <row r="1" spans="1:6">
      <c r="A1" s="517" t="s">
        <v>1107</v>
      </c>
      <c r="B1" s="517"/>
      <c r="C1" s="517"/>
      <c r="D1" s="517"/>
      <c r="E1" s="517"/>
      <c r="F1" s="517"/>
    </row>
    <row r="2" spans="1:6" ht="39" customHeight="1">
      <c r="A2" s="518" t="s">
        <v>1099</v>
      </c>
      <c r="B2" s="518" t="s">
        <v>1100</v>
      </c>
      <c r="C2" s="510" t="s">
        <v>1192</v>
      </c>
      <c r="D2" s="181" t="s">
        <v>1110</v>
      </c>
      <c r="E2" s="181" t="s">
        <v>1111</v>
      </c>
      <c r="F2" s="510" t="s">
        <v>1112</v>
      </c>
    </row>
    <row r="3" spans="1:6">
      <c r="A3" s="519"/>
      <c r="B3" s="519"/>
      <c r="C3" s="510">
        <v>9582408654</v>
      </c>
      <c r="D3" s="181">
        <v>8097344059</v>
      </c>
      <c r="E3" s="181">
        <v>9717595665</v>
      </c>
      <c r="F3" s="510">
        <v>955960036</v>
      </c>
    </row>
    <row r="4" spans="1:6">
      <c r="A4" s="180"/>
      <c r="C4" s="182" t="s">
        <v>1189</v>
      </c>
      <c r="D4" s="182" t="s">
        <v>1113</v>
      </c>
      <c r="E4" s="182" t="s">
        <v>1113</v>
      </c>
      <c r="F4" s="182" t="s">
        <v>1189</v>
      </c>
    </row>
    <row r="5" spans="1:6">
      <c r="A5" s="180">
        <v>1</v>
      </c>
      <c r="B5" s="180" t="s">
        <v>1101</v>
      </c>
      <c r="C5" s="463">
        <f>'Civil &amp; Interior'!I569</f>
        <v>1050978.5269371981</v>
      </c>
      <c r="D5" s="463">
        <f>'Civil &amp; Interior'!K569</f>
        <v>1844269.6952044594</v>
      </c>
      <c r="E5" s="463">
        <f>'Civil &amp; Interior'!M569</f>
        <v>2552436.2923261239</v>
      </c>
      <c r="F5" s="463">
        <f>'Civil &amp; Interior'!O569</f>
        <v>1713688.4861597917</v>
      </c>
    </row>
    <row r="6" spans="1:6">
      <c r="A6" s="180">
        <v>2</v>
      </c>
      <c r="B6" s="180" t="s">
        <v>1102</v>
      </c>
      <c r="C6" s="463">
        <f>'CCTV BOQ'!F13</f>
        <v>48500</v>
      </c>
      <c r="D6" s="463">
        <f>'CCTV BOQ'!H13</f>
        <v>95200</v>
      </c>
      <c r="E6" s="463">
        <f>'CCTV BOQ'!J13</f>
        <v>130300</v>
      </c>
      <c r="F6" s="463">
        <f>'CCTV BOQ'!L13</f>
        <v>53900</v>
      </c>
    </row>
    <row r="7" spans="1:6">
      <c r="A7" s="180">
        <v>3</v>
      </c>
      <c r="B7" s="180" t="s">
        <v>1103</v>
      </c>
      <c r="C7" s="463">
        <f>'HVAC BOQ'!F43</f>
        <v>238956</v>
      </c>
      <c r="D7" s="463">
        <f>'HVAC BOQ'!H43</f>
        <v>400151</v>
      </c>
      <c r="E7" s="463">
        <f>'HVAC BOQ'!J43</f>
        <v>414465</v>
      </c>
      <c r="F7" s="463">
        <f>'HVAC BOQ'!L43</f>
        <v>492125</v>
      </c>
    </row>
    <row r="8" spans="1:6">
      <c r="A8" s="180">
        <v>4</v>
      </c>
      <c r="B8" s="180" t="s">
        <v>1104</v>
      </c>
      <c r="C8" s="463">
        <f>'LIGHTING BoQ'!H20</f>
        <v>45500</v>
      </c>
      <c r="D8" s="472">
        <v>0</v>
      </c>
      <c r="E8" s="463">
        <f>'LIGHTING BoQ'!L20</f>
        <v>42900</v>
      </c>
      <c r="F8" s="463">
        <f>'LIGHTING BoQ'!N20</f>
        <v>65350</v>
      </c>
    </row>
    <row r="9" spans="1:6">
      <c r="A9" s="471">
        <v>5</v>
      </c>
      <c r="B9" s="180" t="s">
        <v>1105</v>
      </c>
      <c r="C9" s="463"/>
      <c r="D9" s="463">
        <v>0</v>
      </c>
      <c r="E9" s="463"/>
      <c r="F9" s="463">
        <v>0</v>
      </c>
    </row>
    <row r="10" spans="1:6">
      <c r="A10" s="515" t="s">
        <v>1106</v>
      </c>
      <c r="B10" s="516"/>
      <c r="C10" s="463">
        <f t="shared" ref="C10:F10" si="0">SUM(C5:C9)</f>
        <v>1383934.5269371981</v>
      </c>
      <c r="D10" s="463">
        <f t="shared" si="0"/>
        <v>2339620.6952044591</v>
      </c>
      <c r="E10" s="463">
        <f t="shared" si="0"/>
        <v>3140101.2923261239</v>
      </c>
      <c r="F10" s="463">
        <f t="shared" si="0"/>
        <v>2325063.4861597917</v>
      </c>
    </row>
    <row r="11" spans="1:6">
      <c r="C11" s="514">
        <f>C10*1.18</f>
        <v>1633042.7417858937</v>
      </c>
    </row>
    <row r="12" spans="1:6">
      <c r="C12" s="514">
        <f>C11-C10</f>
        <v>249108.21484869556</v>
      </c>
    </row>
  </sheetData>
  <mergeCells count="4">
    <mergeCell ref="A10:B10"/>
    <mergeCell ref="A1:F1"/>
    <mergeCell ref="B2:B3"/>
    <mergeCell ref="A2:A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5"/>
  <sheetViews>
    <sheetView topLeftCell="E1" zoomScale="70" zoomScaleNormal="70" workbookViewId="0">
      <pane ySplit="14" topLeftCell="A27" activePane="bottomLeft" state="frozen"/>
      <selection pane="bottomLeft" activeCell="I36" sqref="I36"/>
    </sheetView>
  </sheetViews>
  <sheetFormatPr defaultColWidth="9.140625" defaultRowHeight="14.25"/>
  <cols>
    <col min="1" max="2" width="9.140625" style="187"/>
    <col min="3" max="3" width="14.5703125" style="378" customWidth="1"/>
    <col min="4" max="4" width="24.85546875" style="378" customWidth="1"/>
    <col min="5" max="5" width="95.85546875" style="187" customWidth="1"/>
    <col min="6" max="6" width="12.5703125" style="187" customWidth="1"/>
    <col min="7" max="7" width="17" style="188" customWidth="1"/>
    <col min="8" max="8" width="19.42578125" style="188" customWidth="1"/>
    <col min="9" max="9" width="19.140625" style="188" customWidth="1"/>
    <col min="10" max="10" width="21" style="187" customWidth="1"/>
    <col min="11" max="11" width="19.5703125" style="187" customWidth="1"/>
    <col min="12" max="12" width="21.5703125" style="187" customWidth="1"/>
    <col min="13" max="15" width="23.140625" style="187" customWidth="1"/>
    <col min="16" max="17" width="9.140625" style="187"/>
    <col min="18" max="18" width="8.7109375" style="187" customWidth="1"/>
    <col min="19" max="16384" width="9.140625" style="187"/>
  </cols>
  <sheetData>
    <row r="1" spans="1:15" ht="15.75" hidden="1" thickBot="1">
      <c r="A1" s="185"/>
      <c r="B1" s="185"/>
      <c r="C1" s="185"/>
      <c r="D1" s="185"/>
      <c r="E1" s="186"/>
    </row>
    <row r="2" spans="1:15" ht="17.25" hidden="1" thickBot="1">
      <c r="A2" s="189"/>
      <c r="B2" s="190"/>
      <c r="C2" s="190"/>
      <c r="D2" s="190"/>
      <c r="E2" s="191" t="s">
        <v>0</v>
      </c>
      <c r="F2" s="192"/>
      <c r="G2" s="193"/>
      <c r="H2" s="193"/>
      <c r="I2" s="193"/>
    </row>
    <row r="3" spans="1:15" ht="17.25" hidden="1" thickBot="1">
      <c r="A3" s="194"/>
      <c r="B3" s="185"/>
      <c r="C3" s="185"/>
      <c r="D3" s="185"/>
      <c r="E3" s="195" t="s">
        <v>1</v>
      </c>
      <c r="F3" s="186"/>
    </row>
    <row r="4" spans="1:15" ht="17.25" hidden="1" thickBot="1">
      <c r="A4" s="194"/>
      <c r="B4" s="185"/>
      <c r="C4" s="185"/>
      <c r="D4" s="185"/>
      <c r="E4" s="195" t="s">
        <v>2</v>
      </c>
      <c r="F4" s="186"/>
    </row>
    <row r="5" spans="1:15" ht="17.25" hidden="1" thickBot="1">
      <c r="A5" s="194"/>
      <c r="B5" s="185"/>
      <c r="C5" s="185"/>
      <c r="D5" s="185"/>
      <c r="E5" s="195" t="s">
        <v>3</v>
      </c>
      <c r="F5" s="186"/>
    </row>
    <row r="6" spans="1:15" ht="17.25" hidden="1" thickBot="1">
      <c r="A6" s="194"/>
      <c r="B6" s="185"/>
      <c r="C6" s="185"/>
      <c r="D6" s="185"/>
      <c r="E6" s="195" t="s">
        <v>4</v>
      </c>
      <c r="F6" s="186"/>
    </row>
    <row r="7" spans="1:15" ht="33.75" hidden="1" thickBot="1">
      <c r="A7" s="194"/>
      <c r="B7" s="185"/>
      <c r="C7" s="185"/>
      <c r="D7" s="185"/>
      <c r="E7" s="195" t="s">
        <v>5</v>
      </c>
      <c r="F7" s="186"/>
    </row>
    <row r="8" spans="1:15" ht="17.25" hidden="1" thickBot="1">
      <c r="A8" s="194"/>
      <c r="B8" s="185"/>
      <c r="C8" s="185"/>
      <c r="D8" s="185"/>
      <c r="E8" s="195" t="s">
        <v>6</v>
      </c>
      <c r="F8" s="186"/>
    </row>
    <row r="9" spans="1:15" ht="17.25" hidden="1" thickBot="1">
      <c r="A9" s="194"/>
      <c r="B9" s="185"/>
      <c r="C9" s="185"/>
      <c r="D9" s="185"/>
      <c r="E9" s="196" t="s">
        <v>7</v>
      </c>
      <c r="F9" s="186"/>
    </row>
    <row r="10" spans="1:15" ht="17.25" hidden="1" thickBot="1">
      <c r="A10" s="197"/>
      <c r="B10" s="198"/>
      <c r="C10" s="198"/>
      <c r="D10" s="198"/>
      <c r="E10" s="199" t="s">
        <v>8</v>
      </c>
      <c r="F10" s="200"/>
      <c r="G10" s="201"/>
      <c r="H10" s="201"/>
      <c r="I10" s="201"/>
    </row>
    <row r="11" spans="1:15" ht="17.25" thickBot="1">
      <c r="A11" s="526" t="s">
        <v>9</v>
      </c>
      <c r="B11" s="527"/>
      <c r="C11" s="527"/>
      <c r="D11" s="527"/>
      <c r="E11" s="527"/>
      <c r="F11" s="202" t="s">
        <v>10</v>
      </c>
      <c r="G11" s="203">
        <v>516</v>
      </c>
      <c r="H11" s="203"/>
      <c r="I11" s="203"/>
    </row>
    <row r="12" spans="1:15" ht="21">
      <c r="A12" s="204"/>
      <c r="B12" s="204"/>
      <c r="C12" s="204"/>
      <c r="D12" s="204"/>
      <c r="E12" s="204"/>
      <c r="F12" s="205"/>
      <c r="G12" s="206"/>
      <c r="H12" s="525" t="s">
        <v>1114</v>
      </c>
      <c r="I12" s="525"/>
      <c r="J12" s="525" t="s">
        <v>1115</v>
      </c>
      <c r="K12" s="525"/>
      <c r="L12" s="525" t="s">
        <v>1108</v>
      </c>
      <c r="M12" s="525"/>
      <c r="N12" s="525" t="s">
        <v>1109</v>
      </c>
      <c r="O12" s="525"/>
    </row>
    <row r="13" spans="1:15" ht="42">
      <c r="A13" s="204"/>
      <c r="B13" s="204"/>
      <c r="C13" s="204"/>
      <c r="D13" s="204"/>
      <c r="E13" s="204"/>
      <c r="F13" s="205"/>
      <c r="G13" s="206"/>
      <c r="H13" s="382" t="s">
        <v>1191</v>
      </c>
      <c r="I13" s="383"/>
      <c r="J13" s="382" t="s">
        <v>1113</v>
      </c>
      <c r="K13" s="383"/>
      <c r="L13" s="382" t="s">
        <v>1113</v>
      </c>
      <c r="M13" s="383"/>
      <c r="N13" s="382" t="s">
        <v>1190</v>
      </c>
      <c r="O13" s="383"/>
    </row>
    <row r="14" spans="1:15" s="207" customFormat="1" ht="42">
      <c r="A14" s="184" t="s">
        <v>11</v>
      </c>
      <c r="B14" s="184"/>
      <c r="C14" s="184" t="s">
        <v>12</v>
      </c>
      <c r="D14" s="184" t="s">
        <v>13</v>
      </c>
      <c r="E14" s="184" t="s">
        <v>14</v>
      </c>
      <c r="F14" s="184" t="s">
        <v>15</v>
      </c>
      <c r="G14" s="184" t="s">
        <v>16</v>
      </c>
      <c r="H14" s="184" t="s">
        <v>1116</v>
      </c>
      <c r="I14" s="184" t="s">
        <v>17</v>
      </c>
      <c r="J14" s="184" t="s">
        <v>1116</v>
      </c>
      <c r="K14" s="184" t="s">
        <v>17</v>
      </c>
      <c r="L14" s="184" t="s">
        <v>1116</v>
      </c>
      <c r="M14" s="184" t="s">
        <v>17</v>
      </c>
      <c r="N14" s="184" t="s">
        <v>1116</v>
      </c>
      <c r="O14" s="184" t="s">
        <v>17</v>
      </c>
    </row>
    <row r="15" spans="1:15" ht="16.5">
      <c r="A15" s="208" t="s">
        <v>18</v>
      </c>
      <c r="B15" s="208"/>
      <c r="C15" s="208"/>
      <c r="D15" s="208"/>
      <c r="E15" s="209" t="s">
        <v>19</v>
      </c>
      <c r="F15" s="210"/>
      <c r="G15" s="211"/>
      <c r="H15" s="211"/>
      <c r="I15" s="211"/>
    </row>
    <row r="16" spans="1:15" ht="16.5">
      <c r="A16" s="212"/>
      <c r="B16" s="213" t="s">
        <v>20</v>
      </c>
      <c r="C16" s="213"/>
      <c r="D16" s="213"/>
      <c r="E16" s="214" t="s">
        <v>21</v>
      </c>
      <c r="F16" s="215"/>
      <c r="G16" s="216"/>
      <c r="H16" s="216"/>
      <c r="I16" s="216"/>
      <c r="J16" s="218"/>
      <c r="K16" s="218"/>
      <c r="L16" s="218"/>
      <c r="M16" s="218"/>
      <c r="N16" s="218"/>
      <c r="O16" s="218"/>
    </row>
    <row r="17" spans="1:15" ht="40.5">
      <c r="A17" s="219"/>
      <c r="B17" s="219"/>
      <c r="C17" s="220" t="s">
        <v>22</v>
      </c>
      <c r="D17" s="219" t="s">
        <v>23</v>
      </c>
      <c r="E17" s="221" t="s">
        <v>24</v>
      </c>
      <c r="F17" s="222"/>
      <c r="G17" s="223"/>
      <c r="H17" s="223"/>
      <c r="I17" s="224"/>
      <c r="J17" s="218"/>
      <c r="K17" s="218"/>
      <c r="L17" s="218"/>
      <c r="M17" s="218"/>
      <c r="N17" s="218"/>
      <c r="O17" s="218"/>
    </row>
    <row r="18" spans="1:15" ht="27">
      <c r="A18" s="219"/>
      <c r="B18" s="219"/>
      <c r="C18" s="219" t="s">
        <v>25</v>
      </c>
      <c r="D18" s="219"/>
      <c r="E18" s="225" t="s">
        <v>26</v>
      </c>
      <c r="F18" s="222" t="s">
        <v>27</v>
      </c>
      <c r="G18" s="226">
        <v>0</v>
      </c>
      <c r="H18" s="226"/>
      <c r="I18" s="224">
        <f>H18*$G18</f>
        <v>0</v>
      </c>
      <c r="J18" s="426"/>
      <c r="K18" s="224">
        <f>J18*$G18</f>
        <v>0</v>
      </c>
      <c r="L18" s="218"/>
      <c r="M18" s="224">
        <f>L18*$G18</f>
        <v>0</v>
      </c>
      <c r="N18" s="224"/>
      <c r="O18" s="224"/>
    </row>
    <row r="19" spans="1:15" ht="15">
      <c r="A19" s="219"/>
      <c r="B19" s="219"/>
      <c r="C19" s="219" t="s">
        <v>28</v>
      </c>
      <c r="D19" s="227"/>
      <c r="E19" s="225" t="s">
        <v>29</v>
      </c>
      <c r="F19" s="222" t="s">
        <v>27</v>
      </c>
      <c r="G19" s="226">
        <v>0</v>
      </c>
      <c r="H19" s="226"/>
      <c r="I19" s="224">
        <f t="shared" ref="I19:I24" si="0">H19*$G19</f>
        <v>0</v>
      </c>
      <c r="J19" s="426"/>
      <c r="K19" s="224">
        <f t="shared" ref="K19:M82" si="1">J19*$G19</f>
        <v>0</v>
      </c>
      <c r="L19" s="218"/>
      <c r="M19" s="224">
        <f t="shared" si="1"/>
        <v>0</v>
      </c>
      <c r="N19" s="224"/>
      <c r="O19" s="224"/>
    </row>
    <row r="20" spans="1:15" ht="15">
      <c r="A20" s="219"/>
      <c r="B20" s="219"/>
      <c r="C20" s="219" t="s">
        <v>30</v>
      </c>
      <c r="D20" s="227"/>
      <c r="E20" s="225" t="s">
        <v>31</v>
      </c>
      <c r="F20" s="222" t="s">
        <v>27</v>
      </c>
      <c r="G20" s="226">
        <v>0</v>
      </c>
      <c r="H20" s="226"/>
      <c r="I20" s="224">
        <f t="shared" si="0"/>
        <v>0</v>
      </c>
      <c r="J20" s="426"/>
      <c r="K20" s="224">
        <f t="shared" si="1"/>
        <v>0</v>
      </c>
      <c r="L20" s="218"/>
      <c r="M20" s="224">
        <f t="shared" si="1"/>
        <v>0</v>
      </c>
      <c r="N20" s="224"/>
      <c r="O20" s="224"/>
    </row>
    <row r="21" spans="1:15" ht="15">
      <c r="A21" s="219"/>
      <c r="B21" s="219"/>
      <c r="C21" s="219" t="s">
        <v>32</v>
      </c>
      <c r="D21" s="219"/>
      <c r="E21" s="225" t="s">
        <v>33</v>
      </c>
      <c r="F21" s="222" t="s">
        <v>27</v>
      </c>
      <c r="G21" s="226">
        <v>0</v>
      </c>
      <c r="H21" s="226"/>
      <c r="I21" s="224">
        <f t="shared" si="0"/>
        <v>0</v>
      </c>
      <c r="J21" s="426"/>
      <c r="K21" s="224">
        <f t="shared" si="1"/>
        <v>0</v>
      </c>
      <c r="L21" s="218"/>
      <c r="M21" s="224">
        <f t="shared" si="1"/>
        <v>0</v>
      </c>
      <c r="N21" s="224"/>
      <c r="O21" s="224"/>
    </row>
    <row r="22" spans="1:15">
      <c r="A22" s="219"/>
      <c r="B22" s="219"/>
      <c r="C22" s="219" t="s">
        <v>34</v>
      </c>
      <c r="D22" s="219"/>
      <c r="E22" s="228" t="s">
        <v>35</v>
      </c>
      <c r="F22" s="222" t="s">
        <v>27</v>
      </c>
      <c r="G22" s="226">
        <v>0</v>
      </c>
      <c r="H22" s="226"/>
      <c r="I22" s="224">
        <f t="shared" si="0"/>
        <v>0</v>
      </c>
      <c r="J22" s="426"/>
      <c r="K22" s="224">
        <f t="shared" si="1"/>
        <v>0</v>
      </c>
      <c r="L22" s="218"/>
      <c r="M22" s="224">
        <f t="shared" si="1"/>
        <v>0</v>
      </c>
      <c r="N22" s="224"/>
      <c r="O22" s="224"/>
    </row>
    <row r="23" spans="1:15" ht="15">
      <c r="A23" s="219"/>
      <c r="B23" s="219"/>
      <c r="C23" s="219" t="s">
        <v>36</v>
      </c>
      <c r="D23" s="219"/>
      <c r="E23" s="228" t="s">
        <v>37</v>
      </c>
      <c r="F23" s="222" t="s">
        <v>27</v>
      </c>
      <c r="G23" s="226">
        <v>0</v>
      </c>
      <c r="H23" s="226"/>
      <c r="I23" s="224">
        <f t="shared" si="0"/>
        <v>0</v>
      </c>
      <c r="J23" s="426"/>
      <c r="K23" s="224">
        <f t="shared" si="1"/>
        <v>0</v>
      </c>
      <c r="L23" s="218"/>
      <c r="M23" s="224">
        <f t="shared" si="1"/>
        <v>0</v>
      </c>
      <c r="N23" s="224"/>
      <c r="O23" s="224"/>
    </row>
    <row r="24" spans="1:15" ht="15">
      <c r="A24" s="219"/>
      <c r="B24" s="219"/>
      <c r="C24" s="219" t="s">
        <v>38</v>
      </c>
      <c r="D24" s="219"/>
      <c r="E24" s="228" t="s">
        <v>39</v>
      </c>
      <c r="F24" s="222" t="s">
        <v>27</v>
      </c>
      <c r="G24" s="226">
        <v>0</v>
      </c>
      <c r="H24" s="226"/>
      <c r="I24" s="224">
        <f t="shared" si="0"/>
        <v>0</v>
      </c>
      <c r="J24" s="426"/>
      <c r="K24" s="224">
        <f t="shared" si="1"/>
        <v>0</v>
      </c>
      <c r="L24" s="218"/>
      <c r="M24" s="224">
        <f t="shared" si="1"/>
        <v>0</v>
      </c>
      <c r="N24" s="224"/>
      <c r="O24" s="224"/>
    </row>
    <row r="25" spans="1:15" ht="15">
      <c r="A25" s="219"/>
      <c r="B25" s="219"/>
      <c r="C25" s="220" t="s">
        <v>40</v>
      </c>
      <c r="D25" s="219" t="s">
        <v>41</v>
      </c>
      <c r="E25" s="229" t="s">
        <v>42</v>
      </c>
      <c r="F25" s="222"/>
      <c r="G25" s="226"/>
      <c r="H25" s="226"/>
      <c r="I25" s="224"/>
      <c r="J25" s="426"/>
      <c r="K25" s="224">
        <f t="shared" si="1"/>
        <v>0</v>
      </c>
      <c r="L25" s="218"/>
      <c r="M25" s="224">
        <f t="shared" si="1"/>
        <v>0</v>
      </c>
      <c r="N25" s="224"/>
      <c r="O25" s="224"/>
    </row>
    <row r="26" spans="1:15" ht="15">
      <c r="A26" s="219"/>
      <c r="B26" s="219"/>
      <c r="C26" s="219" t="s">
        <v>43</v>
      </c>
      <c r="D26" s="227"/>
      <c r="E26" s="225" t="s">
        <v>44</v>
      </c>
      <c r="F26" s="222" t="s">
        <v>45</v>
      </c>
      <c r="G26" s="226">
        <v>0</v>
      </c>
      <c r="H26" s="226"/>
      <c r="I26" s="224">
        <f t="shared" ref="I26:I30" si="2">H26*$G26</f>
        <v>0</v>
      </c>
      <c r="J26" s="426"/>
      <c r="K26" s="224">
        <f t="shared" si="1"/>
        <v>0</v>
      </c>
      <c r="L26" s="218"/>
      <c r="M26" s="224">
        <f t="shared" si="1"/>
        <v>0</v>
      </c>
      <c r="N26" s="224"/>
      <c r="O26" s="224"/>
    </row>
    <row r="27" spans="1:15" ht="15">
      <c r="A27" s="219"/>
      <c r="B27" s="219"/>
      <c r="C27" s="219" t="s">
        <v>46</v>
      </c>
      <c r="D27" s="219"/>
      <c r="E27" s="228" t="s">
        <v>47</v>
      </c>
      <c r="F27" s="222" t="s">
        <v>45</v>
      </c>
      <c r="G27" s="226">
        <v>0</v>
      </c>
      <c r="H27" s="226"/>
      <c r="I27" s="224">
        <f t="shared" si="2"/>
        <v>0</v>
      </c>
      <c r="J27" s="426"/>
      <c r="K27" s="224">
        <f t="shared" si="1"/>
        <v>0</v>
      </c>
      <c r="L27" s="218"/>
      <c r="M27" s="224">
        <f t="shared" si="1"/>
        <v>0</v>
      </c>
      <c r="N27" s="224"/>
      <c r="O27" s="224"/>
    </row>
    <row r="28" spans="1:15" ht="15">
      <c r="A28" s="219"/>
      <c r="B28" s="219"/>
      <c r="C28" s="219" t="s">
        <v>48</v>
      </c>
      <c r="D28" s="219"/>
      <c r="E28" s="225" t="s">
        <v>49</v>
      </c>
      <c r="F28" s="222" t="s">
        <v>45</v>
      </c>
      <c r="G28" s="226">
        <f>0.08/100*G11</f>
        <v>0.4128</v>
      </c>
      <c r="H28" s="226"/>
      <c r="I28" s="224">
        <f t="shared" si="2"/>
        <v>0</v>
      </c>
      <c r="J28" s="426"/>
      <c r="K28" s="224">
        <f t="shared" si="1"/>
        <v>0</v>
      </c>
      <c r="L28" s="218"/>
      <c r="M28" s="224">
        <f t="shared" si="1"/>
        <v>0</v>
      </c>
      <c r="N28" s="224"/>
      <c r="O28" s="224"/>
    </row>
    <row r="29" spans="1:15" ht="15">
      <c r="A29" s="219"/>
      <c r="B29" s="219"/>
      <c r="C29" s="219" t="s">
        <v>50</v>
      </c>
      <c r="D29" s="219"/>
      <c r="E29" s="225" t="s">
        <v>51</v>
      </c>
      <c r="F29" s="222" t="s">
        <v>45</v>
      </c>
      <c r="G29" s="226">
        <v>0</v>
      </c>
      <c r="H29" s="226"/>
      <c r="I29" s="224">
        <f t="shared" si="2"/>
        <v>0</v>
      </c>
      <c r="J29" s="426"/>
      <c r="K29" s="224">
        <f t="shared" si="1"/>
        <v>0</v>
      </c>
      <c r="L29" s="218"/>
      <c r="M29" s="224">
        <f t="shared" si="1"/>
        <v>0</v>
      </c>
      <c r="N29" s="224"/>
      <c r="O29" s="224"/>
    </row>
    <row r="30" spans="1:15" ht="27">
      <c r="A30" s="219"/>
      <c r="B30" s="219"/>
      <c r="C30" s="220" t="s">
        <v>52</v>
      </c>
      <c r="D30" s="219" t="s">
        <v>53</v>
      </c>
      <c r="E30" s="228" t="s">
        <v>54</v>
      </c>
      <c r="F30" s="222" t="s">
        <v>45</v>
      </c>
      <c r="G30" s="226">
        <v>0</v>
      </c>
      <c r="H30" s="226"/>
      <c r="I30" s="224">
        <f t="shared" si="2"/>
        <v>0</v>
      </c>
      <c r="J30" s="426"/>
      <c r="K30" s="224">
        <f t="shared" si="1"/>
        <v>0</v>
      </c>
      <c r="L30" s="218"/>
      <c r="M30" s="224">
        <f t="shared" si="1"/>
        <v>0</v>
      </c>
      <c r="N30" s="224"/>
      <c r="O30" s="224"/>
    </row>
    <row r="31" spans="1:15" ht="66">
      <c r="A31" s="230" t="s">
        <v>55</v>
      </c>
      <c r="B31" s="231"/>
      <c r="C31" s="232"/>
      <c r="D31" s="232"/>
      <c r="E31" s="233"/>
      <c r="F31" s="234"/>
      <c r="G31" s="235"/>
      <c r="H31" s="235"/>
      <c r="I31" s="236">
        <f>SUM(I18:I30)</f>
        <v>0</v>
      </c>
      <c r="J31" s="427"/>
      <c r="K31" s="224">
        <f t="shared" si="1"/>
        <v>0</v>
      </c>
      <c r="L31" s="218"/>
      <c r="M31" s="224">
        <f t="shared" si="1"/>
        <v>0</v>
      </c>
      <c r="N31" s="224"/>
      <c r="O31" s="224"/>
    </row>
    <row r="32" spans="1:15" ht="16.5">
      <c r="A32" s="212"/>
      <c r="B32" s="213" t="s">
        <v>56</v>
      </c>
      <c r="C32" s="213"/>
      <c r="D32" s="213"/>
      <c r="E32" s="214" t="s">
        <v>57</v>
      </c>
      <c r="F32" s="215"/>
      <c r="G32" s="216"/>
      <c r="H32" s="216"/>
      <c r="I32" s="217"/>
      <c r="J32" s="450"/>
      <c r="K32" s="224">
        <f t="shared" si="1"/>
        <v>0</v>
      </c>
      <c r="L32" s="218"/>
      <c r="M32" s="224">
        <f t="shared" si="1"/>
        <v>0</v>
      </c>
      <c r="N32" s="224"/>
      <c r="O32" s="224"/>
    </row>
    <row r="33" spans="1:15" ht="27">
      <c r="A33" s="237"/>
      <c r="B33" s="237"/>
      <c r="C33" s="220" t="s">
        <v>22</v>
      </c>
      <c r="D33" s="219" t="s">
        <v>58</v>
      </c>
      <c r="E33" s="238" t="s">
        <v>59</v>
      </c>
      <c r="F33" s="222" t="s">
        <v>60</v>
      </c>
      <c r="G33" s="239">
        <f>33.6/100*G11</f>
        <v>173.376</v>
      </c>
      <c r="H33" s="426">
        <v>200</v>
      </c>
      <c r="I33" s="224">
        <f t="shared" ref="I33:I35" si="3">H33*$G33</f>
        <v>34675.200000000004</v>
      </c>
      <c r="J33" s="426">
        <v>275</v>
      </c>
      <c r="K33" s="224">
        <f t="shared" si="1"/>
        <v>47678.400000000001</v>
      </c>
      <c r="L33" s="493">
        <v>3880</v>
      </c>
      <c r="M33" s="224">
        <f t="shared" si="1"/>
        <v>672698.88</v>
      </c>
      <c r="N33" s="426">
        <v>290</v>
      </c>
      <c r="O33" s="224">
        <f t="shared" ref="O33" si="4">N33*$G33</f>
        <v>50279.040000000001</v>
      </c>
    </row>
    <row r="34" spans="1:15" ht="40.5">
      <c r="A34" s="237"/>
      <c r="B34" s="237"/>
      <c r="C34" s="220" t="s">
        <v>40</v>
      </c>
      <c r="D34" s="219" t="s">
        <v>61</v>
      </c>
      <c r="E34" s="240" t="s">
        <v>62</v>
      </c>
      <c r="F34" s="222"/>
      <c r="G34" s="226"/>
      <c r="H34" s="426"/>
      <c r="I34" s="224"/>
      <c r="J34" s="426"/>
      <c r="K34" s="224">
        <f t="shared" si="1"/>
        <v>0</v>
      </c>
      <c r="L34" s="426"/>
      <c r="M34" s="224">
        <f t="shared" si="1"/>
        <v>0</v>
      </c>
      <c r="N34" s="426"/>
      <c r="O34" s="224">
        <f t="shared" ref="O34" si="5">N34*$G34</f>
        <v>0</v>
      </c>
    </row>
    <row r="35" spans="1:15" ht="27">
      <c r="A35" s="237"/>
      <c r="B35" s="237"/>
      <c r="C35" s="241" t="s">
        <v>43</v>
      </c>
      <c r="D35" s="219"/>
      <c r="E35" s="240" t="s">
        <v>63</v>
      </c>
      <c r="F35" s="222" t="s">
        <v>60</v>
      </c>
      <c r="G35" s="239">
        <v>0</v>
      </c>
      <c r="H35" s="426"/>
      <c r="I35" s="224">
        <f t="shared" si="3"/>
        <v>0</v>
      </c>
      <c r="J35" s="426"/>
      <c r="K35" s="224">
        <f t="shared" si="1"/>
        <v>0</v>
      </c>
      <c r="L35" s="426"/>
      <c r="M35" s="224">
        <f t="shared" si="1"/>
        <v>0</v>
      </c>
      <c r="N35" s="426"/>
      <c r="O35" s="224">
        <f t="shared" ref="O35" si="6">N35*$G35</f>
        <v>0</v>
      </c>
    </row>
    <row r="36" spans="1:15" ht="66">
      <c r="A36" s="230" t="s">
        <v>64</v>
      </c>
      <c r="B36" s="231"/>
      <c r="C36" s="232"/>
      <c r="D36" s="232"/>
      <c r="E36" s="233"/>
      <c r="F36" s="234"/>
      <c r="G36" s="235"/>
      <c r="H36" s="427"/>
      <c r="I36" s="236">
        <f>SUM(I33:I35)</f>
        <v>34675.200000000004</v>
      </c>
      <c r="J36" s="427"/>
      <c r="K36" s="236">
        <f>SUM(K33:K35)</f>
        <v>47678.400000000001</v>
      </c>
      <c r="L36" s="427"/>
      <c r="M36" s="236">
        <f>SUM(M33:M35)</f>
        <v>672698.88</v>
      </c>
      <c r="N36" s="427"/>
      <c r="O36" s="236">
        <f>SUM(O33:O35)</f>
        <v>50279.040000000001</v>
      </c>
    </row>
    <row r="37" spans="1:15" ht="16.5">
      <c r="A37" s="213"/>
      <c r="B37" s="213" t="s">
        <v>65</v>
      </c>
      <c r="C37" s="242"/>
      <c r="D37" s="213"/>
      <c r="E37" s="214" t="s">
        <v>66</v>
      </c>
      <c r="F37" s="243"/>
      <c r="G37" s="244"/>
      <c r="H37" s="428"/>
      <c r="I37" s="245"/>
      <c r="J37" s="428"/>
      <c r="K37" s="224">
        <f t="shared" si="1"/>
        <v>0</v>
      </c>
      <c r="L37" s="428"/>
      <c r="M37" s="224">
        <f t="shared" si="1"/>
        <v>0</v>
      </c>
      <c r="N37" s="428"/>
      <c r="O37" s="224">
        <f t="shared" ref="O37" si="7">N37*$G37</f>
        <v>0</v>
      </c>
    </row>
    <row r="38" spans="1:15" ht="15">
      <c r="A38" s="220"/>
      <c r="B38" s="220"/>
      <c r="C38" s="219" t="s">
        <v>22</v>
      </c>
      <c r="D38" s="220"/>
      <c r="E38" s="246" t="s">
        <v>67</v>
      </c>
      <c r="F38" s="222"/>
      <c r="G38" s="226"/>
      <c r="H38" s="426"/>
      <c r="I38" s="224"/>
      <c r="J38" s="426"/>
      <c r="K38" s="224">
        <f t="shared" si="1"/>
        <v>0</v>
      </c>
      <c r="L38" s="426"/>
      <c r="M38" s="224">
        <f t="shared" si="1"/>
        <v>0</v>
      </c>
      <c r="N38" s="426"/>
      <c r="O38" s="224">
        <f t="shared" ref="O38" si="8">N38*$G38</f>
        <v>0</v>
      </c>
    </row>
    <row r="39" spans="1:15" ht="40.5">
      <c r="A39" s="237"/>
      <c r="B39" s="237"/>
      <c r="C39" s="219" t="s">
        <v>25</v>
      </c>
      <c r="D39" s="219" t="s">
        <v>68</v>
      </c>
      <c r="E39" s="247" t="s">
        <v>69</v>
      </c>
      <c r="F39" s="222" t="s">
        <v>70</v>
      </c>
      <c r="G39" s="226">
        <v>0</v>
      </c>
      <c r="H39" s="426"/>
      <c r="I39" s="224">
        <f t="shared" ref="I39:I45" si="9">H39*$G39</f>
        <v>0</v>
      </c>
      <c r="J39" s="426"/>
      <c r="K39" s="224">
        <f t="shared" si="1"/>
        <v>0</v>
      </c>
      <c r="L39" s="426"/>
      <c r="M39" s="224">
        <f t="shared" si="1"/>
        <v>0</v>
      </c>
      <c r="N39" s="426">
        <v>167.2</v>
      </c>
      <c r="O39" s="224">
        <f t="shared" ref="O39" si="10">N39*$G39</f>
        <v>0</v>
      </c>
    </row>
    <row r="40" spans="1:15" ht="40.5">
      <c r="A40" s="237"/>
      <c r="B40" s="237"/>
      <c r="C40" s="219" t="s">
        <v>28</v>
      </c>
      <c r="D40" s="219" t="s">
        <v>71</v>
      </c>
      <c r="E40" s="247" t="s">
        <v>72</v>
      </c>
      <c r="F40" s="222" t="s">
        <v>70</v>
      </c>
      <c r="G40" s="226">
        <v>0</v>
      </c>
      <c r="H40" s="426"/>
      <c r="I40" s="224">
        <f t="shared" si="9"/>
        <v>0</v>
      </c>
      <c r="J40" s="426"/>
      <c r="K40" s="224">
        <f t="shared" si="1"/>
        <v>0</v>
      </c>
      <c r="L40" s="426"/>
      <c r="M40" s="224">
        <f t="shared" si="1"/>
        <v>0</v>
      </c>
      <c r="N40" s="426">
        <v>198</v>
      </c>
      <c r="O40" s="224">
        <f t="shared" ref="O40" si="11">N40*$G40</f>
        <v>0</v>
      </c>
    </row>
    <row r="41" spans="1:15">
      <c r="A41" s="237"/>
      <c r="B41" s="237"/>
      <c r="C41" s="219" t="s">
        <v>40</v>
      </c>
      <c r="D41" s="219"/>
      <c r="E41" s="248" t="s">
        <v>73</v>
      </c>
      <c r="F41" s="222"/>
      <c r="G41" s="226"/>
      <c r="H41" s="426"/>
      <c r="I41" s="224"/>
      <c r="J41" s="426"/>
      <c r="K41" s="224">
        <f t="shared" si="1"/>
        <v>0</v>
      </c>
      <c r="L41" s="426"/>
      <c r="M41" s="224">
        <f t="shared" si="1"/>
        <v>0</v>
      </c>
      <c r="N41" s="426"/>
      <c r="O41" s="224">
        <f t="shared" ref="O41" si="12">N41*$G41</f>
        <v>0</v>
      </c>
    </row>
    <row r="42" spans="1:15" ht="63.75">
      <c r="A42" s="237"/>
      <c r="B42" s="237"/>
      <c r="C42" s="219" t="s">
        <v>43</v>
      </c>
      <c r="D42" s="219" t="s">
        <v>74</v>
      </c>
      <c r="E42" s="249" t="s">
        <v>75</v>
      </c>
      <c r="F42" s="222" t="s">
        <v>70</v>
      </c>
      <c r="G42" s="226">
        <v>0</v>
      </c>
      <c r="H42" s="426"/>
      <c r="I42" s="224">
        <f t="shared" si="9"/>
        <v>0</v>
      </c>
      <c r="J42" s="426"/>
      <c r="K42" s="224">
        <f t="shared" si="1"/>
        <v>0</v>
      </c>
      <c r="L42" s="426"/>
      <c r="M42" s="224">
        <f t="shared" si="1"/>
        <v>0</v>
      </c>
      <c r="N42" s="426">
        <v>126.5</v>
      </c>
      <c r="O42" s="224">
        <f t="shared" ref="O42" si="13">N42*$G42</f>
        <v>0</v>
      </c>
    </row>
    <row r="43" spans="1:15" ht="63.75">
      <c r="A43" s="237"/>
      <c r="B43" s="237"/>
      <c r="C43" s="219" t="s">
        <v>46</v>
      </c>
      <c r="D43" s="219" t="s">
        <v>76</v>
      </c>
      <c r="E43" s="247" t="s">
        <v>77</v>
      </c>
      <c r="F43" s="222" t="s">
        <v>60</v>
      </c>
      <c r="G43" s="226">
        <v>0</v>
      </c>
      <c r="H43" s="426"/>
      <c r="I43" s="224">
        <f t="shared" si="9"/>
        <v>0</v>
      </c>
      <c r="J43" s="426"/>
      <c r="K43" s="224">
        <f t="shared" si="1"/>
        <v>0</v>
      </c>
      <c r="L43" s="426"/>
      <c r="M43" s="224">
        <f t="shared" si="1"/>
        <v>0</v>
      </c>
      <c r="N43" s="426">
        <v>203.5</v>
      </c>
      <c r="O43" s="224">
        <f t="shared" ref="O43" si="14">N43*$G43</f>
        <v>0</v>
      </c>
    </row>
    <row r="44" spans="1:15">
      <c r="A44" s="237"/>
      <c r="B44" s="237"/>
      <c r="C44" s="220" t="s">
        <v>52</v>
      </c>
      <c r="D44" s="220"/>
      <c r="E44" s="247" t="s">
        <v>78</v>
      </c>
      <c r="F44" s="222"/>
      <c r="G44" s="226"/>
      <c r="H44" s="426"/>
      <c r="I44" s="224"/>
      <c r="J44" s="426"/>
      <c r="K44" s="224">
        <f t="shared" si="1"/>
        <v>0</v>
      </c>
      <c r="L44" s="426"/>
      <c r="M44" s="224">
        <f t="shared" si="1"/>
        <v>0</v>
      </c>
      <c r="N44" s="426"/>
      <c r="O44" s="224">
        <f t="shared" ref="O44" si="15">N44*$G44</f>
        <v>0</v>
      </c>
    </row>
    <row r="45" spans="1:15" ht="38.25">
      <c r="A45" s="237"/>
      <c r="B45" s="237"/>
      <c r="C45" s="219" t="s">
        <v>79</v>
      </c>
      <c r="D45" s="219" t="s">
        <v>80</v>
      </c>
      <c r="E45" s="249" t="s">
        <v>81</v>
      </c>
      <c r="F45" s="222" t="s">
        <v>70</v>
      </c>
      <c r="G45" s="226">
        <f>(G42+G43)*2</f>
        <v>0</v>
      </c>
      <c r="H45" s="429"/>
      <c r="I45" s="224">
        <f t="shared" si="9"/>
        <v>0</v>
      </c>
      <c r="J45" s="429"/>
      <c r="K45" s="224">
        <f t="shared" si="1"/>
        <v>0</v>
      </c>
      <c r="L45" s="429"/>
      <c r="M45" s="224">
        <f t="shared" si="1"/>
        <v>0</v>
      </c>
      <c r="N45" s="426">
        <v>45</v>
      </c>
      <c r="O45" s="224">
        <f t="shared" ref="O45" si="16">N45*$G45</f>
        <v>0</v>
      </c>
    </row>
    <row r="46" spans="1:15" ht="63">
      <c r="A46" s="230" t="s">
        <v>82</v>
      </c>
      <c r="B46" s="230"/>
      <c r="C46" s="232"/>
      <c r="D46" s="232"/>
      <c r="E46" s="230"/>
      <c r="F46" s="250"/>
      <c r="G46" s="235"/>
      <c r="H46" s="427"/>
      <c r="I46" s="236">
        <f>SUM(I39:I45)</f>
        <v>0</v>
      </c>
      <c r="J46" s="427"/>
      <c r="K46" s="236">
        <f>SUM(K39:K45)</f>
        <v>0</v>
      </c>
      <c r="L46" s="427"/>
      <c r="M46" s="236">
        <f>SUM(M39:M45)</f>
        <v>0</v>
      </c>
      <c r="N46" s="427"/>
      <c r="O46" s="236">
        <f>SUM(O39:O45)</f>
        <v>0</v>
      </c>
    </row>
    <row r="47" spans="1:15" ht="15.75">
      <c r="A47" s="213"/>
      <c r="B47" s="213" t="s">
        <v>83</v>
      </c>
      <c r="C47" s="242"/>
      <c r="D47" s="213"/>
      <c r="E47" s="214" t="s">
        <v>84</v>
      </c>
      <c r="F47" s="243"/>
      <c r="G47" s="244"/>
      <c r="H47" s="428"/>
      <c r="I47" s="245"/>
      <c r="J47" s="428"/>
      <c r="K47" s="224">
        <f t="shared" si="1"/>
        <v>0</v>
      </c>
      <c r="L47" s="428"/>
      <c r="M47" s="224">
        <f t="shared" si="1"/>
        <v>0</v>
      </c>
      <c r="N47" s="428"/>
      <c r="O47" s="224">
        <f t="shared" ref="O47" si="17">N47*$G47</f>
        <v>0</v>
      </c>
    </row>
    <row r="48" spans="1:15" ht="89.25">
      <c r="A48" s="219"/>
      <c r="B48" s="219"/>
      <c r="C48" s="220" t="s">
        <v>22</v>
      </c>
      <c r="D48" s="219" t="s">
        <v>85</v>
      </c>
      <c r="E48" s="229" t="s">
        <v>86</v>
      </c>
      <c r="F48" s="222" t="s">
        <v>60</v>
      </c>
      <c r="G48" s="226">
        <v>0</v>
      </c>
      <c r="H48" s="426"/>
      <c r="I48" s="224">
        <f t="shared" ref="I48:I52" si="18">H48*$G48</f>
        <v>0</v>
      </c>
      <c r="J48" s="426"/>
      <c r="K48" s="224">
        <f t="shared" si="1"/>
        <v>0</v>
      </c>
      <c r="L48" s="426"/>
      <c r="M48" s="224">
        <f t="shared" si="1"/>
        <v>0</v>
      </c>
      <c r="N48" s="426">
        <v>324.5</v>
      </c>
      <c r="O48" s="224">
        <f t="shared" ref="O48" si="19">N48*$G48</f>
        <v>0</v>
      </c>
    </row>
    <row r="49" spans="1:15" ht="89.25">
      <c r="A49" s="219"/>
      <c r="B49" s="219"/>
      <c r="C49" s="220" t="s">
        <v>40</v>
      </c>
      <c r="D49" s="219" t="s">
        <v>87</v>
      </c>
      <c r="E49" s="228" t="s">
        <v>88</v>
      </c>
      <c r="F49" s="222" t="s">
        <v>60</v>
      </c>
      <c r="G49" s="239">
        <f>0/100*G11</f>
        <v>0</v>
      </c>
      <c r="H49" s="430"/>
      <c r="I49" s="224">
        <f t="shared" si="18"/>
        <v>0</v>
      </c>
      <c r="J49" s="430"/>
      <c r="K49" s="224">
        <f t="shared" si="1"/>
        <v>0</v>
      </c>
      <c r="L49" s="430"/>
      <c r="M49" s="224">
        <f t="shared" si="1"/>
        <v>0</v>
      </c>
      <c r="N49" s="426">
        <v>319</v>
      </c>
      <c r="O49" s="224">
        <f t="shared" ref="O49" si="20">N49*$G49</f>
        <v>0</v>
      </c>
    </row>
    <row r="50" spans="1:15" ht="51">
      <c r="A50" s="219"/>
      <c r="B50" s="219"/>
      <c r="C50" s="220" t="s">
        <v>52</v>
      </c>
      <c r="D50" s="219" t="s">
        <v>89</v>
      </c>
      <c r="E50" s="251" t="s">
        <v>90</v>
      </c>
      <c r="F50" s="222" t="s">
        <v>91</v>
      </c>
      <c r="G50" s="226">
        <v>0</v>
      </c>
      <c r="H50" s="431"/>
      <c r="I50" s="224">
        <f t="shared" si="18"/>
        <v>0</v>
      </c>
      <c r="J50" s="431"/>
      <c r="K50" s="224">
        <f t="shared" si="1"/>
        <v>0</v>
      </c>
      <c r="L50" s="431"/>
      <c r="M50" s="224">
        <f t="shared" si="1"/>
        <v>0</v>
      </c>
      <c r="N50" s="426">
        <v>77</v>
      </c>
      <c r="O50" s="224">
        <f t="shared" ref="O50" si="21">N50*$G50</f>
        <v>0</v>
      </c>
    </row>
    <row r="51" spans="1:15" ht="89.25">
      <c r="A51" s="219"/>
      <c r="B51" s="219"/>
      <c r="C51" s="220" t="s">
        <v>92</v>
      </c>
      <c r="D51" s="219" t="s">
        <v>93</v>
      </c>
      <c r="E51" s="229" t="s">
        <v>94</v>
      </c>
      <c r="F51" s="222" t="s">
        <v>91</v>
      </c>
      <c r="G51" s="226">
        <v>0</v>
      </c>
      <c r="H51" s="431"/>
      <c r="I51" s="224">
        <f t="shared" si="18"/>
        <v>0</v>
      </c>
      <c r="J51" s="431"/>
      <c r="K51" s="224">
        <f t="shared" si="1"/>
        <v>0</v>
      </c>
      <c r="L51" s="431"/>
      <c r="M51" s="224">
        <f t="shared" si="1"/>
        <v>0</v>
      </c>
      <c r="N51" s="426">
        <v>88</v>
      </c>
      <c r="O51" s="224">
        <f t="shared" ref="O51" si="22">N51*$G51</f>
        <v>0</v>
      </c>
    </row>
    <row r="52" spans="1:15" ht="89.25">
      <c r="A52" s="219"/>
      <c r="B52" s="219"/>
      <c r="C52" s="220" t="s">
        <v>95</v>
      </c>
      <c r="D52" s="227" t="s">
        <v>93</v>
      </c>
      <c r="E52" s="229" t="s">
        <v>1117</v>
      </c>
      <c r="F52" s="222" t="s">
        <v>91</v>
      </c>
      <c r="G52" s="226">
        <v>0</v>
      </c>
      <c r="H52" s="431"/>
      <c r="I52" s="224">
        <f t="shared" si="18"/>
        <v>0</v>
      </c>
      <c r="J52" s="431"/>
      <c r="K52" s="224">
        <f t="shared" si="1"/>
        <v>0</v>
      </c>
      <c r="L52" s="431"/>
      <c r="M52" s="224">
        <f t="shared" si="1"/>
        <v>0</v>
      </c>
      <c r="N52" s="426">
        <v>143</v>
      </c>
      <c r="O52" s="224">
        <f t="shared" ref="O52" si="23">N52*$G52</f>
        <v>0</v>
      </c>
    </row>
    <row r="53" spans="1:15" ht="63">
      <c r="A53" s="230" t="s">
        <v>96</v>
      </c>
      <c r="B53" s="230"/>
      <c r="C53" s="232"/>
      <c r="D53" s="232"/>
      <c r="E53" s="230"/>
      <c r="F53" s="250"/>
      <c r="G53" s="235"/>
      <c r="H53" s="427"/>
      <c r="I53" s="236">
        <f>SUM(I48:I52)</f>
        <v>0</v>
      </c>
      <c r="J53" s="427"/>
      <c r="K53" s="236">
        <f>SUM(K48:K52)</f>
        <v>0</v>
      </c>
      <c r="L53" s="427"/>
      <c r="M53" s="236">
        <f>SUM(M48:M52)</f>
        <v>0</v>
      </c>
      <c r="N53" s="427"/>
      <c r="O53" s="236">
        <f>SUM(O48:O52)</f>
        <v>0</v>
      </c>
    </row>
    <row r="54" spans="1:15" ht="15.75">
      <c r="A54" s="252"/>
      <c r="B54" s="252" t="s">
        <v>97</v>
      </c>
      <c r="C54" s="213"/>
      <c r="D54" s="213"/>
      <c r="E54" s="253" t="s">
        <v>98</v>
      </c>
      <c r="F54" s="254"/>
      <c r="G54" s="255"/>
      <c r="H54" s="432"/>
      <c r="I54" s="256"/>
      <c r="J54" s="432"/>
      <c r="K54" s="224">
        <f t="shared" si="1"/>
        <v>0</v>
      </c>
      <c r="L54" s="432"/>
      <c r="M54" s="224">
        <f t="shared" si="1"/>
        <v>0</v>
      </c>
      <c r="N54" s="432"/>
      <c r="O54" s="224">
        <f t="shared" ref="O54" si="24">N54*$G54</f>
        <v>0</v>
      </c>
    </row>
    <row r="55" spans="1:15" ht="51">
      <c r="A55" s="219"/>
      <c r="B55" s="219"/>
      <c r="C55" s="220" t="s">
        <v>22</v>
      </c>
      <c r="D55" s="219" t="s">
        <v>99</v>
      </c>
      <c r="E55" s="225" t="s">
        <v>1118</v>
      </c>
      <c r="F55" s="222" t="s">
        <v>91</v>
      </c>
      <c r="G55" s="226">
        <v>0</v>
      </c>
      <c r="H55" s="431"/>
      <c r="I55" s="224">
        <f t="shared" ref="I55:I60" si="25">H55*$G55</f>
        <v>0</v>
      </c>
      <c r="J55" s="431"/>
      <c r="K55" s="224">
        <f t="shared" si="1"/>
        <v>0</v>
      </c>
      <c r="L55" s="431"/>
      <c r="M55" s="224">
        <f t="shared" si="1"/>
        <v>0</v>
      </c>
      <c r="N55" s="473">
        <v>805.99750000000006</v>
      </c>
      <c r="O55" s="224">
        <f t="shared" ref="O55" si="26">N55*$G55</f>
        <v>0</v>
      </c>
    </row>
    <row r="56" spans="1:15" ht="51">
      <c r="A56" s="219"/>
      <c r="B56" s="219"/>
      <c r="C56" s="220" t="s">
        <v>40</v>
      </c>
      <c r="D56" s="227" t="s">
        <v>100</v>
      </c>
      <c r="E56" s="225" t="s">
        <v>1119</v>
      </c>
      <c r="F56" s="222" t="s">
        <v>91</v>
      </c>
      <c r="G56" s="257">
        <f>0/100*G11</f>
        <v>0</v>
      </c>
      <c r="H56" s="431"/>
      <c r="I56" s="224">
        <f t="shared" si="25"/>
        <v>0</v>
      </c>
      <c r="J56" s="431"/>
      <c r="K56" s="224">
        <f t="shared" si="1"/>
        <v>0</v>
      </c>
      <c r="L56" s="431"/>
      <c r="M56" s="224">
        <f t="shared" si="1"/>
        <v>0</v>
      </c>
      <c r="N56" s="473">
        <v>555.55500000000006</v>
      </c>
      <c r="O56" s="224">
        <f t="shared" ref="O56" si="27">N56*$G56</f>
        <v>0</v>
      </c>
    </row>
    <row r="57" spans="1:15" ht="51">
      <c r="A57" s="219"/>
      <c r="B57" s="219"/>
      <c r="C57" s="220" t="s">
        <v>52</v>
      </c>
      <c r="D57" s="219" t="s">
        <v>101</v>
      </c>
      <c r="E57" s="251" t="s">
        <v>102</v>
      </c>
      <c r="F57" s="222" t="s">
        <v>103</v>
      </c>
      <c r="G57" s="226">
        <f>54.43/100*G11</f>
        <v>280.85880000000003</v>
      </c>
      <c r="H57" s="431">
        <v>110</v>
      </c>
      <c r="I57" s="224">
        <f t="shared" si="25"/>
        <v>30894.468000000004</v>
      </c>
      <c r="J57" s="431">
        <v>325</v>
      </c>
      <c r="K57" s="224">
        <f t="shared" si="1"/>
        <v>91279.110000000015</v>
      </c>
      <c r="L57" s="494">
        <v>265</v>
      </c>
      <c r="M57" s="224">
        <f t="shared" si="1"/>
        <v>74427.582000000009</v>
      </c>
      <c r="N57" s="473">
        <v>145</v>
      </c>
      <c r="O57" s="224">
        <f t="shared" ref="O57" si="28">N57*$G57</f>
        <v>40724.526000000005</v>
      </c>
    </row>
    <row r="58" spans="1:15" ht="25.5">
      <c r="A58" s="219"/>
      <c r="B58" s="219"/>
      <c r="C58" s="220" t="s">
        <v>92</v>
      </c>
      <c r="D58" s="227" t="s">
        <v>104</v>
      </c>
      <c r="E58" s="228" t="s">
        <v>105</v>
      </c>
      <c r="F58" s="222" t="s">
        <v>103</v>
      </c>
      <c r="G58" s="226">
        <v>0</v>
      </c>
      <c r="H58" s="431"/>
      <c r="I58" s="224">
        <f t="shared" si="25"/>
        <v>0</v>
      </c>
      <c r="J58" s="431"/>
      <c r="K58" s="224">
        <f t="shared" si="1"/>
        <v>0</v>
      </c>
      <c r="L58" s="431"/>
      <c r="M58" s="224">
        <f t="shared" si="1"/>
        <v>0</v>
      </c>
      <c r="N58" s="473">
        <v>130.76249999999999</v>
      </c>
      <c r="O58" s="224">
        <f t="shared" ref="O58" si="29">N58*$G58</f>
        <v>0</v>
      </c>
    </row>
    <row r="59" spans="1:15" ht="25.5">
      <c r="A59" s="219"/>
      <c r="B59" s="219"/>
      <c r="C59" s="220" t="s">
        <v>95</v>
      </c>
      <c r="D59" s="227" t="s">
        <v>106</v>
      </c>
      <c r="E59" s="228" t="s">
        <v>107</v>
      </c>
      <c r="F59" s="222" t="s">
        <v>103</v>
      </c>
      <c r="G59" s="226">
        <v>0</v>
      </c>
      <c r="H59" s="431"/>
      <c r="I59" s="224">
        <f t="shared" si="25"/>
        <v>0</v>
      </c>
      <c r="J59" s="431"/>
      <c r="K59" s="224">
        <f t="shared" si="1"/>
        <v>0</v>
      </c>
      <c r="L59" s="431"/>
      <c r="M59" s="224">
        <f t="shared" si="1"/>
        <v>0</v>
      </c>
      <c r="N59" s="473">
        <v>517.30250000000001</v>
      </c>
      <c r="O59" s="224">
        <f t="shared" ref="O59" si="30">N59*$G59</f>
        <v>0</v>
      </c>
    </row>
    <row r="60" spans="1:15" ht="51">
      <c r="A60" s="220"/>
      <c r="B60" s="220"/>
      <c r="C60" s="220" t="s">
        <v>108</v>
      </c>
      <c r="D60" s="227" t="s">
        <v>109</v>
      </c>
      <c r="E60" s="228" t="s">
        <v>110</v>
      </c>
      <c r="F60" s="222" t="s">
        <v>91</v>
      </c>
      <c r="G60" s="226">
        <v>0</v>
      </c>
      <c r="H60" s="431"/>
      <c r="I60" s="224">
        <f t="shared" si="25"/>
        <v>0</v>
      </c>
      <c r="J60" s="431"/>
      <c r="K60" s="224">
        <f t="shared" si="1"/>
        <v>0</v>
      </c>
      <c r="L60" s="431"/>
      <c r="M60" s="224">
        <f t="shared" si="1"/>
        <v>0</v>
      </c>
      <c r="N60" s="473">
        <v>1261.8911249999999</v>
      </c>
      <c r="O60" s="224">
        <f t="shared" ref="O60" si="31">N60*$G60</f>
        <v>0</v>
      </c>
    </row>
    <row r="61" spans="1:15" ht="63">
      <c r="A61" s="230" t="s">
        <v>111</v>
      </c>
      <c r="B61" s="230"/>
      <c r="C61" s="232"/>
      <c r="D61" s="232"/>
      <c r="E61" s="258"/>
      <c r="F61" s="259"/>
      <c r="G61" s="260"/>
      <c r="H61" s="433"/>
      <c r="I61" s="261">
        <f>SUM(I55:I60)</f>
        <v>30894.468000000004</v>
      </c>
      <c r="J61" s="433"/>
      <c r="K61" s="261">
        <f>SUM(K55:K60)</f>
        <v>91279.110000000015</v>
      </c>
      <c r="L61" s="433"/>
      <c r="M61" s="261">
        <f>SUM(M55:M60)</f>
        <v>74427.582000000009</v>
      </c>
      <c r="N61" s="433"/>
      <c r="O61" s="261">
        <f>SUM(O55:O60)</f>
        <v>40724.526000000005</v>
      </c>
    </row>
    <row r="62" spans="1:15" ht="15.75">
      <c r="A62" s="252"/>
      <c r="B62" s="252" t="s">
        <v>112</v>
      </c>
      <c r="C62" s="213"/>
      <c r="D62" s="213"/>
      <c r="E62" s="253" t="s">
        <v>113</v>
      </c>
      <c r="F62" s="254"/>
      <c r="G62" s="255"/>
      <c r="H62" s="432"/>
      <c r="I62" s="256"/>
      <c r="J62" s="432"/>
      <c r="K62" s="224">
        <f t="shared" si="1"/>
        <v>0</v>
      </c>
      <c r="L62" s="432"/>
      <c r="M62" s="224">
        <f t="shared" si="1"/>
        <v>0</v>
      </c>
      <c r="N62" s="432"/>
      <c r="O62" s="224">
        <f t="shared" ref="O62" si="32">N62*$G62</f>
        <v>0</v>
      </c>
    </row>
    <row r="63" spans="1:15" ht="89.25">
      <c r="A63" s="219"/>
      <c r="B63" s="219"/>
      <c r="C63" s="262" t="s">
        <v>22</v>
      </c>
      <c r="D63" s="222" t="s">
        <v>1120</v>
      </c>
      <c r="E63" s="229" t="s">
        <v>114</v>
      </c>
      <c r="F63" s="222" t="s">
        <v>91</v>
      </c>
      <c r="G63" s="226">
        <v>0</v>
      </c>
      <c r="H63" s="431"/>
      <c r="I63" s="224">
        <f t="shared" ref="I63:I85" si="33">H63*$G63</f>
        <v>0</v>
      </c>
      <c r="J63" s="431"/>
      <c r="K63" s="224">
        <f t="shared" si="1"/>
        <v>0</v>
      </c>
      <c r="L63" s="431"/>
      <c r="M63" s="224">
        <f t="shared" si="1"/>
        <v>0</v>
      </c>
      <c r="N63" s="473">
        <v>165</v>
      </c>
      <c r="O63" s="224">
        <f t="shared" ref="O63" si="34">N63*$G63</f>
        <v>0</v>
      </c>
    </row>
    <row r="64" spans="1:15" ht="102">
      <c r="A64" s="219"/>
      <c r="B64" s="219"/>
      <c r="C64" s="220" t="s">
        <v>40</v>
      </c>
      <c r="D64" s="219" t="s">
        <v>1121</v>
      </c>
      <c r="E64" s="229" t="s">
        <v>115</v>
      </c>
      <c r="F64" s="222" t="s">
        <v>91</v>
      </c>
      <c r="G64" s="226">
        <v>0</v>
      </c>
      <c r="H64" s="431"/>
      <c r="I64" s="224">
        <f t="shared" si="33"/>
        <v>0</v>
      </c>
      <c r="J64" s="431"/>
      <c r="K64" s="224">
        <f t="shared" si="1"/>
        <v>0</v>
      </c>
      <c r="L64" s="431"/>
      <c r="M64" s="224">
        <f t="shared" si="1"/>
        <v>0</v>
      </c>
      <c r="N64" s="473">
        <v>165</v>
      </c>
      <c r="O64" s="224">
        <f t="shared" ref="O64" si="35">N64*$G64</f>
        <v>0</v>
      </c>
    </row>
    <row r="65" spans="1:15" ht="89.25">
      <c r="A65" s="219"/>
      <c r="B65" s="219"/>
      <c r="C65" s="220" t="s">
        <v>52</v>
      </c>
      <c r="D65" s="219" t="s">
        <v>1122</v>
      </c>
      <c r="E65" s="229" t="s">
        <v>116</v>
      </c>
      <c r="F65" s="222" t="s">
        <v>91</v>
      </c>
      <c r="G65" s="226">
        <v>0</v>
      </c>
      <c r="H65" s="431"/>
      <c r="I65" s="224">
        <f t="shared" si="33"/>
        <v>0</v>
      </c>
      <c r="J65" s="431"/>
      <c r="K65" s="224">
        <f t="shared" si="1"/>
        <v>0</v>
      </c>
      <c r="L65" s="431"/>
      <c r="M65" s="224">
        <f t="shared" si="1"/>
        <v>0</v>
      </c>
      <c r="N65" s="473">
        <v>165</v>
      </c>
      <c r="O65" s="224">
        <f t="shared" ref="O65" si="36">N65*$G65</f>
        <v>0</v>
      </c>
    </row>
    <row r="66" spans="1:15" ht="89.25">
      <c r="A66" s="220"/>
      <c r="B66" s="220"/>
      <c r="C66" s="220" t="s">
        <v>92</v>
      </c>
      <c r="D66" s="219" t="s">
        <v>1123</v>
      </c>
      <c r="E66" s="229" t="s">
        <v>117</v>
      </c>
      <c r="F66" s="222" t="s">
        <v>91</v>
      </c>
      <c r="G66" s="226">
        <v>0</v>
      </c>
      <c r="H66" s="431"/>
      <c r="I66" s="224">
        <f t="shared" si="33"/>
        <v>0</v>
      </c>
      <c r="J66" s="431"/>
      <c r="K66" s="224">
        <f t="shared" si="1"/>
        <v>0</v>
      </c>
      <c r="L66" s="431"/>
      <c r="M66" s="224">
        <f t="shared" si="1"/>
        <v>0</v>
      </c>
      <c r="N66" s="473">
        <v>170</v>
      </c>
      <c r="O66" s="224">
        <f t="shared" ref="O66" si="37">N66*$G66</f>
        <v>0</v>
      </c>
    </row>
    <row r="67" spans="1:15" ht="89.25">
      <c r="A67" s="220"/>
      <c r="B67" s="220"/>
      <c r="C67" s="220" t="s">
        <v>118</v>
      </c>
      <c r="D67" s="263" t="s">
        <v>1124</v>
      </c>
      <c r="E67" s="264" t="s">
        <v>119</v>
      </c>
      <c r="F67" s="222" t="s">
        <v>91</v>
      </c>
      <c r="G67" s="226">
        <v>567</v>
      </c>
      <c r="H67" s="431">
        <v>125</v>
      </c>
      <c r="I67" s="224">
        <f t="shared" si="33"/>
        <v>70875</v>
      </c>
      <c r="J67" s="431">
        <v>245</v>
      </c>
      <c r="K67" s="224">
        <f t="shared" si="1"/>
        <v>138915</v>
      </c>
      <c r="L67" s="494">
        <v>232</v>
      </c>
      <c r="M67" s="224">
        <f t="shared" si="1"/>
        <v>131544</v>
      </c>
      <c r="N67" s="426">
        <v>150</v>
      </c>
      <c r="O67" s="224">
        <f t="shared" ref="O67" si="38">N67*$G67</f>
        <v>85050</v>
      </c>
    </row>
    <row r="68" spans="1:15" ht="102">
      <c r="A68" s="220"/>
      <c r="B68" s="220"/>
      <c r="C68" s="220" t="s">
        <v>95</v>
      </c>
      <c r="D68" s="219" t="s">
        <v>1125</v>
      </c>
      <c r="E68" s="229" t="s">
        <v>120</v>
      </c>
      <c r="F68" s="222" t="s">
        <v>91</v>
      </c>
      <c r="G68" s="226">
        <v>0</v>
      </c>
      <c r="H68" s="431"/>
      <c r="I68" s="224">
        <f t="shared" si="33"/>
        <v>0</v>
      </c>
      <c r="J68" s="431"/>
      <c r="K68" s="224">
        <f t="shared" si="1"/>
        <v>0</v>
      </c>
      <c r="L68" s="494">
        <v>195</v>
      </c>
      <c r="M68" s="224">
        <f t="shared" si="1"/>
        <v>0</v>
      </c>
      <c r="N68" s="474">
        <v>0</v>
      </c>
      <c r="O68" s="224">
        <f t="shared" ref="O68" si="39">N68*$G68</f>
        <v>0</v>
      </c>
    </row>
    <row r="69" spans="1:15" ht="89.25">
      <c r="A69" s="219"/>
      <c r="B69" s="219"/>
      <c r="C69" s="220" t="s">
        <v>108</v>
      </c>
      <c r="D69" s="219" t="s">
        <v>1126</v>
      </c>
      <c r="E69" s="265" t="s">
        <v>121</v>
      </c>
      <c r="F69" s="222" t="s">
        <v>91</v>
      </c>
      <c r="G69" s="226">
        <v>0</v>
      </c>
      <c r="H69" s="431"/>
      <c r="I69" s="224">
        <f t="shared" si="33"/>
        <v>0</v>
      </c>
      <c r="J69" s="431"/>
      <c r="K69" s="224">
        <f t="shared" si="1"/>
        <v>0</v>
      </c>
      <c r="L69" s="474"/>
      <c r="M69" s="224">
        <f t="shared" si="1"/>
        <v>0</v>
      </c>
      <c r="N69" s="473">
        <v>220</v>
      </c>
      <c r="O69" s="224">
        <f t="shared" ref="O69" si="40">N69*$G69</f>
        <v>0</v>
      </c>
    </row>
    <row r="70" spans="1:15" ht="76.5">
      <c r="A70" s="219"/>
      <c r="B70" s="219"/>
      <c r="C70" s="220" t="s">
        <v>122</v>
      </c>
      <c r="D70" s="219" t="s">
        <v>123</v>
      </c>
      <c r="E70" s="229" t="s">
        <v>124</v>
      </c>
      <c r="F70" s="222" t="s">
        <v>91</v>
      </c>
      <c r="G70" s="226">
        <v>0</v>
      </c>
      <c r="H70" s="431"/>
      <c r="I70" s="224">
        <f t="shared" si="33"/>
        <v>0</v>
      </c>
      <c r="J70" s="431"/>
      <c r="K70" s="224">
        <f t="shared" si="1"/>
        <v>0</v>
      </c>
      <c r="L70" s="474"/>
      <c r="M70" s="224">
        <f t="shared" si="1"/>
        <v>0</v>
      </c>
      <c r="N70" s="473">
        <v>275</v>
      </c>
      <c r="O70" s="224">
        <f t="shared" ref="O70" si="41">N70*$G70</f>
        <v>0</v>
      </c>
    </row>
    <row r="71" spans="1:15" ht="76.5">
      <c r="A71" s="219"/>
      <c r="B71" s="219"/>
      <c r="C71" s="220" t="s">
        <v>125</v>
      </c>
      <c r="D71" s="219" t="s">
        <v>126</v>
      </c>
      <c r="E71" s="229" t="s">
        <v>127</v>
      </c>
      <c r="F71" s="222" t="s">
        <v>128</v>
      </c>
      <c r="G71" s="226">
        <v>0</v>
      </c>
      <c r="H71" s="431"/>
      <c r="I71" s="224">
        <f t="shared" si="33"/>
        <v>0</v>
      </c>
      <c r="J71" s="431"/>
      <c r="K71" s="224">
        <f t="shared" si="1"/>
        <v>0</v>
      </c>
      <c r="L71" s="474"/>
      <c r="M71" s="224">
        <f t="shared" si="1"/>
        <v>0</v>
      </c>
      <c r="N71" s="473">
        <v>253</v>
      </c>
      <c r="O71" s="224">
        <f t="shared" ref="O71" si="42">N71*$G71</f>
        <v>0</v>
      </c>
    </row>
    <row r="72" spans="1:15" ht="89.25">
      <c r="A72" s="219"/>
      <c r="B72" s="219"/>
      <c r="C72" s="262" t="s">
        <v>129</v>
      </c>
      <c r="D72" s="219" t="s">
        <v>1127</v>
      </c>
      <c r="E72" s="229" t="s">
        <v>130</v>
      </c>
      <c r="F72" s="222" t="s">
        <v>128</v>
      </c>
      <c r="G72" s="226">
        <v>0</v>
      </c>
      <c r="H72" s="431"/>
      <c r="I72" s="224">
        <f t="shared" si="33"/>
        <v>0</v>
      </c>
      <c r="J72" s="431"/>
      <c r="K72" s="224">
        <f t="shared" si="1"/>
        <v>0</v>
      </c>
      <c r="L72" s="474"/>
      <c r="M72" s="224">
        <f t="shared" si="1"/>
        <v>0</v>
      </c>
      <c r="N72" s="475">
        <v>96.8</v>
      </c>
      <c r="O72" s="224">
        <f t="shared" ref="O72" si="43">N72*$G72</f>
        <v>0</v>
      </c>
    </row>
    <row r="73" spans="1:15" ht="89.25">
      <c r="A73" s="219"/>
      <c r="B73" s="219"/>
      <c r="C73" s="220" t="s">
        <v>131</v>
      </c>
      <c r="D73" s="219" t="s">
        <v>1128</v>
      </c>
      <c r="E73" s="229" t="s">
        <v>132</v>
      </c>
      <c r="F73" s="222" t="s">
        <v>128</v>
      </c>
      <c r="G73" s="226">
        <v>0</v>
      </c>
      <c r="H73" s="431"/>
      <c r="I73" s="224">
        <f t="shared" si="33"/>
        <v>0</v>
      </c>
      <c r="J73" s="431"/>
      <c r="K73" s="224">
        <f t="shared" si="1"/>
        <v>0</v>
      </c>
      <c r="L73" s="474"/>
      <c r="M73" s="224">
        <f t="shared" si="1"/>
        <v>0</v>
      </c>
      <c r="N73" s="473">
        <v>96.8</v>
      </c>
      <c r="O73" s="224">
        <f t="shared" ref="O73" si="44">N73*$G73</f>
        <v>0</v>
      </c>
    </row>
    <row r="74" spans="1:15" ht="76.5">
      <c r="A74" s="219"/>
      <c r="B74" s="219"/>
      <c r="C74" s="220" t="s">
        <v>133</v>
      </c>
      <c r="D74" s="263" t="s">
        <v>1129</v>
      </c>
      <c r="E74" s="264" t="s">
        <v>132</v>
      </c>
      <c r="F74" s="222" t="s">
        <v>128</v>
      </c>
      <c r="G74" s="226">
        <v>115</v>
      </c>
      <c r="H74" s="431">
        <v>90</v>
      </c>
      <c r="I74" s="224">
        <f t="shared" si="33"/>
        <v>10350</v>
      </c>
      <c r="J74" s="431">
        <v>120</v>
      </c>
      <c r="K74" s="224">
        <f t="shared" si="1"/>
        <v>13800</v>
      </c>
      <c r="L74" s="494">
        <v>235</v>
      </c>
      <c r="M74" s="224">
        <f t="shared" si="1"/>
        <v>27025</v>
      </c>
      <c r="N74" s="473">
        <v>90</v>
      </c>
      <c r="O74" s="224">
        <f t="shared" ref="O74" si="45">N74*$G74</f>
        <v>10350</v>
      </c>
    </row>
    <row r="75" spans="1:15" ht="89.25">
      <c r="A75" s="219"/>
      <c r="B75" s="219"/>
      <c r="C75" s="220" t="s">
        <v>134</v>
      </c>
      <c r="D75" s="219" t="s">
        <v>1130</v>
      </c>
      <c r="E75" s="229" t="s">
        <v>135</v>
      </c>
      <c r="F75" s="222" t="s">
        <v>128</v>
      </c>
      <c r="G75" s="226">
        <f>1.76/100*G11</f>
        <v>9.0815999999999999</v>
      </c>
      <c r="H75" s="431">
        <v>90</v>
      </c>
      <c r="I75" s="224">
        <f t="shared" si="33"/>
        <v>817.34399999999994</v>
      </c>
      <c r="J75" s="431">
        <v>160</v>
      </c>
      <c r="K75" s="224">
        <f t="shared" si="1"/>
        <v>1453.056</v>
      </c>
      <c r="L75" s="494">
        <v>235</v>
      </c>
      <c r="M75" s="224">
        <f t="shared" si="1"/>
        <v>2134.1759999999999</v>
      </c>
      <c r="N75" s="473">
        <v>85</v>
      </c>
      <c r="O75" s="224">
        <f t="shared" ref="O75" si="46">N75*$G75</f>
        <v>771.93600000000004</v>
      </c>
    </row>
    <row r="76" spans="1:15" ht="76.5">
      <c r="A76" s="219"/>
      <c r="B76" s="219"/>
      <c r="C76" s="220" t="s">
        <v>136</v>
      </c>
      <c r="D76" s="219" t="s">
        <v>1131</v>
      </c>
      <c r="E76" s="266" t="s">
        <v>137</v>
      </c>
      <c r="F76" s="222" t="s">
        <v>91</v>
      </c>
      <c r="G76" s="226">
        <f>90.79/100*G11</f>
        <v>468.47640000000001</v>
      </c>
      <c r="H76" s="431">
        <v>130</v>
      </c>
      <c r="I76" s="224">
        <f t="shared" si="33"/>
        <v>60901.932000000001</v>
      </c>
      <c r="J76" s="431">
        <v>220</v>
      </c>
      <c r="K76" s="224">
        <f t="shared" si="1"/>
        <v>103064.808</v>
      </c>
      <c r="L76" s="494">
        <v>240</v>
      </c>
      <c r="M76" s="224">
        <f t="shared" si="1"/>
        <v>112434.33600000001</v>
      </c>
      <c r="N76" s="473">
        <v>145</v>
      </c>
      <c r="O76" s="224">
        <f t="shared" ref="O76" si="47">N76*$G76</f>
        <v>67929.078000000009</v>
      </c>
    </row>
    <row r="77" spans="1:15" ht="76.5">
      <c r="A77" s="219"/>
      <c r="B77" s="219"/>
      <c r="C77" s="220" t="s">
        <v>138</v>
      </c>
      <c r="D77" s="219" t="s">
        <v>1132</v>
      </c>
      <c r="E77" s="266" t="s">
        <v>139</v>
      </c>
      <c r="F77" s="222" t="s">
        <v>91</v>
      </c>
      <c r="G77" s="226">
        <f>125.7/100*G11</f>
        <v>648.61200000000008</v>
      </c>
      <c r="H77" s="431">
        <v>130</v>
      </c>
      <c r="I77" s="224">
        <f t="shared" si="33"/>
        <v>84319.560000000012</v>
      </c>
      <c r="J77" s="431">
        <v>195</v>
      </c>
      <c r="K77" s="224">
        <f t="shared" si="1"/>
        <v>126479.34000000001</v>
      </c>
      <c r="L77" s="494">
        <v>240</v>
      </c>
      <c r="M77" s="224">
        <f t="shared" si="1"/>
        <v>155666.88</v>
      </c>
      <c r="N77" s="473">
        <v>140</v>
      </c>
      <c r="O77" s="224">
        <f t="shared" ref="O77" si="48">N77*$G77</f>
        <v>90805.680000000008</v>
      </c>
    </row>
    <row r="78" spans="1:15" ht="76.5">
      <c r="A78" s="219"/>
      <c r="B78" s="219"/>
      <c r="C78" s="220" t="s">
        <v>140</v>
      </c>
      <c r="D78" s="222" t="s">
        <v>141</v>
      </c>
      <c r="E78" s="267" t="s">
        <v>142</v>
      </c>
      <c r="F78" s="222" t="s">
        <v>91</v>
      </c>
      <c r="G78" s="226">
        <v>0</v>
      </c>
      <c r="H78" s="431"/>
      <c r="I78" s="224">
        <f t="shared" si="33"/>
        <v>0</v>
      </c>
      <c r="J78" s="431"/>
      <c r="K78" s="224">
        <f t="shared" si="1"/>
        <v>0</v>
      </c>
      <c r="L78" s="474"/>
      <c r="M78" s="224">
        <f t="shared" si="1"/>
        <v>0</v>
      </c>
      <c r="N78" s="473">
        <v>146.30000000000001</v>
      </c>
      <c r="O78" s="224">
        <f t="shared" ref="O78" si="49">N78*$G78</f>
        <v>0</v>
      </c>
    </row>
    <row r="79" spans="1:15" ht="76.5">
      <c r="A79" s="219"/>
      <c r="B79" s="219"/>
      <c r="C79" s="220" t="s">
        <v>143</v>
      </c>
      <c r="D79" s="222" t="s">
        <v>144</v>
      </c>
      <c r="E79" s="229" t="s">
        <v>145</v>
      </c>
      <c r="F79" s="222" t="s">
        <v>91</v>
      </c>
      <c r="G79" s="226">
        <v>0</v>
      </c>
      <c r="H79" s="431"/>
      <c r="I79" s="224">
        <f t="shared" si="33"/>
        <v>0</v>
      </c>
      <c r="J79" s="431"/>
      <c r="K79" s="224">
        <f t="shared" si="1"/>
        <v>0</v>
      </c>
      <c r="L79" s="474"/>
      <c r="M79" s="224">
        <f t="shared" si="1"/>
        <v>0</v>
      </c>
      <c r="N79" s="474">
        <v>0</v>
      </c>
      <c r="O79" s="224">
        <f t="shared" ref="O79" si="50">N79*$G79</f>
        <v>0</v>
      </c>
    </row>
    <row r="80" spans="1:15" ht="63.75">
      <c r="A80" s="219"/>
      <c r="B80" s="219"/>
      <c r="C80" s="220" t="s">
        <v>146</v>
      </c>
      <c r="D80" s="219" t="s">
        <v>1133</v>
      </c>
      <c r="E80" s="267" t="s">
        <v>147</v>
      </c>
      <c r="F80" s="222" t="s">
        <v>91</v>
      </c>
      <c r="G80" s="226">
        <v>0</v>
      </c>
      <c r="H80" s="431"/>
      <c r="I80" s="224">
        <f t="shared" si="33"/>
        <v>0</v>
      </c>
      <c r="J80" s="431"/>
      <c r="K80" s="224">
        <f t="shared" si="1"/>
        <v>0</v>
      </c>
      <c r="L80" s="474"/>
      <c r="M80" s="224">
        <f t="shared" si="1"/>
        <v>0</v>
      </c>
      <c r="N80" s="473">
        <v>176</v>
      </c>
      <c r="O80" s="224">
        <f t="shared" ref="O80" si="51">N80*$G80</f>
        <v>0</v>
      </c>
    </row>
    <row r="81" spans="1:15" ht="76.5">
      <c r="A81" s="219"/>
      <c r="B81" s="219"/>
      <c r="C81" s="220" t="s">
        <v>148</v>
      </c>
      <c r="D81" s="219" t="s">
        <v>149</v>
      </c>
      <c r="E81" s="266" t="s">
        <v>150</v>
      </c>
      <c r="F81" s="222" t="s">
        <v>91</v>
      </c>
      <c r="G81" s="226">
        <v>0</v>
      </c>
      <c r="H81" s="431"/>
      <c r="I81" s="224">
        <f t="shared" si="33"/>
        <v>0</v>
      </c>
      <c r="J81" s="431"/>
      <c r="K81" s="224">
        <f t="shared" si="1"/>
        <v>0</v>
      </c>
      <c r="L81" s="474"/>
      <c r="M81" s="224">
        <f t="shared" si="1"/>
        <v>0</v>
      </c>
      <c r="N81" s="473">
        <v>121</v>
      </c>
      <c r="O81" s="224">
        <f t="shared" ref="O81" si="52">N81*$G81</f>
        <v>0</v>
      </c>
    </row>
    <row r="82" spans="1:15" ht="51">
      <c r="A82" s="237"/>
      <c r="B82" s="237"/>
      <c r="C82" s="220" t="s">
        <v>151</v>
      </c>
      <c r="D82" s="219" t="s">
        <v>152</v>
      </c>
      <c r="E82" s="229" t="s">
        <v>153</v>
      </c>
      <c r="F82" s="222" t="s">
        <v>154</v>
      </c>
      <c r="G82" s="239">
        <f>2.64/100*G11</f>
        <v>13.622400000000001</v>
      </c>
      <c r="H82" s="431">
        <v>350</v>
      </c>
      <c r="I82" s="224">
        <f t="shared" si="33"/>
        <v>4767.84</v>
      </c>
      <c r="J82" s="431">
        <v>650</v>
      </c>
      <c r="K82" s="224">
        <f t="shared" si="1"/>
        <v>8854.5600000000013</v>
      </c>
      <c r="L82" s="494">
        <v>370</v>
      </c>
      <c r="M82" s="224">
        <f t="shared" si="1"/>
        <v>5040.2880000000005</v>
      </c>
      <c r="N82" s="473">
        <v>385</v>
      </c>
      <c r="O82" s="224">
        <f t="shared" ref="O82" si="53">N82*$G82</f>
        <v>5244.6240000000007</v>
      </c>
    </row>
    <row r="83" spans="1:15" ht="38.25">
      <c r="A83" s="237"/>
      <c r="B83" s="237"/>
      <c r="C83" s="220" t="s">
        <v>155</v>
      </c>
      <c r="D83" s="219" t="s">
        <v>156</v>
      </c>
      <c r="E83" s="249" t="s">
        <v>157</v>
      </c>
      <c r="F83" s="222" t="s">
        <v>154</v>
      </c>
      <c r="G83" s="226">
        <v>0</v>
      </c>
      <c r="H83" s="431"/>
      <c r="I83" s="224">
        <f t="shared" si="33"/>
        <v>0</v>
      </c>
      <c r="J83" s="431"/>
      <c r="K83" s="224">
        <f t="shared" ref="K83:M146" si="54">J83*$G83</f>
        <v>0</v>
      </c>
      <c r="L83" s="474"/>
      <c r="M83" s="224">
        <f t="shared" si="54"/>
        <v>0</v>
      </c>
      <c r="N83" s="473">
        <v>385</v>
      </c>
      <c r="O83" s="224">
        <f t="shared" ref="O83" si="55">N83*$G83</f>
        <v>0</v>
      </c>
    </row>
    <row r="84" spans="1:15" ht="38.25">
      <c r="A84" s="237"/>
      <c r="B84" s="237"/>
      <c r="C84" s="220" t="s">
        <v>158</v>
      </c>
      <c r="D84" s="219" t="s">
        <v>159</v>
      </c>
      <c r="E84" s="268" t="s">
        <v>160</v>
      </c>
      <c r="F84" s="222" t="s">
        <v>161</v>
      </c>
      <c r="G84" s="226">
        <v>0</v>
      </c>
      <c r="H84" s="431"/>
      <c r="I84" s="224">
        <f t="shared" si="33"/>
        <v>0</v>
      </c>
      <c r="J84" s="431"/>
      <c r="K84" s="224">
        <f t="shared" si="54"/>
        <v>0</v>
      </c>
      <c r="L84" s="474"/>
      <c r="M84" s="224">
        <f t="shared" si="54"/>
        <v>0</v>
      </c>
      <c r="N84" s="473">
        <v>385</v>
      </c>
      <c r="O84" s="224">
        <f t="shared" ref="O84" si="56">N84*$G84</f>
        <v>0</v>
      </c>
    </row>
    <row r="85" spans="1:15" ht="76.5">
      <c r="A85" s="219"/>
      <c r="B85" s="219"/>
      <c r="C85" s="220" t="s">
        <v>162</v>
      </c>
      <c r="D85" s="269" t="s">
        <v>1134</v>
      </c>
      <c r="E85" s="264" t="s">
        <v>1135</v>
      </c>
      <c r="F85" s="222" t="s">
        <v>91</v>
      </c>
      <c r="G85" s="226">
        <f>13.25/100*G11</f>
        <v>68.37</v>
      </c>
      <c r="H85" s="431">
        <v>200</v>
      </c>
      <c r="I85" s="224">
        <f t="shared" si="33"/>
        <v>13674</v>
      </c>
      <c r="J85" s="431">
        <v>287</v>
      </c>
      <c r="K85" s="224">
        <f t="shared" si="54"/>
        <v>19622.190000000002</v>
      </c>
      <c r="L85" s="494">
        <v>240</v>
      </c>
      <c r="M85" s="224">
        <f t="shared" si="54"/>
        <v>16408.800000000003</v>
      </c>
      <c r="N85" s="476">
        <v>160</v>
      </c>
      <c r="O85" s="224">
        <f t="shared" ref="O85" si="57">N85*$G85</f>
        <v>10939.2</v>
      </c>
    </row>
    <row r="86" spans="1:15" ht="63">
      <c r="A86" s="230" t="s">
        <v>163</v>
      </c>
      <c r="B86" s="230"/>
      <c r="C86" s="232"/>
      <c r="D86" s="232"/>
      <c r="E86" s="258"/>
      <c r="F86" s="230"/>
      <c r="G86" s="258"/>
      <c r="H86" s="434"/>
      <c r="I86" s="270">
        <f>SUM(I63:I85)</f>
        <v>245705.67600000001</v>
      </c>
      <c r="J86" s="434"/>
      <c r="K86" s="270">
        <f>SUM(K63:K85)</f>
        <v>412188.95400000003</v>
      </c>
      <c r="L86" s="434"/>
      <c r="M86" s="270">
        <f>SUM(M63:M85)</f>
        <v>450253.48</v>
      </c>
      <c r="N86" s="434"/>
      <c r="O86" s="270">
        <f>SUM(O63:O85)</f>
        <v>271090.51800000004</v>
      </c>
    </row>
    <row r="87" spans="1:15" ht="15.75">
      <c r="A87" s="271" t="s">
        <v>164</v>
      </c>
      <c r="B87" s="271"/>
      <c r="C87" s="271"/>
      <c r="D87" s="271"/>
      <c r="E87" s="272" t="s">
        <v>165</v>
      </c>
      <c r="F87" s="271"/>
      <c r="G87" s="271"/>
      <c r="H87" s="435"/>
      <c r="I87" s="273"/>
      <c r="J87" s="435"/>
      <c r="K87" s="224">
        <f t="shared" si="54"/>
        <v>0</v>
      </c>
      <c r="L87" s="435"/>
      <c r="M87" s="224">
        <f t="shared" si="54"/>
        <v>0</v>
      </c>
      <c r="N87" s="435"/>
      <c r="O87" s="224">
        <f t="shared" ref="O87" si="58">N87*$G87</f>
        <v>0</v>
      </c>
    </row>
    <row r="88" spans="1:15" ht="15.75">
      <c r="A88" s="252"/>
      <c r="B88" s="252" t="s">
        <v>166</v>
      </c>
      <c r="C88" s="213"/>
      <c r="D88" s="213"/>
      <c r="E88" s="253" t="s">
        <v>167</v>
      </c>
      <c r="F88" s="252"/>
      <c r="G88" s="253"/>
      <c r="H88" s="436"/>
      <c r="I88" s="274"/>
      <c r="J88" s="436"/>
      <c r="K88" s="224">
        <f t="shared" si="54"/>
        <v>0</v>
      </c>
      <c r="L88" s="436"/>
      <c r="M88" s="224">
        <f t="shared" si="54"/>
        <v>0</v>
      </c>
      <c r="N88" s="436"/>
      <c r="O88" s="224">
        <f t="shared" ref="O88" si="59">N88*$G88</f>
        <v>0</v>
      </c>
    </row>
    <row r="89" spans="1:15" ht="89.25">
      <c r="A89" s="219"/>
      <c r="B89" s="219"/>
      <c r="C89" s="220" t="s">
        <v>22</v>
      </c>
      <c r="D89" s="219" t="s">
        <v>168</v>
      </c>
      <c r="E89" s="237" t="s">
        <v>169</v>
      </c>
      <c r="F89" s="222" t="s">
        <v>91</v>
      </c>
      <c r="G89" s="226">
        <v>0</v>
      </c>
      <c r="H89" s="426"/>
      <c r="I89" s="224">
        <f t="shared" ref="I89:I91" si="60">H89*$G89</f>
        <v>0</v>
      </c>
      <c r="J89" s="426"/>
      <c r="K89" s="224">
        <f t="shared" si="54"/>
        <v>0</v>
      </c>
      <c r="L89" s="426"/>
      <c r="M89" s="224">
        <f t="shared" si="54"/>
        <v>0</v>
      </c>
      <c r="N89" s="473">
        <v>114.43300000000001</v>
      </c>
      <c r="O89" s="224">
        <f t="shared" ref="O89" si="61">N89*$G89</f>
        <v>0</v>
      </c>
    </row>
    <row r="90" spans="1:15" ht="76.5">
      <c r="A90" s="219"/>
      <c r="B90" s="219"/>
      <c r="C90" s="220" t="s">
        <v>40</v>
      </c>
      <c r="D90" s="219" t="s">
        <v>170</v>
      </c>
      <c r="E90" s="228" t="s">
        <v>1136</v>
      </c>
      <c r="F90" s="222" t="s">
        <v>171</v>
      </c>
      <c r="G90" s="226">
        <v>0</v>
      </c>
      <c r="H90" s="426"/>
      <c r="I90" s="224">
        <f t="shared" si="60"/>
        <v>0</v>
      </c>
      <c r="J90" s="426"/>
      <c r="K90" s="224">
        <f t="shared" si="54"/>
        <v>0</v>
      </c>
      <c r="L90" s="426"/>
      <c r="M90" s="224">
        <f t="shared" si="54"/>
        <v>0</v>
      </c>
      <c r="N90" s="473">
        <v>324.5</v>
      </c>
      <c r="O90" s="224">
        <f t="shared" ref="O90" si="62">N90*$G90</f>
        <v>0</v>
      </c>
    </row>
    <row r="91" spans="1:15" ht="63.75">
      <c r="A91" s="219"/>
      <c r="B91" s="219"/>
      <c r="C91" s="220" t="s">
        <v>52</v>
      </c>
      <c r="D91" s="227" t="s">
        <v>1137</v>
      </c>
      <c r="E91" s="275" t="s">
        <v>1138</v>
      </c>
      <c r="F91" s="222" t="s">
        <v>171</v>
      </c>
      <c r="G91" s="226">
        <v>0</v>
      </c>
      <c r="H91" s="437"/>
      <c r="I91" s="224">
        <f t="shared" si="60"/>
        <v>0</v>
      </c>
      <c r="J91" s="437"/>
      <c r="K91" s="224">
        <f t="shared" si="54"/>
        <v>0</v>
      </c>
      <c r="L91" s="437"/>
      <c r="M91" s="224">
        <f t="shared" si="54"/>
        <v>0</v>
      </c>
      <c r="N91" s="474"/>
      <c r="O91" s="224">
        <f t="shared" ref="O91" si="63">N91*$G91</f>
        <v>0</v>
      </c>
    </row>
    <row r="92" spans="1:15" ht="63">
      <c r="A92" s="230" t="s">
        <v>172</v>
      </c>
      <c r="B92" s="230"/>
      <c r="C92" s="232"/>
      <c r="D92" s="232"/>
      <c r="E92" s="258"/>
      <c r="F92" s="259"/>
      <c r="G92" s="260"/>
      <c r="H92" s="433"/>
      <c r="I92" s="261">
        <f>SUM(I89:I91)</f>
        <v>0</v>
      </c>
      <c r="J92" s="433"/>
      <c r="K92" s="261">
        <f>SUM(K89:K91)</f>
        <v>0</v>
      </c>
      <c r="L92" s="433"/>
      <c r="M92" s="261">
        <f>SUM(M89:M91)</f>
        <v>0</v>
      </c>
      <c r="N92" s="433"/>
      <c r="O92" s="261">
        <f>SUM(O89:O91)</f>
        <v>0</v>
      </c>
    </row>
    <row r="93" spans="1:15" ht="15.75">
      <c r="A93" s="213"/>
      <c r="B93" s="213" t="s">
        <v>173</v>
      </c>
      <c r="C93" s="213"/>
      <c r="D93" s="213"/>
      <c r="E93" s="276" t="s">
        <v>174</v>
      </c>
      <c r="F93" s="277"/>
      <c r="G93" s="278"/>
      <c r="H93" s="438"/>
      <c r="I93" s="279"/>
      <c r="J93" s="438"/>
      <c r="K93" s="224">
        <f t="shared" si="54"/>
        <v>0</v>
      </c>
      <c r="L93" s="438"/>
      <c r="M93" s="224">
        <f t="shared" si="54"/>
        <v>0</v>
      </c>
      <c r="N93" s="438"/>
      <c r="O93" s="224">
        <f t="shared" ref="O93" si="64">N93*$G93</f>
        <v>0</v>
      </c>
    </row>
    <row r="94" spans="1:15" ht="63.75">
      <c r="A94" s="219"/>
      <c r="B94" s="219"/>
      <c r="C94" s="220" t="s">
        <v>22</v>
      </c>
      <c r="D94" s="219" t="s">
        <v>175</v>
      </c>
      <c r="E94" s="225" t="s">
        <v>1139</v>
      </c>
      <c r="F94" s="222" t="s">
        <v>91</v>
      </c>
      <c r="G94" s="226">
        <v>0</v>
      </c>
      <c r="H94" s="437"/>
      <c r="I94" s="224">
        <f t="shared" ref="I94:I95" si="65">H94*$G94</f>
        <v>0</v>
      </c>
      <c r="J94" s="437"/>
      <c r="K94" s="224">
        <f t="shared" si="54"/>
        <v>0</v>
      </c>
      <c r="L94" s="437"/>
      <c r="M94" s="224">
        <f t="shared" si="54"/>
        <v>0</v>
      </c>
      <c r="N94" s="474"/>
      <c r="O94" s="224">
        <f t="shared" ref="O94" si="66">N94*$G94</f>
        <v>0</v>
      </c>
    </row>
    <row r="95" spans="1:15" ht="38.25">
      <c r="A95" s="219"/>
      <c r="B95" s="219"/>
      <c r="C95" s="280" t="s">
        <v>40</v>
      </c>
      <c r="D95" s="222" t="s">
        <v>176</v>
      </c>
      <c r="E95" s="264" t="s">
        <v>177</v>
      </c>
      <c r="F95" s="222" t="s">
        <v>178</v>
      </c>
      <c r="G95" s="226">
        <v>0</v>
      </c>
      <c r="H95" s="426"/>
      <c r="I95" s="224">
        <f t="shared" si="65"/>
        <v>0</v>
      </c>
      <c r="J95" s="426"/>
      <c r="K95" s="224">
        <f t="shared" si="54"/>
        <v>0</v>
      </c>
      <c r="L95" s="426"/>
      <c r="M95" s="224">
        <f t="shared" si="54"/>
        <v>0</v>
      </c>
      <c r="N95" s="473">
        <v>424.05</v>
      </c>
      <c r="O95" s="224">
        <f t="shared" ref="O95" si="67">N95*$G95</f>
        <v>0</v>
      </c>
    </row>
    <row r="96" spans="1:15" ht="63">
      <c r="A96" s="230" t="s">
        <v>179</v>
      </c>
      <c r="B96" s="230"/>
      <c r="C96" s="232"/>
      <c r="D96" s="232"/>
      <c r="E96" s="258"/>
      <c r="F96" s="259"/>
      <c r="G96" s="260"/>
      <c r="H96" s="433"/>
      <c r="I96" s="261">
        <f>SUM(I94:I95)</f>
        <v>0</v>
      </c>
      <c r="J96" s="433"/>
      <c r="K96" s="261">
        <f>SUM(K94:K95)</f>
        <v>0</v>
      </c>
      <c r="L96" s="433"/>
      <c r="M96" s="261">
        <f>SUM(M94:M95)</f>
        <v>0</v>
      </c>
      <c r="N96" s="433"/>
      <c r="O96" s="261">
        <f>SUM(O94:O95)</f>
        <v>0</v>
      </c>
    </row>
    <row r="97" spans="1:15" ht="15.75">
      <c r="A97" s="213"/>
      <c r="B97" s="281" t="s">
        <v>180</v>
      </c>
      <c r="C97" s="213"/>
      <c r="D97" s="213"/>
      <c r="E97" s="276" t="s">
        <v>181</v>
      </c>
      <c r="F97" s="277"/>
      <c r="G97" s="278"/>
      <c r="H97" s="438"/>
      <c r="I97" s="279"/>
      <c r="J97" s="438"/>
      <c r="K97" s="224">
        <f t="shared" si="54"/>
        <v>0</v>
      </c>
      <c r="L97" s="438"/>
      <c r="M97" s="224">
        <f t="shared" si="54"/>
        <v>0</v>
      </c>
      <c r="N97" s="438"/>
      <c r="O97" s="224">
        <f t="shared" ref="O97" si="68">N97*$G97</f>
        <v>0</v>
      </c>
    </row>
    <row r="98" spans="1:15" ht="63.75">
      <c r="A98" s="219"/>
      <c r="B98" s="219"/>
      <c r="C98" s="220" t="s">
        <v>22</v>
      </c>
      <c r="D98" s="227" t="s">
        <v>1140</v>
      </c>
      <c r="E98" s="229" t="s">
        <v>182</v>
      </c>
      <c r="F98" s="222" t="s">
        <v>91</v>
      </c>
      <c r="G98" s="257">
        <v>0</v>
      </c>
      <c r="H98" s="426"/>
      <c r="I98" s="224">
        <f t="shared" ref="I98:I127" si="69">H98*$G98</f>
        <v>0</v>
      </c>
      <c r="J98" s="426"/>
      <c r="K98" s="224">
        <f t="shared" si="54"/>
        <v>0</v>
      </c>
      <c r="L98" s="426"/>
      <c r="M98" s="224">
        <f t="shared" si="54"/>
        <v>0</v>
      </c>
      <c r="N98" s="473">
        <v>445.5</v>
      </c>
      <c r="O98" s="224">
        <f t="shared" ref="O98" si="70">N98*$G98</f>
        <v>0</v>
      </c>
    </row>
    <row r="99" spans="1:15" ht="63.75">
      <c r="A99" s="219"/>
      <c r="B99" s="219"/>
      <c r="C99" s="220" t="s">
        <v>183</v>
      </c>
      <c r="D99" s="227"/>
      <c r="E99" s="264" t="s">
        <v>1141</v>
      </c>
      <c r="F99" s="222"/>
      <c r="G99" s="226"/>
      <c r="H99" s="426"/>
      <c r="I99" s="224"/>
      <c r="J99" s="426"/>
      <c r="K99" s="224">
        <f t="shared" si="54"/>
        <v>0</v>
      </c>
      <c r="L99" s="426"/>
      <c r="M99" s="224">
        <f t="shared" si="54"/>
        <v>0</v>
      </c>
      <c r="N99" s="426"/>
      <c r="O99" s="224">
        <f t="shared" ref="O99" si="71">N99*$G99</f>
        <v>0</v>
      </c>
    </row>
    <row r="100" spans="1:15" ht="25.5">
      <c r="A100" s="219"/>
      <c r="B100" s="219"/>
      <c r="C100" s="220" t="s">
        <v>25</v>
      </c>
      <c r="D100" s="262"/>
      <c r="E100" s="264" t="s">
        <v>184</v>
      </c>
      <c r="F100" s="222" t="s">
        <v>91</v>
      </c>
      <c r="G100" s="257">
        <v>0</v>
      </c>
      <c r="H100" s="426"/>
      <c r="I100" s="224">
        <f t="shared" si="69"/>
        <v>0</v>
      </c>
      <c r="J100" s="426"/>
      <c r="K100" s="224">
        <f t="shared" si="54"/>
        <v>0</v>
      </c>
      <c r="L100" s="426"/>
      <c r="M100" s="224">
        <f t="shared" si="54"/>
        <v>0</v>
      </c>
      <c r="N100" s="473">
        <v>181.5</v>
      </c>
      <c r="O100" s="224">
        <f t="shared" ref="O100" si="72">N100*$G100</f>
        <v>0</v>
      </c>
    </row>
    <row r="101" spans="1:15" ht="25.5">
      <c r="A101" s="219"/>
      <c r="B101" s="219"/>
      <c r="C101" s="220" t="s">
        <v>28</v>
      </c>
      <c r="D101" s="262"/>
      <c r="E101" s="264" t="s">
        <v>185</v>
      </c>
      <c r="F101" s="222" t="s">
        <v>91</v>
      </c>
      <c r="G101" s="226">
        <v>0</v>
      </c>
      <c r="H101" s="426"/>
      <c r="I101" s="224">
        <f t="shared" si="69"/>
        <v>0</v>
      </c>
      <c r="J101" s="426"/>
      <c r="K101" s="224">
        <f t="shared" si="54"/>
        <v>0</v>
      </c>
      <c r="L101" s="426"/>
      <c r="M101" s="224">
        <f t="shared" si="54"/>
        <v>0</v>
      </c>
      <c r="N101" s="473">
        <v>198</v>
      </c>
      <c r="O101" s="224">
        <f t="shared" ref="O101" si="73">N101*$G101</f>
        <v>0</v>
      </c>
    </row>
    <row r="102" spans="1:15" ht="63.75">
      <c r="A102" s="219"/>
      <c r="B102" s="219"/>
      <c r="C102" s="220" t="s">
        <v>40</v>
      </c>
      <c r="D102" s="227" t="s">
        <v>186</v>
      </c>
      <c r="E102" s="264" t="s">
        <v>187</v>
      </c>
      <c r="F102" s="222" t="s">
        <v>91</v>
      </c>
      <c r="G102" s="226">
        <v>0</v>
      </c>
      <c r="H102" s="426"/>
      <c r="I102" s="224">
        <f t="shared" si="69"/>
        <v>0</v>
      </c>
      <c r="J102" s="426"/>
      <c r="K102" s="224">
        <f t="shared" si="54"/>
        <v>0</v>
      </c>
      <c r="L102" s="426"/>
      <c r="M102" s="224">
        <f t="shared" si="54"/>
        <v>0</v>
      </c>
      <c r="N102" s="473">
        <v>418</v>
      </c>
      <c r="O102" s="224">
        <f t="shared" ref="O102" si="74">N102*$G102</f>
        <v>0</v>
      </c>
    </row>
    <row r="103" spans="1:15" ht="38.25">
      <c r="A103" s="219"/>
      <c r="B103" s="219"/>
      <c r="C103" s="220" t="s">
        <v>52</v>
      </c>
      <c r="D103" s="227" t="s">
        <v>188</v>
      </c>
      <c r="E103" s="264" t="s">
        <v>189</v>
      </c>
      <c r="F103" s="222" t="s">
        <v>91</v>
      </c>
      <c r="G103" s="226">
        <v>72.5</v>
      </c>
      <c r="H103" s="426">
        <v>250</v>
      </c>
      <c r="I103" s="224">
        <f t="shared" si="69"/>
        <v>18125</v>
      </c>
      <c r="J103" s="426">
        <v>450</v>
      </c>
      <c r="K103" s="224">
        <f t="shared" si="54"/>
        <v>32625</v>
      </c>
      <c r="L103" s="494">
        <v>200</v>
      </c>
      <c r="M103" s="224">
        <f t="shared" si="54"/>
        <v>14500</v>
      </c>
      <c r="N103" s="473">
        <v>280</v>
      </c>
      <c r="O103" s="224">
        <f t="shared" ref="O103" si="75">N103*$G103</f>
        <v>20300</v>
      </c>
    </row>
    <row r="104" spans="1:15" ht="63.75">
      <c r="A104" s="219"/>
      <c r="B104" s="219"/>
      <c r="C104" s="220" t="s">
        <v>190</v>
      </c>
      <c r="D104" s="227"/>
      <c r="E104" s="264" t="s">
        <v>191</v>
      </c>
      <c r="F104" s="222"/>
      <c r="G104" s="226"/>
      <c r="H104" s="426"/>
      <c r="I104" s="224"/>
      <c r="J104" s="426"/>
      <c r="K104" s="224">
        <f t="shared" si="54"/>
        <v>0</v>
      </c>
      <c r="L104" s="426"/>
      <c r="M104" s="224">
        <f t="shared" si="54"/>
        <v>0</v>
      </c>
      <c r="N104" s="426"/>
      <c r="O104" s="224">
        <f t="shared" ref="O104" si="76">N104*$G104</f>
        <v>0</v>
      </c>
    </row>
    <row r="105" spans="1:15" ht="15">
      <c r="A105" s="219"/>
      <c r="B105" s="219"/>
      <c r="C105" s="220" t="s">
        <v>92</v>
      </c>
      <c r="D105" s="227" t="s">
        <v>192</v>
      </c>
      <c r="E105" s="264" t="s">
        <v>193</v>
      </c>
      <c r="F105" s="222" t="s">
        <v>194</v>
      </c>
      <c r="G105" s="226">
        <v>0</v>
      </c>
      <c r="H105" s="426"/>
      <c r="I105" s="224">
        <f t="shared" si="69"/>
        <v>0</v>
      </c>
      <c r="J105" s="426"/>
      <c r="K105" s="224">
        <f t="shared" si="54"/>
        <v>0</v>
      </c>
      <c r="L105" s="426"/>
      <c r="M105" s="224">
        <f t="shared" si="54"/>
        <v>0</v>
      </c>
      <c r="N105" s="477">
        <v>242</v>
      </c>
      <c r="O105" s="224">
        <f t="shared" ref="O105" si="77">N105*$G105</f>
        <v>0</v>
      </c>
    </row>
    <row r="106" spans="1:15">
      <c r="A106" s="219"/>
      <c r="B106" s="219"/>
      <c r="C106" s="220" t="s">
        <v>195</v>
      </c>
      <c r="D106" s="227" t="s">
        <v>192</v>
      </c>
      <c r="E106" s="264" t="s">
        <v>196</v>
      </c>
      <c r="F106" s="222" t="s">
        <v>27</v>
      </c>
      <c r="G106" s="257">
        <v>0</v>
      </c>
      <c r="H106" s="426"/>
      <c r="I106" s="224">
        <f t="shared" si="69"/>
        <v>0</v>
      </c>
      <c r="J106" s="426"/>
      <c r="K106" s="224">
        <f t="shared" si="54"/>
        <v>0</v>
      </c>
      <c r="L106" s="426"/>
      <c r="M106" s="224">
        <f t="shared" si="54"/>
        <v>0</v>
      </c>
      <c r="N106" s="473">
        <v>297</v>
      </c>
      <c r="O106" s="224">
        <f t="shared" ref="O106" si="78">N106*$G106</f>
        <v>0</v>
      </c>
    </row>
    <row r="107" spans="1:15" ht="25.5">
      <c r="A107" s="219"/>
      <c r="B107" s="219"/>
      <c r="C107" s="220" t="s">
        <v>197</v>
      </c>
      <c r="D107" s="227" t="s">
        <v>192</v>
      </c>
      <c r="E107" s="282" t="s">
        <v>198</v>
      </c>
      <c r="F107" s="222" t="s">
        <v>194</v>
      </c>
      <c r="G107" s="226">
        <v>0</v>
      </c>
      <c r="H107" s="426"/>
      <c r="I107" s="224">
        <f t="shared" si="69"/>
        <v>0</v>
      </c>
      <c r="J107" s="426"/>
      <c r="K107" s="224">
        <f t="shared" si="54"/>
        <v>0</v>
      </c>
      <c r="L107" s="426"/>
      <c r="M107" s="224">
        <f t="shared" si="54"/>
        <v>0</v>
      </c>
      <c r="N107" s="426"/>
      <c r="O107" s="224">
        <f t="shared" ref="O107" si="79">N107*$G107</f>
        <v>0</v>
      </c>
    </row>
    <row r="108" spans="1:15" ht="51">
      <c r="A108" s="219"/>
      <c r="B108" s="219"/>
      <c r="C108" s="220" t="s">
        <v>95</v>
      </c>
      <c r="D108" s="227" t="s">
        <v>199</v>
      </c>
      <c r="E108" s="229" t="s">
        <v>200</v>
      </c>
      <c r="F108" s="222" t="s">
        <v>91</v>
      </c>
      <c r="G108" s="226">
        <v>0</v>
      </c>
      <c r="H108" s="426"/>
      <c r="I108" s="224">
        <f t="shared" si="69"/>
        <v>0</v>
      </c>
      <c r="J108" s="426"/>
      <c r="K108" s="224">
        <f t="shared" si="54"/>
        <v>0</v>
      </c>
      <c r="L108" s="426"/>
      <c r="M108" s="224">
        <f t="shared" si="54"/>
        <v>0</v>
      </c>
      <c r="N108" s="473">
        <v>330</v>
      </c>
      <c r="O108" s="224">
        <f t="shared" ref="O108" si="80">N108*$G108</f>
        <v>0</v>
      </c>
    </row>
    <row r="109" spans="1:15" ht="63.75">
      <c r="A109" s="219"/>
      <c r="B109" s="219"/>
      <c r="C109" s="220" t="s">
        <v>108</v>
      </c>
      <c r="D109" s="227" t="s">
        <v>201</v>
      </c>
      <c r="E109" s="229" t="s">
        <v>202</v>
      </c>
      <c r="F109" s="222" t="s">
        <v>91</v>
      </c>
      <c r="G109" s="226">
        <v>0</v>
      </c>
      <c r="H109" s="426"/>
      <c r="I109" s="224">
        <f t="shared" si="69"/>
        <v>0</v>
      </c>
      <c r="J109" s="426"/>
      <c r="K109" s="224">
        <f t="shared" si="54"/>
        <v>0</v>
      </c>
      <c r="L109" s="426"/>
      <c r="M109" s="224">
        <f t="shared" si="54"/>
        <v>0</v>
      </c>
      <c r="N109" s="473">
        <v>137.5</v>
      </c>
      <c r="O109" s="224">
        <f t="shared" ref="O109" si="81">N109*$G109</f>
        <v>0</v>
      </c>
    </row>
    <row r="110" spans="1:15" ht="51">
      <c r="A110" s="219"/>
      <c r="B110" s="219"/>
      <c r="C110" s="220" t="s">
        <v>122</v>
      </c>
      <c r="D110" s="227" t="s">
        <v>203</v>
      </c>
      <c r="E110" s="229" t="s">
        <v>204</v>
      </c>
      <c r="F110" s="222" t="s">
        <v>91</v>
      </c>
      <c r="G110" s="226">
        <v>0</v>
      </c>
      <c r="H110" s="426"/>
      <c r="I110" s="224">
        <f t="shared" si="69"/>
        <v>0</v>
      </c>
      <c r="J110" s="426"/>
      <c r="K110" s="224">
        <f t="shared" si="54"/>
        <v>0</v>
      </c>
      <c r="L110" s="426"/>
      <c r="M110" s="224">
        <f t="shared" si="54"/>
        <v>0</v>
      </c>
      <c r="N110" s="473">
        <v>159.5</v>
      </c>
      <c r="O110" s="224">
        <f t="shared" ref="O110" si="82">N110*$G110</f>
        <v>0</v>
      </c>
    </row>
    <row r="111" spans="1:15" ht="38.25">
      <c r="A111" s="219"/>
      <c r="B111" s="219"/>
      <c r="C111" s="220" t="s">
        <v>125</v>
      </c>
      <c r="D111" s="227" t="s">
        <v>205</v>
      </c>
      <c r="E111" s="229" t="s">
        <v>206</v>
      </c>
      <c r="F111" s="222" t="s">
        <v>207</v>
      </c>
      <c r="G111" s="226">
        <v>0</v>
      </c>
      <c r="H111" s="426"/>
      <c r="I111" s="224">
        <f t="shared" si="69"/>
        <v>0</v>
      </c>
      <c r="J111" s="426"/>
      <c r="K111" s="224">
        <f t="shared" si="54"/>
        <v>0</v>
      </c>
      <c r="L111" s="426"/>
      <c r="M111" s="224">
        <f t="shared" si="54"/>
        <v>0</v>
      </c>
      <c r="N111" s="473">
        <v>357.5</v>
      </c>
      <c r="O111" s="224">
        <f t="shared" ref="O111" si="83">N111*$G111</f>
        <v>0</v>
      </c>
    </row>
    <row r="112" spans="1:15" ht="38.25">
      <c r="A112" s="219"/>
      <c r="B112" s="219"/>
      <c r="C112" s="220" t="s">
        <v>208</v>
      </c>
      <c r="D112" s="227" t="s">
        <v>209</v>
      </c>
      <c r="E112" s="264" t="s">
        <v>210</v>
      </c>
      <c r="F112" s="222" t="s">
        <v>207</v>
      </c>
      <c r="G112" s="226">
        <v>0</v>
      </c>
      <c r="H112" s="426"/>
      <c r="I112" s="224">
        <f t="shared" si="69"/>
        <v>0</v>
      </c>
      <c r="J112" s="426"/>
      <c r="K112" s="224">
        <f t="shared" si="54"/>
        <v>0</v>
      </c>
      <c r="L112" s="426"/>
      <c r="M112" s="224">
        <f t="shared" si="54"/>
        <v>0</v>
      </c>
      <c r="N112" s="473">
        <v>231</v>
      </c>
      <c r="O112" s="224">
        <f t="shared" ref="O112" si="84">N112*$G112</f>
        <v>0</v>
      </c>
    </row>
    <row r="113" spans="1:15" ht="51">
      <c r="A113" s="219"/>
      <c r="B113" s="219"/>
      <c r="C113" s="220" t="s">
        <v>129</v>
      </c>
      <c r="D113" s="227" t="s">
        <v>1142</v>
      </c>
      <c r="E113" s="228" t="s">
        <v>211</v>
      </c>
      <c r="F113" s="222" t="s">
        <v>91</v>
      </c>
      <c r="G113" s="226">
        <v>0</v>
      </c>
      <c r="H113" s="426"/>
      <c r="I113" s="224">
        <f t="shared" si="69"/>
        <v>0</v>
      </c>
      <c r="J113" s="426"/>
      <c r="K113" s="224">
        <f t="shared" si="54"/>
        <v>0</v>
      </c>
      <c r="L113" s="426"/>
      <c r="M113" s="224">
        <f t="shared" si="54"/>
        <v>0</v>
      </c>
      <c r="N113" s="473">
        <v>335.5</v>
      </c>
      <c r="O113" s="224">
        <f t="shared" ref="O113" si="85">N113*$G113</f>
        <v>0</v>
      </c>
    </row>
    <row r="114" spans="1:15" ht="51">
      <c r="A114" s="219"/>
      <c r="B114" s="219"/>
      <c r="C114" s="220" t="s">
        <v>131</v>
      </c>
      <c r="D114" s="227" t="s">
        <v>212</v>
      </c>
      <c r="E114" s="229" t="s">
        <v>213</v>
      </c>
      <c r="F114" s="222" t="s">
        <v>91</v>
      </c>
      <c r="G114" s="257">
        <v>0</v>
      </c>
      <c r="H114" s="426"/>
      <c r="I114" s="224">
        <f t="shared" si="69"/>
        <v>0</v>
      </c>
      <c r="J114" s="426"/>
      <c r="K114" s="224">
        <f t="shared" si="54"/>
        <v>0</v>
      </c>
      <c r="L114" s="426"/>
      <c r="M114" s="224">
        <f t="shared" si="54"/>
        <v>0</v>
      </c>
      <c r="N114" s="473">
        <v>148.5</v>
      </c>
      <c r="O114" s="224">
        <f t="shared" ref="O114" si="86">N114*$G114</f>
        <v>0</v>
      </c>
    </row>
    <row r="115" spans="1:15" ht="38.25">
      <c r="A115" s="219"/>
      <c r="B115" s="219"/>
      <c r="C115" s="220" t="s">
        <v>134</v>
      </c>
      <c r="D115" s="227" t="s">
        <v>214</v>
      </c>
      <c r="E115" s="229" t="s">
        <v>215</v>
      </c>
      <c r="F115" s="222" t="s">
        <v>91</v>
      </c>
      <c r="G115" s="226">
        <v>0</v>
      </c>
      <c r="H115" s="426"/>
      <c r="I115" s="224">
        <f t="shared" si="69"/>
        <v>0</v>
      </c>
      <c r="J115" s="426"/>
      <c r="K115" s="224">
        <f t="shared" si="54"/>
        <v>0</v>
      </c>
      <c r="L115" s="426"/>
      <c r="M115" s="224">
        <f t="shared" si="54"/>
        <v>0</v>
      </c>
      <c r="N115" s="473">
        <v>115.5</v>
      </c>
      <c r="O115" s="224">
        <f t="shared" ref="O115" si="87">N115*$G115</f>
        <v>0</v>
      </c>
    </row>
    <row r="116" spans="1:15" ht="25.5">
      <c r="A116" s="219"/>
      <c r="B116" s="219"/>
      <c r="C116" s="220" t="s">
        <v>136</v>
      </c>
      <c r="D116" s="227" t="s">
        <v>216</v>
      </c>
      <c r="E116" s="229" t="s">
        <v>217</v>
      </c>
      <c r="F116" s="222" t="s">
        <v>218</v>
      </c>
      <c r="G116" s="226">
        <f>12.26/100*G11</f>
        <v>63.261600000000001</v>
      </c>
      <c r="H116" s="426">
        <v>120</v>
      </c>
      <c r="I116" s="224">
        <f t="shared" si="69"/>
        <v>7591.3919999999998</v>
      </c>
      <c r="J116" s="426">
        <v>275</v>
      </c>
      <c r="K116" s="224">
        <f t="shared" si="54"/>
        <v>17396.939999999999</v>
      </c>
      <c r="L116" s="494">
        <v>450</v>
      </c>
      <c r="M116" s="224">
        <f t="shared" si="54"/>
        <v>28467.72</v>
      </c>
      <c r="N116" s="473">
        <v>170</v>
      </c>
      <c r="O116" s="224">
        <f t="shared" ref="O116" si="88">N116*$G116</f>
        <v>10754.472</v>
      </c>
    </row>
    <row r="117" spans="1:15" ht="25.5">
      <c r="A117" s="219"/>
      <c r="B117" s="219"/>
      <c r="C117" s="220" t="s">
        <v>138</v>
      </c>
      <c r="D117" s="227" t="s">
        <v>219</v>
      </c>
      <c r="E117" s="264" t="s">
        <v>220</v>
      </c>
      <c r="F117" s="222" t="s">
        <v>218</v>
      </c>
      <c r="G117" s="226">
        <f>8.01/100*G11</f>
        <v>41.331600000000002</v>
      </c>
      <c r="H117" s="426">
        <v>300</v>
      </c>
      <c r="I117" s="224">
        <f t="shared" si="69"/>
        <v>12399.480000000001</v>
      </c>
      <c r="J117" s="426">
        <v>295</v>
      </c>
      <c r="K117" s="224">
        <f t="shared" si="54"/>
        <v>12192.822</v>
      </c>
      <c r="L117" s="494">
        <v>410</v>
      </c>
      <c r="M117" s="224">
        <f t="shared" si="54"/>
        <v>16945.956000000002</v>
      </c>
      <c r="N117" s="426">
        <v>200</v>
      </c>
      <c r="O117" s="224">
        <f t="shared" ref="O117" si="89">N117*$G117</f>
        <v>8266.32</v>
      </c>
    </row>
    <row r="118" spans="1:15">
      <c r="A118" s="219"/>
      <c r="B118" s="219"/>
      <c r="C118" s="220" t="s">
        <v>140</v>
      </c>
      <c r="D118" s="227" t="s">
        <v>221</v>
      </c>
      <c r="E118" s="229" t="s">
        <v>222</v>
      </c>
      <c r="F118" s="222" t="s">
        <v>218</v>
      </c>
      <c r="G118" s="226">
        <f>4/100*G11</f>
        <v>20.64</v>
      </c>
      <c r="H118" s="426">
        <v>300</v>
      </c>
      <c r="I118" s="224">
        <f t="shared" si="69"/>
        <v>6192</v>
      </c>
      <c r="J118" s="426">
        <v>175</v>
      </c>
      <c r="K118" s="224">
        <f t="shared" si="54"/>
        <v>3612</v>
      </c>
      <c r="L118" s="494">
        <v>450</v>
      </c>
      <c r="M118" s="224">
        <f t="shared" si="54"/>
        <v>9288</v>
      </c>
      <c r="N118" s="473">
        <v>120</v>
      </c>
      <c r="O118" s="224">
        <f t="shared" ref="O118" si="90">N118*$G118</f>
        <v>2476.8000000000002</v>
      </c>
    </row>
    <row r="119" spans="1:15" ht="63.75">
      <c r="A119" s="219"/>
      <c r="B119" s="219"/>
      <c r="C119" s="220" t="s">
        <v>223</v>
      </c>
      <c r="D119" s="227" t="s">
        <v>1143</v>
      </c>
      <c r="E119" s="264" t="s">
        <v>224</v>
      </c>
      <c r="F119" s="222" t="s">
        <v>91</v>
      </c>
      <c r="G119" s="226">
        <v>0</v>
      </c>
      <c r="H119" s="426"/>
      <c r="I119" s="224">
        <f t="shared" si="69"/>
        <v>0</v>
      </c>
      <c r="J119" s="426"/>
      <c r="K119" s="224">
        <f t="shared" si="54"/>
        <v>0</v>
      </c>
      <c r="L119" s="426"/>
      <c r="M119" s="224">
        <f t="shared" si="54"/>
        <v>0</v>
      </c>
      <c r="N119" s="473">
        <v>357.5</v>
      </c>
      <c r="O119" s="224">
        <f t="shared" ref="O119" si="91">N119*$G119</f>
        <v>0</v>
      </c>
    </row>
    <row r="120" spans="1:15" ht="63.75">
      <c r="A120" s="219"/>
      <c r="B120" s="219"/>
      <c r="C120" s="220" t="s">
        <v>225</v>
      </c>
      <c r="D120" s="227" t="s">
        <v>1144</v>
      </c>
      <c r="E120" s="229" t="s">
        <v>226</v>
      </c>
      <c r="F120" s="222" t="s">
        <v>91</v>
      </c>
      <c r="G120" s="226">
        <v>0</v>
      </c>
      <c r="H120" s="426"/>
      <c r="I120" s="224">
        <f t="shared" si="69"/>
        <v>0</v>
      </c>
      <c r="J120" s="426"/>
      <c r="K120" s="224">
        <f t="shared" si="54"/>
        <v>0</v>
      </c>
      <c r="L120" s="426"/>
      <c r="M120" s="224">
        <f t="shared" si="54"/>
        <v>0</v>
      </c>
      <c r="N120" s="473">
        <v>316.8</v>
      </c>
      <c r="O120" s="224">
        <f t="shared" ref="O120" si="92">N120*$G120</f>
        <v>0</v>
      </c>
    </row>
    <row r="121" spans="1:15" ht="38.25">
      <c r="A121" s="219"/>
      <c r="B121" s="219"/>
      <c r="C121" s="220" t="s">
        <v>227</v>
      </c>
      <c r="D121" s="227" t="s">
        <v>228</v>
      </c>
      <c r="E121" s="264" t="s">
        <v>229</v>
      </c>
      <c r="F121" s="222" t="s">
        <v>91</v>
      </c>
      <c r="G121" s="226">
        <v>0</v>
      </c>
      <c r="H121" s="426"/>
      <c r="I121" s="224">
        <f t="shared" si="69"/>
        <v>0</v>
      </c>
      <c r="J121" s="426"/>
      <c r="K121" s="224">
        <f t="shared" si="54"/>
        <v>0</v>
      </c>
      <c r="L121" s="426"/>
      <c r="M121" s="224">
        <f t="shared" si="54"/>
        <v>0</v>
      </c>
      <c r="N121" s="473">
        <v>423.5</v>
      </c>
      <c r="O121" s="224">
        <f t="shared" ref="O121" si="93">N121*$G121</f>
        <v>0</v>
      </c>
    </row>
    <row r="122" spans="1:15" ht="51">
      <c r="A122" s="219"/>
      <c r="B122" s="219"/>
      <c r="C122" s="280" t="s">
        <v>230</v>
      </c>
      <c r="D122" s="227" t="s">
        <v>1145</v>
      </c>
      <c r="E122" s="264" t="s">
        <v>231</v>
      </c>
      <c r="F122" s="263" t="s">
        <v>91</v>
      </c>
      <c r="G122" s="226">
        <v>0</v>
      </c>
      <c r="H122" s="426"/>
      <c r="I122" s="224">
        <f t="shared" si="69"/>
        <v>0</v>
      </c>
      <c r="J122" s="426"/>
      <c r="K122" s="224">
        <f t="shared" si="54"/>
        <v>0</v>
      </c>
      <c r="L122" s="426"/>
      <c r="M122" s="224">
        <f t="shared" si="54"/>
        <v>0</v>
      </c>
      <c r="N122" s="473">
        <v>407</v>
      </c>
      <c r="O122" s="224">
        <f t="shared" ref="O122" si="94">N122*$G122</f>
        <v>0</v>
      </c>
    </row>
    <row r="123" spans="1:15" ht="63.75">
      <c r="A123" s="219"/>
      <c r="B123" s="219"/>
      <c r="C123" s="220" t="s">
        <v>232</v>
      </c>
      <c r="D123" s="227" t="s">
        <v>1146</v>
      </c>
      <c r="E123" s="229" t="s">
        <v>233</v>
      </c>
      <c r="F123" s="222" t="s">
        <v>91</v>
      </c>
      <c r="G123" s="226">
        <v>0</v>
      </c>
      <c r="H123" s="426"/>
      <c r="I123" s="224">
        <f t="shared" si="69"/>
        <v>0</v>
      </c>
      <c r="J123" s="426"/>
      <c r="K123" s="224">
        <f t="shared" si="54"/>
        <v>0</v>
      </c>
      <c r="L123" s="426"/>
      <c r="M123" s="224">
        <f t="shared" si="54"/>
        <v>0</v>
      </c>
      <c r="N123" s="473">
        <v>341</v>
      </c>
      <c r="O123" s="224">
        <f t="shared" ref="O123" si="95">N123*$G123</f>
        <v>0</v>
      </c>
    </row>
    <row r="124" spans="1:15" ht="51">
      <c r="A124" s="219"/>
      <c r="B124" s="219"/>
      <c r="C124" s="220" t="s">
        <v>234</v>
      </c>
      <c r="D124" s="227" t="s">
        <v>1147</v>
      </c>
      <c r="E124" s="229" t="s">
        <v>235</v>
      </c>
      <c r="F124" s="222" t="s">
        <v>91</v>
      </c>
      <c r="G124" s="226">
        <v>0</v>
      </c>
      <c r="H124" s="426"/>
      <c r="I124" s="224">
        <f t="shared" si="69"/>
        <v>0</v>
      </c>
      <c r="J124" s="426"/>
      <c r="K124" s="224">
        <f t="shared" si="54"/>
        <v>0</v>
      </c>
      <c r="L124" s="426"/>
      <c r="M124" s="224">
        <f t="shared" si="54"/>
        <v>0</v>
      </c>
      <c r="N124" s="473">
        <v>418</v>
      </c>
      <c r="O124" s="224">
        <f t="shared" ref="O124" si="96">N124*$G124</f>
        <v>0</v>
      </c>
    </row>
    <row r="125" spans="1:15" ht="38.25">
      <c r="A125" s="219"/>
      <c r="B125" s="219"/>
      <c r="C125" s="220" t="s">
        <v>236</v>
      </c>
      <c r="D125" s="227" t="s">
        <v>1148</v>
      </c>
      <c r="E125" s="229" t="s">
        <v>237</v>
      </c>
      <c r="F125" s="222" t="s">
        <v>91</v>
      </c>
      <c r="G125" s="226">
        <v>0</v>
      </c>
      <c r="H125" s="426"/>
      <c r="I125" s="224">
        <f t="shared" si="69"/>
        <v>0</v>
      </c>
      <c r="J125" s="426"/>
      <c r="K125" s="224">
        <f t="shared" si="54"/>
        <v>0</v>
      </c>
      <c r="L125" s="426"/>
      <c r="M125" s="224">
        <f t="shared" si="54"/>
        <v>0</v>
      </c>
      <c r="N125" s="473">
        <v>401.5</v>
      </c>
      <c r="O125" s="224">
        <f t="shared" ref="O125" si="97">N125*$G125</f>
        <v>0</v>
      </c>
    </row>
    <row r="126" spans="1:15" ht="25.5">
      <c r="A126" s="219"/>
      <c r="B126" s="219"/>
      <c r="C126" s="220" t="s">
        <v>148</v>
      </c>
      <c r="D126" s="227" t="s">
        <v>238</v>
      </c>
      <c r="E126" s="264" t="s">
        <v>239</v>
      </c>
      <c r="F126" s="222" t="s">
        <v>240</v>
      </c>
      <c r="G126" s="239">
        <v>0</v>
      </c>
      <c r="H126" s="426"/>
      <c r="I126" s="224">
        <f t="shared" si="69"/>
        <v>0</v>
      </c>
      <c r="J126" s="426"/>
      <c r="K126" s="224">
        <f t="shared" si="54"/>
        <v>0</v>
      </c>
      <c r="L126" s="426"/>
      <c r="M126" s="224">
        <f t="shared" si="54"/>
        <v>0</v>
      </c>
      <c r="N126" s="426"/>
      <c r="O126" s="224">
        <f t="shared" ref="O126" si="98">N126*$G126</f>
        <v>0</v>
      </c>
    </row>
    <row r="127" spans="1:15" ht="76.5">
      <c r="A127" s="219"/>
      <c r="B127" s="219"/>
      <c r="C127" s="220" t="s">
        <v>151</v>
      </c>
      <c r="D127" s="227" t="s">
        <v>1149</v>
      </c>
      <c r="E127" s="264" t="s">
        <v>241</v>
      </c>
      <c r="F127" s="222" t="s">
        <v>91</v>
      </c>
      <c r="G127" s="283">
        <v>119</v>
      </c>
      <c r="H127" s="437">
        <v>90</v>
      </c>
      <c r="I127" s="224">
        <f t="shared" si="69"/>
        <v>10710</v>
      </c>
      <c r="J127" s="437">
        <v>225</v>
      </c>
      <c r="K127" s="224">
        <f t="shared" si="54"/>
        <v>26775</v>
      </c>
      <c r="L127" s="494">
        <v>48</v>
      </c>
      <c r="M127" s="224">
        <f t="shared" si="54"/>
        <v>5712</v>
      </c>
      <c r="N127" s="473">
        <v>125</v>
      </c>
      <c r="O127" s="224">
        <f t="shared" ref="O127" si="99">N127*$G127</f>
        <v>14875</v>
      </c>
    </row>
    <row r="128" spans="1:15" ht="38.25">
      <c r="A128" s="259" t="s">
        <v>242</v>
      </c>
      <c r="B128" s="259"/>
      <c r="C128" s="284"/>
      <c r="D128" s="284"/>
      <c r="E128" s="260"/>
      <c r="F128" s="259"/>
      <c r="G128" s="260"/>
      <c r="H128" s="433"/>
      <c r="I128" s="261">
        <f>SUM(I98:I127)</f>
        <v>55017.872000000003</v>
      </c>
      <c r="J128" s="433"/>
      <c r="K128" s="261">
        <f>SUM(K98:K127)</f>
        <v>92601.762000000002</v>
      </c>
      <c r="L128" s="433"/>
      <c r="M128" s="261">
        <f>SUM(M98:M127)</f>
        <v>74913.676000000007</v>
      </c>
      <c r="N128" s="433"/>
      <c r="O128" s="261">
        <f>SUM(O98:O127)</f>
        <v>56672.592000000004</v>
      </c>
    </row>
    <row r="129" spans="1:15">
      <c r="A129" s="277"/>
      <c r="B129" s="277" t="s">
        <v>243</v>
      </c>
      <c r="C129" s="277"/>
      <c r="D129" s="277"/>
      <c r="E129" s="285" t="s">
        <v>244</v>
      </c>
      <c r="F129" s="277"/>
      <c r="G129" s="278"/>
      <c r="H129" s="438"/>
      <c r="I129" s="279"/>
      <c r="J129" s="438"/>
      <c r="K129" s="224">
        <f t="shared" si="54"/>
        <v>0</v>
      </c>
      <c r="L129" s="438"/>
      <c r="M129" s="224">
        <f t="shared" si="54"/>
        <v>0</v>
      </c>
      <c r="N129" s="438"/>
      <c r="O129" s="224">
        <f t="shared" ref="O129" si="100">N129*$G129</f>
        <v>0</v>
      </c>
    </row>
    <row r="130" spans="1:15" ht="76.5">
      <c r="A130" s="219"/>
      <c r="B130" s="219"/>
      <c r="C130" s="220" t="s">
        <v>22</v>
      </c>
      <c r="D130" s="222" t="s">
        <v>245</v>
      </c>
      <c r="E130" s="228" t="s">
        <v>246</v>
      </c>
      <c r="F130" s="222" t="s">
        <v>27</v>
      </c>
      <c r="G130" s="226">
        <v>0</v>
      </c>
      <c r="H130" s="426"/>
      <c r="I130" s="224">
        <f t="shared" ref="I130:I140" si="101">H130*$G130</f>
        <v>0</v>
      </c>
      <c r="J130" s="426"/>
      <c r="K130" s="224">
        <f t="shared" si="54"/>
        <v>0</v>
      </c>
      <c r="L130" s="426"/>
      <c r="M130" s="224">
        <f t="shared" si="54"/>
        <v>0</v>
      </c>
      <c r="N130" s="473">
        <v>1182.5</v>
      </c>
      <c r="O130" s="224">
        <f t="shared" ref="O130" si="102">N130*$G130</f>
        <v>0</v>
      </c>
    </row>
    <row r="131" spans="1:15" ht="38.25">
      <c r="A131" s="219"/>
      <c r="B131" s="219"/>
      <c r="C131" s="220" t="s">
        <v>40</v>
      </c>
      <c r="D131" s="227" t="s">
        <v>247</v>
      </c>
      <c r="E131" s="275" t="s">
        <v>248</v>
      </c>
      <c r="F131" s="222" t="s">
        <v>27</v>
      </c>
      <c r="G131" s="226"/>
      <c r="H131" s="426"/>
      <c r="I131" s="224">
        <f t="shared" si="101"/>
        <v>0</v>
      </c>
      <c r="J131" s="426"/>
      <c r="K131" s="224">
        <f t="shared" si="54"/>
        <v>0</v>
      </c>
      <c r="L131" s="426"/>
      <c r="M131" s="224">
        <f t="shared" si="54"/>
        <v>0</v>
      </c>
      <c r="N131" s="426"/>
      <c r="O131" s="224">
        <f t="shared" ref="O131" si="103">N131*$G131</f>
        <v>0</v>
      </c>
    </row>
    <row r="132" spans="1:15" ht="89.25">
      <c r="A132" s="219"/>
      <c r="B132" s="219"/>
      <c r="C132" s="220" t="s">
        <v>52</v>
      </c>
      <c r="D132" s="219" t="s">
        <v>249</v>
      </c>
      <c r="E132" s="228" t="s">
        <v>250</v>
      </c>
      <c r="F132" s="222" t="s">
        <v>27</v>
      </c>
      <c r="G132" s="226">
        <v>0</v>
      </c>
      <c r="H132" s="426"/>
      <c r="I132" s="224">
        <f t="shared" si="101"/>
        <v>0</v>
      </c>
      <c r="J132" s="426"/>
      <c r="K132" s="224">
        <f t="shared" si="54"/>
        <v>0</v>
      </c>
      <c r="L132" s="426"/>
      <c r="M132" s="224">
        <f t="shared" si="54"/>
        <v>0</v>
      </c>
      <c r="N132" s="473">
        <v>1155</v>
      </c>
      <c r="O132" s="224">
        <f t="shared" ref="O132" si="104">N132*$G132</f>
        <v>0</v>
      </c>
    </row>
    <row r="133" spans="1:15" ht="76.5">
      <c r="A133" s="219"/>
      <c r="B133" s="219"/>
      <c r="C133" s="220" t="s">
        <v>79</v>
      </c>
      <c r="D133" s="219" t="s">
        <v>251</v>
      </c>
      <c r="E133" s="228" t="s">
        <v>252</v>
      </c>
      <c r="F133" s="222" t="s">
        <v>27</v>
      </c>
      <c r="G133" s="226">
        <v>0</v>
      </c>
      <c r="H133" s="426"/>
      <c r="I133" s="224">
        <f t="shared" si="101"/>
        <v>0</v>
      </c>
      <c r="J133" s="426"/>
      <c r="K133" s="224">
        <f t="shared" si="54"/>
        <v>0</v>
      </c>
      <c r="L133" s="426"/>
      <c r="M133" s="224">
        <f t="shared" si="54"/>
        <v>0</v>
      </c>
      <c r="N133" s="473">
        <v>1094.5</v>
      </c>
      <c r="O133" s="224">
        <f t="shared" ref="O133" si="105">N133*$G133</f>
        <v>0</v>
      </c>
    </row>
    <row r="134" spans="1:15" ht="76.5">
      <c r="A134" s="219"/>
      <c r="B134" s="219"/>
      <c r="C134" s="220" t="s">
        <v>253</v>
      </c>
      <c r="D134" s="219" t="s">
        <v>254</v>
      </c>
      <c r="E134" s="228" t="s">
        <v>255</v>
      </c>
      <c r="F134" s="222" t="s">
        <v>27</v>
      </c>
      <c r="G134" s="226">
        <v>0</v>
      </c>
      <c r="H134" s="426"/>
      <c r="I134" s="224">
        <f t="shared" si="101"/>
        <v>0</v>
      </c>
      <c r="J134" s="426"/>
      <c r="K134" s="224">
        <f t="shared" si="54"/>
        <v>0</v>
      </c>
      <c r="L134" s="426"/>
      <c r="M134" s="224">
        <f t="shared" si="54"/>
        <v>0</v>
      </c>
      <c r="N134" s="473">
        <v>1782</v>
      </c>
      <c r="O134" s="224">
        <f t="shared" ref="O134" si="106">N134*$G134</f>
        <v>0</v>
      </c>
    </row>
    <row r="135" spans="1:15" ht="89.25">
      <c r="A135" s="219"/>
      <c r="B135" s="219"/>
      <c r="C135" s="220" t="s">
        <v>92</v>
      </c>
      <c r="D135" s="219" t="s">
        <v>256</v>
      </c>
      <c r="E135" s="228" t="s">
        <v>257</v>
      </c>
      <c r="F135" s="222" t="s">
        <v>27</v>
      </c>
      <c r="G135" s="226">
        <f>5.052/100*G11</f>
        <v>26.068319999999996</v>
      </c>
      <c r="H135" s="426">
        <v>700</v>
      </c>
      <c r="I135" s="224">
        <f t="shared" si="101"/>
        <v>18247.823999999997</v>
      </c>
      <c r="J135" s="426">
        <v>1550</v>
      </c>
      <c r="K135" s="224">
        <f t="shared" si="54"/>
        <v>40405.895999999993</v>
      </c>
      <c r="L135" s="494">
        <v>1255</v>
      </c>
      <c r="M135" s="224">
        <f t="shared" si="54"/>
        <v>32715.741599999994</v>
      </c>
      <c r="N135" s="473">
        <v>900</v>
      </c>
      <c r="O135" s="224">
        <f t="shared" ref="O135" si="107">N135*$G135</f>
        <v>23461.487999999998</v>
      </c>
    </row>
    <row r="136" spans="1:15" ht="76.5">
      <c r="A136" s="219"/>
      <c r="B136" s="219"/>
      <c r="C136" s="220" t="s">
        <v>195</v>
      </c>
      <c r="D136" s="219" t="s">
        <v>258</v>
      </c>
      <c r="E136" s="228" t="s">
        <v>259</v>
      </c>
      <c r="F136" s="222" t="s">
        <v>27</v>
      </c>
      <c r="G136" s="226">
        <v>0</v>
      </c>
      <c r="H136" s="426"/>
      <c r="I136" s="224">
        <f t="shared" si="101"/>
        <v>0</v>
      </c>
      <c r="J136" s="426"/>
      <c r="K136" s="224">
        <f t="shared" si="54"/>
        <v>0</v>
      </c>
      <c r="L136" s="426"/>
      <c r="M136" s="224">
        <f t="shared" si="54"/>
        <v>0</v>
      </c>
      <c r="N136" s="473">
        <v>1012</v>
      </c>
      <c r="O136" s="224">
        <f t="shared" ref="O136" si="108">N136*$G136</f>
        <v>0</v>
      </c>
    </row>
    <row r="137" spans="1:15" ht="89.25">
      <c r="A137" s="219"/>
      <c r="B137" s="219"/>
      <c r="C137" s="220" t="s">
        <v>95</v>
      </c>
      <c r="D137" s="219" t="s">
        <v>260</v>
      </c>
      <c r="E137" s="228" t="s">
        <v>261</v>
      </c>
      <c r="F137" s="222" t="s">
        <v>27</v>
      </c>
      <c r="G137" s="239">
        <v>21</v>
      </c>
      <c r="H137" s="426">
        <v>900</v>
      </c>
      <c r="I137" s="224">
        <f t="shared" si="101"/>
        <v>18900</v>
      </c>
      <c r="J137" s="426">
        <v>1550</v>
      </c>
      <c r="K137" s="224">
        <f t="shared" si="54"/>
        <v>32550</v>
      </c>
      <c r="L137" s="494">
        <v>1800</v>
      </c>
      <c r="M137" s="224">
        <f t="shared" si="54"/>
        <v>37800</v>
      </c>
      <c r="N137" s="473">
        <v>1250</v>
      </c>
      <c r="O137" s="224">
        <f t="shared" ref="O137" si="109">N137*$G137</f>
        <v>26250</v>
      </c>
    </row>
    <row r="138" spans="1:15" ht="38.25">
      <c r="A138" s="219"/>
      <c r="B138" s="219"/>
      <c r="C138" s="220" t="s">
        <v>108</v>
      </c>
      <c r="D138" s="227" t="s">
        <v>262</v>
      </c>
      <c r="E138" s="275" t="s">
        <v>263</v>
      </c>
      <c r="F138" s="222" t="s">
        <v>171</v>
      </c>
      <c r="G138" s="226">
        <v>0</v>
      </c>
      <c r="H138" s="426"/>
      <c r="I138" s="224">
        <f t="shared" si="101"/>
        <v>0</v>
      </c>
      <c r="J138" s="426"/>
      <c r="K138" s="224">
        <f t="shared" si="54"/>
        <v>0</v>
      </c>
      <c r="L138" s="426"/>
      <c r="M138" s="224">
        <f t="shared" si="54"/>
        <v>0</v>
      </c>
      <c r="N138" s="426"/>
      <c r="O138" s="224">
        <f t="shared" ref="O138" si="110">N138*$G138</f>
        <v>0</v>
      </c>
    </row>
    <row r="139" spans="1:15" ht="76.5">
      <c r="A139" s="219"/>
      <c r="B139" s="219"/>
      <c r="C139" s="220" t="s">
        <v>122</v>
      </c>
      <c r="D139" s="219" t="s">
        <v>264</v>
      </c>
      <c r="E139" s="228" t="s">
        <v>265</v>
      </c>
      <c r="F139" s="222" t="s">
        <v>27</v>
      </c>
      <c r="G139" s="226">
        <v>0</v>
      </c>
      <c r="H139" s="426"/>
      <c r="I139" s="224">
        <f t="shared" si="101"/>
        <v>0</v>
      </c>
      <c r="J139" s="426"/>
      <c r="K139" s="224">
        <f t="shared" si="54"/>
        <v>0</v>
      </c>
      <c r="L139" s="426"/>
      <c r="M139" s="224">
        <f t="shared" si="54"/>
        <v>0</v>
      </c>
      <c r="N139" s="473">
        <v>1193.5</v>
      </c>
      <c r="O139" s="224">
        <f t="shared" ref="O139" si="111">N139*$G139</f>
        <v>0</v>
      </c>
    </row>
    <row r="140" spans="1:15" ht="51">
      <c r="A140" s="219"/>
      <c r="B140" s="219"/>
      <c r="C140" s="220" t="s">
        <v>125</v>
      </c>
      <c r="D140" s="219" t="s">
        <v>266</v>
      </c>
      <c r="E140" s="228" t="s">
        <v>267</v>
      </c>
      <c r="F140" s="222" t="s">
        <v>27</v>
      </c>
      <c r="G140" s="226">
        <v>11</v>
      </c>
      <c r="H140" s="426">
        <v>1100</v>
      </c>
      <c r="I140" s="224">
        <f t="shared" si="101"/>
        <v>12100</v>
      </c>
      <c r="J140" s="426">
        <v>1850</v>
      </c>
      <c r="K140" s="224">
        <f t="shared" si="54"/>
        <v>20350</v>
      </c>
      <c r="L140" s="494">
        <v>1500</v>
      </c>
      <c r="M140" s="224">
        <f t="shared" si="54"/>
        <v>16500</v>
      </c>
      <c r="N140" s="473">
        <v>850</v>
      </c>
      <c r="O140" s="224">
        <f t="shared" ref="O140" si="112">N140*$G140</f>
        <v>9350</v>
      </c>
    </row>
    <row r="141" spans="1:15" ht="63">
      <c r="A141" s="230" t="s">
        <v>268</v>
      </c>
      <c r="B141" s="230"/>
      <c r="C141" s="232"/>
      <c r="D141" s="232"/>
      <c r="E141" s="258"/>
      <c r="F141" s="259"/>
      <c r="G141" s="260"/>
      <c r="H141" s="433"/>
      <c r="I141" s="261">
        <f>SUM(I130:I140)</f>
        <v>49247.823999999993</v>
      </c>
      <c r="J141" s="433"/>
      <c r="K141" s="261">
        <f>SUM(K130:K140)</f>
        <v>93305.895999999993</v>
      </c>
      <c r="L141" s="433"/>
      <c r="M141" s="261">
        <f>SUM(M130:M140)</f>
        <v>87015.741599999994</v>
      </c>
      <c r="N141" s="433"/>
      <c r="O141" s="261">
        <f>SUM(O130:O140)</f>
        <v>59061.487999999998</v>
      </c>
    </row>
    <row r="142" spans="1:15" ht="15.75">
      <c r="A142" s="213"/>
      <c r="B142" s="213" t="s">
        <v>269</v>
      </c>
      <c r="C142" s="213"/>
      <c r="D142" s="213"/>
      <c r="E142" s="276" t="s">
        <v>270</v>
      </c>
      <c r="F142" s="277"/>
      <c r="G142" s="278"/>
      <c r="H142" s="438"/>
      <c r="I142" s="279"/>
      <c r="J142" s="438"/>
      <c r="K142" s="224">
        <f t="shared" si="54"/>
        <v>0</v>
      </c>
      <c r="L142" s="438"/>
      <c r="M142" s="224">
        <f t="shared" si="54"/>
        <v>0</v>
      </c>
      <c r="N142" s="438"/>
      <c r="O142" s="224">
        <f t="shared" ref="O142" si="113">N142*$G142</f>
        <v>0</v>
      </c>
    </row>
    <row r="143" spans="1:15" ht="89.25">
      <c r="A143" s="220"/>
      <c r="B143" s="220"/>
      <c r="C143" s="220" t="s">
        <v>22</v>
      </c>
      <c r="D143" s="219" t="s">
        <v>271</v>
      </c>
      <c r="E143" s="251" t="s">
        <v>272</v>
      </c>
      <c r="F143" s="222" t="s">
        <v>91</v>
      </c>
      <c r="G143" s="226">
        <f>72.03/100*G11</f>
        <v>371.6748</v>
      </c>
      <c r="H143" s="431">
        <v>60</v>
      </c>
      <c r="I143" s="224">
        <f t="shared" ref="I143:I149" si="114">H143*$G143</f>
        <v>22300.488000000001</v>
      </c>
      <c r="J143" s="431">
        <v>42</v>
      </c>
      <c r="K143" s="224">
        <f t="shared" si="54"/>
        <v>15610.3416</v>
      </c>
      <c r="L143" s="494">
        <v>85</v>
      </c>
      <c r="M143" s="224">
        <f t="shared" si="54"/>
        <v>31592.358</v>
      </c>
      <c r="N143" s="473">
        <v>28</v>
      </c>
      <c r="O143" s="224">
        <f t="shared" ref="O143" si="115">N143*$G143</f>
        <v>10406.894400000001</v>
      </c>
    </row>
    <row r="144" spans="1:15" ht="89.25">
      <c r="A144" s="220"/>
      <c r="B144" s="220"/>
      <c r="C144" s="220" t="s">
        <v>25</v>
      </c>
      <c r="D144" s="219" t="s">
        <v>271</v>
      </c>
      <c r="E144" s="228" t="s">
        <v>273</v>
      </c>
      <c r="F144" s="222" t="s">
        <v>91</v>
      </c>
      <c r="G144" s="226">
        <v>0</v>
      </c>
      <c r="H144" s="431"/>
      <c r="I144" s="224">
        <f t="shared" si="114"/>
        <v>0</v>
      </c>
      <c r="J144" s="431"/>
      <c r="K144" s="224">
        <f t="shared" si="54"/>
        <v>0</v>
      </c>
      <c r="L144" s="474"/>
      <c r="M144" s="224">
        <f t="shared" si="54"/>
        <v>0</v>
      </c>
      <c r="N144" s="473">
        <v>19.8</v>
      </c>
      <c r="O144" s="224">
        <f t="shared" ref="O144" si="116">N144*$G144</f>
        <v>0</v>
      </c>
    </row>
    <row r="145" spans="1:15" ht="63.75">
      <c r="A145" s="220"/>
      <c r="B145" s="220"/>
      <c r="C145" s="220" t="s">
        <v>40</v>
      </c>
      <c r="D145" s="269" t="s">
        <v>274</v>
      </c>
      <c r="E145" s="228" t="s">
        <v>275</v>
      </c>
      <c r="F145" s="222" t="s">
        <v>91</v>
      </c>
      <c r="G145" s="226">
        <f>37.25/100*G11</f>
        <v>192.21</v>
      </c>
      <c r="H145" s="431">
        <v>70</v>
      </c>
      <c r="I145" s="224">
        <f t="shared" si="114"/>
        <v>13454.7</v>
      </c>
      <c r="J145" s="431">
        <v>55</v>
      </c>
      <c r="K145" s="224">
        <f t="shared" si="54"/>
        <v>10571.550000000001</v>
      </c>
      <c r="L145" s="494">
        <v>48</v>
      </c>
      <c r="M145" s="224">
        <f t="shared" si="54"/>
        <v>9226.08</v>
      </c>
      <c r="N145" s="473">
        <v>35</v>
      </c>
      <c r="O145" s="224">
        <f t="shared" ref="O145" si="117">N145*$G145</f>
        <v>6727.35</v>
      </c>
    </row>
    <row r="146" spans="1:15" ht="63.75">
      <c r="A146" s="220"/>
      <c r="B146" s="220"/>
      <c r="C146" s="220" t="s">
        <v>52</v>
      </c>
      <c r="D146" s="222" t="s">
        <v>1150</v>
      </c>
      <c r="E146" s="228" t="s">
        <v>276</v>
      </c>
      <c r="F146" s="222" t="s">
        <v>91</v>
      </c>
      <c r="G146" s="226">
        <v>0</v>
      </c>
      <c r="H146" s="426"/>
      <c r="I146" s="224">
        <f t="shared" si="114"/>
        <v>0</v>
      </c>
      <c r="J146" s="426"/>
      <c r="K146" s="224">
        <f t="shared" si="54"/>
        <v>0</v>
      </c>
      <c r="L146" s="494">
        <v>55</v>
      </c>
      <c r="M146" s="224">
        <f t="shared" si="54"/>
        <v>0</v>
      </c>
      <c r="N146" s="473">
        <v>66</v>
      </c>
      <c r="O146" s="224">
        <f t="shared" ref="O146" si="118">N146*$G146</f>
        <v>0</v>
      </c>
    </row>
    <row r="147" spans="1:15" ht="63.75">
      <c r="A147" s="220"/>
      <c r="B147" s="220"/>
      <c r="C147" s="220" t="s">
        <v>92</v>
      </c>
      <c r="D147" s="269" t="s">
        <v>277</v>
      </c>
      <c r="E147" s="228" t="s">
        <v>278</v>
      </c>
      <c r="F147" s="222" t="s">
        <v>91</v>
      </c>
      <c r="G147" s="226">
        <f>100/100*G11</f>
        <v>516</v>
      </c>
      <c r="H147" s="431">
        <v>70</v>
      </c>
      <c r="I147" s="224">
        <f t="shared" si="114"/>
        <v>36120</v>
      </c>
      <c r="J147" s="431">
        <v>42</v>
      </c>
      <c r="K147" s="224">
        <f t="shared" ref="I147:M210" si="119">J147*$G147</f>
        <v>21672</v>
      </c>
      <c r="L147" s="494">
        <v>48</v>
      </c>
      <c r="M147" s="224">
        <f t="shared" si="119"/>
        <v>24768</v>
      </c>
      <c r="N147" s="473">
        <v>30</v>
      </c>
      <c r="O147" s="224">
        <f t="shared" ref="O147" si="120">N147*$G147</f>
        <v>15480</v>
      </c>
    </row>
    <row r="148" spans="1:15" ht="51">
      <c r="A148" s="220"/>
      <c r="B148" s="220"/>
      <c r="C148" s="220" t="s">
        <v>95</v>
      </c>
      <c r="D148" s="219" t="s">
        <v>279</v>
      </c>
      <c r="E148" s="286" t="s">
        <v>280</v>
      </c>
      <c r="F148" s="222" t="s">
        <v>240</v>
      </c>
      <c r="G148" s="226">
        <f>45.26/100*G11</f>
        <v>233.54159999999999</v>
      </c>
      <c r="H148" s="431">
        <v>80</v>
      </c>
      <c r="I148" s="224">
        <f t="shared" si="114"/>
        <v>18683.327999999998</v>
      </c>
      <c r="J148" s="431">
        <v>55</v>
      </c>
      <c r="K148" s="224">
        <f t="shared" si="119"/>
        <v>12844.787999999999</v>
      </c>
      <c r="L148" s="494">
        <v>35</v>
      </c>
      <c r="M148" s="224">
        <f t="shared" si="119"/>
        <v>8173.9559999999992</v>
      </c>
      <c r="N148" s="473">
        <v>35</v>
      </c>
      <c r="O148" s="224">
        <f t="shared" ref="O148" si="121">N148*$G148</f>
        <v>8173.9559999999992</v>
      </c>
    </row>
    <row r="149" spans="1:15" ht="51">
      <c r="A149" s="220"/>
      <c r="B149" s="220"/>
      <c r="C149" s="220" t="s">
        <v>108</v>
      </c>
      <c r="D149" s="219" t="s">
        <v>281</v>
      </c>
      <c r="E149" s="286" t="s">
        <v>282</v>
      </c>
      <c r="F149" s="222" t="s">
        <v>240</v>
      </c>
      <c r="G149" s="226">
        <v>0</v>
      </c>
      <c r="H149" s="426"/>
      <c r="I149" s="224">
        <f t="shared" si="114"/>
        <v>0</v>
      </c>
      <c r="J149" s="426"/>
      <c r="K149" s="224">
        <f t="shared" si="119"/>
        <v>0</v>
      </c>
      <c r="L149" s="426"/>
      <c r="M149" s="224">
        <f t="shared" si="119"/>
        <v>0</v>
      </c>
      <c r="N149" s="473">
        <v>275</v>
      </c>
      <c r="O149" s="224">
        <f t="shared" ref="O149" si="122">N149*$G149</f>
        <v>0</v>
      </c>
    </row>
    <row r="150" spans="1:15" ht="38.25">
      <c r="A150" s="259" t="s">
        <v>283</v>
      </c>
      <c r="B150" s="259"/>
      <c r="C150" s="284"/>
      <c r="D150" s="284"/>
      <c r="E150" s="260"/>
      <c r="F150" s="259"/>
      <c r="G150" s="260"/>
      <c r="H150" s="433"/>
      <c r="I150" s="261">
        <f>SUM(I143:I149)</f>
        <v>90558.515999999989</v>
      </c>
      <c r="J150" s="433"/>
      <c r="K150" s="261">
        <f>SUM(K143:K149)</f>
        <v>60698.679600000003</v>
      </c>
      <c r="L150" s="433"/>
      <c r="M150" s="261">
        <f>SUM(M143:M149)</f>
        <v>73760.394</v>
      </c>
      <c r="N150" s="433"/>
      <c r="O150" s="261">
        <f>SUM(O143:O149)</f>
        <v>40788.200400000002</v>
      </c>
    </row>
    <row r="151" spans="1:15" ht="15.75">
      <c r="A151" s="271" t="s">
        <v>284</v>
      </c>
      <c r="B151" s="271"/>
      <c r="C151" s="271"/>
      <c r="D151" s="271"/>
      <c r="E151" s="272" t="s">
        <v>285</v>
      </c>
      <c r="F151" s="271"/>
      <c r="G151" s="271"/>
      <c r="H151" s="435"/>
      <c r="I151" s="273"/>
      <c r="J151" s="435"/>
      <c r="K151" s="224">
        <f t="shared" si="119"/>
        <v>0</v>
      </c>
      <c r="L151" s="435"/>
      <c r="M151" s="224">
        <f t="shared" si="119"/>
        <v>0</v>
      </c>
      <c r="N151" s="435"/>
      <c r="O151" s="224">
        <f t="shared" ref="O151" si="123">N151*$G151</f>
        <v>0</v>
      </c>
    </row>
    <row r="152" spans="1:15">
      <c r="A152" s="277"/>
      <c r="B152" s="277" t="s">
        <v>286</v>
      </c>
      <c r="C152" s="277"/>
      <c r="D152" s="277"/>
      <c r="E152" s="285" t="s">
        <v>287</v>
      </c>
      <c r="F152" s="277"/>
      <c r="G152" s="278"/>
      <c r="H152" s="438"/>
      <c r="I152" s="279"/>
      <c r="J152" s="438"/>
      <c r="K152" s="224">
        <f t="shared" si="119"/>
        <v>0</v>
      </c>
      <c r="L152" s="438"/>
      <c r="M152" s="224">
        <f t="shared" si="119"/>
        <v>0</v>
      </c>
      <c r="N152" s="438"/>
      <c r="O152" s="224">
        <f t="shared" ref="O152" si="124">N152*$G152</f>
        <v>0</v>
      </c>
    </row>
    <row r="153" spans="1:15" ht="76.5">
      <c r="A153" s="219"/>
      <c r="B153" s="219"/>
      <c r="C153" s="220" t="s">
        <v>22</v>
      </c>
      <c r="D153" s="219" t="s">
        <v>288</v>
      </c>
      <c r="E153" s="287" t="s">
        <v>289</v>
      </c>
      <c r="F153" s="222" t="s">
        <v>91</v>
      </c>
      <c r="G153" s="226">
        <v>0</v>
      </c>
      <c r="H153" s="426"/>
      <c r="I153" s="224">
        <f t="shared" ref="I153:I161" si="125">H153*$G153</f>
        <v>0</v>
      </c>
      <c r="J153" s="426"/>
      <c r="K153" s="224">
        <f t="shared" si="119"/>
        <v>0</v>
      </c>
      <c r="L153" s="426"/>
      <c r="M153" s="224">
        <f t="shared" si="119"/>
        <v>0</v>
      </c>
      <c r="N153" s="473">
        <v>231</v>
      </c>
      <c r="O153" s="224">
        <f t="shared" ref="O153" si="126">N153*$G153</f>
        <v>0</v>
      </c>
    </row>
    <row r="154" spans="1:15" ht="63.75">
      <c r="A154" s="219"/>
      <c r="B154" s="219"/>
      <c r="C154" s="220"/>
      <c r="D154" s="288" t="s">
        <v>290</v>
      </c>
      <c r="E154" s="289" t="s">
        <v>291</v>
      </c>
      <c r="F154" s="222" t="s">
        <v>91</v>
      </c>
      <c r="G154" s="226">
        <v>80.319999999999993</v>
      </c>
      <c r="H154" s="426">
        <v>230</v>
      </c>
      <c r="I154" s="224">
        <f t="shared" si="119"/>
        <v>18473.599999999999</v>
      </c>
      <c r="J154" s="426">
        <v>550</v>
      </c>
      <c r="K154" s="224">
        <f t="shared" si="119"/>
        <v>44175.999999999993</v>
      </c>
      <c r="L154" s="494">
        <v>950</v>
      </c>
      <c r="M154" s="224">
        <f t="shared" si="119"/>
        <v>76304</v>
      </c>
      <c r="N154" s="426">
        <v>825</v>
      </c>
      <c r="O154" s="224">
        <f t="shared" ref="O154" si="127">N154*$G154</f>
        <v>66264</v>
      </c>
    </row>
    <row r="155" spans="1:15" ht="51">
      <c r="A155" s="219"/>
      <c r="B155" s="219"/>
      <c r="C155" s="220" t="s">
        <v>40</v>
      </c>
      <c r="D155" s="219" t="s">
        <v>292</v>
      </c>
      <c r="E155" s="264" t="s">
        <v>293</v>
      </c>
      <c r="F155" s="222" t="s">
        <v>91</v>
      </c>
      <c r="G155" s="226">
        <v>0</v>
      </c>
      <c r="H155" s="426"/>
      <c r="I155" s="224">
        <f t="shared" si="125"/>
        <v>0</v>
      </c>
      <c r="J155" s="426"/>
      <c r="K155" s="224">
        <f t="shared" si="119"/>
        <v>0</v>
      </c>
      <c r="L155" s="426"/>
      <c r="M155" s="224">
        <f t="shared" si="119"/>
        <v>0</v>
      </c>
      <c r="N155" s="473">
        <v>0</v>
      </c>
      <c r="O155" s="224">
        <f t="shared" ref="O155" si="128">N155*$G155</f>
        <v>0</v>
      </c>
    </row>
    <row r="156" spans="1:15" ht="63.75">
      <c r="A156" s="219"/>
      <c r="B156" s="219"/>
      <c r="C156" s="220" t="s">
        <v>52</v>
      </c>
      <c r="D156" s="219" t="s">
        <v>294</v>
      </c>
      <c r="E156" s="229" t="s">
        <v>295</v>
      </c>
      <c r="F156" s="222" t="s">
        <v>296</v>
      </c>
      <c r="G156" s="226">
        <v>0</v>
      </c>
      <c r="H156" s="426"/>
      <c r="I156" s="224">
        <f t="shared" si="125"/>
        <v>0</v>
      </c>
      <c r="J156" s="426"/>
      <c r="K156" s="224">
        <f t="shared" si="119"/>
        <v>0</v>
      </c>
      <c r="L156" s="426"/>
      <c r="M156" s="224">
        <f t="shared" si="119"/>
        <v>0</v>
      </c>
      <c r="N156" s="473">
        <v>19250</v>
      </c>
      <c r="O156" s="224">
        <f t="shared" ref="O156" si="129">N156*$G156</f>
        <v>0</v>
      </c>
    </row>
    <row r="157" spans="1:15" ht="63.75">
      <c r="A157" s="219"/>
      <c r="B157" s="219"/>
      <c r="C157" s="262" t="s">
        <v>92</v>
      </c>
      <c r="D157" s="227" t="s">
        <v>297</v>
      </c>
      <c r="E157" s="282" t="s">
        <v>298</v>
      </c>
      <c r="F157" s="222" t="s">
        <v>296</v>
      </c>
      <c r="G157" s="226"/>
      <c r="H157" s="426"/>
      <c r="I157" s="224">
        <f t="shared" si="125"/>
        <v>0</v>
      </c>
      <c r="J157" s="426"/>
      <c r="K157" s="224">
        <f t="shared" si="119"/>
        <v>0</v>
      </c>
      <c r="L157" s="426"/>
      <c r="M157" s="224">
        <f t="shared" si="119"/>
        <v>0</v>
      </c>
      <c r="N157" s="426">
        <v>0</v>
      </c>
      <c r="O157" s="224">
        <f t="shared" ref="O157" si="130">N157*$G157</f>
        <v>0</v>
      </c>
    </row>
    <row r="158" spans="1:15" ht="63.75">
      <c r="A158" s="219"/>
      <c r="B158" s="219"/>
      <c r="C158" s="220" t="s">
        <v>95</v>
      </c>
      <c r="D158" s="219" t="s">
        <v>299</v>
      </c>
      <c r="E158" s="229" t="s">
        <v>300</v>
      </c>
      <c r="F158" s="222" t="s">
        <v>91</v>
      </c>
      <c r="G158" s="226">
        <v>0</v>
      </c>
      <c r="H158" s="426"/>
      <c r="I158" s="224">
        <f t="shared" si="125"/>
        <v>0</v>
      </c>
      <c r="J158" s="426"/>
      <c r="K158" s="224">
        <f t="shared" si="119"/>
        <v>0</v>
      </c>
      <c r="L158" s="426"/>
      <c r="M158" s="224">
        <f t="shared" si="119"/>
        <v>0</v>
      </c>
      <c r="N158" s="473">
        <v>594</v>
      </c>
      <c r="O158" s="224">
        <f t="shared" ref="O158" si="131">N158*$G158</f>
        <v>0</v>
      </c>
    </row>
    <row r="159" spans="1:15" ht="51">
      <c r="A159" s="219"/>
      <c r="B159" s="219"/>
      <c r="C159" s="262" t="s">
        <v>108</v>
      </c>
      <c r="D159" s="227" t="s">
        <v>301</v>
      </c>
      <c r="E159" s="282" t="s">
        <v>302</v>
      </c>
      <c r="F159" s="222" t="s">
        <v>91</v>
      </c>
      <c r="G159" s="226"/>
      <c r="H159" s="426"/>
      <c r="I159" s="224">
        <f t="shared" si="125"/>
        <v>0</v>
      </c>
      <c r="J159" s="426"/>
      <c r="K159" s="224">
        <f t="shared" si="119"/>
        <v>0</v>
      </c>
      <c r="L159" s="426"/>
      <c r="M159" s="224">
        <f t="shared" si="119"/>
        <v>0</v>
      </c>
      <c r="N159" s="426">
        <v>0</v>
      </c>
      <c r="O159" s="224">
        <f t="shared" ref="O159" si="132">N159*$G159</f>
        <v>0</v>
      </c>
    </row>
    <row r="160" spans="1:15">
      <c r="A160" s="219"/>
      <c r="B160" s="219"/>
      <c r="C160" s="220" t="s">
        <v>122</v>
      </c>
      <c r="D160" s="219" t="s">
        <v>303</v>
      </c>
      <c r="E160" s="229" t="s">
        <v>304</v>
      </c>
      <c r="F160" s="222" t="s">
        <v>218</v>
      </c>
      <c r="G160" s="226">
        <v>0</v>
      </c>
      <c r="H160" s="426"/>
      <c r="I160" s="224">
        <f t="shared" si="125"/>
        <v>0</v>
      </c>
      <c r="J160" s="426"/>
      <c r="K160" s="224">
        <f t="shared" si="119"/>
        <v>0</v>
      </c>
      <c r="L160" s="426"/>
      <c r="M160" s="224">
        <f t="shared" si="119"/>
        <v>0</v>
      </c>
      <c r="N160" s="473">
        <v>165</v>
      </c>
      <c r="O160" s="224">
        <f t="shared" ref="O160" si="133">N160*$G160</f>
        <v>0</v>
      </c>
    </row>
    <row r="161" spans="1:15" ht="38.25">
      <c r="A161" s="219"/>
      <c r="B161" s="219"/>
      <c r="C161" s="220" t="s">
        <v>125</v>
      </c>
      <c r="D161" s="219" t="s">
        <v>305</v>
      </c>
      <c r="E161" s="229" t="s">
        <v>306</v>
      </c>
      <c r="F161" s="222" t="s">
        <v>91</v>
      </c>
      <c r="G161" s="226">
        <v>0</v>
      </c>
      <c r="H161" s="426"/>
      <c r="I161" s="224">
        <f t="shared" si="125"/>
        <v>0</v>
      </c>
      <c r="J161" s="426"/>
      <c r="K161" s="224">
        <f t="shared" si="119"/>
        <v>0</v>
      </c>
      <c r="L161" s="426"/>
      <c r="M161" s="224">
        <f t="shared" si="119"/>
        <v>0</v>
      </c>
      <c r="N161" s="473">
        <v>165</v>
      </c>
      <c r="O161" s="224">
        <f t="shared" ref="O161" si="134">N161*$G161</f>
        <v>0</v>
      </c>
    </row>
    <row r="162" spans="1:15" ht="38.25">
      <c r="A162" s="259" t="s">
        <v>307</v>
      </c>
      <c r="B162" s="259"/>
      <c r="C162" s="284"/>
      <c r="D162" s="284"/>
      <c r="E162" s="260"/>
      <c r="F162" s="259"/>
      <c r="G162" s="260"/>
      <c r="H162" s="433"/>
      <c r="I162" s="261">
        <f>SUM(I153:I161)</f>
        <v>18473.599999999999</v>
      </c>
      <c r="J162" s="433"/>
      <c r="K162" s="261">
        <f>SUM(K153:K161)</f>
        <v>44175.999999999993</v>
      </c>
      <c r="L162" s="433"/>
      <c r="M162" s="261">
        <f>SUM(M153:M161)</f>
        <v>76304</v>
      </c>
      <c r="N162" s="433"/>
      <c r="O162" s="261">
        <f>SUM(O153:O161)</f>
        <v>66264</v>
      </c>
    </row>
    <row r="163" spans="1:15" ht="15.75">
      <c r="A163" s="271" t="s">
        <v>308</v>
      </c>
      <c r="B163" s="271"/>
      <c r="C163" s="271"/>
      <c r="D163" s="271"/>
      <c r="E163" s="272" t="s">
        <v>309</v>
      </c>
      <c r="F163" s="271"/>
      <c r="G163" s="271"/>
      <c r="H163" s="435"/>
      <c r="I163" s="273"/>
      <c r="J163" s="435"/>
      <c r="K163" s="224">
        <f t="shared" si="119"/>
        <v>0</v>
      </c>
      <c r="L163" s="435"/>
      <c r="M163" s="224">
        <f t="shared" si="119"/>
        <v>0</v>
      </c>
      <c r="N163" s="435"/>
      <c r="O163" s="224">
        <f t="shared" ref="O163" si="135">N163*$G163</f>
        <v>0</v>
      </c>
    </row>
    <row r="164" spans="1:15">
      <c r="A164" s="277"/>
      <c r="B164" s="277" t="s">
        <v>310</v>
      </c>
      <c r="C164" s="277"/>
      <c r="D164" s="277"/>
      <c r="E164" s="285" t="s">
        <v>311</v>
      </c>
      <c r="F164" s="277"/>
      <c r="G164" s="278"/>
      <c r="H164" s="438"/>
      <c r="I164" s="279"/>
      <c r="J164" s="438"/>
      <c r="K164" s="224">
        <f t="shared" si="119"/>
        <v>0</v>
      </c>
      <c r="L164" s="438"/>
      <c r="M164" s="224">
        <f t="shared" si="119"/>
        <v>0</v>
      </c>
      <c r="N164" s="438"/>
      <c r="O164" s="224">
        <f t="shared" ref="O164" si="136">N164*$G164</f>
        <v>0</v>
      </c>
    </row>
    <row r="165" spans="1:15" ht="89.25">
      <c r="A165" s="219"/>
      <c r="B165" s="219"/>
      <c r="C165" s="220" t="s">
        <v>22</v>
      </c>
      <c r="D165" s="222" t="s">
        <v>312</v>
      </c>
      <c r="E165" s="267" t="s">
        <v>313</v>
      </c>
      <c r="F165" s="222" t="s">
        <v>314</v>
      </c>
      <c r="G165" s="226">
        <v>8.4560000000000013</v>
      </c>
      <c r="H165" s="426">
        <v>7500</v>
      </c>
      <c r="I165" s="224">
        <f t="shared" ref="I165:I179" si="137">H165*$G165</f>
        <v>63420.000000000007</v>
      </c>
      <c r="J165" s="426"/>
      <c r="K165" s="224">
        <f t="shared" si="119"/>
        <v>0</v>
      </c>
      <c r="L165" s="426"/>
      <c r="M165" s="224">
        <f t="shared" si="119"/>
        <v>0</v>
      </c>
      <c r="N165" s="473">
        <v>11850</v>
      </c>
      <c r="O165" s="224">
        <f t="shared" ref="O165" si="138">N165*$G165</f>
        <v>100203.60000000002</v>
      </c>
    </row>
    <row r="166" spans="1:15" ht="89.25">
      <c r="A166" s="219"/>
      <c r="B166" s="219"/>
      <c r="C166" s="220" t="s">
        <v>25</v>
      </c>
      <c r="D166" s="222" t="s">
        <v>315</v>
      </c>
      <c r="E166" s="267" t="s">
        <v>316</v>
      </c>
      <c r="F166" s="222" t="s">
        <v>314</v>
      </c>
      <c r="G166" s="226">
        <v>0</v>
      </c>
      <c r="H166" s="426"/>
      <c r="I166" s="224">
        <f t="shared" si="137"/>
        <v>0</v>
      </c>
      <c r="J166" s="426"/>
      <c r="K166" s="224">
        <f t="shared" si="119"/>
        <v>0</v>
      </c>
      <c r="L166" s="426"/>
      <c r="M166" s="224">
        <f t="shared" si="119"/>
        <v>0</v>
      </c>
      <c r="N166" s="473">
        <v>14747.7</v>
      </c>
      <c r="O166" s="224">
        <f t="shared" ref="O166" si="139">N166*$G166</f>
        <v>0</v>
      </c>
    </row>
    <row r="167" spans="1:15" ht="51">
      <c r="A167" s="219"/>
      <c r="B167" s="219"/>
      <c r="C167" s="220" t="s">
        <v>40</v>
      </c>
      <c r="D167" s="222" t="s">
        <v>317</v>
      </c>
      <c r="E167" s="267" t="s">
        <v>318</v>
      </c>
      <c r="F167" s="222" t="s">
        <v>314</v>
      </c>
      <c r="G167" s="257">
        <v>14</v>
      </c>
      <c r="H167" s="426">
        <v>4900</v>
      </c>
      <c r="I167" s="224">
        <f t="shared" si="137"/>
        <v>68600</v>
      </c>
      <c r="J167" s="426">
        <f>3*4750</f>
        <v>14250</v>
      </c>
      <c r="K167" s="224">
        <f t="shared" si="119"/>
        <v>199500</v>
      </c>
      <c r="L167" s="426"/>
      <c r="M167" s="224">
        <f t="shared" si="119"/>
        <v>0</v>
      </c>
      <c r="N167" s="473">
        <v>7850</v>
      </c>
      <c r="O167" s="224">
        <f t="shared" ref="O167" si="140">N167*$G167</f>
        <v>109900</v>
      </c>
    </row>
    <row r="168" spans="1:15" ht="51">
      <c r="A168" s="219"/>
      <c r="B168" s="219"/>
      <c r="C168" s="220" t="s">
        <v>52</v>
      </c>
      <c r="D168" s="222" t="s">
        <v>319</v>
      </c>
      <c r="E168" s="229" t="s">
        <v>320</v>
      </c>
      <c r="F168" s="222" t="s">
        <v>27</v>
      </c>
      <c r="G168" s="226">
        <v>0</v>
      </c>
      <c r="H168" s="426"/>
      <c r="I168" s="224">
        <f t="shared" si="137"/>
        <v>0</v>
      </c>
      <c r="J168" s="426"/>
      <c r="K168" s="224">
        <f t="shared" si="119"/>
        <v>0</v>
      </c>
      <c r="L168" s="426"/>
      <c r="M168" s="224">
        <f t="shared" si="119"/>
        <v>0</v>
      </c>
      <c r="N168" s="426">
        <v>0</v>
      </c>
      <c r="O168" s="224">
        <f t="shared" ref="O168" si="141">N168*$G168</f>
        <v>0</v>
      </c>
    </row>
    <row r="169" spans="1:15" ht="25.5">
      <c r="A169" s="219"/>
      <c r="B169" s="219"/>
      <c r="C169" s="220" t="s">
        <v>92</v>
      </c>
      <c r="D169" s="222" t="s">
        <v>321</v>
      </c>
      <c r="E169" s="229" t="s">
        <v>322</v>
      </c>
      <c r="F169" s="222" t="s">
        <v>45</v>
      </c>
      <c r="G169" s="226">
        <v>0</v>
      </c>
      <c r="H169" s="426"/>
      <c r="I169" s="224">
        <f t="shared" si="137"/>
        <v>0</v>
      </c>
      <c r="J169" s="426"/>
      <c r="K169" s="224">
        <f t="shared" si="119"/>
        <v>0</v>
      </c>
      <c r="L169" s="426"/>
      <c r="M169" s="224">
        <f t="shared" si="119"/>
        <v>0</v>
      </c>
      <c r="N169" s="426">
        <v>0</v>
      </c>
      <c r="O169" s="224">
        <f t="shared" ref="O169" si="142">N169*$G169</f>
        <v>0</v>
      </c>
    </row>
    <row r="170" spans="1:15" ht="51">
      <c r="A170" s="219"/>
      <c r="B170" s="219"/>
      <c r="C170" s="220" t="s">
        <v>95</v>
      </c>
      <c r="D170" s="222" t="s">
        <v>323</v>
      </c>
      <c r="E170" s="229" t="s">
        <v>324</v>
      </c>
      <c r="F170" s="222" t="s">
        <v>27</v>
      </c>
      <c r="G170" s="226">
        <v>5.8</v>
      </c>
      <c r="H170" s="426">
        <v>1800</v>
      </c>
      <c r="I170" s="224">
        <f t="shared" si="137"/>
        <v>10440</v>
      </c>
      <c r="J170" s="426">
        <v>1550</v>
      </c>
      <c r="K170" s="224">
        <f t="shared" si="119"/>
        <v>8990</v>
      </c>
      <c r="L170" s="426"/>
      <c r="M170" s="224">
        <f t="shared" si="119"/>
        <v>0</v>
      </c>
      <c r="N170" s="473">
        <v>1210</v>
      </c>
      <c r="O170" s="224">
        <f t="shared" ref="O170" si="143">N170*$G170</f>
        <v>7018</v>
      </c>
    </row>
    <row r="171" spans="1:15" ht="63.75">
      <c r="A171" s="219"/>
      <c r="B171" s="219"/>
      <c r="C171" s="220" t="s">
        <v>108</v>
      </c>
      <c r="D171" s="222" t="s">
        <v>325</v>
      </c>
      <c r="E171" s="229" t="s">
        <v>326</v>
      </c>
      <c r="F171" s="290" t="s">
        <v>218</v>
      </c>
      <c r="G171" s="226">
        <v>0</v>
      </c>
      <c r="H171" s="426"/>
      <c r="I171" s="224">
        <f t="shared" si="137"/>
        <v>0</v>
      </c>
      <c r="J171" s="426"/>
      <c r="K171" s="224">
        <f t="shared" si="119"/>
        <v>0</v>
      </c>
      <c r="L171" s="426"/>
      <c r="M171" s="224">
        <f t="shared" si="119"/>
        <v>0</v>
      </c>
      <c r="N171" s="473">
        <v>924</v>
      </c>
      <c r="O171" s="224">
        <f t="shared" ref="O171" si="144">N171*$G171</f>
        <v>0</v>
      </c>
    </row>
    <row r="172" spans="1:15" ht="38.25">
      <c r="A172" s="219"/>
      <c r="B172" s="219"/>
      <c r="C172" s="220" t="s">
        <v>122</v>
      </c>
      <c r="D172" s="222" t="s">
        <v>327</v>
      </c>
      <c r="E172" s="229" t="s">
        <v>328</v>
      </c>
      <c r="F172" s="290" t="s">
        <v>218</v>
      </c>
      <c r="G172" s="226">
        <v>0</v>
      </c>
      <c r="H172" s="426"/>
      <c r="I172" s="224">
        <f t="shared" si="137"/>
        <v>0</v>
      </c>
      <c r="J172" s="426"/>
      <c r="K172" s="224">
        <f t="shared" si="119"/>
        <v>0</v>
      </c>
      <c r="L172" s="426"/>
      <c r="M172" s="224">
        <f t="shared" si="119"/>
        <v>0</v>
      </c>
      <c r="N172" s="473">
        <v>786.5</v>
      </c>
      <c r="O172" s="224">
        <f t="shared" ref="O172" si="145">N172*$G172</f>
        <v>0</v>
      </c>
    </row>
    <row r="173" spans="1:15" ht="38.25">
      <c r="A173" s="219"/>
      <c r="B173" s="219"/>
      <c r="C173" s="220" t="s">
        <v>125</v>
      </c>
      <c r="D173" s="222" t="s">
        <v>329</v>
      </c>
      <c r="E173" s="229" t="s">
        <v>330</v>
      </c>
      <c r="F173" s="290" t="s">
        <v>331</v>
      </c>
      <c r="G173" s="226">
        <v>0</v>
      </c>
      <c r="H173" s="426"/>
      <c r="I173" s="224">
        <f t="shared" si="137"/>
        <v>0</v>
      </c>
      <c r="J173" s="426"/>
      <c r="K173" s="224">
        <f t="shared" si="119"/>
        <v>0</v>
      </c>
      <c r="L173" s="426"/>
      <c r="M173" s="224">
        <f t="shared" si="119"/>
        <v>0</v>
      </c>
      <c r="N173" s="473">
        <v>10186</v>
      </c>
      <c r="O173" s="224">
        <f t="shared" ref="O173" si="146">N173*$G173</f>
        <v>0</v>
      </c>
    </row>
    <row r="174" spans="1:15" ht="38.25">
      <c r="A174" s="219"/>
      <c r="B174" s="219"/>
      <c r="C174" s="220" t="s">
        <v>129</v>
      </c>
      <c r="D174" s="222" t="s">
        <v>332</v>
      </c>
      <c r="E174" s="229" t="s">
        <v>333</v>
      </c>
      <c r="F174" s="290" t="s">
        <v>334</v>
      </c>
      <c r="G174" s="226">
        <v>0</v>
      </c>
      <c r="H174" s="426"/>
      <c r="I174" s="224">
        <f t="shared" si="137"/>
        <v>0</v>
      </c>
      <c r="J174" s="426"/>
      <c r="K174" s="224">
        <f t="shared" si="119"/>
        <v>0</v>
      </c>
      <c r="L174" s="426"/>
      <c r="M174" s="224">
        <f t="shared" si="119"/>
        <v>0</v>
      </c>
      <c r="N174" s="473">
        <v>2139.5</v>
      </c>
      <c r="O174" s="224">
        <f t="shared" ref="O174" si="147">N174*$G174</f>
        <v>0</v>
      </c>
    </row>
    <row r="175" spans="1:15" ht="38.25">
      <c r="A175" s="219"/>
      <c r="B175" s="219"/>
      <c r="C175" s="220" t="s">
        <v>131</v>
      </c>
      <c r="D175" s="222" t="s">
        <v>335</v>
      </c>
      <c r="E175" s="229" t="s">
        <v>336</v>
      </c>
      <c r="F175" s="290" t="s">
        <v>161</v>
      </c>
      <c r="G175" s="226">
        <v>0</v>
      </c>
      <c r="H175" s="426"/>
      <c r="I175" s="224">
        <f t="shared" si="137"/>
        <v>0</v>
      </c>
      <c r="J175" s="426"/>
      <c r="K175" s="224">
        <f t="shared" si="119"/>
        <v>0</v>
      </c>
      <c r="L175" s="426"/>
      <c r="M175" s="224">
        <f t="shared" si="119"/>
        <v>0</v>
      </c>
      <c r="N175" s="473">
        <v>1815</v>
      </c>
      <c r="O175" s="224">
        <f t="shared" ref="O175" si="148">N175*$G175</f>
        <v>0</v>
      </c>
    </row>
    <row r="176" spans="1:15" ht="25.5">
      <c r="A176" s="219"/>
      <c r="B176" s="219"/>
      <c r="C176" s="220" t="s">
        <v>134</v>
      </c>
      <c r="D176" s="222" t="s">
        <v>337</v>
      </c>
      <c r="E176" s="229" t="s">
        <v>338</v>
      </c>
      <c r="F176" s="290" t="s">
        <v>45</v>
      </c>
      <c r="G176" s="226">
        <v>1</v>
      </c>
      <c r="H176" s="426">
        <v>3000</v>
      </c>
      <c r="I176" s="224">
        <f t="shared" si="137"/>
        <v>3000</v>
      </c>
      <c r="J176" s="426"/>
      <c r="K176" s="224">
        <f t="shared" si="119"/>
        <v>0</v>
      </c>
      <c r="L176" s="426"/>
      <c r="M176" s="224">
        <f t="shared" si="119"/>
        <v>0</v>
      </c>
      <c r="N176" s="473">
        <v>3850</v>
      </c>
      <c r="O176" s="224">
        <f t="shared" ref="O176" si="149">N176*$G176</f>
        <v>3850</v>
      </c>
    </row>
    <row r="177" spans="1:15" ht="38.25">
      <c r="A177" s="219"/>
      <c r="B177" s="219"/>
      <c r="C177" s="220" t="s">
        <v>136</v>
      </c>
      <c r="D177" s="222" t="s">
        <v>339</v>
      </c>
      <c r="E177" s="229" t="s">
        <v>340</v>
      </c>
      <c r="F177" s="290" t="s">
        <v>45</v>
      </c>
      <c r="G177" s="226">
        <v>1</v>
      </c>
      <c r="H177" s="426">
        <v>3000</v>
      </c>
      <c r="I177" s="224">
        <f t="shared" si="137"/>
        <v>3000</v>
      </c>
      <c r="J177" s="426"/>
      <c r="K177" s="224">
        <f t="shared" si="119"/>
        <v>0</v>
      </c>
      <c r="L177" s="426"/>
      <c r="M177" s="224">
        <f t="shared" si="119"/>
        <v>0</v>
      </c>
      <c r="N177" s="473">
        <v>3850</v>
      </c>
      <c r="O177" s="224">
        <f t="shared" ref="O177" si="150">N177*$G177</f>
        <v>3850</v>
      </c>
    </row>
    <row r="178" spans="1:15" ht="76.5">
      <c r="A178" s="291"/>
      <c r="B178" s="291"/>
      <c r="C178" s="220" t="s">
        <v>138</v>
      </c>
      <c r="D178" s="219" t="s">
        <v>341</v>
      </c>
      <c r="E178" s="267" t="s">
        <v>342</v>
      </c>
      <c r="F178" s="290" t="s">
        <v>343</v>
      </c>
      <c r="G178" s="226">
        <v>0</v>
      </c>
      <c r="H178" s="426"/>
      <c r="I178" s="224">
        <f t="shared" si="137"/>
        <v>0</v>
      </c>
      <c r="J178" s="426"/>
      <c r="K178" s="224">
        <f t="shared" si="119"/>
        <v>0</v>
      </c>
      <c r="L178" s="426"/>
      <c r="M178" s="224">
        <f t="shared" si="119"/>
        <v>0</v>
      </c>
      <c r="N178" s="473">
        <v>2750</v>
      </c>
      <c r="O178" s="224">
        <f t="shared" ref="O178" si="151">N178*$G178</f>
        <v>0</v>
      </c>
    </row>
    <row r="179" spans="1:15" ht="89.25">
      <c r="A179" s="291"/>
      <c r="B179" s="291"/>
      <c r="C179" s="220" t="s">
        <v>140</v>
      </c>
      <c r="D179" s="263" t="s">
        <v>344</v>
      </c>
      <c r="E179" s="264" t="s">
        <v>345</v>
      </c>
      <c r="F179" s="290" t="s">
        <v>343</v>
      </c>
      <c r="G179" s="226">
        <v>0</v>
      </c>
      <c r="H179" s="426"/>
      <c r="I179" s="224">
        <f t="shared" si="137"/>
        <v>0</v>
      </c>
      <c r="J179" s="426"/>
      <c r="K179" s="224">
        <f t="shared" si="119"/>
        <v>0</v>
      </c>
      <c r="L179" s="426"/>
      <c r="M179" s="224">
        <f t="shared" si="119"/>
        <v>0</v>
      </c>
      <c r="N179" s="473">
        <v>8250</v>
      </c>
      <c r="O179" s="224">
        <f t="shared" ref="O179" si="152">N179*$G179</f>
        <v>0</v>
      </c>
    </row>
    <row r="180" spans="1:15" ht="38.25">
      <c r="A180" s="259" t="s">
        <v>346</v>
      </c>
      <c r="B180" s="259"/>
      <c r="C180" s="284"/>
      <c r="D180" s="284"/>
      <c r="E180" s="260"/>
      <c r="F180" s="259"/>
      <c r="G180" s="260"/>
      <c r="H180" s="433"/>
      <c r="I180" s="261">
        <f>SUM(I165:I179)</f>
        <v>148460</v>
      </c>
      <c r="J180" s="433"/>
      <c r="K180" s="261">
        <f>SUM(K165:K179)</f>
        <v>208490</v>
      </c>
      <c r="L180" s="433"/>
      <c r="M180" s="261">
        <f>SUM(M165:M179)</f>
        <v>0</v>
      </c>
      <c r="N180" s="433"/>
      <c r="O180" s="261">
        <f>SUM(O165:O179)</f>
        <v>224821.60000000003</v>
      </c>
    </row>
    <row r="181" spans="1:15" ht="15.75">
      <c r="A181" s="271" t="s">
        <v>347</v>
      </c>
      <c r="B181" s="271"/>
      <c r="C181" s="271"/>
      <c r="D181" s="271"/>
      <c r="E181" s="272" t="s">
        <v>348</v>
      </c>
      <c r="F181" s="271"/>
      <c r="G181" s="271"/>
      <c r="H181" s="435"/>
      <c r="I181" s="273"/>
      <c r="J181" s="435"/>
      <c r="K181" s="224">
        <f t="shared" si="119"/>
        <v>0</v>
      </c>
      <c r="L181" s="435"/>
      <c r="M181" s="224">
        <f t="shared" si="119"/>
        <v>0</v>
      </c>
      <c r="N181" s="435"/>
      <c r="O181" s="224">
        <f t="shared" ref="O181" si="153">N181*$G181</f>
        <v>0</v>
      </c>
    </row>
    <row r="182" spans="1:15">
      <c r="A182" s="277"/>
      <c r="B182" s="277" t="s">
        <v>349</v>
      </c>
      <c r="C182" s="277"/>
      <c r="D182" s="277"/>
      <c r="E182" s="285" t="s">
        <v>350</v>
      </c>
      <c r="F182" s="277"/>
      <c r="G182" s="278"/>
      <c r="H182" s="438"/>
      <c r="I182" s="279"/>
      <c r="J182" s="438"/>
      <c r="K182" s="224">
        <f t="shared" si="119"/>
        <v>0</v>
      </c>
      <c r="L182" s="438"/>
      <c r="M182" s="224">
        <f t="shared" si="119"/>
        <v>0</v>
      </c>
      <c r="N182" s="438"/>
      <c r="O182" s="224">
        <f t="shared" ref="O182" si="154">N182*$G182</f>
        <v>0</v>
      </c>
    </row>
    <row r="183" spans="1:15" ht="38.25">
      <c r="A183" s="220"/>
      <c r="B183" s="220"/>
      <c r="C183" s="220" t="s">
        <v>22</v>
      </c>
      <c r="D183" s="222"/>
      <c r="E183" s="292" t="s">
        <v>351</v>
      </c>
      <c r="F183" s="222"/>
      <c r="G183" s="226"/>
      <c r="H183" s="426"/>
      <c r="I183" s="224"/>
      <c r="J183" s="426"/>
      <c r="K183" s="224">
        <f t="shared" si="119"/>
        <v>0</v>
      </c>
      <c r="L183" s="426"/>
      <c r="M183" s="224">
        <f t="shared" si="119"/>
        <v>0</v>
      </c>
      <c r="N183" s="426"/>
      <c r="O183" s="224">
        <f t="shared" ref="O183" si="155">N183*$G183</f>
        <v>0</v>
      </c>
    </row>
    <row r="184" spans="1:15">
      <c r="A184" s="220"/>
      <c r="B184" s="220"/>
      <c r="C184" s="220" t="s">
        <v>25</v>
      </c>
      <c r="D184" s="222"/>
      <c r="E184" s="293" t="s">
        <v>352</v>
      </c>
      <c r="F184" s="222" t="s">
        <v>353</v>
      </c>
      <c r="G184" s="226">
        <v>0</v>
      </c>
      <c r="H184" s="501"/>
      <c r="I184" s="224">
        <f t="shared" ref="I184:I204" si="156">H184*$G184</f>
        <v>0</v>
      </c>
      <c r="J184" s="439"/>
      <c r="K184" s="224">
        <f t="shared" si="119"/>
        <v>0</v>
      </c>
      <c r="L184" s="439"/>
      <c r="M184" s="224">
        <f t="shared" si="119"/>
        <v>0</v>
      </c>
      <c r="N184" s="473">
        <v>190.3</v>
      </c>
      <c r="O184" s="224">
        <f t="shared" ref="O184" si="157">N184*$G184</f>
        <v>0</v>
      </c>
    </row>
    <row r="185" spans="1:15">
      <c r="A185" s="220"/>
      <c r="B185" s="220"/>
      <c r="C185" s="220" t="s">
        <v>28</v>
      </c>
      <c r="D185" s="222"/>
      <c r="E185" s="293" t="s">
        <v>354</v>
      </c>
      <c r="F185" s="222" t="s">
        <v>353</v>
      </c>
      <c r="G185" s="226">
        <v>22</v>
      </c>
      <c r="H185" s="501">
        <v>120</v>
      </c>
      <c r="I185" s="224">
        <f t="shared" si="156"/>
        <v>2640</v>
      </c>
      <c r="J185" s="439">
        <v>295</v>
      </c>
      <c r="K185" s="224">
        <f t="shared" si="119"/>
        <v>6490</v>
      </c>
      <c r="L185" s="495">
        <f>380</f>
        <v>380</v>
      </c>
      <c r="M185" s="224">
        <f t="shared" si="119"/>
        <v>8360</v>
      </c>
      <c r="N185" s="473">
        <v>345</v>
      </c>
      <c r="O185" s="224">
        <f t="shared" ref="O185" si="158">N185*$G185</f>
        <v>7590</v>
      </c>
    </row>
    <row r="186" spans="1:15">
      <c r="A186" s="220"/>
      <c r="B186" s="220"/>
      <c r="C186" s="220" t="s">
        <v>30</v>
      </c>
      <c r="D186" s="222"/>
      <c r="E186" s="293" t="s">
        <v>355</v>
      </c>
      <c r="F186" s="222" t="s">
        <v>353</v>
      </c>
      <c r="G186" s="226">
        <v>12</v>
      </c>
      <c r="H186" s="501">
        <v>130</v>
      </c>
      <c r="I186" s="224">
        <f t="shared" si="156"/>
        <v>1560</v>
      </c>
      <c r="J186" s="439">
        <v>425</v>
      </c>
      <c r="K186" s="224">
        <f t="shared" si="119"/>
        <v>5100</v>
      </c>
      <c r="L186" s="495">
        <v>412</v>
      </c>
      <c r="M186" s="224">
        <f t="shared" si="119"/>
        <v>4944</v>
      </c>
      <c r="N186" s="473">
        <v>420</v>
      </c>
      <c r="O186" s="224">
        <f t="shared" ref="O186" si="159">N186*$G186</f>
        <v>5040</v>
      </c>
    </row>
    <row r="187" spans="1:15">
      <c r="A187" s="220"/>
      <c r="B187" s="220"/>
      <c r="C187" s="220" t="s">
        <v>32</v>
      </c>
      <c r="D187" s="222"/>
      <c r="E187" s="293" t="s">
        <v>356</v>
      </c>
      <c r="F187" s="222" t="s">
        <v>353</v>
      </c>
      <c r="G187" s="226">
        <f>0.2/100*G11</f>
        <v>1.032</v>
      </c>
      <c r="H187" s="501">
        <v>190</v>
      </c>
      <c r="I187" s="224">
        <f t="shared" si="156"/>
        <v>196.08</v>
      </c>
      <c r="J187" s="439">
        <v>475</v>
      </c>
      <c r="K187" s="224">
        <f t="shared" si="119"/>
        <v>490.2</v>
      </c>
      <c r="L187" s="495">
        <v>550</v>
      </c>
      <c r="M187" s="224">
        <f t="shared" si="119"/>
        <v>567.6</v>
      </c>
      <c r="N187" s="473">
        <v>475</v>
      </c>
      <c r="O187" s="224">
        <f t="shared" ref="O187" si="160">N187*$G187</f>
        <v>490.2</v>
      </c>
    </row>
    <row r="188" spans="1:15">
      <c r="A188" s="220"/>
      <c r="B188" s="220"/>
      <c r="C188" s="220" t="s">
        <v>34</v>
      </c>
      <c r="D188" s="222"/>
      <c r="E188" s="293" t="s">
        <v>357</v>
      </c>
      <c r="F188" s="222" t="s">
        <v>353</v>
      </c>
      <c r="G188" s="226">
        <v>2</v>
      </c>
      <c r="H188" s="501">
        <v>240</v>
      </c>
      <c r="I188" s="224">
        <f t="shared" si="156"/>
        <v>480</v>
      </c>
      <c r="J188" s="439">
        <v>525</v>
      </c>
      <c r="K188" s="224">
        <f t="shared" si="119"/>
        <v>1050</v>
      </c>
      <c r="L188" s="495">
        <v>715</v>
      </c>
      <c r="M188" s="224">
        <f t="shared" si="119"/>
        <v>1430</v>
      </c>
      <c r="N188" s="473">
        <v>535</v>
      </c>
      <c r="O188" s="224">
        <f t="shared" ref="O188" si="161">N188*$G188</f>
        <v>1070</v>
      </c>
    </row>
    <row r="189" spans="1:15" ht="25.5">
      <c r="A189" s="220"/>
      <c r="B189" s="220"/>
      <c r="C189" s="220" t="s">
        <v>40</v>
      </c>
      <c r="D189" s="263"/>
      <c r="E189" s="294" t="s">
        <v>358</v>
      </c>
      <c r="F189" s="222"/>
      <c r="G189" s="226"/>
      <c r="H189" s="501"/>
      <c r="I189" s="224"/>
      <c r="J189" s="439"/>
      <c r="K189" s="224">
        <f t="shared" si="119"/>
        <v>0</v>
      </c>
      <c r="L189" s="439"/>
      <c r="M189" s="224">
        <f t="shared" si="119"/>
        <v>0</v>
      </c>
      <c r="N189" s="501"/>
      <c r="O189" s="224">
        <f t="shared" ref="O189" si="162">N189*$G189</f>
        <v>0</v>
      </c>
    </row>
    <row r="190" spans="1:15">
      <c r="A190" s="220"/>
      <c r="B190" s="220"/>
      <c r="C190" s="220" t="s">
        <v>43</v>
      </c>
      <c r="D190" s="263"/>
      <c r="E190" s="292" t="s">
        <v>352</v>
      </c>
      <c r="F190" s="295" t="s">
        <v>45</v>
      </c>
      <c r="G190" s="226">
        <v>0</v>
      </c>
      <c r="H190" s="501"/>
      <c r="I190" s="224">
        <f t="shared" si="156"/>
        <v>0</v>
      </c>
      <c r="J190" s="439"/>
      <c r="K190" s="224">
        <f t="shared" si="119"/>
        <v>0</v>
      </c>
      <c r="L190" s="439"/>
      <c r="M190" s="224">
        <f t="shared" si="119"/>
        <v>0</v>
      </c>
      <c r="N190" s="501"/>
      <c r="O190" s="224">
        <f t="shared" ref="O190" si="163">N190*$G190</f>
        <v>0</v>
      </c>
    </row>
    <row r="191" spans="1:15">
      <c r="A191" s="220"/>
      <c r="B191" s="220"/>
      <c r="C191" s="220" t="s">
        <v>46</v>
      </c>
      <c r="D191" s="263"/>
      <c r="E191" s="292" t="s">
        <v>354</v>
      </c>
      <c r="F191" s="295" t="s">
        <v>45</v>
      </c>
      <c r="G191" s="226">
        <v>0</v>
      </c>
      <c r="H191" s="501"/>
      <c r="I191" s="224">
        <f t="shared" si="156"/>
        <v>0</v>
      </c>
      <c r="J191" s="439"/>
      <c r="K191" s="224">
        <f t="shared" si="119"/>
        <v>0</v>
      </c>
      <c r="L191" s="439"/>
      <c r="M191" s="224">
        <f t="shared" si="119"/>
        <v>0</v>
      </c>
      <c r="N191" s="501"/>
      <c r="O191" s="224">
        <f t="shared" ref="O191" si="164">N191*$G191</f>
        <v>0</v>
      </c>
    </row>
    <row r="192" spans="1:15">
      <c r="A192" s="220"/>
      <c r="B192" s="220"/>
      <c r="C192" s="220" t="s">
        <v>48</v>
      </c>
      <c r="D192" s="263"/>
      <c r="E192" s="292" t="s">
        <v>355</v>
      </c>
      <c r="F192" s="295" t="s">
        <v>45</v>
      </c>
      <c r="G192" s="226">
        <v>0</v>
      </c>
      <c r="H192" s="501"/>
      <c r="I192" s="224">
        <f t="shared" si="156"/>
        <v>0</v>
      </c>
      <c r="J192" s="439"/>
      <c r="K192" s="224">
        <f t="shared" si="119"/>
        <v>0</v>
      </c>
      <c r="L192" s="439"/>
      <c r="M192" s="224">
        <f t="shared" si="119"/>
        <v>0</v>
      </c>
      <c r="N192" s="501"/>
      <c r="O192" s="224">
        <f t="shared" ref="O192" si="165">N192*$G192</f>
        <v>0</v>
      </c>
    </row>
    <row r="193" spans="1:15">
      <c r="A193" s="220"/>
      <c r="B193" s="220"/>
      <c r="C193" s="220" t="s">
        <v>50</v>
      </c>
      <c r="D193" s="263"/>
      <c r="E193" s="292" t="s">
        <v>356</v>
      </c>
      <c r="F193" s="295" t="s">
        <v>45</v>
      </c>
      <c r="G193" s="226">
        <v>0</v>
      </c>
      <c r="H193" s="501"/>
      <c r="I193" s="224">
        <f t="shared" si="156"/>
        <v>0</v>
      </c>
      <c r="J193" s="439"/>
      <c r="K193" s="224">
        <f t="shared" si="119"/>
        <v>0</v>
      </c>
      <c r="L193" s="439"/>
      <c r="M193" s="224">
        <f t="shared" si="119"/>
        <v>0</v>
      </c>
      <c r="N193" s="501"/>
      <c r="O193" s="224">
        <f t="shared" ref="O193" si="166">N193*$G193</f>
        <v>0</v>
      </c>
    </row>
    <row r="194" spans="1:15">
      <c r="A194" s="220"/>
      <c r="B194" s="220"/>
      <c r="C194" s="220" t="s">
        <v>359</v>
      </c>
      <c r="D194" s="263"/>
      <c r="E194" s="292" t="s">
        <v>357</v>
      </c>
      <c r="F194" s="295" t="s">
        <v>45</v>
      </c>
      <c r="G194" s="226">
        <v>0</v>
      </c>
      <c r="H194" s="501"/>
      <c r="I194" s="224">
        <f t="shared" si="156"/>
        <v>0</v>
      </c>
      <c r="J194" s="439"/>
      <c r="K194" s="224">
        <f t="shared" si="119"/>
        <v>0</v>
      </c>
      <c r="L194" s="439"/>
      <c r="M194" s="224">
        <f t="shared" si="119"/>
        <v>0</v>
      </c>
      <c r="N194" s="501"/>
      <c r="O194" s="224">
        <f t="shared" ref="O194" si="167">N194*$G194</f>
        <v>0</v>
      </c>
    </row>
    <row r="195" spans="1:15" ht="25.5">
      <c r="A195" s="220"/>
      <c r="B195" s="220"/>
      <c r="C195" s="220" t="s">
        <v>52</v>
      </c>
      <c r="D195" s="222"/>
      <c r="E195" s="251" t="s">
        <v>360</v>
      </c>
      <c r="F195" s="222"/>
      <c r="G195" s="226"/>
      <c r="H195" s="501"/>
      <c r="I195" s="224"/>
      <c r="J195" s="439"/>
      <c r="K195" s="224">
        <f t="shared" si="119"/>
        <v>0</v>
      </c>
      <c r="L195" s="439"/>
      <c r="M195" s="224">
        <f t="shared" si="119"/>
        <v>0</v>
      </c>
      <c r="N195" s="501"/>
      <c r="O195" s="224">
        <f t="shared" ref="O195" si="168">N195*$G195</f>
        <v>0</v>
      </c>
    </row>
    <row r="196" spans="1:15">
      <c r="A196" s="220"/>
      <c r="B196" s="220"/>
      <c r="C196" s="220" t="s">
        <v>79</v>
      </c>
      <c r="D196" s="222"/>
      <c r="E196" s="293" t="s">
        <v>361</v>
      </c>
      <c r="F196" s="222" t="s">
        <v>353</v>
      </c>
      <c r="G196" s="226">
        <v>0</v>
      </c>
      <c r="H196" s="501"/>
      <c r="I196" s="224">
        <f t="shared" si="156"/>
        <v>0</v>
      </c>
      <c r="J196" s="439"/>
      <c r="K196" s="224">
        <f t="shared" si="119"/>
        <v>0</v>
      </c>
      <c r="L196" s="439"/>
      <c r="M196" s="224">
        <f t="shared" si="119"/>
        <v>0</v>
      </c>
      <c r="N196" s="473">
        <v>379.5</v>
      </c>
      <c r="O196" s="224">
        <f t="shared" ref="O196" si="169">N196*$G196</f>
        <v>0</v>
      </c>
    </row>
    <row r="197" spans="1:15">
      <c r="A197" s="220"/>
      <c r="B197" s="220"/>
      <c r="C197" s="220" t="s">
        <v>253</v>
      </c>
      <c r="D197" s="222"/>
      <c r="E197" s="293" t="s">
        <v>362</v>
      </c>
      <c r="F197" s="222" t="s">
        <v>353</v>
      </c>
      <c r="G197" s="226">
        <v>0</v>
      </c>
      <c r="H197" s="501"/>
      <c r="I197" s="224">
        <f t="shared" si="156"/>
        <v>0</v>
      </c>
      <c r="J197" s="439"/>
      <c r="K197" s="224">
        <f t="shared" si="119"/>
        <v>0</v>
      </c>
      <c r="L197" s="439"/>
      <c r="M197" s="224">
        <f t="shared" si="119"/>
        <v>0</v>
      </c>
      <c r="N197" s="473">
        <v>489.5</v>
      </c>
      <c r="O197" s="224">
        <f t="shared" ref="O197" si="170">N197*$G197</f>
        <v>0</v>
      </c>
    </row>
    <row r="198" spans="1:15" ht="38.25">
      <c r="A198" s="220"/>
      <c r="B198" s="220"/>
      <c r="C198" s="220" t="s">
        <v>92</v>
      </c>
      <c r="D198" s="222"/>
      <c r="E198" s="251" t="s">
        <v>363</v>
      </c>
      <c r="F198" s="222"/>
      <c r="G198" s="226"/>
      <c r="H198" s="501"/>
      <c r="I198" s="224"/>
      <c r="J198" s="439"/>
      <c r="K198" s="224">
        <f t="shared" si="119"/>
        <v>0</v>
      </c>
      <c r="L198" s="439"/>
      <c r="M198" s="224">
        <f t="shared" si="119"/>
        <v>0</v>
      </c>
      <c r="N198" s="501"/>
      <c r="O198" s="224">
        <f t="shared" ref="O198" si="171">N198*$G198</f>
        <v>0</v>
      </c>
    </row>
    <row r="199" spans="1:15">
      <c r="A199" s="220"/>
      <c r="B199" s="220"/>
      <c r="C199" s="220" t="s">
        <v>195</v>
      </c>
      <c r="D199" s="222"/>
      <c r="E199" s="293" t="s">
        <v>364</v>
      </c>
      <c r="F199" s="222" t="s">
        <v>296</v>
      </c>
      <c r="G199" s="226">
        <v>2</v>
      </c>
      <c r="H199" s="501">
        <v>800</v>
      </c>
      <c r="I199" s="224">
        <f t="shared" si="156"/>
        <v>1600</v>
      </c>
      <c r="J199" s="439">
        <v>1550</v>
      </c>
      <c r="K199" s="224">
        <f t="shared" si="119"/>
        <v>3100</v>
      </c>
      <c r="L199" s="495">
        <v>575</v>
      </c>
      <c r="M199" s="224">
        <f t="shared" si="119"/>
        <v>1150</v>
      </c>
      <c r="N199" s="473">
        <v>1050</v>
      </c>
      <c r="O199" s="224">
        <f t="shared" ref="O199" si="172">N199*$G199</f>
        <v>2100</v>
      </c>
    </row>
    <row r="200" spans="1:15">
      <c r="A200" s="220"/>
      <c r="B200" s="220"/>
      <c r="C200" s="220" t="s">
        <v>197</v>
      </c>
      <c r="D200" s="222"/>
      <c r="E200" s="293" t="s">
        <v>365</v>
      </c>
      <c r="F200" s="222" t="s">
        <v>296</v>
      </c>
      <c r="G200" s="226">
        <v>2</v>
      </c>
      <c r="H200" s="501">
        <v>1200</v>
      </c>
      <c r="I200" s="224">
        <f t="shared" si="156"/>
        <v>2400</v>
      </c>
      <c r="J200" s="439">
        <v>1850</v>
      </c>
      <c r="K200" s="224">
        <f t="shared" si="119"/>
        <v>3700</v>
      </c>
      <c r="L200" s="495">
        <v>660</v>
      </c>
      <c r="M200" s="224">
        <f t="shared" si="119"/>
        <v>1320</v>
      </c>
      <c r="N200" s="473">
        <v>1250</v>
      </c>
      <c r="O200" s="224">
        <f t="shared" ref="O200" si="173">N200*$G200</f>
        <v>2500</v>
      </c>
    </row>
    <row r="201" spans="1:15">
      <c r="A201" s="220"/>
      <c r="B201" s="220"/>
      <c r="C201" s="220" t="s">
        <v>366</v>
      </c>
      <c r="D201" s="222"/>
      <c r="E201" s="293" t="s">
        <v>367</v>
      </c>
      <c r="F201" s="222" t="s">
        <v>296</v>
      </c>
      <c r="G201" s="226">
        <f>0.4/100*G11</f>
        <v>2.0640000000000001</v>
      </c>
      <c r="H201" s="501">
        <v>1800</v>
      </c>
      <c r="I201" s="224">
        <f t="shared" si="156"/>
        <v>3715.2000000000003</v>
      </c>
      <c r="J201" s="439">
        <v>2350</v>
      </c>
      <c r="K201" s="224">
        <f t="shared" si="119"/>
        <v>4850.4000000000005</v>
      </c>
      <c r="L201" s="495">
        <v>678</v>
      </c>
      <c r="M201" s="224">
        <f t="shared" si="119"/>
        <v>1399.3920000000001</v>
      </c>
      <c r="N201" s="473">
        <v>1450</v>
      </c>
      <c r="O201" s="224">
        <f t="shared" ref="O201" si="174">N201*$G201</f>
        <v>2992.8</v>
      </c>
    </row>
    <row r="202" spans="1:15">
      <c r="A202" s="220"/>
      <c r="B202" s="220"/>
      <c r="C202" s="220" t="s">
        <v>368</v>
      </c>
      <c r="D202" s="222"/>
      <c r="E202" s="293" t="s">
        <v>369</v>
      </c>
      <c r="F202" s="222" t="s">
        <v>296</v>
      </c>
      <c r="G202" s="226">
        <v>0</v>
      </c>
      <c r="H202" s="501"/>
      <c r="I202" s="224">
        <f t="shared" si="156"/>
        <v>0</v>
      </c>
      <c r="J202" s="439"/>
      <c r="K202" s="224">
        <f t="shared" si="119"/>
        <v>0</v>
      </c>
      <c r="L202" s="439"/>
      <c r="M202" s="224">
        <f t="shared" si="119"/>
        <v>0</v>
      </c>
      <c r="N202" s="473">
        <v>2035</v>
      </c>
      <c r="O202" s="224">
        <f t="shared" ref="O202" si="175">N202*$G202</f>
        <v>0</v>
      </c>
    </row>
    <row r="203" spans="1:15">
      <c r="A203" s="220"/>
      <c r="B203" s="220"/>
      <c r="C203" s="220" t="s">
        <v>370</v>
      </c>
      <c r="D203" s="222"/>
      <c r="E203" s="293" t="s">
        <v>371</v>
      </c>
      <c r="F203" s="222" t="s">
        <v>296</v>
      </c>
      <c r="G203" s="226">
        <v>0</v>
      </c>
      <c r="H203" s="501"/>
      <c r="I203" s="224">
        <f t="shared" si="156"/>
        <v>0</v>
      </c>
      <c r="J203" s="439"/>
      <c r="K203" s="224">
        <f t="shared" si="119"/>
        <v>0</v>
      </c>
      <c r="L203" s="439"/>
      <c r="M203" s="224">
        <f t="shared" si="119"/>
        <v>0</v>
      </c>
      <c r="N203" s="473">
        <v>2805</v>
      </c>
      <c r="O203" s="224">
        <f t="shared" ref="O203" si="176">N203*$G203</f>
        <v>0</v>
      </c>
    </row>
    <row r="204" spans="1:15" ht="25.5">
      <c r="A204" s="220"/>
      <c r="B204" s="220"/>
      <c r="C204" s="220" t="s">
        <v>95</v>
      </c>
      <c r="D204" s="219"/>
      <c r="E204" s="296" t="s">
        <v>372</v>
      </c>
      <c r="F204" s="222" t="s">
        <v>296</v>
      </c>
      <c r="G204" s="226">
        <v>0</v>
      </c>
      <c r="H204" s="501"/>
      <c r="I204" s="224">
        <f t="shared" si="156"/>
        <v>0</v>
      </c>
      <c r="J204" s="439"/>
      <c r="K204" s="224">
        <f t="shared" si="119"/>
        <v>0</v>
      </c>
      <c r="L204" s="439"/>
      <c r="M204" s="224">
        <f t="shared" si="119"/>
        <v>0</v>
      </c>
      <c r="N204" s="473">
        <v>1369.5</v>
      </c>
      <c r="O204" s="224">
        <f t="shared" ref="O204" si="177">N204*$G204</f>
        <v>0</v>
      </c>
    </row>
    <row r="205" spans="1:15">
      <c r="A205" s="220"/>
      <c r="B205" s="220"/>
      <c r="C205" s="220" t="s">
        <v>108</v>
      </c>
      <c r="D205" s="219"/>
      <c r="E205" s="297" t="s">
        <v>373</v>
      </c>
      <c r="F205" s="222"/>
      <c r="G205" s="226"/>
      <c r="H205" s="501"/>
      <c r="I205" s="224"/>
      <c r="J205" s="439"/>
      <c r="K205" s="224">
        <f t="shared" si="119"/>
        <v>0</v>
      </c>
      <c r="L205" s="439"/>
      <c r="M205" s="224">
        <f t="shared" si="119"/>
        <v>0</v>
      </c>
      <c r="N205" s="501"/>
      <c r="O205" s="224">
        <f t="shared" ref="O205" si="178">N205*$G205</f>
        <v>0</v>
      </c>
    </row>
    <row r="206" spans="1:15">
      <c r="A206" s="220"/>
      <c r="B206" s="220"/>
      <c r="C206" s="220" t="s">
        <v>374</v>
      </c>
      <c r="D206" s="219"/>
      <c r="E206" s="296" t="s">
        <v>375</v>
      </c>
      <c r="F206" s="222" t="s">
        <v>296</v>
      </c>
      <c r="G206" s="226">
        <v>0</v>
      </c>
      <c r="H206" s="501"/>
      <c r="I206" s="224">
        <f t="shared" ref="I206:I208" si="179">H206*$G206</f>
        <v>0</v>
      </c>
      <c r="J206" s="439"/>
      <c r="K206" s="224">
        <f t="shared" si="119"/>
        <v>0</v>
      </c>
      <c r="L206" s="439"/>
      <c r="M206" s="224">
        <f t="shared" si="119"/>
        <v>0</v>
      </c>
      <c r="N206" s="473">
        <v>1375</v>
      </c>
      <c r="O206" s="224">
        <f t="shared" ref="O206" si="180">N206*$G206</f>
        <v>0</v>
      </c>
    </row>
    <row r="207" spans="1:15">
      <c r="A207" s="220"/>
      <c r="B207" s="220"/>
      <c r="C207" s="220" t="s">
        <v>376</v>
      </c>
      <c r="D207" s="219"/>
      <c r="E207" s="296" t="s">
        <v>377</v>
      </c>
      <c r="F207" s="222" t="s">
        <v>296</v>
      </c>
      <c r="G207" s="226">
        <v>0</v>
      </c>
      <c r="H207" s="501"/>
      <c r="I207" s="224">
        <f t="shared" si="179"/>
        <v>0</v>
      </c>
      <c r="J207" s="439"/>
      <c r="K207" s="224">
        <f t="shared" si="119"/>
        <v>0</v>
      </c>
      <c r="L207" s="439"/>
      <c r="M207" s="224">
        <f t="shared" si="119"/>
        <v>0</v>
      </c>
      <c r="N207" s="473">
        <v>1705</v>
      </c>
      <c r="O207" s="224">
        <f t="shared" ref="O207" si="181">N207*$G207</f>
        <v>0</v>
      </c>
    </row>
    <row r="208" spans="1:15">
      <c r="A208" s="220"/>
      <c r="B208" s="220"/>
      <c r="C208" s="220" t="s">
        <v>378</v>
      </c>
      <c r="D208" s="219"/>
      <c r="E208" s="296" t="s">
        <v>379</v>
      </c>
      <c r="F208" s="222" t="s">
        <v>296</v>
      </c>
      <c r="G208" s="226">
        <v>0</v>
      </c>
      <c r="H208" s="501"/>
      <c r="I208" s="224">
        <f t="shared" si="179"/>
        <v>0</v>
      </c>
      <c r="J208" s="439"/>
      <c r="K208" s="224">
        <f t="shared" si="119"/>
        <v>0</v>
      </c>
      <c r="L208" s="439"/>
      <c r="M208" s="224">
        <f t="shared" si="119"/>
        <v>0</v>
      </c>
      <c r="N208" s="473">
        <v>2343</v>
      </c>
      <c r="O208" s="224">
        <f t="shared" ref="O208" si="182">N208*$G208</f>
        <v>0</v>
      </c>
    </row>
    <row r="209" spans="1:15" ht="38.25">
      <c r="A209" s="259" t="s">
        <v>380</v>
      </c>
      <c r="B209" s="259"/>
      <c r="C209" s="284"/>
      <c r="D209" s="284"/>
      <c r="E209" s="260"/>
      <c r="F209" s="259"/>
      <c r="G209" s="260"/>
      <c r="H209" s="433"/>
      <c r="I209" s="261">
        <f>SUM(I184:I208)</f>
        <v>12591.28</v>
      </c>
      <c r="J209" s="433"/>
      <c r="K209" s="261">
        <f>SUM(K184:K208)</f>
        <v>24780.600000000002</v>
      </c>
      <c r="L209" s="433"/>
      <c r="M209" s="261">
        <f>SUM(M184:M208)</f>
        <v>19170.991999999998</v>
      </c>
      <c r="N209" s="433"/>
      <c r="O209" s="261">
        <f>SUM(O184:O208)</f>
        <v>21783</v>
      </c>
    </row>
    <row r="210" spans="1:15">
      <c r="A210" s="277"/>
      <c r="B210" s="277" t="s">
        <v>381</v>
      </c>
      <c r="C210" s="277"/>
      <c r="D210" s="277"/>
      <c r="E210" s="285" t="s">
        <v>382</v>
      </c>
      <c r="F210" s="277"/>
      <c r="G210" s="278"/>
      <c r="H210" s="438"/>
      <c r="I210" s="279"/>
      <c r="J210" s="438"/>
      <c r="K210" s="224">
        <f t="shared" si="119"/>
        <v>0</v>
      </c>
      <c r="L210" s="438"/>
      <c r="M210" s="224">
        <f t="shared" si="119"/>
        <v>0</v>
      </c>
      <c r="N210" s="438"/>
      <c r="O210" s="224">
        <f t="shared" ref="O210" si="183">N210*$G210</f>
        <v>0</v>
      </c>
    </row>
    <row r="211" spans="1:15" ht="76.5">
      <c r="A211" s="220"/>
      <c r="B211" s="220"/>
      <c r="C211" s="220" t="s">
        <v>22</v>
      </c>
      <c r="D211" s="222"/>
      <c r="E211" s="293" t="s">
        <v>383</v>
      </c>
      <c r="F211" s="222"/>
      <c r="G211" s="226"/>
      <c r="H211" s="426"/>
      <c r="I211" s="224"/>
      <c r="J211" s="426"/>
      <c r="K211" s="224">
        <f t="shared" ref="K211:M273" si="184">J211*$G211</f>
        <v>0</v>
      </c>
      <c r="L211" s="426"/>
      <c r="M211" s="224">
        <f t="shared" si="184"/>
        <v>0</v>
      </c>
      <c r="N211" s="426"/>
      <c r="O211" s="224">
        <f t="shared" ref="O211" si="185">N211*$G211</f>
        <v>0</v>
      </c>
    </row>
    <row r="212" spans="1:15">
      <c r="A212" s="220"/>
      <c r="B212" s="220"/>
      <c r="C212" s="220" t="s">
        <v>25</v>
      </c>
      <c r="D212" s="222"/>
      <c r="E212" s="293" t="s">
        <v>384</v>
      </c>
      <c r="F212" s="222" t="s">
        <v>138</v>
      </c>
      <c r="G212" s="226">
        <v>0</v>
      </c>
      <c r="H212" s="426"/>
      <c r="I212" s="224">
        <f t="shared" ref="I212:I223" si="186">H212*$G212</f>
        <v>0</v>
      </c>
      <c r="J212" s="426"/>
      <c r="K212" s="224">
        <f t="shared" si="184"/>
        <v>0</v>
      </c>
      <c r="L212" s="494"/>
      <c r="M212" s="224">
        <f t="shared" si="184"/>
        <v>0</v>
      </c>
      <c r="N212" s="473">
        <v>308</v>
      </c>
      <c r="O212" s="224">
        <f t="shared" ref="O212" si="187">N212*$G212</f>
        <v>0</v>
      </c>
    </row>
    <row r="213" spans="1:15">
      <c r="A213" s="220"/>
      <c r="B213" s="220"/>
      <c r="C213" s="220" t="s">
        <v>28</v>
      </c>
      <c r="D213" s="222"/>
      <c r="E213" s="293" t="s">
        <v>385</v>
      </c>
      <c r="F213" s="222" t="s">
        <v>138</v>
      </c>
      <c r="G213" s="226">
        <f>2.16/100*G11</f>
        <v>11.1456</v>
      </c>
      <c r="H213" s="426">
        <v>350</v>
      </c>
      <c r="I213" s="224">
        <f t="shared" si="186"/>
        <v>3900.96</v>
      </c>
      <c r="J213" s="426">
        <v>336</v>
      </c>
      <c r="K213" s="224">
        <f t="shared" si="184"/>
        <v>3744.9216000000001</v>
      </c>
      <c r="L213" s="494">
        <v>650</v>
      </c>
      <c r="M213" s="224">
        <f t="shared" si="184"/>
        <v>7244.64</v>
      </c>
      <c r="N213" s="473">
        <v>341</v>
      </c>
      <c r="O213" s="224">
        <f t="shared" ref="O213" si="188">N213*$G213</f>
        <v>3800.6496000000002</v>
      </c>
    </row>
    <row r="214" spans="1:15">
      <c r="A214" s="220"/>
      <c r="B214" s="220"/>
      <c r="C214" s="220" t="s">
        <v>30</v>
      </c>
      <c r="D214" s="222"/>
      <c r="E214" s="293" t="s">
        <v>386</v>
      </c>
      <c r="F214" s="222" t="s">
        <v>138</v>
      </c>
      <c r="G214" s="226">
        <v>0</v>
      </c>
      <c r="H214" s="426"/>
      <c r="I214" s="224">
        <f t="shared" si="186"/>
        <v>0</v>
      </c>
      <c r="J214" s="426"/>
      <c r="K214" s="224">
        <f t="shared" si="184"/>
        <v>0</v>
      </c>
      <c r="L214" s="494"/>
      <c r="M214" s="224">
        <f t="shared" si="184"/>
        <v>0</v>
      </c>
      <c r="N214" s="473">
        <v>418</v>
      </c>
      <c r="O214" s="224">
        <f t="shared" ref="O214" si="189">N214*$G214</f>
        <v>0</v>
      </c>
    </row>
    <row r="215" spans="1:15">
      <c r="A215" s="220"/>
      <c r="B215" s="220"/>
      <c r="C215" s="220" t="s">
        <v>32</v>
      </c>
      <c r="D215" s="222"/>
      <c r="E215" s="293" t="s">
        <v>387</v>
      </c>
      <c r="F215" s="222" t="s">
        <v>138</v>
      </c>
      <c r="G215" s="226">
        <v>0</v>
      </c>
      <c r="H215" s="426"/>
      <c r="I215" s="224">
        <f t="shared" si="186"/>
        <v>0</v>
      </c>
      <c r="J215" s="426"/>
      <c r="K215" s="224">
        <f t="shared" si="184"/>
        <v>0</v>
      </c>
      <c r="L215" s="494"/>
      <c r="M215" s="224">
        <f t="shared" si="184"/>
        <v>0</v>
      </c>
      <c r="N215" s="473">
        <v>484</v>
      </c>
      <c r="O215" s="224">
        <f t="shared" ref="O215" si="190">N215*$G215</f>
        <v>0</v>
      </c>
    </row>
    <row r="216" spans="1:15">
      <c r="A216" s="220"/>
      <c r="B216" s="220"/>
      <c r="C216" s="220" t="s">
        <v>34</v>
      </c>
      <c r="D216" s="222"/>
      <c r="E216" s="293" t="s">
        <v>388</v>
      </c>
      <c r="F216" s="222" t="s">
        <v>138</v>
      </c>
      <c r="G216" s="226">
        <v>7</v>
      </c>
      <c r="H216" s="426">
        <v>500</v>
      </c>
      <c r="I216" s="224">
        <f t="shared" si="186"/>
        <v>3500</v>
      </c>
      <c r="J216" s="426">
        <v>960</v>
      </c>
      <c r="K216" s="224">
        <f t="shared" si="184"/>
        <v>6720</v>
      </c>
      <c r="L216" s="494">
        <v>750</v>
      </c>
      <c r="M216" s="224">
        <f t="shared" si="184"/>
        <v>5250</v>
      </c>
      <c r="N216" s="473">
        <v>577.5</v>
      </c>
      <c r="O216" s="224">
        <f t="shared" ref="O216" si="191">N216*$G216</f>
        <v>4042.5</v>
      </c>
    </row>
    <row r="217" spans="1:15">
      <c r="A217" s="220"/>
      <c r="B217" s="220"/>
      <c r="C217" s="220" t="s">
        <v>36</v>
      </c>
      <c r="D217" s="222"/>
      <c r="E217" s="293" t="s">
        <v>389</v>
      </c>
      <c r="F217" s="222" t="s">
        <v>138</v>
      </c>
      <c r="G217" s="226">
        <v>7</v>
      </c>
      <c r="H217" s="426">
        <v>600</v>
      </c>
      <c r="I217" s="224">
        <f t="shared" si="186"/>
        <v>4200</v>
      </c>
      <c r="J217" s="426">
        <v>1400</v>
      </c>
      <c r="K217" s="224">
        <f t="shared" si="184"/>
        <v>9800</v>
      </c>
      <c r="L217" s="494">
        <v>1400</v>
      </c>
      <c r="M217" s="224">
        <f t="shared" si="184"/>
        <v>9800</v>
      </c>
      <c r="N217" s="473">
        <v>682</v>
      </c>
      <c r="O217" s="224">
        <f t="shared" ref="O217" si="192">N217*$G217</f>
        <v>4774</v>
      </c>
    </row>
    <row r="218" spans="1:15">
      <c r="A218" s="220"/>
      <c r="B218" s="220"/>
      <c r="C218" s="220" t="s">
        <v>38</v>
      </c>
      <c r="D218" s="263"/>
      <c r="E218" s="294" t="s">
        <v>390</v>
      </c>
      <c r="F218" s="222" t="s">
        <v>138</v>
      </c>
      <c r="G218" s="226">
        <v>0</v>
      </c>
      <c r="H218" s="426"/>
      <c r="I218" s="224">
        <f t="shared" si="186"/>
        <v>0</v>
      </c>
      <c r="J218" s="426"/>
      <c r="K218" s="224">
        <f t="shared" si="184"/>
        <v>0</v>
      </c>
      <c r="L218" s="494"/>
      <c r="M218" s="224">
        <f t="shared" si="184"/>
        <v>0</v>
      </c>
      <c r="N218" s="426"/>
      <c r="O218" s="224">
        <f t="shared" ref="O218" si="193">N218*$G218</f>
        <v>0</v>
      </c>
    </row>
    <row r="219" spans="1:15" ht="38.25">
      <c r="A219" s="220"/>
      <c r="B219" s="220"/>
      <c r="C219" s="220" t="s">
        <v>40</v>
      </c>
      <c r="D219" s="222"/>
      <c r="E219" s="293" t="s">
        <v>391</v>
      </c>
      <c r="F219" s="222" t="s">
        <v>45</v>
      </c>
      <c r="G219" s="226">
        <v>2</v>
      </c>
      <c r="H219" s="426">
        <v>600</v>
      </c>
      <c r="I219" s="224">
        <f t="shared" si="186"/>
        <v>1200</v>
      </c>
      <c r="J219" s="426">
        <v>2450</v>
      </c>
      <c r="K219" s="224">
        <f t="shared" si="184"/>
        <v>4900</v>
      </c>
      <c r="L219" s="494">
        <v>3000</v>
      </c>
      <c r="M219" s="224">
        <f t="shared" si="184"/>
        <v>6000</v>
      </c>
      <c r="N219" s="473">
        <v>1435.5</v>
      </c>
      <c r="O219" s="224">
        <f t="shared" ref="O219" si="194">N219*$G219</f>
        <v>2871</v>
      </c>
    </row>
    <row r="220" spans="1:15" ht="25.5">
      <c r="A220" s="220"/>
      <c r="B220" s="220"/>
      <c r="C220" s="220" t="s">
        <v>95</v>
      </c>
      <c r="D220" s="219"/>
      <c r="E220" s="293" t="s">
        <v>392</v>
      </c>
      <c r="F220" s="222" t="s">
        <v>45</v>
      </c>
      <c r="G220" s="226">
        <f>0.08/100*G11</f>
        <v>0.4128</v>
      </c>
      <c r="H220" s="426"/>
      <c r="I220" s="224">
        <f t="shared" si="186"/>
        <v>0</v>
      </c>
      <c r="J220" s="426"/>
      <c r="K220" s="224">
        <f t="shared" si="184"/>
        <v>0</v>
      </c>
      <c r="L220" s="426"/>
      <c r="M220" s="224">
        <f t="shared" si="184"/>
        <v>0</v>
      </c>
      <c r="N220" s="473">
        <v>12100</v>
      </c>
      <c r="O220" s="224">
        <f t="shared" ref="O220" si="195">N220*$G220</f>
        <v>4994.88</v>
      </c>
    </row>
    <row r="221" spans="1:15" ht="25.5">
      <c r="A221" s="262"/>
      <c r="B221" s="262"/>
      <c r="C221" s="262" t="s">
        <v>92</v>
      </c>
      <c r="D221" s="227"/>
      <c r="E221" s="294" t="s">
        <v>393</v>
      </c>
      <c r="F221" s="263"/>
      <c r="G221" s="239">
        <v>0</v>
      </c>
      <c r="H221" s="430"/>
      <c r="I221" s="224">
        <f t="shared" si="186"/>
        <v>0</v>
      </c>
      <c r="J221" s="430"/>
      <c r="K221" s="224">
        <f t="shared" si="184"/>
        <v>0</v>
      </c>
      <c r="L221" s="430"/>
      <c r="M221" s="224">
        <f t="shared" si="184"/>
        <v>0</v>
      </c>
      <c r="N221" s="426"/>
      <c r="O221" s="224">
        <f t="shared" ref="O221" si="196">N221*$G221</f>
        <v>0</v>
      </c>
    </row>
    <row r="222" spans="1:15" ht="38.25">
      <c r="A222" s="220"/>
      <c r="B222" s="220"/>
      <c r="C222" s="220" t="s">
        <v>108</v>
      </c>
      <c r="D222" s="219"/>
      <c r="E222" s="237" t="s">
        <v>1151</v>
      </c>
      <c r="F222" s="222" t="s">
        <v>296</v>
      </c>
      <c r="G222" s="226">
        <f>0.08/100*G11</f>
        <v>0.4128</v>
      </c>
      <c r="H222" s="426"/>
      <c r="I222" s="224">
        <f t="shared" si="186"/>
        <v>0</v>
      </c>
      <c r="J222" s="426"/>
      <c r="K222" s="224">
        <f t="shared" si="184"/>
        <v>0</v>
      </c>
      <c r="L222" s="426"/>
      <c r="M222" s="224">
        <f t="shared" si="184"/>
        <v>0</v>
      </c>
      <c r="N222" s="426"/>
      <c r="O222" s="224">
        <f t="shared" ref="O222" si="197">N222*$G222</f>
        <v>0</v>
      </c>
    </row>
    <row r="223" spans="1:15" ht="25.5">
      <c r="A223" s="220"/>
      <c r="B223" s="220"/>
      <c r="C223" s="220" t="s">
        <v>122</v>
      </c>
      <c r="D223" s="219"/>
      <c r="E223" s="237" t="s">
        <v>394</v>
      </c>
      <c r="F223" s="222" t="s">
        <v>395</v>
      </c>
      <c r="G223" s="226">
        <v>0</v>
      </c>
      <c r="H223" s="426"/>
      <c r="I223" s="224">
        <f t="shared" si="186"/>
        <v>0</v>
      </c>
      <c r="J223" s="426"/>
      <c r="K223" s="224">
        <f t="shared" si="184"/>
        <v>0</v>
      </c>
      <c r="L223" s="426"/>
      <c r="M223" s="224">
        <f t="shared" si="184"/>
        <v>0</v>
      </c>
      <c r="N223" s="473">
        <v>16.5</v>
      </c>
      <c r="O223" s="224">
        <f t="shared" ref="O223" si="198">N223*$G223</f>
        <v>0</v>
      </c>
    </row>
    <row r="224" spans="1:15" ht="38.25">
      <c r="A224" s="259" t="s">
        <v>396</v>
      </c>
      <c r="B224" s="259"/>
      <c r="C224" s="284"/>
      <c r="D224" s="284"/>
      <c r="E224" s="260"/>
      <c r="F224" s="259"/>
      <c r="G224" s="260"/>
      <c r="H224" s="433"/>
      <c r="I224" s="261">
        <f>SUM(I212:I223)</f>
        <v>12800.96</v>
      </c>
      <c r="J224" s="433"/>
      <c r="K224" s="261">
        <f>SUM(K212:K223)</f>
        <v>25164.921600000001</v>
      </c>
      <c r="L224" s="433"/>
      <c r="M224" s="261">
        <f>SUM(M212:M223)</f>
        <v>28294.639999999999</v>
      </c>
      <c r="N224" s="433"/>
      <c r="O224" s="261">
        <f>SUM(O212:O223)</f>
        <v>20483.029600000002</v>
      </c>
    </row>
    <row r="225" spans="1:15">
      <c r="A225" s="277"/>
      <c r="B225" s="277" t="s">
        <v>397</v>
      </c>
      <c r="C225" s="277"/>
      <c r="D225" s="277"/>
      <c r="E225" s="285" t="s">
        <v>398</v>
      </c>
      <c r="F225" s="277"/>
      <c r="G225" s="278"/>
      <c r="H225" s="438"/>
      <c r="I225" s="279"/>
      <c r="J225" s="438"/>
      <c r="K225" s="224">
        <f t="shared" si="184"/>
        <v>0</v>
      </c>
      <c r="L225" s="438"/>
      <c r="M225" s="224">
        <f t="shared" si="184"/>
        <v>0</v>
      </c>
      <c r="N225" s="438"/>
      <c r="O225" s="224">
        <f t="shared" ref="O225" si="199">N225*$G225</f>
        <v>0</v>
      </c>
    </row>
    <row r="226" spans="1:15" ht="114.75">
      <c r="A226" s="220"/>
      <c r="B226" s="220"/>
      <c r="C226" s="220" t="s">
        <v>22</v>
      </c>
      <c r="D226" s="222"/>
      <c r="E226" s="298" t="s">
        <v>399</v>
      </c>
      <c r="F226" s="222" t="s">
        <v>400</v>
      </c>
      <c r="G226" s="226">
        <v>0</v>
      </c>
      <c r="H226" s="426"/>
      <c r="I226" s="224">
        <f t="shared" ref="I226:I229" si="200">H226*$G226</f>
        <v>0</v>
      </c>
      <c r="J226" s="426"/>
      <c r="K226" s="224">
        <f t="shared" si="184"/>
        <v>0</v>
      </c>
      <c r="L226" s="426"/>
      <c r="M226" s="224">
        <f t="shared" si="184"/>
        <v>0</v>
      </c>
      <c r="N226" s="473">
        <v>11550</v>
      </c>
      <c r="O226" s="224">
        <f t="shared" ref="O226" si="201">N226*$G226</f>
        <v>0</v>
      </c>
    </row>
    <row r="227" spans="1:15" ht="38.25">
      <c r="A227" s="220"/>
      <c r="B227" s="220"/>
      <c r="C227" s="220" t="s">
        <v>40</v>
      </c>
      <c r="D227" s="222"/>
      <c r="E227" s="298" t="s">
        <v>401</v>
      </c>
      <c r="F227" s="222" t="s">
        <v>400</v>
      </c>
      <c r="G227" s="226">
        <f>0.08/100*G11</f>
        <v>0.4128</v>
      </c>
      <c r="H227" s="426"/>
      <c r="I227" s="224">
        <f t="shared" si="200"/>
        <v>0</v>
      </c>
      <c r="J227" s="426"/>
      <c r="K227" s="224">
        <f t="shared" si="184"/>
        <v>0</v>
      </c>
      <c r="L227" s="426"/>
      <c r="M227" s="224">
        <f t="shared" si="184"/>
        <v>0</v>
      </c>
      <c r="N227" s="473">
        <v>4400</v>
      </c>
      <c r="O227" s="224">
        <f t="shared" ref="O227" si="202">N227*$G227</f>
        <v>1816.32</v>
      </c>
    </row>
    <row r="228" spans="1:15" ht="25.5">
      <c r="A228" s="220"/>
      <c r="B228" s="220"/>
      <c r="C228" s="220" t="s">
        <v>402</v>
      </c>
      <c r="D228" s="222"/>
      <c r="E228" s="298" t="s">
        <v>403</v>
      </c>
      <c r="F228" s="222" t="s">
        <v>400</v>
      </c>
      <c r="G228" s="226">
        <v>1</v>
      </c>
      <c r="H228" s="426">
        <v>4000</v>
      </c>
      <c r="I228" s="224">
        <f t="shared" si="200"/>
        <v>4000</v>
      </c>
      <c r="J228" s="426">
        <v>13000</v>
      </c>
      <c r="K228" s="224">
        <f t="shared" si="184"/>
        <v>13000</v>
      </c>
      <c r="L228" s="494">
        <v>4000</v>
      </c>
      <c r="M228" s="224">
        <f t="shared" si="184"/>
        <v>4000</v>
      </c>
      <c r="N228" s="426">
        <v>20350</v>
      </c>
      <c r="O228" s="224">
        <f t="shared" ref="O228" si="203">N228*$G228</f>
        <v>20350</v>
      </c>
    </row>
    <row r="229" spans="1:15" ht="25.5">
      <c r="A229" s="220"/>
      <c r="B229" s="220"/>
      <c r="C229" s="220" t="s">
        <v>404</v>
      </c>
      <c r="D229" s="222"/>
      <c r="E229" s="298" t="s">
        <v>405</v>
      </c>
      <c r="F229" s="222" t="s">
        <v>400</v>
      </c>
      <c r="G229" s="226">
        <v>1</v>
      </c>
      <c r="H229" s="426">
        <v>3000</v>
      </c>
      <c r="I229" s="224">
        <f t="shared" si="200"/>
        <v>3000</v>
      </c>
      <c r="J229" s="426">
        <v>10500</v>
      </c>
      <c r="K229" s="224">
        <f t="shared" si="184"/>
        <v>10500</v>
      </c>
      <c r="L229" s="494">
        <v>3800</v>
      </c>
      <c r="M229" s="224">
        <f t="shared" si="184"/>
        <v>3800</v>
      </c>
      <c r="N229" s="426">
        <v>18150</v>
      </c>
      <c r="O229" s="224">
        <f t="shared" ref="O229" si="204">N229*$G229</f>
        <v>18150</v>
      </c>
    </row>
    <row r="230" spans="1:15" ht="38.25">
      <c r="A230" s="259" t="s">
        <v>406</v>
      </c>
      <c r="B230" s="259"/>
      <c r="C230" s="284"/>
      <c r="D230" s="284"/>
      <c r="E230" s="260"/>
      <c r="F230" s="259"/>
      <c r="G230" s="260"/>
      <c r="H230" s="433"/>
      <c r="I230" s="261">
        <f>SUM(I226:I229)</f>
        <v>7000</v>
      </c>
      <c r="J230" s="433"/>
      <c r="K230" s="261">
        <f>SUM(K226:K229)</f>
        <v>23500</v>
      </c>
      <c r="L230" s="433"/>
      <c r="M230" s="261">
        <f>SUM(M226:M229)</f>
        <v>7800</v>
      </c>
      <c r="N230" s="433"/>
      <c r="O230" s="261">
        <f>SUM(O226:O229)</f>
        <v>40316.32</v>
      </c>
    </row>
    <row r="231" spans="1:15">
      <c r="A231" s="277"/>
      <c r="B231" s="277" t="s">
        <v>407</v>
      </c>
      <c r="C231" s="277"/>
      <c r="D231" s="277"/>
      <c r="E231" s="285" t="s">
        <v>408</v>
      </c>
      <c r="F231" s="277"/>
      <c r="G231" s="278"/>
      <c r="H231" s="438"/>
      <c r="I231" s="279"/>
      <c r="J231" s="438"/>
      <c r="K231" s="224">
        <f t="shared" si="184"/>
        <v>0</v>
      </c>
      <c r="L231" s="438"/>
      <c r="M231" s="224">
        <f t="shared" si="184"/>
        <v>0</v>
      </c>
      <c r="N231" s="438"/>
      <c r="O231" s="224">
        <f t="shared" ref="O231" si="205">N231*$G231</f>
        <v>0</v>
      </c>
    </row>
    <row r="232" spans="1:15" ht="63.75">
      <c r="A232" s="299"/>
      <c r="B232" s="299"/>
      <c r="C232" s="220" t="s">
        <v>22</v>
      </c>
      <c r="D232" s="219"/>
      <c r="E232" s="228" t="s">
        <v>409</v>
      </c>
      <c r="F232" s="222"/>
      <c r="G232" s="226"/>
      <c r="H232" s="426"/>
      <c r="I232" s="224"/>
      <c r="J232" s="426"/>
      <c r="K232" s="224">
        <f t="shared" si="184"/>
        <v>0</v>
      </c>
      <c r="L232" s="426"/>
      <c r="M232" s="224">
        <f t="shared" si="184"/>
        <v>0</v>
      </c>
      <c r="N232" s="426"/>
      <c r="O232" s="224">
        <f t="shared" ref="O232" si="206">N232*$G232</f>
        <v>0</v>
      </c>
    </row>
    <row r="233" spans="1:15" ht="25.5">
      <c r="A233" s="291"/>
      <c r="B233" s="291"/>
      <c r="C233" s="280" t="s">
        <v>25</v>
      </c>
      <c r="D233" s="222" t="s">
        <v>1152</v>
      </c>
      <c r="E233" s="228" t="s">
        <v>410</v>
      </c>
      <c r="F233" s="222" t="s">
        <v>334</v>
      </c>
      <c r="G233" s="226">
        <v>0</v>
      </c>
      <c r="H233" s="426"/>
      <c r="I233" s="224">
        <f t="shared" ref="I233:I249" si="207">H233*$G233</f>
        <v>0</v>
      </c>
      <c r="J233" s="426"/>
      <c r="K233" s="224">
        <f t="shared" si="184"/>
        <v>0</v>
      </c>
      <c r="L233" s="426"/>
      <c r="M233" s="224">
        <f t="shared" si="184"/>
        <v>0</v>
      </c>
      <c r="N233" s="478">
        <v>12650</v>
      </c>
      <c r="O233" s="224">
        <f t="shared" ref="O233" si="208">N233*$G233</f>
        <v>0</v>
      </c>
    </row>
    <row r="234" spans="1:15" ht="25.5">
      <c r="A234" s="291"/>
      <c r="B234" s="291"/>
      <c r="C234" s="280" t="s">
        <v>28</v>
      </c>
      <c r="D234" s="222" t="s">
        <v>411</v>
      </c>
      <c r="E234" s="229" t="s">
        <v>412</v>
      </c>
      <c r="F234" s="222" t="s">
        <v>334</v>
      </c>
      <c r="G234" s="226">
        <v>0</v>
      </c>
      <c r="H234" s="426"/>
      <c r="I234" s="224">
        <f t="shared" si="207"/>
        <v>0</v>
      </c>
      <c r="J234" s="426"/>
      <c r="K234" s="224">
        <f t="shared" si="184"/>
        <v>0</v>
      </c>
      <c r="L234" s="426"/>
      <c r="M234" s="224">
        <f t="shared" si="184"/>
        <v>0</v>
      </c>
      <c r="N234" s="478">
        <v>7173.1</v>
      </c>
      <c r="O234" s="224">
        <f t="shared" ref="O234" si="209">N234*$G234</f>
        <v>0</v>
      </c>
    </row>
    <row r="235" spans="1:15" ht="25.5">
      <c r="A235" s="291"/>
      <c r="B235" s="291"/>
      <c r="C235" s="280" t="s">
        <v>30</v>
      </c>
      <c r="D235" s="222" t="s">
        <v>1153</v>
      </c>
      <c r="E235" s="264" t="s">
        <v>413</v>
      </c>
      <c r="F235" s="222" t="s">
        <v>334</v>
      </c>
      <c r="G235" s="226">
        <v>0</v>
      </c>
      <c r="H235" s="426"/>
      <c r="I235" s="224">
        <f t="shared" si="207"/>
        <v>0</v>
      </c>
      <c r="J235" s="426"/>
      <c r="K235" s="224">
        <f t="shared" si="184"/>
        <v>0</v>
      </c>
      <c r="L235" s="426"/>
      <c r="M235" s="224">
        <f t="shared" si="184"/>
        <v>0</v>
      </c>
      <c r="N235" s="473">
        <v>7920</v>
      </c>
      <c r="O235" s="224">
        <f t="shared" ref="O235" si="210">N235*$G235</f>
        <v>0</v>
      </c>
    </row>
    <row r="236" spans="1:15">
      <c r="A236" s="291"/>
      <c r="B236" s="291"/>
      <c r="C236" s="280" t="s">
        <v>32</v>
      </c>
      <c r="D236" s="222" t="s">
        <v>414</v>
      </c>
      <c r="E236" s="228" t="s">
        <v>415</v>
      </c>
      <c r="F236" s="222" t="s">
        <v>334</v>
      </c>
      <c r="G236" s="226">
        <v>0</v>
      </c>
      <c r="H236" s="426"/>
      <c r="I236" s="224">
        <f t="shared" si="207"/>
        <v>0</v>
      </c>
      <c r="J236" s="426"/>
      <c r="K236" s="224">
        <f t="shared" si="184"/>
        <v>0</v>
      </c>
      <c r="L236" s="426"/>
      <c r="M236" s="224">
        <f t="shared" si="184"/>
        <v>0</v>
      </c>
      <c r="N236" s="426"/>
      <c r="O236" s="224">
        <f t="shared" ref="O236" si="211">N236*$G236</f>
        <v>0</v>
      </c>
    </row>
    <row r="237" spans="1:15">
      <c r="A237" s="291"/>
      <c r="B237" s="291"/>
      <c r="C237" s="280" t="s">
        <v>34</v>
      </c>
      <c r="D237" s="222" t="s">
        <v>416</v>
      </c>
      <c r="E237" s="228" t="s">
        <v>417</v>
      </c>
      <c r="F237" s="222" t="s">
        <v>334</v>
      </c>
      <c r="G237" s="226">
        <v>0</v>
      </c>
      <c r="H237" s="426"/>
      <c r="I237" s="224">
        <f t="shared" si="207"/>
        <v>0</v>
      </c>
      <c r="J237" s="426"/>
      <c r="K237" s="224">
        <f t="shared" si="184"/>
        <v>0</v>
      </c>
      <c r="L237" s="426"/>
      <c r="M237" s="224">
        <f t="shared" si="184"/>
        <v>0</v>
      </c>
      <c r="N237" s="473">
        <v>1254</v>
      </c>
      <c r="O237" s="224">
        <f t="shared" ref="O237" si="212">N237*$G237</f>
        <v>0</v>
      </c>
    </row>
    <row r="238" spans="1:15" ht="38.25">
      <c r="A238" s="291"/>
      <c r="B238" s="291"/>
      <c r="C238" s="280" t="s">
        <v>36</v>
      </c>
      <c r="D238" s="222" t="s">
        <v>1154</v>
      </c>
      <c r="E238" s="229" t="s">
        <v>418</v>
      </c>
      <c r="F238" s="222" t="s">
        <v>334</v>
      </c>
      <c r="G238" s="226">
        <v>0</v>
      </c>
      <c r="H238" s="426"/>
      <c r="I238" s="224">
        <f t="shared" si="207"/>
        <v>0</v>
      </c>
      <c r="J238" s="426"/>
      <c r="K238" s="224">
        <f t="shared" si="184"/>
        <v>0</v>
      </c>
      <c r="L238" s="426"/>
      <c r="M238" s="224">
        <f t="shared" si="184"/>
        <v>0</v>
      </c>
      <c r="N238" s="473">
        <v>2255</v>
      </c>
      <c r="O238" s="224">
        <f t="shared" ref="O238" si="213">N238*$G238</f>
        <v>0</v>
      </c>
    </row>
    <row r="239" spans="1:15">
      <c r="A239" s="291"/>
      <c r="B239" s="291"/>
      <c r="C239" s="280" t="s">
        <v>38</v>
      </c>
      <c r="D239" s="222" t="s">
        <v>419</v>
      </c>
      <c r="E239" s="228" t="s">
        <v>420</v>
      </c>
      <c r="F239" s="222" t="s">
        <v>334</v>
      </c>
      <c r="G239" s="226">
        <v>1</v>
      </c>
      <c r="H239" s="426">
        <v>2850</v>
      </c>
      <c r="I239" s="224">
        <f t="shared" si="207"/>
        <v>2850</v>
      </c>
      <c r="J239" s="426">
        <v>1980</v>
      </c>
      <c r="K239" s="224">
        <f t="shared" si="184"/>
        <v>1980</v>
      </c>
      <c r="L239" s="494">
        <v>2500</v>
      </c>
      <c r="M239" s="224">
        <f t="shared" si="184"/>
        <v>2500</v>
      </c>
      <c r="N239" s="473">
        <v>3300</v>
      </c>
      <c r="O239" s="224">
        <f t="shared" ref="O239" si="214">N239*$G239</f>
        <v>3300</v>
      </c>
    </row>
    <row r="240" spans="1:15">
      <c r="A240" s="291"/>
      <c r="B240" s="291"/>
      <c r="C240" s="280" t="s">
        <v>421</v>
      </c>
      <c r="D240" s="222" t="s">
        <v>422</v>
      </c>
      <c r="E240" s="228" t="s">
        <v>423</v>
      </c>
      <c r="F240" s="222" t="s">
        <v>334</v>
      </c>
      <c r="G240" s="226">
        <v>0</v>
      </c>
      <c r="H240" s="426"/>
      <c r="I240" s="224">
        <f t="shared" si="207"/>
        <v>0</v>
      </c>
      <c r="J240" s="426"/>
      <c r="K240" s="224">
        <f t="shared" si="184"/>
        <v>0</v>
      </c>
      <c r="L240" s="494"/>
      <c r="M240" s="224">
        <f t="shared" si="184"/>
        <v>0</v>
      </c>
      <c r="N240" s="473">
        <v>2805</v>
      </c>
      <c r="O240" s="224">
        <f t="shared" ref="O240" si="215">N240*$G240</f>
        <v>0</v>
      </c>
    </row>
    <row r="241" spans="1:15">
      <c r="A241" s="291"/>
      <c r="B241" s="291"/>
      <c r="C241" s="280" t="s">
        <v>424</v>
      </c>
      <c r="D241" s="222" t="s">
        <v>425</v>
      </c>
      <c r="E241" s="229" t="s">
        <v>426</v>
      </c>
      <c r="F241" s="222" t="s">
        <v>334</v>
      </c>
      <c r="G241" s="226">
        <v>0</v>
      </c>
      <c r="H241" s="426"/>
      <c r="I241" s="224">
        <f t="shared" si="207"/>
        <v>0</v>
      </c>
      <c r="J241" s="426"/>
      <c r="K241" s="224">
        <f t="shared" si="184"/>
        <v>0</v>
      </c>
      <c r="L241" s="494"/>
      <c r="M241" s="224">
        <f t="shared" si="184"/>
        <v>0</v>
      </c>
      <c r="N241" s="473">
        <v>2420</v>
      </c>
      <c r="O241" s="224">
        <f t="shared" ref="O241" si="216">N241*$G241</f>
        <v>0</v>
      </c>
    </row>
    <row r="242" spans="1:15" ht="38.25">
      <c r="A242" s="291"/>
      <c r="B242" s="291"/>
      <c r="C242" s="280" t="s">
        <v>427</v>
      </c>
      <c r="D242" s="222" t="s">
        <v>1155</v>
      </c>
      <c r="E242" s="228" t="s">
        <v>428</v>
      </c>
      <c r="F242" s="222" t="s">
        <v>334</v>
      </c>
      <c r="G242" s="226">
        <v>0</v>
      </c>
      <c r="H242" s="426"/>
      <c r="I242" s="224">
        <f t="shared" si="207"/>
        <v>0</v>
      </c>
      <c r="J242" s="426"/>
      <c r="K242" s="224">
        <f t="shared" si="184"/>
        <v>0</v>
      </c>
      <c r="L242" s="494"/>
      <c r="M242" s="224">
        <f t="shared" si="184"/>
        <v>0</v>
      </c>
      <c r="N242" s="473">
        <v>1705</v>
      </c>
      <c r="O242" s="224">
        <f t="shared" ref="O242" si="217">N242*$G242</f>
        <v>0</v>
      </c>
    </row>
    <row r="243" spans="1:15" ht="25.5">
      <c r="A243" s="291"/>
      <c r="B243" s="291"/>
      <c r="C243" s="280" t="s">
        <v>429</v>
      </c>
      <c r="D243" s="222" t="s">
        <v>430</v>
      </c>
      <c r="E243" s="228" t="s">
        <v>431</v>
      </c>
      <c r="F243" s="222" t="s">
        <v>334</v>
      </c>
      <c r="G243" s="226">
        <v>0</v>
      </c>
      <c r="H243" s="426"/>
      <c r="I243" s="224">
        <f t="shared" si="207"/>
        <v>0</v>
      </c>
      <c r="J243" s="426"/>
      <c r="K243" s="224">
        <f t="shared" si="184"/>
        <v>0</v>
      </c>
      <c r="L243" s="494"/>
      <c r="M243" s="224">
        <f t="shared" si="184"/>
        <v>0</v>
      </c>
      <c r="N243" s="473">
        <v>1705</v>
      </c>
      <c r="O243" s="224">
        <f t="shared" ref="O243" si="218">N243*$G243</f>
        <v>0</v>
      </c>
    </row>
    <row r="244" spans="1:15" ht="25.5">
      <c r="A244" s="291"/>
      <c r="B244" s="291"/>
      <c r="C244" s="280" t="s">
        <v>432</v>
      </c>
      <c r="D244" s="222" t="s">
        <v>433</v>
      </c>
      <c r="E244" s="300" t="s">
        <v>434</v>
      </c>
      <c r="F244" s="301" t="s">
        <v>400</v>
      </c>
      <c r="G244" s="226">
        <v>1</v>
      </c>
      <c r="H244" s="426">
        <v>2000</v>
      </c>
      <c r="I244" s="224">
        <f t="shared" si="207"/>
        <v>2000</v>
      </c>
      <c r="J244" s="426">
        <v>5650</v>
      </c>
      <c r="K244" s="224">
        <f t="shared" si="184"/>
        <v>5650</v>
      </c>
      <c r="L244" s="494">
        <v>4500</v>
      </c>
      <c r="M244" s="224">
        <f t="shared" si="184"/>
        <v>4500</v>
      </c>
      <c r="N244" s="473">
        <v>3135</v>
      </c>
      <c r="O244" s="224">
        <f t="shared" ref="O244" si="219">N244*$G244</f>
        <v>3135</v>
      </c>
    </row>
    <row r="245" spans="1:15">
      <c r="A245" s="291"/>
      <c r="B245" s="291"/>
      <c r="C245" s="280" t="s">
        <v>435</v>
      </c>
      <c r="D245" s="222" t="s">
        <v>436</v>
      </c>
      <c r="E245" s="300" t="s">
        <v>437</v>
      </c>
      <c r="F245" s="301" t="s">
        <v>400</v>
      </c>
      <c r="G245" s="226">
        <v>1</v>
      </c>
      <c r="H245" s="426">
        <v>2000</v>
      </c>
      <c r="I245" s="224">
        <f t="shared" si="207"/>
        <v>2000</v>
      </c>
      <c r="J245" s="426">
        <v>4500</v>
      </c>
      <c r="K245" s="224">
        <f t="shared" si="184"/>
        <v>4500</v>
      </c>
      <c r="L245" s="494">
        <v>1200</v>
      </c>
      <c r="M245" s="224">
        <f t="shared" si="184"/>
        <v>1200</v>
      </c>
      <c r="N245" s="473">
        <v>7200</v>
      </c>
      <c r="O245" s="224">
        <f t="shared" ref="O245" si="220">N245*$G245</f>
        <v>7200</v>
      </c>
    </row>
    <row r="246" spans="1:15">
      <c r="A246" s="291"/>
      <c r="B246" s="291"/>
      <c r="C246" s="280" t="s">
        <v>438</v>
      </c>
      <c r="D246" s="222" t="s">
        <v>439</v>
      </c>
      <c r="E246" s="300" t="s">
        <v>440</v>
      </c>
      <c r="F246" s="301" t="s">
        <v>400</v>
      </c>
      <c r="G246" s="226">
        <v>1</v>
      </c>
      <c r="H246" s="426">
        <v>1500</v>
      </c>
      <c r="I246" s="224">
        <f t="shared" si="207"/>
        <v>1500</v>
      </c>
      <c r="J246" s="426">
        <v>1050</v>
      </c>
      <c r="K246" s="224">
        <f t="shared" si="184"/>
        <v>1050</v>
      </c>
      <c r="L246" s="494">
        <v>1400</v>
      </c>
      <c r="M246" s="224">
        <f t="shared" si="184"/>
        <v>1400</v>
      </c>
      <c r="N246" s="473">
        <v>1320</v>
      </c>
      <c r="O246" s="224">
        <f t="shared" ref="O246" si="221">N246*$G246</f>
        <v>1320</v>
      </c>
    </row>
    <row r="247" spans="1:15">
      <c r="A247" s="220"/>
      <c r="B247" s="220"/>
      <c r="C247" s="280" t="s">
        <v>441</v>
      </c>
      <c r="D247" s="219" t="s">
        <v>442</v>
      </c>
      <c r="E247" s="300" t="s">
        <v>443</v>
      </c>
      <c r="F247" s="222" t="s">
        <v>334</v>
      </c>
      <c r="G247" s="226">
        <v>1</v>
      </c>
      <c r="H247" s="426">
        <v>600</v>
      </c>
      <c r="I247" s="224">
        <f t="shared" si="207"/>
        <v>600</v>
      </c>
      <c r="J247" s="426">
        <v>2550</v>
      </c>
      <c r="K247" s="224">
        <f t="shared" si="184"/>
        <v>2550</v>
      </c>
      <c r="L247" s="494">
        <v>2000</v>
      </c>
      <c r="M247" s="224">
        <f t="shared" si="184"/>
        <v>2000</v>
      </c>
      <c r="N247" s="473">
        <v>275</v>
      </c>
      <c r="O247" s="224">
        <f t="shared" ref="O247" si="222">N247*$G247</f>
        <v>275</v>
      </c>
    </row>
    <row r="248" spans="1:15">
      <c r="A248" s="220"/>
      <c r="B248" s="220"/>
      <c r="C248" s="280" t="s">
        <v>444</v>
      </c>
      <c r="D248" s="219" t="s">
        <v>445</v>
      </c>
      <c r="E248" s="300" t="s">
        <v>446</v>
      </c>
      <c r="F248" s="222" t="s">
        <v>334</v>
      </c>
      <c r="G248" s="226">
        <v>0</v>
      </c>
      <c r="H248" s="426"/>
      <c r="I248" s="224">
        <f t="shared" si="207"/>
        <v>0</v>
      </c>
      <c r="J248" s="426"/>
      <c r="K248" s="224">
        <f t="shared" si="184"/>
        <v>0</v>
      </c>
      <c r="L248" s="426"/>
      <c r="M248" s="224">
        <f t="shared" si="184"/>
        <v>0</v>
      </c>
      <c r="N248" s="473">
        <v>550</v>
      </c>
      <c r="O248" s="224">
        <f t="shared" ref="O248" si="223">N248*$G248</f>
        <v>0</v>
      </c>
    </row>
    <row r="249" spans="1:15" ht="25.5">
      <c r="A249" s="220"/>
      <c r="B249" s="220"/>
      <c r="C249" s="280" t="s">
        <v>447</v>
      </c>
      <c r="D249" s="219" t="s">
        <v>448</v>
      </c>
      <c r="E249" s="267" t="s">
        <v>449</v>
      </c>
      <c r="F249" s="222" t="s">
        <v>450</v>
      </c>
      <c r="G249" s="226">
        <v>1</v>
      </c>
      <c r="H249" s="426">
        <v>1500</v>
      </c>
      <c r="I249" s="224">
        <f t="shared" si="207"/>
        <v>1500</v>
      </c>
      <c r="J249" s="426">
        <v>1650</v>
      </c>
      <c r="K249" s="224">
        <f t="shared" si="184"/>
        <v>1650</v>
      </c>
      <c r="L249" s="494">
        <v>2500</v>
      </c>
      <c r="M249" s="224">
        <f t="shared" si="184"/>
        <v>2500</v>
      </c>
      <c r="N249" s="473">
        <v>2145</v>
      </c>
      <c r="O249" s="224">
        <f t="shared" ref="O249" si="224">N249*$G249</f>
        <v>2145</v>
      </c>
    </row>
    <row r="250" spans="1:15" ht="63">
      <c r="A250" s="230" t="s">
        <v>451</v>
      </c>
      <c r="B250" s="230"/>
      <c r="C250" s="232"/>
      <c r="D250" s="232"/>
      <c r="E250" s="258"/>
      <c r="F250" s="230"/>
      <c r="G250" s="260"/>
      <c r="H250" s="433"/>
      <c r="I250" s="261">
        <f>SUM(I233:I249)</f>
        <v>10450</v>
      </c>
      <c r="J250" s="433"/>
      <c r="K250" s="261">
        <f>SUM(K233:K249)</f>
        <v>17380</v>
      </c>
      <c r="L250" s="433"/>
      <c r="M250" s="261">
        <f>SUM(M233:M249)</f>
        <v>14100</v>
      </c>
      <c r="N250" s="433"/>
      <c r="O250" s="261">
        <f>SUM(O233:O249)</f>
        <v>17375</v>
      </c>
    </row>
    <row r="251" spans="1:15" ht="15.75">
      <c r="A251" s="271" t="s">
        <v>452</v>
      </c>
      <c r="B251" s="271"/>
      <c r="C251" s="271"/>
      <c r="D251" s="271"/>
      <c r="E251" s="272" t="s">
        <v>453</v>
      </c>
      <c r="F251" s="271"/>
      <c r="G251" s="271"/>
      <c r="H251" s="435"/>
      <c r="I251" s="273"/>
      <c r="J251" s="435"/>
      <c r="K251" s="224">
        <f t="shared" si="184"/>
        <v>0</v>
      </c>
      <c r="L251" s="435"/>
      <c r="M251" s="224">
        <f t="shared" si="184"/>
        <v>0</v>
      </c>
      <c r="N251" s="435"/>
      <c r="O251" s="224">
        <f t="shared" ref="O251" si="225">N251*$G251</f>
        <v>0</v>
      </c>
    </row>
    <row r="252" spans="1:15" ht="15.75">
      <c r="A252" s="213"/>
      <c r="B252" s="213" t="s">
        <v>454</v>
      </c>
      <c r="C252" s="213"/>
      <c r="D252" s="213"/>
      <c r="E252" s="276" t="s">
        <v>455</v>
      </c>
      <c r="F252" s="213"/>
      <c r="G252" s="278"/>
      <c r="H252" s="438"/>
      <c r="I252" s="279"/>
      <c r="J252" s="438"/>
      <c r="K252" s="224">
        <f t="shared" si="184"/>
        <v>0</v>
      </c>
      <c r="L252" s="438"/>
      <c r="M252" s="224">
        <f t="shared" si="184"/>
        <v>0</v>
      </c>
      <c r="N252" s="438"/>
      <c r="O252" s="224">
        <f t="shared" ref="O252" si="226">N252*$G252</f>
        <v>0</v>
      </c>
    </row>
    <row r="253" spans="1:15" ht="25.5">
      <c r="A253" s="521"/>
      <c r="B253" s="521"/>
      <c r="C253" s="521" t="s">
        <v>25</v>
      </c>
      <c r="D253" s="524" t="s">
        <v>456</v>
      </c>
      <c r="E253" s="303" t="s">
        <v>457</v>
      </c>
      <c r="F253" s="524" t="s">
        <v>400</v>
      </c>
      <c r="G253" s="520">
        <v>0</v>
      </c>
      <c r="H253" s="426"/>
      <c r="I253" s="224">
        <f t="shared" ref="I253" si="227">H253*$G253</f>
        <v>0</v>
      </c>
      <c r="J253" s="426"/>
      <c r="K253" s="224">
        <f t="shared" si="184"/>
        <v>0</v>
      </c>
      <c r="L253" s="426"/>
      <c r="M253" s="224">
        <f t="shared" si="184"/>
        <v>0</v>
      </c>
      <c r="N253" s="528">
        <v>38330</v>
      </c>
      <c r="O253" s="224">
        <f t="shared" ref="O253" si="228">N253*$G253</f>
        <v>0</v>
      </c>
    </row>
    <row r="254" spans="1:15">
      <c r="A254" s="521"/>
      <c r="B254" s="521"/>
      <c r="C254" s="521"/>
      <c r="D254" s="524"/>
      <c r="E254" s="303" t="s">
        <v>458</v>
      </c>
      <c r="F254" s="524"/>
      <c r="G254" s="520"/>
      <c r="H254" s="426"/>
      <c r="I254" s="224"/>
      <c r="J254" s="426"/>
      <c r="K254" s="224">
        <f t="shared" si="184"/>
        <v>0</v>
      </c>
      <c r="L254" s="426"/>
      <c r="M254" s="224">
        <f t="shared" si="184"/>
        <v>0</v>
      </c>
      <c r="N254" s="529"/>
      <c r="O254" s="224">
        <f t="shared" ref="O254" si="229">N254*$G254</f>
        <v>0</v>
      </c>
    </row>
    <row r="255" spans="1:15">
      <c r="A255" s="521"/>
      <c r="B255" s="521"/>
      <c r="C255" s="521"/>
      <c r="D255" s="524"/>
      <c r="E255" s="303" t="s">
        <v>459</v>
      </c>
      <c r="F255" s="524"/>
      <c r="G255" s="520"/>
      <c r="H255" s="426"/>
      <c r="I255" s="224"/>
      <c r="J255" s="426"/>
      <c r="K255" s="224">
        <f t="shared" si="184"/>
        <v>0</v>
      </c>
      <c r="L255" s="426"/>
      <c r="M255" s="224">
        <f t="shared" si="184"/>
        <v>0</v>
      </c>
      <c r="N255" s="529"/>
      <c r="O255" s="224">
        <f t="shared" ref="O255" si="230">N255*$G255</f>
        <v>0</v>
      </c>
    </row>
    <row r="256" spans="1:15">
      <c r="A256" s="521"/>
      <c r="B256" s="521"/>
      <c r="C256" s="521"/>
      <c r="D256" s="524"/>
      <c r="E256" s="304" t="s">
        <v>460</v>
      </c>
      <c r="F256" s="524"/>
      <c r="G256" s="520"/>
      <c r="H256" s="426"/>
      <c r="I256" s="224"/>
      <c r="J256" s="426"/>
      <c r="K256" s="224">
        <f t="shared" si="184"/>
        <v>0</v>
      </c>
      <c r="L256" s="426"/>
      <c r="M256" s="224">
        <f t="shared" si="184"/>
        <v>0</v>
      </c>
      <c r="N256" s="529"/>
      <c r="O256" s="224">
        <f t="shared" ref="O256" si="231">N256*$G256</f>
        <v>0</v>
      </c>
    </row>
    <row r="257" spans="1:15">
      <c r="A257" s="521"/>
      <c r="B257" s="521"/>
      <c r="C257" s="521"/>
      <c r="D257" s="524"/>
      <c r="E257" s="303" t="s">
        <v>461</v>
      </c>
      <c r="F257" s="524"/>
      <c r="G257" s="520"/>
      <c r="H257" s="426"/>
      <c r="I257" s="224"/>
      <c r="J257" s="426"/>
      <c r="K257" s="224">
        <f t="shared" si="184"/>
        <v>0</v>
      </c>
      <c r="L257" s="426"/>
      <c r="M257" s="224">
        <f t="shared" si="184"/>
        <v>0</v>
      </c>
      <c r="N257" s="529"/>
      <c r="O257" s="224">
        <f t="shared" ref="O257" si="232">N257*$G257</f>
        <v>0</v>
      </c>
    </row>
    <row r="258" spans="1:15">
      <c r="A258" s="521"/>
      <c r="B258" s="521"/>
      <c r="C258" s="521"/>
      <c r="D258" s="524"/>
      <c r="E258" s="303" t="s">
        <v>462</v>
      </c>
      <c r="F258" s="524"/>
      <c r="G258" s="520"/>
      <c r="H258" s="426"/>
      <c r="I258" s="224"/>
      <c r="J258" s="426"/>
      <c r="K258" s="224">
        <f t="shared" si="184"/>
        <v>0</v>
      </c>
      <c r="L258" s="426"/>
      <c r="M258" s="224">
        <f t="shared" si="184"/>
        <v>0</v>
      </c>
      <c r="N258" s="529"/>
      <c r="O258" s="224">
        <f t="shared" ref="O258" si="233">N258*$G258</f>
        <v>0</v>
      </c>
    </row>
    <row r="259" spans="1:15">
      <c r="A259" s="521"/>
      <c r="B259" s="521"/>
      <c r="C259" s="521"/>
      <c r="D259" s="524"/>
      <c r="E259" s="303" t="s">
        <v>463</v>
      </c>
      <c r="F259" s="524"/>
      <c r="G259" s="520"/>
      <c r="H259" s="426"/>
      <c r="I259" s="224"/>
      <c r="J259" s="426"/>
      <c r="K259" s="224">
        <f t="shared" si="184"/>
        <v>0</v>
      </c>
      <c r="L259" s="426"/>
      <c r="M259" s="224">
        <f t="shared" si="184"/>
        <v>0</v>
      </c>
      <c r="N259" s="529"/>
      <c r="O259" s="224">
        <f t="shared" ref="O259" si="234">N259*$G259</f>
        <v>0</v>
      </c>
    </row>
    <row r="260" spans="1:15" ht="25.5">
      <c r="A260" s="521"/>
      <c r="B260" s="521"/>
      <c r="C260" s="521" t="s">
        <v>28</v>
      </c>
      <c r="D260" s="522" t="s">
        <v>464</v>
      </c>
      <c r="E260" s="303" t="s">
        <v>457</v>
      </c>
      <c r="F260" s="523" t="s">
        <v>400</v>
      </c>
      <c r="G260" s="520">
        <v>1</v>
      </c>
      <c r="H260" s="426">
        <v>28000</v>
      </c>
      <c r="I260" s="224">
        <f t="shared" ref="I260" si="235">H260*$G260</f>
        <v>28000</v>
      </c>
      <c r="J260" s="426">
        <v>27940</v>
      </c>
      <c r="K260" s="224">
        <f t="shared" si="184"/>
        <v>27940</v>
      </c>
      <c r="L260" s="537">
        <f>2*(14000+11000+4860+2700)</f>
        <v>65120</v>
      </c>
      <c r="M260" s="224">
        <f t="shared" si="184"/>
        <v>65120</v>
      </c>
      <c r="N260" s="530">
        <v>32450</v>
      </c>
      <c r="O260" s="224">
        <f t="shared" ref="O260" si="236">N260*$G260</f>
        <v>32450</v>
      </c>
    </row>
    <row r="261" spans="1:15">
      <c r="A261" s="521"/>
      <c r="B261" s="521"/>
      <c r="C261" s="521"/>
      <c r="D261" s="522"/>
      <c r="E261" s="303" t="s">
        <v>458</v>
      </c>
      <c r="F261" s="523"/>
      <c r="G261" s="520"/>
      <c r="H261" s="426"/>
      <c r="I261" s="224"/>
      <c r="J261" s="426"/>
      <c r="K261" s="224">
        <f t="shared" si="184"/>
        <v>0</v>
      </c>
      <c r="L261" s="538"/>
      <c r="M261" s="224">
        <f t="shared" si="184"/>
        <v>0</v>
      </c>
      <c r="N261" s="530"/>
      <c r="O261" s="224">
        <f t="shared" ref="O261" si="237">N261*$G261</f>
        <v>0</v>
      </c>
    </row>
    <row r="262" spans="1:15">
      <c r="A262" s="521"/>
      <c r="B262" s="521"/>
      <c r="C262" s="521"/>
      <c r="D262" s="522"/>
      <c r="E262" s="303" t="s">
        <v>465</v>
      </c>
      <c r="F262" s="523"/>
      <c r="G262" s="520"/>
      <c r="H262" s="426"/>
      <c r="I262" s="224"/>
      <c r="J262" s="426"/>
      <c r="K262" s="224">
        <f t="shared" si="184"/>
        <v>0</v>
      </c>
      <c r="L262" s="538"/>
      <c r="M262" s="224">
        <f t="shared" si="184"/>
        <v>0</v>
      </c>
      <c r="N262" s="530"/>
      <c r="O262" s="224">
        <f t="shared" ref="O262" si="238">N262*$G262</f>
        <v>0</v>
      </c>
    </row>
    <row r="263" spans="1:15">
      <c r="A263" s="521"/>
      <c r="B263" s="521"/>
      <c r="C263" s="521"/>
      <c r="D263" s="522"/>
      <c r="E263" s="304" t="s">
        <v>460</v>
      </c>
      <c r="F263" s="523"/>
      <c r="G263" s="520"/>
      <c r="H263" s="426"/>
      <c r="I263" s="224"/>
      <c r="J263" s="426"/>
      <c r="K263" s="224">
        <f t="shared" si="184"/>
        <v>0</v>
      </c>
      <c r="L263" s="538"/>
      <c r="M263" s="224">
        <f t="shared" si="184"/>
        <v>0</v>
      </c>
      <c r="N263" s="530"/>
      <c r="O263" s="224">
        <f t="shared" ref="O263" si="239">N263*$G263</f>
        <v>0</v>
      </c>
    </row>
    <row r="264" spans="1:15">
      <c r="A264" s="521"/>
      <c r="B264" s="521"/>
      <c r="C264" s="521"/>
      <c r="D264" s="522"/>
      <c r="E264" s="303" t="s">
        <v>466</v>
      </c>
      <c r="F264" s="523"/>
      <c r="G264" s="520"/>
      <c r="H264" s="426"/>
      <c r="I264" s="224"/>
      <c r="J264" s="426"/>
      <c r="K264" s="224">
        <f t="shared" si="184"/>
        <v>0</v>
      </c>
      <c r="L264" s="538"/>
      <c r="M264" s="224">
        <f t="shared" si="184"/>
        <v>0</v>
      </c>
      <c r="N264" s="530"/>
      <c r="O264" s="224">
        <f t="shared" ref="O264" si="240">N264*$G264</f>
        <v>0</v>
      </c>
    </row>
    <row r="265" spans="1:15">
      <c r="A265" s="521"/>
      <c r="B265" s="521"/>
      <c r="C265" s="521"/>
      <c r="D265" s="522"/>
      <c r="E265" s="303" t="s">
        <v>467</v>
      </c>
      <c r="F265" s="523"/>
      <c r="G265" s="520"/>
      <c r="H265" s="426"/>
      <c r="I265" s="224"/>
      <c r="J265" s="426"/>
      <c r="K265" s="224">
        <f t="shared" si="184"/>
        <v>0</v>
      </c>
      <c r="L265" s="538"/>
      <c r="M265" s="224">
        <f t="shared" si="184"/>
        <v>0</v>
      </c>
      <c r="N265" s="530"/>
      <c r="O265" s="224">
        <f t="shared" ref="O265" si="241">N265*$G265</f>
        <v>0</v>
      </c>
    </row>
    <row r="266" spans="1:15">
      <c r="A266" s="521"/>
      <c r="B266" s="521"/>
      <c r="C266" s="521"/>
      <c r="D266" s="522"/>
      <c r="E266" s="303" t="s">
        <v>463</v>
      </c>
      <c r="F266" s="523"/>
      <c r="G266" s="520"/>
      <c r="H266" s="426"/>
      <c r="I266" s="224"/>
      <c r="J266" s="426"/>
      <c r="K266" s="224">
        <f t="shared" si="184"/>
        <v>0</v>
      </c>
      <c r="L266" s="539"/>
      <c r="M266" s="224">
        <f t="shared" si="184"/>
        <v>0</v>
      </c>
      <c r="N266" s="530"/>
      <c r="O266" s="224">
        <f t="shared" ref="O266" si="242">N266*$G266</f>
        <v>0</v>
      </c>
    </row>
    <row r="267" spans="1:15" ht="25.5">
      <c r="A267" s="521"/>
      <c r="B267" s="521"/>
      <c r="C267" s="521" t="s">
        <v>30</v>
      </c>
      <c r="D267" s="524" t="s">
        <v>468</v>
      </c>
      <c r="E267" s="303" t="s">
        <v>457</v>
      </c>
      <c r="F267" s="524" t="s">
        <v>400</v>
      </c>
      <c r="G267" s="520">
        <v>0</v>
      </c>
      <c r="H267" s="426"/>
      <c r="I267" s="224">
        <f t="shared" ref="I267" si="243">H267*$G267</f>
        <v>0</v>
      </c>
      <c r="J267" s="426"/>
      <c r="K267" s="224">
        <f t="shared" si="184"/>
        <v>0</v>
      </c>
      <c r="L267" s="426"/>
      <c r="M267" s="224">
        <f t="shared" si="184"/>
        <v>0</v>
      </c>
      <c r="N267" s="531">
        <v>28545</v>
      </c>
      <c r="O267" s="224">
        <f t="shared" ref="O267" si="244">N267*$G267</f>
        <v>0</v>
      </c>
    </row>
    <row r="268" spans="1:15">
      <c r="A268" s="521"/>
      <c r="B268" s="521"/>
      <c r="C268" s="521"/>
      <c r="D268" s="524"/>
      <c r="E268" s="303" t="s">
        <v>458</v>
      </c>
      <c r="F268" s="524"/>
      <c r="G268" s="520"/>
      <c r="H268" s="426"/>
      <c r="I268" s="224"/>
      <c r="J268" s="426"/>
      <c r="K268" s="224">
        <f t="shared" si="184"/>
        <v>0</v>
      </c>
      <c r="L268" s="426"/>
      <c r="M268" s="224">
        <f t="shared" si="184"/>
        <v>0</v>
      </c>
      <c r="N268" s="531"/>
      <c r="O268" s="224">
        <f t="shared" ref="O268" si="245">N268*$G268</f>
        <v>0</v>
      </c>
    </row>
    <row r="269" spans="1:15">
      <c r="A269" s="521"/>
      <c r="B269" s="521"/>
      <c r="C269" s="521"/>
      <c r="D269" s="524"/>
      <c r="E269" s="303" t="s">
        <v>465</v>
      </c>
      <c r="F269" s="524"/>
      <c r="G269" s="520"/>
      <c r="H269" s="426"/>
      <c r="I269" s="224"/>
      <c r="J269" s="426"/>
      <c r="K269" s="224">
        <f t="shared" si="184"/>
        <v>0</v>
      </c>
      <c r="L269" s="426"/>
      <c r="M269" s="224">
        <f t="shared" si="184"/>
        <v>0</v>
      </c>
      <c r="N269" s="531"/>
      <c r="O269" s="224">
        <f t="shared" ref="O269" si="246">N269*$G269</f>
        <v>0</v>
      </c>
    </row>
    <row r="270" spans="1:15">
      <c r="A270" s="521"/>
      <c r="B270" s="521"/>
      <c r="C270" s="521"/>
      <c r="D270" s="524"/>
      <c r="E270" s="304" t="s">
        <v>460</v>
      </c>
      <c r="F270" s="524"/>
      <c r="G270" s="520"/>
      <c r="H270" s="426"/>
      <c r="I270" s="224"/>
      <c r="J270" s="426"/>
      <c r="K270" s="224">
        <f t="shared" si="184"/>
        <v>0</v>
      </c>
      <c r="L270" s="426"/>
      <c r="M270" s="224">
        <f t="shared" si="184"/>
        <v>0</v>
      </c>
      <c r="N270" s="531"/>
      <c r="O270" s="224">
        <f t="shared" ref="O270" si="247">N270*$G270</f>
        <v>0</v>
      </c>
    </row>
    <row r="271" spans="1:15">
      <c r="A271" s="521"/>
      <c r="B271" s="521"/>
      <c r="C271" s="521"/>
      <c r="D271" s="524"/>
      <c r="E271" s="303" t="s">
        <v>469</v>
      </c>
      <c r="F271" s="524"/>
      <c r="G271" s="520"/>
      <c r="H271" s="426"/>
      <c r="I271" s="224"/>
      <c r="J271" s="426"/>
      <c r="K271" s="224">
        <f t="shared" si="184"/>
        <v>0</v>
      </c>
      <c r="L271" s="426"/>
      <c r="M271" s="224">
        <f t="shared" si="184"/>
        <v>0</v>
      </c>
      <c r="N271" s="531"/>
      <c r="O271" s="224">
        <f t="shared" ref="O271" si="248">N271*$G271</f>
        <v>0</v>
      </c>
    </row>
    <row r="272" spans="1:15">
      <c r="A272" s="521"/>
      <c r="B272" s="521"/>
      <c r="C272" s="521"/>
      <c r="D272" s="524"/>
      <c r="E272" s="303" t="s">
        <v>470</v>
      </c>
      <c r="F272" s="524"/>
      <c r="G272" s="520"/>
      <c r="H272" s="426"/>
      <c r="I272" s="224"/>
      <c r="J272" s="426"/>
      <c r="K272" s="224">
        <f t="shared" si="184"/>
        <v>0</v>
      </c>
      <c r="L272" s="426"/>
      <c r="M272" s="224">
        <f t="shared" si="184"/>
        <v>0</v>
      </c>
      <c r="N272" s="531"/>
      <c r="O272" s="224">
        <f t="shared" ref="O272" si="249">N272*$G272</f>
        <v>0</v>
      </c>
    </row>
    <row r="273" spans="1:15">
      <c r="A273" s="521"/>
      <c r="B273" s="521"/>
      <c r="C273" s="521"/>
      <c r="D273" s="524"/>
      <c r="E273" s="303" t="s">
        <v>463</v>
      </c>
      <c r="F273" s="524"/>
      <c r="G273" s="520"/>
      <c r="H273" s="426"/>
      <c r="I273" s="224"/>
      <c r="J273" s="426"/>
      <c r="K273" s="224">
        <f t="shared" si="184"/>
        <v>0</v>
      </c>
      <c r="L273" s="426"/>
      <c r="M273" s="224">
        <f t="shared" si="184"/>
        <v>0</v>
      </c>
      <c r="N273" s="531"/>
      <c r="O273" s="224">
        <f t="shared" ref="O273" si="250">N273*$G273</f>
        <v>0</v>
      </c>
    </row>
    <row r="274" spans="1:15" ht="47.25">
      <c r="A274" s="230" t="s">
        <v>471</v>
      </c>
      <c r="B274" s="230"/>
      <c r="C274" s="232"/>
      <c r="D274" s="232"/>
      <c r="E274" s="258"/>
      <c r="F274" s="230"/>
      <c r="G274" s="260"/>
      <c r="H274" s="433"/>
      <c r="I274" s="261">
        <f>SUM(I253:I273)</f>
        <v>28000</v>
      </c>
      <c r="J274" s="433"/>
      <c r="K274" s="261">
        <f>SUM(K253:K273)</f>
        <v>27940</v>
      </c>
      <c r="L274" s="433"/>
      <c r="M274" s="261">
        <f>SUM(M253:M273)</f>
        <v>65120</v>
      </c>
      <c r="N274" s="479"/>
      <c r="O274" s="261">
        <f>SUM(O253:O273)</f>
        <v>32450</v>
      </c>
    </row>
    <row r="275" spans="1:15" ht="15.75">
      <c r="A275" s="213"/>
      <c r="B275" s="213" t="s">
        <v>472</v>
      </c>
      <c r="C275" s="213"/>
      <c r="D275" s="213"/>
      <c r="E275" s="276" t="s">
        <v>473</v>
      </c>
      <c r="F275" s="213"/>
      <c r="G275" s="278"/>
      <c r="H275" s="438"/>
      <c r="I275" s="279"/>
      <c r="J275" s="438"/>
      <c r="K275" s="224">
        <f t="shared" ref="K275:M338" si="251">J275*$G275</f>
        <v>0</v>
      </c>
      <c r="L275" s="438"/>
      <c r="M275" s="224">
        <f t="shared" si="251"/>
        <v>0</v>
      </c>
      <c r="N275" s="480"/>
      <c r="O275" s="224">
        <f t="shared" ref="O275" si="252">N275*$G275</f>
        <v>0</v>
      </c>
    </row>
    <row r="276" spans="1:15" ht="25.5">
      <c r="A276" s="521"/>
      <c r="B276" s="521"/>
      <c r="C276" s="521" t="s">
        <v>43</v>
      </c>
      <c r="D276" s="524" t="s">
        <v>474</v>
      </c>
      <c r="E276" s="305" t="s">
        <v>475</v>
      </c>
      <c r="F276" s="523" t="s">
        <v>400</v>
      </c>
      <c r="G276" s="520">
        <v>0</v>
      </c>
      <c r="H276" s="426"/>
      <c r="I276" s="224">
        <f t="shared" ref="I276" si="253">H276*$G276</f>
        <v>0</v>
      </c>
      <c r="J276" s="426"/>
      <c r="K276" s="224">
        <f t="shared" si="251"/>
        <v>0</v>
      </c>
      <c r="L276" s="426"/>
      <c r="M276" s="224">
        <f t="shared" si="251"/>
        <v>0</v>
      </c>
      <c r="N276" s="532">
        <v>20300</v>
      </c>
      <c r="O276" s="224">
        <f t="shared" ref="O276" si="254">N276*$G276</f>
        <v>0</v>
      </c>
    </row>
    <row r="277" spans="1:15">
      <c r="A277" s="521"/>
      <c r="B277" s="521"/>
      <c r="C277" s="521"/>
      <c r="D277" s="524"/>
      <c r="E277" s="304" t="s">
        <v>458</v>
      </c>
      <c r="F277" s="523"/>
      <c r="G277" s="520"/>
      <c r="H277" s="426"/>
      <c r="I277" s="224"/>
      <c r="J277" s="426"/>
      <c r="K277" s="224">
        <f t="shared" si="251"/>
        <v>0</v>
      </c>
      <c r="L277" s="426"/>
      <c r="M277" s="224">
        <f t="shared" si="251"/>
        <v>0</v>
      </c>
      <c r="N277" s="533"/>
      <c r="O277" s="224">
        <f t="shared" ref="O277" si="255">N277*$G277</f>
        <v>0</v>
      </c>
    </row>
    <row r="278" spans="1:15">
      <c r="A278" s="521"/>
      <c r="B278" s="521"/>
      <c r="C278" s="521"/>
      <c r="D278" s="524"/>
      <c r="E278" s="303" t="s">
        <v>476</v>
      </c>
      <c r="F278" s="523"/>
      <c r="G278" s="520"/>
      <c r="H278" s="426"/>
      <c r="I278" s="224"/>
      <c r="J278" s="426"/>
      <c r="K278" s="224">
        <f t="shared" si="251"/>
        <v>0</v>
      </c>
      <c r="L278" s="426"/>
      <c r="M278" s="224">
        <f t="shared" si="251"/>
        <v>0</v>
      </c>
      <c r="N278" s="533"/>
      <c r="O278" s="224">
        <f t="shared" ref="O278" si="256">N278*$G278</f>
        <v>0</v>
      </c>
    </row>
    <row r="279" spans="1:15">
      <c r="A279" s="521"/>
      <c r="B279" s="521"/>
      <c r="C279" s="521"/>
      <c r="D279" s="524"/>
      <c r="E279" s="304" t="s">
        <v>477</v>
      </c>
      <c r="F279" s="523"/>
      <c r="G279" s="520"/>
      <c r="H279" s="426"/>
      <c r="I279" s="224"/>
      <c r="J279" s="426"/>
      <c r="K279" s="224">
        <f t="shared" si="251"/>
        <v>0</v>
      </c>
      <c r="L279" s="426"/>
      <c r="M279" s="224">
        <f t="shared" si="251"/>
        <v>0</v>
      </c>
      <c r="N279" s="533"/>
      <c r="O279" s="224">
        <f t="shared" ref="O279" si="257">N279*$G279</f>
        <v>0</v>
      </c>
    </row>
    <row r="280" spans="1:15">
      <c r="A280" s="521"/>
      <c r="B280" s="521"/>
      <c r="C280" s="521"/>
      <c r="D280" s="524"/>
      <c r="E280" s="303" t="s">
        <v>478</v>
      </c>
      <c r="F280" s="523"/>
      <c r="G280" s="520"/>
      <c r="H280" s="426"/>
      <c r="I280" s="224"/>
      <c r="J280" s="426"/>
      <c r="K280" s="224">
        <f t="shared" si="251"/>
        <v>0</v>
      </c>
      <c r="L280" s="426"/>
      <c r="M280" s="224">
        <f t="shared" si="251"/>
        <v>0</v>
      </c>
      <c r="N280" s="533"/>
      <c r="O280" s="224">
        <f t="shared" ref="O280" si="258">N280*$G280</f>
        <v>0</v>
      </c>
    </row>
    <row r="281" spans="1:15">
      <c r="A281" s="521"/>
      <c r="B281" s="521"/>
      <c r="C281" s="521"/>
      <c r="D281" s="524"/>
      <c r="E281" s="304" t="s">
        <v>460</v>
      </c>
      <c r="F281" s="523"/>
      <c r="G281" s="520"/>
      <c r="H281" s="426"/>
      <c r="I281" s="224"/>
      <c r="J281" s="426"/>
      <c r="K281" s="224">
        <f t="shared" si="251"/>
        <v>0</v>
      </c>
      <c r="L281" s="426"/>
      <c r="M281" s="224">
        <f t="shared" si="251"/>
        <v>0</v>
      </c>
      <c r="N281" s="533"/>
      <c r="O281" s="224">
        <f t="shared" ref="O281" si="259">N281*$G281</f>
        <v>0</v>
      </c>
    </row>
    <row r="282" spans="1:15">
      <c r="A282" s="521"/>
      <c r="B282" s="521"/>
      <c r="C282" s="521"/>
      <c r="D282" s="524"/>
      <c r="E282" s="303" t="s">
        <v>479</v>
      </c>
      <c r="F282" s="523"/>
      <c r="G282" s="520"/>
      <c r="H282" s="426"/>
      <c r="I282" s="224"/>
      <c r="J282" s="426"/>
      <c r="K282" s="224">
        <f t="shared" si="251"/>
        <v>0</v>
      </c>
      <c r="L282" s="426"/>
      <c r="M282" s="224">
        <f t="shared" si="251"/>
        <v>0</v>
      </c>
      <c r="N282" s="533"/>
      <c r="O282" s="224">
        <f t="shared" ref="O282" si="260">N282*$G282</f>
        <v>0</v>
      </c>
    </row>
    <row r="283" spans="1:15">
      <c r="A283" s="521"/>
      <c r="B283" s="521"/>
      <c r="C283" s="521"/>
      <c r="D283" s="524"/>
      <c r="E283" s="306" t="s">
        <v>463</v>
      </c>
      <c r="F283" s="523"/>
      <c r="G283" s="520"/>
      <c r="H283" s="426"/>
      <c r="I283" s="224"/>
      <c r="J283" s="426"/>
      <c r="K283" s="224">
        <f t="shared" si="251"/>
        <v>0</v>
      </c>
      <c r="L283" s="426"/>
      <c r="M283" s="224">
        <f t="shared" si="251"/>
        <v>0</v>
      </c>
      <c r="N283" s="533"/>
      <c r="O283" s="224">
        <f t="shared" ref="O283" si="261">N283*$G283</f>
        <v>0</v>
      </c>
    </row>
    <row r="284" spans="1:15" ht="25.5">
      <c r="A284" s="521"/>
      <c r="B284" s="521"/>
      <c r="C284" s="521" t="s">
        <v>46</v>
      </c>
      <c r="D284" s="522" t="s">
        <v>480</v>
      </c>
      <c r="E284" s="303" t="s">
        <v>481</v>
      </c>
      <c r="F284" s="524" t="s">
        <v>400</v>
      </c>
      <c r="G284" s="520">
        <v>0</v>
      </c>
      <c r="H284" s="426"/>
      <c r="I284" s="224">
        <f t="shared" ref="I284" si="262">H284*$G284</f>
        <v>0</v>
      </c>
      <c r="J284" s="426"/>
      <c r="K284" s="224">
        <f t="shared" si="251"/>
        <v>0</v>
      </c>
      <c r="L284" s="426"/>
      <c r="M284" s="224">
        <f t="shared" si="251"/>
        <v>0</v>
      </c>
      <c r="N284" s="534">
        <v>25600</v>
      </c>
      <c r="O284" s="224">
        <f t="shared" ref="O284" si="263">N284*$G284</f>
        <v>0</v>
      </c>
    </row>
    <row r="285" spans="1:15" ht="25.5">
      <c r="A285" s="521"/>
      <c r="B285" s="521"/>
      <c r="C285" s="521"/>
      <c r="D285" s="522"/>
      <c r="E285" s="303" t="s">
        <v>475</v>
      </c>
      <c r="F285" s="524"/>
      <c r="G285" s="520"/>
      <c r="H285" s="426"/>
      <c r="I285" s="224"/>
      <c r="J285" s="426"/>
      <c r="K285" s="224">
        <f t="shared" si="251"/>
        <v>0</v>
      </c>
      <c r="L285" s="426"/>
      <c r="M285" s="224">
        <f t="shared" si="251"/>
        <v>0</v>
      </c>
      <c r="N285" s="535"/>
      <c r="O285" s="224">
        <f t="shared" ref="O285" si="264">N285*$G285</f>
        <v>0</v>
      </c>
    </row>
    <row r="286" spans="1:15">
      <c r="A286" s="521"/>
      <c r="B286" s="521"/>
      <c r="C286" s="521"/>
      <c r="D286" s="522"/>
      <c r="E286" s="306" t="s">
        <v>482</v>
      </c>
      <c r="F286" s="524"/>
      <c r="G286" s="520"/>
      <c r="H286" s="426"/>
      <c r="I286" s="224"/>
      <c r="J286" s="426"/>
      <c r="K286" s="224">
        <f t="shared" si="251"/>
        <v>0</v>
      </c>
      <c r="L286" s="426"/>
      <c r="M286" s="224">
        <f t="shared" si="251"/>
        <v>0</v>
      </c>
      <c r="N286" s="535"/>
      <c r="O286" s="224">
        <f t="shared" ref="O286" si="265">N286*$G286</f>
        <v>0</v>
      </c>
    </row>
    <row r="287" spans="1:15">
      <c r="A287" s="521"/>
      <c r="B287" s="521"/>
      <c r="C287" s="521"/>
      <c r="D287" s="522"/>
      <c r="E287" s="304" t="s">
        <v>458</v>
      </c>
      <c r="F287" s="524"/>
      <c r="G287" s="520"/>
      <c r="H287" s="426"/>
      <c r="I287" s="224"/>
      <c r="J287" s="426"/>
      <c r="K287" s="224">
        <f t="shared" si="251"/>
        <v>0</v>
      </c>
      <c r="L287" s="426"/>
      <c r="M287" s="224">
        <f t="shared" si="251"/>
        <v>0</v>
      </c>
      <c r="N287" s="535"/>
      <c r="O287" s="224">
        <f t="shared" ref="O287" si="266">N287*$G287</f>
        <v>0</v>
      </c>
    </row>
    <row r="288" spans="1:15">
      <c r="A288" s="521"/>
      <c r="B288" s="521"/>
      <c r="C288" s="521"/>
      <c r="D288" s="522"/>
      <c r="E288" s="303" t="s">
        <v>483</v>
      </c>
      <c r="F288" s="524"/>
      <c r="G288" s="520"/>
      <c r="H288" s="426"/>
      <c r="I288" s="224"/>
      <c r="J288" s="426"/>
      <c r="K288" s="224">
        <f t="shared" si="251"/>
        <v>0</v>
      </c>
      <c r="L288" s="426"/>
      <c r="M288" s="224">
        <f t="shared" si="251"/>
        <v>0</v>
      </c>
      <c r="N288" s="535"/>
      <c r="O288" s="224">
        <f t="shared" ref="O288" si="267">N288*$G288</f>
        <v>0</v>
      </c>
    </row>
    <row r="289" spans="1:15">
      <c r="A289" s="521"/>
      <c r="B289" s="521"/>
      <c r="C289" s="521"/>
      <c r="D289" s="522"/>
      <c r="E289" s="304" t="s">
        <v>477</v>
      </c>
      <c r="F289" s="524"/>
      <c r="G289" s="520"/>
      <c r="H289" s="426"/>
      <c r="I289" s="224"/>
      <c r="J289" s="426"/>
      <c r="K289" s="224">
        <f t="shared" si="251"/>
        <v>0</v>
      </c>
      <c r="L289" s="426"/>
      <c r="M289" s="224">
        <f t="shared" si="251"/>
        <v>0</v>
      </c>
      <c r="N289" s="535"/>
      <c r="O289" s="224">
        <f t="shared" ref="O289" si="268">N289*$G289</f>
        <v>0</v>
      </c>
    </row>
    <row r="290" spans="1:15">
      <c r="A290" s="521"/>
      <c r="B290" s="521"/>
      <c r="C290" s="521"/>
      <c r="D290" s="522"/>
      <c r="E290" s="303" t="s">
        <v>484</v>
      </c>
      <c r="F290" s="524"/>
      <c r="G290" s="520"/>
      <c r="H290" s="426"/>
      <c r="I290" s="224"/>
      <c r="J290" s="426"/>
      <c r="K290" s="224">
        <f t="shared" si="251"/>
        <v>0</v>
      </c>
      <c r="L290" s="426"/>
      <c r="M290" s="224">
        <f t="shared" si="251"/>
        <v>0</v>
      </c>
      <c r="N290" s="535"/>
      <c r="O290" s="224">
        <f t="shared" ref="O290" si="269">N290*$G290</f>
        <v>0</v>
      </c>
    </row>
    <row r="291" spans="1:15">
      <c r="A291" s="521"/>
      <c r="B291" s="521"/>
      <c r="C291" s="521"/>
      <c r="D291" s="522"/>
      <c r="E291" s="304" t="s">
        <v>460</v>
      </c>
      <c r="F291" s="524"/>
      <c r="G291" s="520"/>
      <c r="H291" s="426"/>
      <c r="I291" s="224"/>
      <c r="J291" s="426"/>
      <c r="K291" s="224">
        <f t="shared" si="251"/>
        <v>0</v>
      </c>
      <c r="L291" s="426"/>
      <c r="M291" s="224">
        <f t="shared" si="251"/>
        <v>0</v>
      </c>
      <c r="N291" s="535"/>
      <c r="O291" s="224">
        <f t="shared" ref="O291" si="270">N291*$G291</f>
        <v>0</v>
      </c>
    </row>
    <row r="292" spans="1:15">
      <c r="A292" s="521"/>
      <c r="B292" s="521"/>
      <c r="C292" s="521"/>
      <c r="D292" s="522"/>
      <c r="E292" s="303" t="s">
        <v>485</v>
      </c>
      <c r="F292" s="524"/>
      <c r="G292" s="520"/>
      <c r="H292" s="426"/>
      <c r="I292" s="224"/>
      <c r="J292" s="426"/>
      <c r="K292" s="224">
        <f t="shared" si="251"/>
        <v>0</v>
      </c>
      <c r="L292" s="426"/>
      <c r="M292" s="224">
        <f t="shared" si="251"/>
        <v>0</v>
      </c>
      <c r="N292" s="535"/>
      <c r="O292" s="224">
        <f t="shared" ref="O292" si="271">N292*$G292</f>
        <v>0</v>
      </c>
    </row>
    <row r="293" spans="1:15">
      <c r="A293" s="521"/>
      <c r="B293" s="521"/>
      <c r="C293" s="521"/>
      <c r="D293" s="522"/>
      <c r="E293" s="306" t="s">
        <v>463</v>
      </c>
      <c r="F293" s="524"/>
      <c r="G293" s="520"/>
      <c r="H293" s="426"/>
      <c r="I293" s="224"/>
      <c r="J293" s="426"/>
      <c r="K293" s="224">
        <f t="shared" si="251"/>
        <v>0</v>
      </c>
      <c r="L293" s="426"/>
      <c r="M293" s="224">
        <f t="shared" si="251"/>
        <v>0</v>
      </c>
      <c r="N293" s="536"/>
      <c r="O293" s="224">
        <f t="shared" ref="O293" si="272">N293*$G293</f>
        <v>0</v>
      </c>
    </row>
    <row r="294" spans="1:15" ht="25.5">
      <c r="A294" s="521"/>
      <c r="B294" s="521"/>
      <c r="C294" s="521" t="s">
        <v>48</v>
      </c>
      <c r="D294" s="522" t="s">
        <v>486</v>
      </c>
      <c r="E294" s="303" t="s">
        <v>487</v>
      </c>
      <c r="F294" s="524" t="s">
        <v>400</v>
      </c>
      <c r="G294" s="520">
        <v>0</v>
      </c>
      <c r="H294" s="426"/>
      <c r="I294" s="224">
        <f t="shared" ref="I294" si="273">H294*$G294</f>
        <v>0</v>
      </c>
      <c r="J294" s="426"/>
      <c r="K294" s="224">
        <f t="shared" si="251"/>
        <v>0</v>
      </c>
      <c r="L294" s="426"/>
      <c r="M294" s="224">
        <f t="shared" si="251"/>
        <v>0</v>
      </c>
      <c r="N294" s="528">
        <v>21400</v>
      </c>
      <c r="O294" s="224">
        <f t="shared" ref="O294" si="274">N294*$G294</f>
        <v>0</v>
      </c>
    </row>
    <row r="295" spans="1:15" ht="25.5">
      <c r="A295" s="521"/>
      <c r="B295" s="521"/>
      <c r="C295" s="521"/>
      <c r="D295" s="522"/>
      <c r="E295" s="303" t="s">
        <v>475</v>
      </c>
      <c r="F295" s="524"/>
      <c r="G295" s="520"/>
      <c r="H295" s="426"/>
      <c r="I295" s="224"/>
      <c r="J295" s="426"/>
      <c r="K295" s="224">
        <f t="shared" si="251"/>
        <v>0</v>
      </c>
      <c r="L295" s="426"/>
      <c r="M295" s="224">
        <f t="shared" si="251"/>
        <v>0</v>
      </c>
      <c r="N295" s="529"/>
      <c r="O295" s="224">
        <f t="shared" ref="O295" si="275">N295*$G295</f>
        <v>0</v>
      </c>
    </row>
    <row r="296" spans="1:15">
      <c r="A296" s="521"/>
      <c r="B296" s="521"/>
      <c r="C296" s="521"/>
      <c r="D296" s="522"/>
      <c r="E296" s="306" t="s">
        <v>482</v>
      </c>
      <c r="F296" s="524"/>
      <c r="G296" s="520"/>
      <c r="H296" s="426"/>
      <c r="I296" s="224"/>
      <c r="J296" s="426"/>
      <c r="K296" s="224">
        <f t="shared" si="251"/>
        <v>0</v>
      </c>
      <c r="L296" s="426"/>
      <c r="M296" s="224">
        <f t="shared" si="251"/>
        <v>0</v>
      </c>
      <c r="N296" s="529"/>
      <c r="O296" s="224">
        <f t="shared" ref="O296" si="276">N296*$G296</f>
        <v>0</v>
      </c>
    </row>
    <row r="297" spans="1:15">
      <c r="A297" s="521"/>
      <c r="B297" s="521"/>
      <c r="C297" s="521"/>
      <c r="D297" s="522"/>
      <c r="E297" s="304" t="s">
        <v>458</v>
      </c>
      <c r="F297" s="524"/>
      <c r="G297" s="520"/>
      <c r="H297" s="426"/>
      <c r="I297" s="224"/>
      <c r="J297" s="426"/>
      <c r="K297" s="224">
        <f t="shared" si="251"/>
        <v>0</v>
      </c>
      <c r="L297" s="426"/>
      <c r="M297" s="224">
        <f t="shared" si="251"/>
        <v>0</v>
      </c>
      <c r="N297" s="529"/>
      <c r="O297" s="224">
        <f t="shared" ref="O297" si="277">N297*$G297</f>
        <v>0</v>
      </c>
    </row>
    <row r="298" spans="1:15">
      <c r="A298" s="521"/>
      <c r="B298" s="521"/>
      <c r="C298" s="521"/>
      <c r="D298" s="522"/>
      <c r="E298" s="303" t="s">
        <v>483</v>
      </c>
      <c r="F298" s="524"/>
      <c r="G298" s="520"/>
      <c r="H298" s="426"/>
      <c r="I298" s="224"/>
      <c r="J298" s="426"/>
      <c r="K298" s="224">
        <f t="shared" si="251"/>
        <v>0</v>
      </c>
      <c r="L298" s="426"/>
      <c r="M298" s="224">
        <f t="shared" si="251"/>
        <v>0</v>
      </c>
      <c r="N298" s="529"/>
      <c r="O298" s="224">
        <f t="shared" ref="O298" si="278">N298*$G298</f>
        <v>0</v>
      </c>
    </row>
    <row r="299" spans="1:15">
      <c r="A299" s="521"/>
      <c r="B299" s="521"/>
      <c r="C299" s="521"/>
      <c r="D299" s="522"/>
      <c r="E299" s="304" t="s">
        <v>477</v>
      </c>
      <c r="F299" s="524"/>
      <c r="G299" s="520"/>
      <c r="H299" s="426"/>
      <c r="I299" s="224"/>
      <c r="J299" s="426"/>
      <c r="K299" s="224">
        <f t="shared" si="251"/>
        <v>0</v>
      </c>
      <c r="L299" s="426"/>
      <c r="M299" s="224">
        <f t="shared" si="251"/>
        <v>0</v>
      </c>
      <c r="N299" s="529"/>
      <c r="O299" s="224">
        <f t="shared" ref="O299" si="279">N299*$G299</f>
        <v>0</v>
      </c>
    </row>
    <row r="300" spans="1:15">
      <c r="A300" s="521"/>
      <c r="B300" s="521"/>
      <c r="C300" s="521"/>
      <c r="D300" s="522"/>
      <c r="E300" s="303" t="s">
        <v>484</v>
      </c>
      <c r="F300" s="524"/>
      <c r="G300" s="520"/>
      <c r="H300" s="426"/>
      <c r="I300" s="224"/>
      <c r="J300" s="426"/>
      <c r="K300" s="224">
        <f t="shared" si="251"/>
        <v>0</v>
      </c>
      <c r="L300" s="426"/>
      <c r="M300" s="224">
        <f t="shared" si="251"/>
        <v>0</v>
      </c>
      <c r="N300" s="529"/>
      <c r="O300" s="224">
        <f t="shared" ref="O300" si="280">N300*$G300</f>
        <v>0</v>
      </c>
    </row>
    <row r="301" spans="1:15">
      <c r="A301" s="521"/>
      <c r="B301" s="521"/>
      <c r="C301" s="521"/>
      <c r="D301" s="522"/>
      <c r="E301" s="304" t="s">
        <v>460</v>
      </c>
      <c r="F301" s="524"/>
      <c r="G301" s="520"/>
      <c r="H301" s="426"/>
      <c r="I301" s="224"/>
      <c r="J301" s="426"/>
      <c r="K301" s="224">
        <f t="shared" si="251"/>
        <v>0</v>
      </c>
      <c r="L301" s="426"/>
      <c r="M301" s="224">
        <f t="shared" si="251"/>
        <v>0</v>
      </c>
      <c r="N301" s="529"/>
      <c r="O301" s="224">
        <f t="shared" ref="O301" si="281">N301*$G301</f>
        <v>0</v>
      </c>
    </row>
    <row r="302" spans="1:15">
      <c r="A302" s="521"/>
      <c r="B302" s="521"/>
      <c r="C302" s="521"/>
      <c r="D302" s="522"/>
      <c r="E302" s="303" t="s">
        <v>488</v>
      </c>
      <c r="F302" s="524"/>
      <c r="G302" s="520"/>
      <c r="H302" s="426"/>
      <c r="I302" s="224"/>
      <c r="J302" s="426"/>
      <c r="K302" s="224">
        <f t="shared" si="251"/>
        <v>0</v>
      </c>
      <c r="L302" s="426"/>
      <c r="M302" s="224">
        <f t="shared" si="251"/>
        <v>0</v>
      </c>
      <c r="N302" s="529"/>
      <c r="O302" s="224">
        <f t="shared" ref="O302" si="282">N302*$G302</f>
        <v>0</v>
      </c>
    </row>
    <row r="303" spans="1:15">
      <c r="A303" s="521"/>
      <c r="B303" s="521"/>
      <c r="C303" s="521"/>
      <c r="D303" s="522"/>
      <c r="E303" s="306" t="s">
        <v>463</v>
      </c>
      <c r="F303" s="524"/>
      <c r="G303" s="520"/>
      <c r="H303" s="426"/>
      <c r="I303" s="224"/>
      <c r="J303" s="426"/>
      <c r="K303" s="224">
        <f t="shared" si="251"/>
        <v>0</v>
      </c>
      <c r="L303" s="426"/>
      <c r="M303" s="224">
        <f t="shared" si="251"/>
        <v>0</v>
      </c>
      <c r="N303" s="543"/>
      <c r="O303" s="224">
        <f t="shared" ref="O303" si="283">N303*$G303</f>
        <v>0</v>
      </c>
    </row>
    <row r="304" spans="1:15" ht="47.25">
      <c r="A304" s="230" t="s">
        <v>489</v>
      </c>
      <c r="B304" s="230"/>
      <c r="C304" s="232"/>
      <c r="D304" s="232"/>
      <c r="E304" s="258"/>
      <c r="F304" s="230"/>
      <c r="G304" s="258"/>
      <c r="H304" s="434"/>
      <c r="I304" s="307">
        <f>SUM(I276:I303)</f>
        <v>0</v>
      </c>
      <c r="J304" s="434"/>
      <c r="K304" s="307">
        <f>SUM(K276:K303)</f>
        <v>0</v>
      </c>
      <c r="L304" s="434"/>
      <c r="M304" s="307">
        <f>SUM(M276:M303)</f>
        <v>0</v>
      </c>
      <c r="N304" s="434"/>
      <c r="O304" s="307">
        <f>SUM(O276:O303)</f>
        <v>0</v>
      </c>
    </row>
    <row r="305" spans="1:15" ht="15.75">
      <c r="A305" s="213"/>
      <c r="B305" s="213" t="s">
        <v>490</v>
      </c>
      <c r="C305" s="213"/>
      <c r="D305" s="213"/>
      <c r="E305" s="308" t="s">
        <v>491</v>
      </c>
      <c r="F305" s="213"/>
      <c r="G305" s="309"/>
      <c r="H305" s="440"/>
      <c r="I305" s="310"/>
      <c r="J305" s="440"/>
      <c r="K305" s="224">
        <f t="shared" si="251"/>
        <v>0</v>
      </c>
      <c r="L305" s="440"/>
      <c r="M305" s="224">
        <f t="shared" si="251"/>
        <v>0</v>
      </c>
      <c r="N305" s="440"/>
      <c r="O305" s="224">
        <f t="shared" ref="O305" si="284">N305*$G305</f>
        <v>0</v>
      </c>
    </row>
    <row r="306" spans="1:15">
      <c r="A306" s="521"/>
      <c r="B306" s="521"/>
      <c r="C306" s="521" t="s">
        <v>79</v>
      </c>
      <c r="D306" s="524" t="s">
        <v>492</v>
      </c>
      <c r="E306" s="303" t="s">
        <v>493</v>
      </c>
      <c r="F306" s="524" t="s">
        <v>400</v>
      </c>
      <c r="G306" s="520">
        <v>0</v>
      </c>
      <c r="H306" s="431"/>
      <c r="I306" s="224">
        <f t="shared" ref="I306" si="285">H306*$G306</f>
        <v>0</v>
      </c>
      <c r="J306" s="431"/>
      <c r="K306" s="224">
        <f t="shared" si="251"/>
        <v>0</v>
      </c>
      <c r="L306" s="431"/>
      <c r="M306" s="224">
        <f t="shared" si="251"/>
        <v>0</v>
      </c>
      <c r="N306" s="528">
        <v>12700</v>
      </c>
      <c r="O306" s="224">
        <f t="shared" ref="O306" si="286">N306*$G306</f>
        <v>0</v>
      </c>
    </row>
    <row r="307" spans="1:15">
      <c r="A307" s="521"/>
      <c r="B307" s="521"/>
      <c r="C307" s="521"/>
      <c r="D307" s="524"/>
      <c r="E307" s="303" t="s">
        <v>458</v>
      </c>
      <c r="F307" s="524"/>
      <c r="G307" s="520"/>
      <c r="H307" s="426"/>
      <c r="I307" s="224"/>
      <c r="J307" s="426"/>
      <c r="K307" s="224">
        <f t="shared" si="251"/>
        <v>0</v>
      </c>
      <c r="L307" s="426"/>
      <c r="M307" s="224">
        <f t="shared" si="251"/>
        <v>0</v>
      </c>
      <c r="N307" s="529"/>
      <c r="O307" s="224">
        <f t="shared" ref="O307" si="287">N307*$G307</f>
        <v>0</v>
      </c>
    </row>
    <row r="308" spans="1:15">
      <c r="A308" s="521"/>
      <c r="B308" s="521"/>
      <c r="C308" s="521"/>
      <c r="D308" s="524"/>
      <c r="E308" s="303" t="s">
        <v>494</v>
      </c>
      <c r="F308" s="524"/>
      <c r="G308" s="520"/>
      <c r="H308" s="426"/>
      <c r="I308" s="224"/>
      <c r="J308" s="426"/>
      <c r="K308" s="224">
        <f t="shared" si="251"/>
        <v>0</v>
      </c>
      <c r="L308" s="426"/>
      <c r="M308" s="224">
        <f t="shared" si="251"/>
        <v>0</v>
      </c>
      <c r="N308" s="529"/>
      <c r="O308" s="224">
        <f t="shared" ref="O308" si="288">N308*$G308</f>
        <v>0</v>
      </c>
    </row>
    <row r="309" spans="1:15">
      <c r="A309" s="521"/>
      <c r="B309" s="521"/>
      <c r="C309" s="521"/>
      <c r="D309" s="524"/>
      <c r="E309" s="303" t="s">
        <v>460</v>
      </c>
      <c r="F309" s="524"/>
      <c r="G309" s="520"/>
      <c r="H309" s="426"/>
      <c r="I309" s="224"/>
      <c r="J309" s="426"/>
      <c r="K309" s="224">
        <f t="shared" si="251"/>
        <v>0</v>
      </c>
      <c r="L309" s="426"/>
      <c r="M309" s="224">
        <f t="shared" si="251"/>
        <v>0</v>
      </c>
      <c r="N309" s="529"/>
      <c r="O309" s="224">
        <f t="shared" ref="O309" si="289">N309*$G309</f>
        <v>0</v>
      </c>
    </row>
    <row r="310" spans="1:15">
      <c r="A310" s="521"/>
      <c r="B310" s="521"/>
      <c r="C310" s="521"/>
      <c r="D310" s="524"/>
      <c r="E310" s="303" t="s">
        <v>488</v>
      </c>
      <c r="F310" s="524"/>
      <c r="G310" s="520"/>
      <c r="H310" s="426"/>
      <c r="I310" s="224"/>
      <c r="J310" s="426"/>
      <c r="K310" s="224">
        <f t="shared" si="251"/>
        <v>0</v>
      </c>
      <c r="L310" s="426"/>
      <c r="M310" s="224">
        <f t="shared" si="251"/>
        <v>0</v>
      </c>
      <c r="N310" s="529"/>
      <c r="O310" s="224">
        <f t="shared" ref="O310" si="290">N310*$G310</f>
        <v>0</v>
      </c>
    </row>
    <row r="311" spans="1:15">
      <c r="A311" s="521"/>
      <c r="B311" s="521"/>
      <c r="C311" s="521"/>
      <c r="D311" s="524"/>
      <c r="E311" s="303" t="s">
        <v>495</v>
      </c>
      <c r="F311" s="524"/>
      <c r="G311" s="520"/>
      <c r="H311" s="426"/>
      <c r="I311" s="224"/>
      <c r="J311" s="426"/>
      <c r="K311" s="224">
        <f t="shared" si="251"/>
        <v>0</v>
      </c>
      <c r="L311" s="426"/>
      <c r="M311" s="224">
        <f t="shared" si="251"/>
        <v>0</v>
      </c>
      <c r="N311" s="529"/>
      <c r="O311" s="224">
        <f t="shared" ref="O311" si="291">N311*$G311</f>
        <v>0</v>
      </c>
    </row>
    <row r="312" spans="1:15">
      <c r="A312" s="521"/>
      <c r="B312" s="521"/>
      <c r="C312" s="521"/>
      <c r="D312" s="524"/>
      <c r="E312" s="303" t="s">
        <v>463</v>
      </c>
      <c r="F312" s="524"/>
      <c r="G312" s="520"/>
      <c r="H312" s="426"/>
      <c r="I312" s="224"/>
      <c r="J312" s="426"/>
      <c r="K312" s="224">
        <f t="shared" si="251"/>
        <v>0</v>
      </c>
      <c r="L312" s="426"/>
      <c r="M312" s="224">
        <f t="shared" si="251"/>
        <v>0</v>
      </c>
      <c r="N312" s="529"/>
      <c r="O312" s="224">
        <f t="shared" ref="O312" si="292">N312*$G312</f>
        <v>0</v>
      </c>
    </row>
    <row r="313" spans="1:15">
      <c r="A313" s="521"/>
      <c r="B313" s="521"/>
      <c r="C313" s="521" t="s">
        <v>253</v>
      </c>
      <c r="D313" s="524" t="s">
        <v>496</v>
      </c>
      <c r="E313" s="303" t="s">
        <v>497</v>
      </c>
      <c r="F313" s="524" t="s">
        <v>400</v>
      </c>
      <c r="G313" s="520">
        <v>2</v>
      </c>
      <c r="H313" s="431">
        <v>5000</v>
      </c>
      <c r="I313" s="224">
        <f t="shared" ref="I313" si="293">H313*$G313</f>
        <v>10000</v>
      </c>
      <c r="J313" s="431">
        <v>23500</v>
      </c>
      <c r="K313" s="224">
        <f t="shared" si="251"/>
        <v>47000</v>
      </c>
      <c r="L313" s="431"/>
      <c r="M313" s="224">
        <f t="shared" si="251"/>
        <v>0</v>
      </c>
      <c r="N313" s="531">
        <v>9000</v>
      </c>
      <c r="O313" s="224">
        <f t="shared" ref="O313" si="294">N313*$G313</f>
        <v>18000</v>
      </c>
    </row>
    <row r="314" spans="1:15">
      <c r="A314" s="521"/>
      <c r="B314" s="521"/>
      <c r="C314" s="521"/>
      <c r="D314" s="524"/>
      <c r="E314" s="311" t="s">
        <v>458</v>
      </c>
      <c r="F314" s="524"/>
      <c r="G314" s="520"/>
      <c r="H314" s="426"/>
      <c r="I314" s="224"/>
      <c r="J314" s="426"/>
      <c r="K314" s="224">
        <f t="shared" si="251"/>
        <v>0</v>
      </c>
      <c r="L314" s="540">
        <v>15000</v>
      </c>
      <c r="M314" s="224">
        <f t="shared" si="251"/>
        <v>0</v>
      </c>
      <c r="N314" s="531"/>
      <c r="O314" s="224">
        <f t="shared" ref="O314" si="295">N314*$G314</f>
        <v>0</v>
      </c>
    </row>
    <row r="315" spans="1:15">
      <c r="A315" s="521"/>
      <c r="B315" s="521"/>
      <c r="C315" s="521"/>
      <c r="D315" s="524"/>
      <c r="E315" s="303" t="s">
        <v>498</v>
      </c>
      <c r="F315" s="524"/>
      <c r="G315" s="520"/>
      <c r="H315" s="426"/>
      <c r="I315" s="224"/>
      <c r="J315" s="426"/>
      <c r="K315" s="224">
        <f t="shared" si="251"/>
        <v>0</v>
      </c>
      <c r="L315" s="541"/>
      <c r="M315" s="224">
        <f t="shared" si="251"/>
        <v>0</v>
      </c>
      <c r="N315" s="531"/>
      <c r="O315" s="224">
        <f t="shared" ref="O315" si="296">N315*$G315</f>
        <v>0</v>
      </c>
    </row>
    <row r="316" spans="1:15">
      <c r="A316" s="521"/>
      <c r="B316" s="521"/>
      <c r="C316" s="521"/>
      <c r="D316" s="524"/>
      <c r="E316" s="311" t="s">
        <v>460</v>
      </c>
      <c r="F316" s="524"/>
      <c r="G316" s="520"/>
      <c r="H316" s="426"/>
      <c r="I316" s="224"/>
      <c r="J316" s="426"/>
      <c r="K316" s="224">
        <f t="shared" si="251"/>
        <v>0</v>
      </c>
      <c r="L316" s="541"/>
      <c r="M316" s="224">
        <f t="shared" si="251"/>
        <v>0</v>
      </c>
      <c r="N316" s="531"/>
      <c r="O316" s="224">
        <f t="shared" ref="O316" si="297">N316*$G316</f>
        <v>0</v>
      </c>
    </row>
    <row r="317" spans="1:15">
      <c r="A317" s="521"/>
      <c r="B317" s="521"/>
      <c r="C317" s="521"/>
      <c r="D317" s="524"/>
      <c r="E317" s="303" t="s">
        <v>499</v>
      </c>
      <c r="F317" s="524"/>
      <c r="G317" s="520"/>
      <c r="H317" s="426"/>
      <c r="I317" s="224"/>
      <c r="J317" s="426"/>
      <c r="K317" s="224">
        <f t="shared" si="251"/>
        <v>0</v>
      </c>
      <c r="L317" s="541"/>
      <c r="M317" s="224">
        <f t="shared" si="251"/>
        <v>0</v>
      </c>
      <c r="N317" s="531"/>
      <c r="O317" s="224">
        <f t="shared" ref="O317" si="298">N317*$G317</f>
        <v>0</v>
      </c>
    </row>
    <row r="318" spans="1:15">
      <c r="A318" s="521"/>
      <c r="B318" s="521"/>
      <c r="C318" s="521"/>
      <c r="D318" s="524"/>
      <c r="E318" s="303" t="s">
        <v>500</v>
      </c>
      <c r="F318" s="524"/>
      <c r="G318" s="520"/>
      <c r="H318" s="426"/>
      <c r="I318" s="224"/>
      <c r="J318" s="426"/>
      <c r="K318" s="224">
        <f t="shared" si="251"/>
        <v>0</v>
      </c>
      <c r="L318" s="541"/>
      <c r="M318" s="224">
        <f t="shared" si="251"/>
        <v>0</v>
      </c>
      <c r="N318" s="531"/>
      <c r="O318" s="224">
        <f t="shared" ref="O318" si="299">N318*$G318</f>
        <v>0</v>
      </c>
    </row>
    <row r="319" spans="1:15">
      <c r="A319" s="521"/>
      <c r="B319" s="521"/>
      <c r="C319" s="521"/>
      <c r="D319" s="524"/>
      <c r="E319" s="303" t="s">
        <v>463</v>
      </c>
      <c r="F319" s="524"/>
      <c r="G319" s="520"/>
      <c r="H319" s="426"/>
      <c r="I319" s="224"/>
      <c r="J319" s="426"/>
      <c r="K319" s="224">
        <f t="shared" si="251"/>
        <v>0</v>
      </c>
      <c r="L319" s="542"/>
      <c r="M319" s="224">
        <f t="shared" si="251"/>
        <v>0</v>
      </c>
      <c r="N319" s="531"/>
      <c r="O319" s="224">
        <f t="shared" ref="O319" si="300">N319*$G319</f>
        <v>0</v>
      </c>
    </row>
    <row r="320" spans="1:15">
      <c r="A320" s="521"/>
      <c r="B320" s="521"/>
      <c r="C320" s="521" t="s">
        <v>366</v>
      </c>
      <c r="D320" s="524" t="s">
        <v>501</v>
      </c>
      <c r="E320" s="303" t="s">
        <v>502</v>
      </c>
      <c r="F320" s="524" t="s">
        <v>400</v>
      </c>
      <c r="G320" s="520">
        <v>0</v>
      </c>
      <c r="H320" s="431"/>
      <c r="I320" s="224">
        <f t="shared" ref="I320" si="301">H320*$G320</f>
        <v>0</v>
      </c>
      <c r="J320" s="431"/>
      <c r="K320" s="224">
        <f t="shared" si="251"/>
        <v>0</v>
      </c>
      <c r="L320" s="431"/>
      <c r="M320" s="224">
        <f t="shared" si="251"/>
        <v>0</v>
      </c>
      <c r="N320" s="528">
        <v>9100</v>
      </c>
      <c r="O320" s="224">
        <f t="shared" ref="O320" si="302">N320*$G320</f>
        <v>0</v>
      </c>
    </row>
    <row r="321" spans="1:15">
      <c r="A321" s="521"/>
      <c r="B321" s="521"/>
      <c r="C321" s="521"/>
      <c r="D321" s="524"/>
      <c r="E321" s="303" t="s">
        <v>458</v>
      </c>
      <c r="F321" s="524"/>
      <c r="G321" s="520"/>
      <c r="H321" s="426"/>
      <c r="I321" s="224"/>
      <c r="J321" s="426"/>
      <c r="K321" s="224">
        <f t="shared" si="251"/>
        <v>0</v>
      </c>
      <c r="L321" s="426"/>
      <c r="M321" s="224">
        <f t="shared" si="251"/>
        <v>0</v>
      </c>
      <c r="N321" s="529"/>
      <c r="O321" s="224">
        <f t="shared" ref="O321" si="303">N321*$G321</f>
        <v>0</v>
      </c>
    </row>
    <row r="322" spans="1:15">
      <c r="A322" s="521"/>
      <c r="B322" s="521"/>
      <c r="C322" s="521"/>
      <c r="D322" s="524"/>
      <c r="E322" s="303" t="s">
        <v>503</v>
      </c>
      <c r="F322" s="524"/>
      <c r="G322" s="520"/>
      <c r="H322" s="426"/>
      <c r="I322" s="224"/>
      <c r="J322" s="426"/>
      <c r="K322" s="224">
        <f t="shared" si="251"/>
        <v>0</v>
      </c>
      <c r="L322" s="426"/>
      <c r="M322" s="224">
        <f t="shared" si="251"/>
        <v>0</v>
      </c>
      <c r="N322" s="529"/>
      <c r="O322" s="224">
        <f t="shared" ref="O322" si="304">N322*$G322</f>
        <v>0</v>
      </c>
    </row>
    <row r="323" spans="1:15">
      <c r="A323" s="521"/>
      <c r="B323" s="521"/>
      <c r="C323" s="521"/>
      <c r="D323" s="524"/>
      <c r="E323" s="303" t="s">
        <v>460</v>
      </c>
      <c r="F323" s="524"/>
      <c r="G323" s="520"/>
      <c r="H323" s="426"/>
      <c r="I323" s="224"/>
      <c r="J323" s="426"/>
      <c r="K323" s="224">
        <f t="shared" si="251"/>
        <v>0</v>
      </c>
      <c r="L323" s="426"/>
      <c r="M323" s="224">
        <f t="shared" si="251"/>
        <v>0</v>
      </c>
      <c r="N323" s="529"/>
      <c r="O323" s="224">
        <f t="shared" ref="O323" si="305">N323*$G323</f>
        <v>0</v>
      </c>
    </row>
    <row r="324" spans="1:15">
      <c r="A324" s="521"/>
      <c r="B324" s="521"/>
      <c r="C324" s="521"/>
      <c r="D324" s="524"/>
      <c r="E324" s="303" t="s">
        <v>504</v>
      </c>
      <c r="F324" s="524"/>
      <c r="G324" s="520"/>
      <c r="H324" s="426"/>
      <c r="I324" s="224"/>
      <c r="J324" s="426"/>
      <c r="K324" s="224">
        <f t="shared" si="251"/>
        <v>0</v>
      </c>
      <c r="L324" s="426"/>
      <c r="M324" s="224">
        <f t="shared" si="251"/>
        <v>0</v>
      </c>
      <c r="N324" s="529"/>
      <c r="O324" s="224">
        <f t="shared" ref="O324" si="306">N324*$G324</f>
        <v>0</v>
      </c>
    </row>
    <row r="325" spans="1:15">
      <c r="A325" s="521"/>
      <c r="B325" s="521"/>
      <c r="C325" s="521"/>
      <c r="D325" s="524"/>
      <c r="E325" s="303" t="s">
        <v>505</v>
      </c>
      <c r="F325" s="524"/>
      <c r="G325" s="520"/>
      <c r="H325" s="426"/>
      <c r="I325" s="224"/>
      <c r="J325" s="426"/>
      <c r="K325" s="224">
        <f t="shared" si="251"/>
        <v>0</v>
      </c>
      <c r="L325" s="426"/>
      <c r="M325" s="224">
        <f t="shared" si="251"/>
        <v>0</v>
      </c>
      <c r="N325" s="529"/>
      <c r="O325" s="224">
        <f t="shared" ref="O325" si="307">N325*$G325</f>
        <v>0</v>
      </c>
    </row>
    <row r="326" spans="1:15">
      <c r="A326" s="521"/>
      <c r="B326" s="521"/>
      <c r="C326" s="521"/>
      <c r="D326" s="524"/>
      <c r="E326" s="303" t="s">
        <v>463</v>
      </c>
      <c r="F326" s="524"/>
      <c r="G326" s="520"/>
      <c r="H326" s="426"/>
      <c r="I326" s="224"/>
      <c r="J326" s="426"/>
      <c r="K326" s="224">
        <f t="shared" si="251"/>
        <v>0</v>
      </c>
      <c r="L326" s="426"/>
      <c r="M326" s="224">
        <f t="shared" si="251"/>
        <v>0</v>
      </c>
      <c r="N326" s="529"/>
      <c r="O326" s="224">
        <f t="shared" ref="O326" si="308">N326*$G326</f>
        <v>0</v>
      </c>
    </row>
    <row r="327" spans="1:15" ht="47.25">
      <c r="A327" s="230" t="s">
        <v>506</v>
      </c>
      <c r="B327" s="230"/>
      <c r="C327" s="232"/>
      <c r="D327" s="232"/>
      <c r="E327" s="258"/>
      <c r="F327" s="230"/>
      <c r="G327" s="258"/>
      <c r="H327" s="434"/>
      <c r="I327" s="270">
        <f>SUM(I306:I326)</f>
        <v>10000</v>
      </c>
      <c r="J327" s="434"/>
      <c r="K327" s="270">
        <f>SUM(K306:K326)</f>
        <v>47000</v>
      </c>
      <c r="L327" s="434"/>
      <c r="M327" s="270">
        <f>SUM(M306:M326)</f>
        <v>0</v>
      </c>
      <c r="N327" s="479"/>
      <c r="O327" s="270">
        <f>SUM(O306:O326)</f>
        <v>18000</v>
      </c>
    </row>
    <row r="328" spans="1:15" ht="15.75">
      <c r="A328" s="213"/>
      <c r="B328" s="213" t="s">
        <v>507</v>
      </c>
      <c r="C328" s="213"/>
      <c r="D328" s="213"/>
      <c r="E328" s="276" t="s">
        <v>508</v>
      </c>
      <c r="F328" s="213"/>
      <c r="G328" s="309"/>
      <c r="H328" s="440"/>
      <c r="I328" s="310"/>
      <c r="J328" s="440"/>
      <c r="K328" s="224">
        <f t="shared" si="251"/>
        <v>0</v>
      </c>
      <c r="L328" s="440"/>
      <c r="M328" s="224">
        <f t="shared" si="251"/>
        <v>0</v>
      </c>
      <c r="N328" s="440"/>
      <c r="O328" s="224">
        <f t="shared" ref="O328" si="309">N328*$G328</f>
        <v>0</v>
      </c>
    </row>
    <row r="329" spans="1:15">
      <c r="A329" s="302"/>
      <c r="B329" s="302"/>
      <c r="C329" s="302" t="s">
        <v>25</v>
      </c>
      <c r="D329" s="302"/>
      <c r="E329" s="237" t="s">
        <v>509</v>
      </c>
      <c r="F329" s="312" t="s">
        <v>400</v>
      </c>
      <c r="G329" s="226">
        <v>0</v>
      </c>
      <c r="H329" s="426"/>
      <c r="I329" s="224">
        <f t="shared" ref="I329:I349" si="310">H329*$G329</f>
        <v>0</v>
      </c>
      <c r="J329" s="426"/>
      <c r="K329" s="224">
        <f t="shared" si="251"/>
        <v>0</v>
      </c>
      <c r="L329" s="426"/>
      <c r="M329" s="224">
        <f t="shared" si="251"/>
        <v>0</v>
      </c>
      <c r="N329" s="481">
        <v>1072.5</v>
      </c>
      <c r="O329" s="224">
        <f t="shared" ref="O329" si="311">N329*$G329</f>
        <v>0</v>
      </c>
    </row>
    <row r="330" spans="1:15">
      <c r="A330" s="302"/>
      <c r="B330" s="302"/>
      <c r="C330" s="302" t="s">
        <v>28</v>
      </c>
      <c r="D330" s="302"/>
      <c r="E330" s="237" t="s">
        <v>510</v>
      </c>
      <c r="F330" s="312" t="s">
        <v>400</v>
      </c>
      <c r="G330" s="226">
        <f>0.48/100*G11</f>
        <v>2.4767999999999999</v>
      </c>
      <c r="H330" s="426">
        <v>500</v>
      </c>
      <c r="I330" s="224">
        <f t="shared" si="310"/>
        <v>1238.3999999999999</v>
      </c>
      <c r="J330" s="426">
        <v>1419</v>
      </c>
      <c r="K330" s="224">
        <f t="shared" si="251"/>
        <v>3514.5791999999997</v>
      </c>
      <c r="L330" s="494">
        <v>1530</v>
      </c>
      <c r="M330" s="224">
        <f t="shared" si="251"/>
        <v>3789.5039999999999</v>
      </c>
      <c r="N330" s="481">
        <v>1050</v>
      </c>
      <c r="O330" s="224">
        <f t="shared" ref="O330" si="312">N330*$G330</f>
        <v>2600.64</v>
      </c>
    </row>
    <row r="331" spans="1:15">
      <c r="A331" s="302"/>
      <c r="B331" s="302"/>
      <c r="C331" s="302" t="s">
        <v>30</v>
      </c>
      <c r="D331" s="302"/>
      <c r="E331" s="237" t="s">
        <v>511</v>
      </c>
      <c r="F331" s="312" t="s">
        <v>400</v>
      </c>
      <c r="G331" s="226">
        <v>0</v>
      </c>
      <c r="H331" s="426"/>
      <c r="I331" s="224">
        <f t="shared" si="310"/>
        <v>0</v>
      </c>
      <c r="J331" s="426"/>
      <c r="K331" s="224">
        <f t="shared" si="251"/>
        <v>0</v>
      </c>
      <c r="L331" s="494"/>
      <c r="M331" s="224">
        <f t="shared" si="251"/>
        <v>0</v>
      </c>
      <c r="N331" s="481"/>
      <c r="O331" s="224">
        <f t="shared" ref="O331" si="313">N331*$G331</f>
        <v>0</v>
      </c>
    </row>
    <row r="332" spans="1:15">
      <c r="A332" s="302"/>
      <c r="B332" s="302"/>
      <c r="C332" s="302" t="s">
        <v>32</v>
      </c>
      <c r="D332" s="302"/>
      <c r="E332" s="237" t="s">
        <v>512</v>
      </c>
      <c r="F332" s="312" t="s">
        <v>400</v>
      </c>
      <c r="G332" s="226">
        <v>0</v>
      </c>
      <c r="H332" s="426"/>
      <c r="I332" s="224">
        <f t="shared" si="310"/>
        <v>0</v>
      </c>
      <c r="J332" s="426"/>
      <c r="K332" s="224">
        <f t="shared" si="251"/>
        <v>0</v>
      </c>
      <c r="L332" s="494"/>
      <c r="M332" s="224">
        <f t="shared" si="251"/>
        <v>0</v>
      </c>
      <c r="N332" s="481"/>
      <c r="O332" s="224">
        <f t="shared" ref="O332" si="314">N332*$G332</f>
        <v>0</v>
      </c>
    </row>
    <row r="333" spans="1:15">
      <c r="A333" s="302"/>
      <c r="B333" s="302"/>
      <c r="C333" s="302" t="s">
        <v>34</v>
      </c>
      <c r="D333" s="302"/>
      <c r="E333" s="237" t="s">
        <v>513</v>
      </c>
      <c r="F333" s="312" t="s">
        <v>400</v>
      </c>
      <c r="G333" s="226">
        <f>0.48/100*G11</f>
        <v>2.4767999999999999</v>
      </c>
      <c r="H333" s="426">
        <v>750</v>
      </c>
      <c r="I333" s="224">
        <f t="shared" si="310"/>
        <v>1857.6</v>
      </c>
      <c r="J333" s="426">
        <v>1797</v>
      </c>
      <c r="K333" s="224">
        <f t="shared" si="251"/>
        <v>4450.8095999999996</v>
      </c>
      <c r="L333" s="494">
        <v>1530</v>
      </c>
      <c r="M333" s="224">
        <f t="shared" si="251"/>
        <v>3789.5039999999999</v>
      </c>
      <c r="N333" s="481">
        <v>1200</v>
      </c>
      <c r="O333" s="224">
        <f t="shared" ref="O333" si="315">N333*$G333</f>
        <v>2972.16</v>
      </c>
    </row>
    <row r="334" spans="1:15">
      <c r="A334" s="302"/>
      <c r="B334" s="302"/>
      <c r="C334" s="302" t="s">
        <v>36</v>
      </c>
      <c r="D334" s="302"/>
      <c r="E334" s="237" t="s">
        <v>514</v>
      </c>
      <c r="F334" s="312" t="s">
        <v>400</v>
      </c>
      <c r="G334" s="226">
        <f>0.24/100*G11</f>
        <v>1.2383999999999999</v>
      </c>
      <c r="H334" s="426">
        <v>980</v>
      </c>
      <c r="I334" s="224">
        <f t="shared" si="310"/>
        <v>1213.6319999999998</v>
      </c>
      <c r="J334" s="426">
        <v>2853</v>
      </c>
      <c r="K334" s="224">
        <f t="shared" si="251"/>
        <v>3533.1551999999997</v>
      </c>
      <c r="L334" s="494">
        <v>1630</v>
      </c>
      <c r="M334" s="224">
        <f t="shared" si="251"/>
        <v>2018.5919999999999</v>
      </c>
      <c r="N334" s="481">
        <v>1305</v>
      </c>
      <c r="O334" s="224">
        <f t="shared" ref="O334" si="316">N334*$G334</f>
        <v>1616.1119999999999</v>
      </c>
    </row>
    <row r="335" spans="1:15">
      <c r="A335" s="302"/>
      <c r="B335" s="302"/>
      <c r="C335" s="302" t="s">
        <v>38</v>
      </c>
      <c r="D335" s="302"/>
      <c r="E335" s="237" t="s">
        <v>515</v>
      </c>
      <c r="F335" s="312" t="s">
        <v>400</v>
      </c>
      <c r="G335" s="226">
        <v>0</v>
      </c>
      <c r="H335" s="426"/>
      <c r="I335" s="224">
        <f t="shared" si="310"/>
        <v>0</v>
      </c>
      <c r="J335" s="426"/>
      <c r="K335" s="224">
        <f t="shared" si="251"/>
        <v>0</v>
      </c>
      <c r="L335" s="494"/>
      <c r="M335" s="224">
        <f t="shared" si="251"/>
        <v>0</v>
      </c>
      <c r="N335" s="481"/>
      <c r="O335" s="224">
        <f t="shared" ref="O335" si="317">N335*$G335</f>
        <v>0</v>
      </c>
    </row>
    <row r="336" spans="1:15">
      <c r="A336" s="302"/>
      <c r="B336" s="302"/>
      <c r="C336" s="302" t="s">
        <v>421</v>
      </c>
      <c r="D336" s="302"/>
      <c r="E336" s="237" t="s">
        <v>516</v>
      </c>
      <c r="F336" s="312" t="s">
        <v>400</v>
      </c>
      <c r="G336" s="226">
        <v>0</v>
      </c>
      <c r="H336" s="426"/>
      <c r="I336" s="224">
        <f t="shared" si="310"/>
        <v>0</v>
      </c>
      <c r="J336" s="426"/>
      <c r="K336" s="224">
        <f t="shared" si="251"/>
        <v>0</v>
      </c>
      <c r="L336" s="494"/>
      <c r="M336" s="224">
        <f t="shared" si="251"/>
        <v>0</v>
      </c>
      <c r="N336" s="481"/>
      <c r="O336" s="224">
        <f t="shared" ref="O336" si="318">N336*$G336</f>
        <v>0</v>
      </c>
    </row>
    <row r="337" spans="1:15">
      <c r="A337" s="302"/>
      <c r="B337" s="302"/>
      <c r="C337" s="302" t="s">
        <v>424</v>
      </c>
      <c r="D337" s="302"/>
      <c r="E337" s="237" t="s">
        <v>517</v>
      </c>
      <c r="F337" s="312" t="s">
        <v>400</v>
      </c>
      <c r="G337" s="226">
        <v>0</v>
      </c>
      <c r="H337" s="426"/>
      <c r="I337" s="224">
        <f t="shared" si="310"/>
        <v>0</v>
      </c>
      <c r="J337" s="426"/>
      <c r="K337" s="224">
        <f t="shared" si="251"/>
        <v>0</v>
      </c>
      <c r="L337" s="494"/>
      <c r="M337" s="224">
        <f t="shared" si="251"/>
        <v>0</v>
      </c>
      <c r="N337" s="481"/>
      <c r="O337" s="224">
        <f t="shared" ref="O337" si="319">N337*$G337</f>
        <v>0</v>
      </c>
    </row>
    <row r="338" spans="1:15">
      <c r="A338" s="302"/>
      <c r="B338" s="302"/>
      <c r="C338" s="302" t="s">
        <v>427</v>
      </c>
      <c r="D338" s="302"/>
      <c r="E338" s="237" t="s">
        <v>518</v>
      </c>
      <c r="F338" s="312" t="s">
        <v>400</v>
      </c>
      <c r="G338" s="226">
        <v>0</v>
      </c>
      <c r="H338" s="426"/>
      <c r="I338" s="224">
        <f t="shared" si="310"/>
        <v>0</v>
      </c>
      <c r="J338" s="426"/>
      <c r="K338" s="224">
        <f t="shared" si="251"/>
        <v>0</v>
      </c>
      <c r="L338" s="494"/>
      <c r="M338" s="224">
        <f t="shared" si="251"/>
        <v>0</v>
      </c>
      <c r="N338" s="481"/>
      <c r="O338" s="224">
        <f t="shared" ref="O338" si="320">N338*$G338</f>
        <v>0</v>
      </c>
    </row>
    <row r="339" spans="1:15">
      <c r="A339" s="302"/>
      <c r="B339" s="302"/>
      <c r="C339" s="302" t="s">
        <v>429</v>
      </c>
      <c r="D339" s="302"/>
      <c r="E339" s="237" t="s">
        <v>519</v>
      </c>
      <c r="F339" s="312" t="s">
        <v>400</v>
      </c>
      <c r="G339" s="226">
        <v>0</v>
      </c>
      <c r="H339" s="426"/>
      <c r="I339" s="224">
        <f t="shared" si="310"/>
        <v>0</v>
      </c>
      <c r="J339" s="426"/>
      <c r="K339" s="224">
        <f t="shared" ref="K339:M401" si="321">J339*$G339</f>
        <v>0</v>
      </c>
      <c r="L339" s="494"/>
      <c r="M339" s="224">
        <f t="shared" si="321"/>
        <v>0</v>
      </c>
      <c r="N339" s="481"/>
      <c r="O339" s="224">
        <f t="shared" ref="O339" si="322">N339*$G339</f>
        <v>0</v>
      </c>
    </row>
    <row r="340" spans="1:15">
      <c r="A340" s="302"/>
      <c r="B340" s="302"/>
      <c r="C340" s="302" t="s">
        <v>432</v>
      </c>
      <c r="D340" s="302"/>
      <c r="E340" s="237" t="s">
        <v>520</v>
      </c>
      <c r="F340" s="312" t="s">
        <v>400</v>
      </c>
      <c r="G340" s="226">
        <v>0</v>
      </c>
      <c r="H340" s="426"/>
      <c r="I340" s="224">
        <f t="shared" si="310"/>
        <v>0</v>
      </c>
      <c r="J340" s="426"/>
      <c r="K340" s="224">
        <f t="shared" si="321"/>
        <v>0</v>
      </c>
      <c r="L340" s="494"/>
      <c r="M340" s="224">
        <f t="shared" si="321"/>
        <v>0</v>
      </c>
      <c r="N340" s="481"/>
      <c r="O340" s="224">
        <f t="shared" ref="O340" si="323">N340*$G340</f>
        <v>0</v>
      </c>
    </row>
    <row r="341" spans="1:15">
      <c r="A341" s="302"/>
      <c r="B341" s="302"/>
      <c r="C341" s="302" t="s">
        <v>435</v>
      </c>
      <c r="D341" s="302"/>
      <c r="E341" s="237" t="s">
        <v>1156</v>
      </c>
      <c r="F341" s="312" t="s">
        <v>400</v>
      </c>
      <c r="G341" s="226">
        <v>0</v>
      </c>
      <c r="H341" s="426"/>
      <c r="I341" s="224">
        <f t="shared" si="310"/>
        <v>0</v>
      </c>
      <c r="J341" s="426"/>
      <c r="K341" s="224">
        <f t="shared" si="321"/>
        <v>0</v>
      </c>
      <c r="L341" s="494"/>
      <c r="M341" s="224">
        <f t="shared" si="321"/>
        <v>0</v>
      </c>
      <c r="N341" s="481"/>
      <c r="O341" s="224">
        <f t="shared" ref="O341" si="324">N341*$G341</f>
        <v>0</v>
      </c>
    </row>
    <row r="342" spans="1:15">
      <c r="A342" s="302"/>
      <c r="B342" s="302"/>
      <c r="C342" s="302" t="s">
        <v>438</v>
      </c>
      <c r="D342" s="302"/>
      <c r="E342" s="237" t="s">
        <v>1157</v>
      </c>
      <c r="F342" s="312" t="s">
        <v>400</v>
      </c>
      <c r="G342" s="226">
        <v>0</v>
      </c>
      <c r="H342" s="426"/>
      <c r="I342" s="224">
        <f t="shared" si="310"/>
        <v>0</v>
      </c>
      <c r="J342" s="426"/>
      <c r="K342" s="224">
        <f t="shared" si="321"/>
        <v>0</v>
      </c>
      <c r="L342" s="494"/>
      <c r="M342" s="224">
        <f t="shared" si="321"/>
        <v>0</v>
      </c>
      <c r="N342" s="481"/>
      <c r="O342" s="224">
        <f t="shared" ref="O342" si="325">N342*$G342</f>
        <v>0</v>
      </c>
    </row>
    <row r="343" spans="1:15">
      <c r="A343" s="302"/>
      <c r="B343" s="302"/>
      <c r="C343" s="302" t="s">
        <v>441</v>
      </c>
      <c r="D343" s="302"/>
      <c r="E343" s="237" t="s">
        <v>521</v>
      </c>
      <c r="F343" s="312" t="s">
        <v>400</v>
      </c>
      <c r="G343" s="226">
        <v>0</v>
      </c>
      <c r="H343" s="426"/>
      <c r="I343" s="224">
        <f t="shared" si="310"/>
        <v>0</v>
      </c>
      <c r="J343" s="426"/>
      <c r="K343" s="224">
        <f t="shared" si="321"/>
        <v>0</v>
      </c>
      <c r="L343" s="494"/>
      <c r="M343" s="224">
        <f t="shared" si="321"/>
        <v>0</v>
      </c>
      <c r="N343" s="481"/>
      <c r="O343" s="224">
        <f t="shared" ref="O343" si="326">N343*$G343</f>
        <v>0</v>
      </c>
    </row>
    <row r="344" spans="1:15">
      <c r="A344" s="302"/>
      <c r="B344" s="302"/>
      <c r="C344" s="302" t="s">
        <v>444</v>
      </c>
      <c r="D344" s="302"/>
      <c r="E344" s="237" t="s">
        <v>522</v>
      </c>
      <c r="F344" s="312" t="s">
        <v>400</v>
      </c>
      <c r="G344" s="226">
        <v>0</v>
      </c>
      <c r="H344" s="426"/>
      <c r="I344" s="224">
        <f t="shared" si="310"/>
        <v>0</v>
      </c>
      <c r="J344" s="426"/>
      <c r="K344" s="224">
        <f t="shared" si="321"/>
        <v>0</v>
      </c>
      <c r="L344" s="494"/>
      <c r="M344" s="224">
        <f t="shared" si="321"/>
        <v>0</v>
      </c>
      <c r="N344" s="481"/>
      <c r="O344" s="224">
        <f t="shared" ref="O344" si="327">N344*$G344</f>
        <v>0</v>
      </c>
    </row>
    <row r="345" spans="1:15">
      <c r="A345" s="302"/>
      <c r="B345" s="302"/>
      <c r="C345" s="302" t="s">
        <v>447</v>
      </c>
      <c r="D345" s="302"/>
      <c r="E345" s="237" t="s">
        <v>523</v>
      </c>
      <c r="F345" s="312" t="s">
        <v>400</v>
      </c>
      <c r="G345" s="226">
        <v>0</v>
      </c>
      <c r="H345" s="426"/>
      <c r="I345" s="224">
        <f t="shared" si="310"/>
        <v>0</v>
      </c>
      <c r="J345" s="426"/>
      <c r="K345" s="224">
        <f t="shared" si="321"/>
        <v>0</v>
      </c>
      <c r="L345" s="494"/>
      <c r="M345" s="224">
        <f t="shared" si="321"/>
        <v>0</v>
      </c>
      <c r="N345" s="481"/>
      <c r="O345" s="224">
        <f t="shared" ref="O345" si="328">N345*$G345</f>
        <v>0</v>
      </c>
    </row>
    <row r="346" spans="1:15">
      <c r="A346" s="302"/>
      <c r="B346" s="302"/>
      <c r="C346" s="302" t="s">
        <v>40</v>
      </c>
      <c r="D346" s="302"/>
      <c r="E346" s="298" t="s">
        <v>524</v>
      </c>
      <c r="F346" s="312"/>
      <c r="G346" s="226"/>
      <c r="H346" s="426"/>
      <c r="I346" s="224">
        <f t="shared" si="310"/>
        <v>0</v>
      </c>
      <c r="J346" s="426"/>
      <c r="K346" s="224">
        <f t="shared" si="321"/>
        <v>0</v>
      </c>
      <c r="L346" s="494"/>
      <c r="M346" s="224">
        <f t="shared" si="321"/>
        <v>0</v>
      </c>
      <c r="N346" s="426"/>
      <c r="O346" s="224">
        <f t="shared" ref="O346" si="329">N346*$G346</f>
        <v>0</v>
      </c>
    </row>
    <row r="347" spans="1:15" ht="25.5">
      <c r="A347" s="302"/>
      <c r="B347" s="302"/>
      <c r="C347" s="302" t="s">
        <v>43</v>
      </c>
      <c r="D347" s="302"/>
      <c r="E347" s="298" t="s">
        <v>525</v>
      </c>
      <c r="F347" s="312" t="s">
        <v>400</v>
      </c>
      <c r="G347" s="226">
        <v>0</v>
      </c>
      <c r="H347" s="426"/>
      <c r="I347" s="224">
        <f t="shared" si="310"/>
        <v>0</v>
      </c>
      <c r="J347" s="426"/>
      <c r="K347" s="224">
        <f t="shared" si="321"/>
        <v>0</v>
      </c>
      <c r="L347" s="494"/>
      <c r="M347" s="224">
        <f t="shared" si="321"/>
        <v>0</v>
      </c>
      <c r="N347" s="481"/>
      <c r="O347" s="224">
        <f t="shared" ref="O347" si="330">N347*$G347</f>
        <v>0</v>
      </c>
    </row>
    <row r="348" spans="1:15" ht="25.5">
      <c r="A348" s="302"/>
      <c r="B348" s="302"/>
      <c r="C348" s="302" t="s">
        <v>46</v>
      </c>
      <c r="D348" s="302"/>
      <c r="E348" s="298" t="s">
        <v>526</v>
      </c>
      <c r="F348" s="312" t="s">
        <v>400</v>
      </c>
      <c r="G348" s="226">
        <v>1</v>
      </c>
      <c r="H348" s="426">
        <v>14000</v>
      </c>
      <c r="I348" s="224">
        <f t="shared" si="310"/>
        <v>14000</v>
      </c>
      <c r="J348" s="426">
        <v>23152</v>
      </c>
      <c r="K348" s="224">
        <f t="shared" si="321"/>
        <v>23152</v>
      </c>
      <c r="L348" s="494">
        <v>25000</v>
      </c>
      <c r="M348" s="224">
        <f t="shared" si="321"/>
        <v>25000</v>
      </c>
      <c r="N348" s="481">
        <v>10500</v>
      </c>
      <c r="O348" s="224">
        <f t="shared" ref="O348" si="331">N348*$G348</f>
        <v>10500</v>
      </c>
    </row>
    <row r="349" spans="1:15">
      <c r="A349" s="302"/>
      <c r="B349" s="302"/>
      <c r="C349" s="302" t="s">
        <v>52</v>
      </c>
      <c r="D349" s="302"/>
      <c r="E349" s="298" t="s">
        <v>527</v>
      </c>
      <c r="F349" s="312" t="s">
        <v>400</v>
      </c>
      <c r="G349" s="226">
        <f>0.96/100*G11</f>
        <v>4.9535999999999998</v>
      </c>
      <c r="H349" s="426">
        <v>150</v>
      </c>
      <c r="I349" s="224">
        <f t="shared" si="310"/>
        <v>743.04</v>
      </c>
      <c r="J349" s="426">
        <v>350</v>
      </c>
      <c r="K349" s="224">
        <f t="shared" si="321"/>
        <v>1733.76</v>
      </c>
      <c r="L349" s="494">
        <v>250</v>
      </c>
      <c r="M349" s="224">
        <f t="shared" si="321"/>
        <v>1238.3999999999999</v>
      </c>
      <c r="N349" s="481">
        <v>150</v>
      </c>
      <c r="O349" s="224">
        <f t="shared" ref="O349" si="332">N349*$G349</f>
        <v>743.04</v>
      </c>
    </row>
    <row r="350" spans="1:15" ht="165.75">
      <c r="A350" s="302"/>
      <c r="B350" s="302"/>
      <c r="C350" s="302"/>
      <c r="D350" s="263" t="s">
        <v>528</v>
      </c>
      <c r="E350" s="306" t="s">
        <v>1158</v>
      </c>
      <c r="F350" s="312"/>
      <c r="G350" s="226"/>
      <c r="H350" s="426"/>
      <c r="I350" s="224"/>
      <c r="J350" s="426"/>
      <c r="K350" s="224">
        <f t="shared" si="321"/>
        <v>0</v>
      </c>
      <c r="L350" s="426"/>
      <c r="M350" s="224">
        <f t="shared" si="321"/>
        <v>0</v>
      </c>
      <c r="N350" s="426"/>
      <c r="O350" s="224">
        <f t="shared" ref="O350" si="333">N350*$G350</f>
        <v>0</v>
      </c>
    </row>
    <row r="351" spans="1:15" ht="63.75">
      <c r="A351" s="302"/>
      <c r="B351" s="302"/>
      <c r="C351" s="302" t="s">
        <v>92</v>
      </c>
      <c r="D351" s="222" t="s">
        <v>529</v>
      </c>
      <c r="E351" s="303" t="s">
        <v>1159</v>
      </c>
      <c r="F351" s="301"/>
      <c r="G351" s="226"/>
      <c r="H351" s="426"/>
      <c r="I351" s="224"/>
      <c r="J351" s="426"/>
      <c r="K351" s="224">
        <f t="shared" si="321"/>
        <v>0</v>
      </c>
      <c r="L351" s="426"/>
      <c r="M351" s="224">
        <f t="shared" si="321"/>
        <v>0</v>
      </c>
      <c r="N351" s="426"/>
      <c r="O351" s="224">
        <f t="shared" ref="O351" si="334">N351*$G351</f>
        <v>0</v>
      </c>
    </row>
    <row r="352" spans="1:15">
      <c r="A352" s="302"/>
      <c r="B352" s="302"/>
      <c r="C352" s="302" t="s">
        <v>195</v>
      </c>
      <c r="D352" s="302"/>
      <c r="E352" s="238" t="s">
        <v>530</v>
      </c>
      <c r="F352" s="312" t="s">
        <v>531</v>
      </c>
      <c r="G352" s="226">
        <v>0</v>
      </c>
      <c r="H352" s="426"/>
      <c r="I352" s="224">
        <f t="shared" ref="I352:I401" si="335">H352*$G352</f>
        <v>0</v>
      </c>
      <c r="J352" s="426"/>
      <c r="K352" s="224">
        <f t="shared" si="321"/>
        <v>0</v>
      </c>
      <c r="L352" s="426"/>
      <c r="M352" s="224">
        <f t="shared" si="321"/>
        <v>0</v>
      </c>
      <c r="N352" s="481">
        <v>1078</v>
      </c>
      <c r="O352" s="224">
        <f t="shared" ref="O352" si="336">N352*$G352</f>
        <v>0</v>
      </c>
    </row>
    <row r="353" spans="1:15">
      <c r="A353" s="302"/>
      <c r="B353" s="302"/>
      <c r="C353" s="302" t="s">
        <v>197</v>
      </c>
      <c r="D353" s="302"/>
      <c r="E353" s="238" t="s">
        <v>532</v>
      </c>
      <c r="F353" s="312" t="s">
        <v>531</v>
      </c>
      <c r="G353" s="226">
        <v>0</v>
      </c>
      <c r="H353" s="426"/>
      <c r="I353" s="224">
        <f t="shared" si="335"/>
        <v>0</v>
      </c>
      <c r="J353" s="426"/>
      <c r="K353" s="224">
        <f t="shared" si="321"/>
        <v>0</v>
      </c>
      <c r="L353" s="426"/>
      <c r="M353" s="224">
        <f t="shared" si="321"/>
        <v>0</v>
      </c>
      <c r="N353" s="481">
        <v>1320</v>
      </c>
      <c r="O353" s="224">
        <f t="shared" ref="O353" si="337">N353*$G353</f>
        <v>0</v>
      </c>
    </row>
    <row r="354" spans="1:15">
      <c r="A354" s="302"/>
      <c r="B354" s="302"/>
      <c r="C354" s="302" t="s">
        <v>533</v>
      </c>
      <c r="D354" s="302"/>
      <c r="E354" s="238" t="s">
        <v>534</v>
      </c>
      <c r="F354" s="312" t="s">
        <v>531</v>
      </c>
      <c r="G354" s="226">
        <v>0</v>
      </c>
      <c r="H354" s="426"/>
      <c r="I354" s="224">
        <f t="shared" si="335"/>
        <v>0</v>
      </c>
      <c r="J354" s="426"/>
      <c r="K354" s="224">
        <f t="shared" si="321"/>
        <v>0</v>
      </c>
      <c r="L354" s="426"/>
      <c r="M354" s="224">
        <f t="shared" si="321"/>
        <v>0</v>
      </c>
      <c r="N354" s="481">
        <v>935</v>
      </c>
      <c r="O354" s="224">
        <f t="shared" ref="O354" si="338">N354*$G354</f>
        <v>0</v>
      </c>
    </row>
    <row r="355" spans="1:15" ht="51">
      <c r="A355" s="302"/>
      <c r="B355" s="302"/>
      <c r="C355" s="302" t="s">
        <v>535</v>
      </c>
      <c r="D355" s="302"/>
      <c r="E355" s="313" t="s">
        <v>1160</v>
      </c>
      <c r="F355" s="312" t="s">
        <v>353</v>
      </c>
      <c r="G355" s="226">
        <v>0</v>
      </c>
      <c r="H355" s="426"/>
      <c r="I355" s="224">
        <f t="shared" si="335"/>
        <v>0</v>
      </c>
      <c r="J355" s="426"/>
      <c r="K355" s="224">
        <f t="shared" si="321"/>
        <v>0</v>
      </c>
      <c r="L355" s="426"/>
      <c r="M355" s="224">
        <f t="shared" si="321"/>
        <v>0</v>
      </c>
      <c r="N355" s="481">
        <v>132</v>
      </c>
      <c r="O355" s="224">
        <f t="shared" ref="O355" si="339">N355*$G355</f>
        <v>0</v>
      </c>
    </row>
    <row r="356" spans="1:15" ht="38.25">
      <c r="A356" s="302"/>
      <c r="B356" s="302"/>
      <c r="C356" s="302" t="s">
        <v>536</v>
      </c>
      <c r="D356" s="302"/>
      <c r="E356" s="313" t="s">
        <v>537</v>
      </c>
      <c r="F356" s="312" t="s">
        <v>353</v>
      </c>
      <c r="G356" s="226">
        <v>0</v>
      </c>
      <c r="H356" s="426"/>
      <c r="I356" s="224">
        <f t="shared" si="335"/>
        <v>0</v>
      </c>
      <c r="J356" s="426"/>
      <c r="K356" s="224">
        <f t="shared" si="321"/>
        <v>0</v>
      </c>
      <c r="L356" s="426"/>
      <c r="M356" s="224">
        <f t="shared" si="321"/>
        <v>0</v>
      </c>
      <c r="N356" s="481">
        <v>154</v>
      </c>
      <c r="O356" s="224">
        <f t="shared" ref="O356" si="340">N356*$G356</f>
        <v>0</v>
      </c>
    </row>
    <row r="357" spans="1:15" ht="25.5">
      <c r="A357" s="302"/>
      <c r="B357" s="302"/>
      <c r="C357" s="302" t="s">
        <v>538</v>
      </c>
      <c r="D357" s="302"/>
      <c r="E357" s="313" t="s">
        <v>539</v>
      </c>
      <c r="F357" s="312" t="s">
        <v>353</v>
      </c>
      <c r="G357" s="226">
        <v>0</v>
      </c>
      <c r="H357" s="426"/>
      <c r="I357" s="224">
        <f t="shared" si="335"/>
        <v>0</v>
      </c>
      <c r="J357" s="426"/>
      <c r="K357" s="224">
        <f t="shared" si="321"/>
        <v>0</v>
      </c>
      <c r="L357" s="426"/>
      <c r="M357" s="224">
        <f t="shared" si="321"/>
        <v>0</v>
      </c>
      <c r="N357" s="481">
        <v>187</v>
      </c>
      <c r="O357" s="224">
        <f t="shared" ref="O357" si="341">N357*$G357</f>
        <v>0</v>
      </c>
    </row>
    <row r="358" spans="1:15" ht="63.75">
      <c r="A358" s="302"/>
      <c r="B358" s="302"/>
      <c r="C358" s="302" t="s">
        <v>95</v>
      </c>
      <c r="D358" s="263" t="s">
        <v>540</v>
      </c>
      <c r="E358" s="314" t="s">
        <v>1161</v>
      </c>
      <c r="F358" s="312"/>
      <c r="G358" s="226"/>
      <c r="H358" s="426"/>
      <c r="I358" s="224"/>
      <c r="J358" s="426"/>
      <c r="K358" s="224">
        <f t="shared" si="321"/>
        <v>0</v>
      </c>
      <c r="L358" s="426"/>
      <c r="M358" s="224">
        <f t="shared" si="321"/>
        <v>0</v>
      </c>
      <c r="N358" s="426"/>
      <c r="O358" s="224">
        <f t="shared" ref="O358" si="342">N358*$G358</f>
        <v>0</v>
      </c>
    </row>
    <row r="359" spans="1:15">
      <c r="A359" s="302"/>
      <c r="B359" s="302"/>
      <c r="C359" s="302" t="s">
        <v>541</v>
      </c>
      <c r="D359" s="315"/>
      <c r="E359" s="238" t="s">
        <v>530</v>
      </c>
      <c r="F359" s="316" t="s">
        <v>45</v>
      </c>
      <c r="G359" s="226">
        <v>4</v>
      </c>
      <c r="H359" s="426">
        <v>200</v>
      </c>
      <c r="I359" s="224">
        <f t="shared" si="335"/>
        <v>800</v>
      </c>
      <c r="J359" s="426">
        <v>1850</v>
      </c>
      <c r="K359" s="224">
        <f t="shared" si="321"/>
        <v>7400</v>
      </c>
      <c r="L359" s="494">
        <v>2500</v>
      </c>
      <c r="M359" s="224">
        <f t="shared" si="321"/>
        <v>10000</v>
      </c>
      <c r="N359" s="426">
        <v>1950</v>
      </c>
      <c r="O359" s="224">
        <f t="shared" ref="O359" si="343">N359*$G359</f>
        <v>7800</v>
      </c>
    </row>
    <row r="360" spans="1:15">
      <c r="A360" s="302"/>
      <c r="B360" s="302"/>
      <c r="C360" s="302" t="s">
        <v>542</v>
      </c>
      <c r="D360" s="315"/>
      <c r="E360" s="238" t="s">
        <v>532</v>
      </c>
      <c r="F360" s="316" t="s">
        <v>45</v>
      </c>
      <c r="G360" s="226">
        <v>4</v>
      </c>
      <c r="H360" s="426">
        <v>300</v>
      </c>
      <c r="I360" s="224">
        <f t="shared" si="335"/>
        <v>1200</v>
      </c>
      <c r="J360" s="426">
        <v>2250</v>
      </c>
      <c r="K360" s="224">
        <f t="shared" si="321"/>
        <v>9000</v>
      </c>
      <c r="L360" s="494">
        <v>3500</v>
      </c>
      <c r="M360" s="224">
        <f t="shared" si="321"/>
        <v>14000</v>
      </c>
      <c r="N360" s="426">
        <v>1815</v>
      </c>
      <c r="O360" s="224">
        <f t="shared" ref="O360" si="344">N360*$G360</f>
        <v>7260</v>
      </c>
    </row>
    <row r="361" spans="1:15">
      <c r="A361" s="302"/>
      <c r="B361" s="302"/>
      <c r="C361" s="302" t="s">
        <v>543</v>
      </c>
      <c r="D361" s="315"/>
      <c r="E361" s="238" t="s">
        <v>534</v>
      </c>
      <c r="F361" s="316" t="s">
        <v>45</v>
      </c>
      <c r="G361" s="226">
        <v>8</v>
      </c>
      <c r="H361" s="426">
        <v>300</v>
      </c>
      <c r="I361" s="224">
        <f t="shared" si="335"/>
        <v>2400</v>
      </c>
      <c r="J361" s="426">
        <v>1450</v>
      </c>
      <c r="K361" s="224">
        <f t="shared" si="321"/>
        <v>11600</v>
      </c>
      <c r="L361" s="494">
        <v>2500</v>
      </c>
      <c r="M361" s="224">
        <f t="shared" si="321"/>
        <v>20000</v>
      </c>
      <c r="N361" s="426">
        <v>1650</v>
      </c>
      <c r="O361" s="224">
        <f t="shared" ref="O361" si="345">N361*$G361</f>
        <v>13200</v>
      </c>
    </row>
    <row r="362" spans="1:15" ht="51">
      <c r="A362" s="302"/>
      <c r="B362" s="302"/>
      <c r="C362" s="302" t="s">
        <v>544</v>
      </c>
      <c r="D362" s="315"/>
      <c r="E362" s="313" t="s">
        <v>1162</v>
      </c>
      <c r="F362" s="317" t="s">
        <v>545</v>
      </c>
      <c r="G362" s="226">
        <v>8</v>
      </c>
      <c r="H362" s="426">
        <v>370</v>
      </c>
      <c r="I362" s="224">
        <f t="shared" si="335"/>
        <v>2960</v>
      </c>
      <c r="J362" s="426">
        <v>290</v>
      </c>
      <c r="K362" s="224">
        <f t="shared" si="321"/>
        <v>2320</v>
      </c>
      <c r="L362" s="494">
        <v>2500</v>
      </c>
      <c r="M362" s="224">
        <f t="shared" si="321"/>
        <v>20000</v>
      </c>
      <c r="N362" s="426">
        <v>170.5</v>
      </c>
      <c r="O362" s="224">
        <f t="shared" ref="O362" si="346">N362*$G362</f>
        <v>1364</v>
      </c>
    </row>
    <row r="363" spans="1:15" ht="38.25">
      <c r="A363" s="302"/>
      <c r="B363" s="302"/>
      <c r="C363" s="302" t="s">
        <v>546</v>
      </c>
      <c r="D363" s="315"/>
      <c r="E363" s="313" t="s">
        <v>547</v>
      </c>
      <c r="F363" s="318" t="s">
        <v>545</v>
      </c>
      <c r="G363" s="226">
        <v>0</v>
      </c>
      <c r="H363" s="426"/>
      <c r="I363" s="224">
        <f t="shared" si="335"/>
        <v>0</v>
      </c>
      <c r="J363" s="426"/>
      <c r="K363" s="224">
        <f t="shared" si="321"/>
        <v>0</v>
      </c>
      <c r="L363" s="426"/>
      <c r="M363" s="224">
        <f t="shared" si="321"/>
        <v>0</v>
      </c>
      <c r="N363" s="426"/>
      <c r="O363" s="224">
        <f t="shared" ref="O363" si="347">N363*$G363</f>
        <v>0</v>
      </c>
    </row>
    <row r="364" spans="1:15">
      <c r="A364" s="319"/>
      <c r="B364" s="319"/>
      <c r="C364" s="320" t="s">
        <v>108</v>
      </c>
      <c r="D364" s="321"/>
      <c r="E364" s="322" t="s">
        <v>548</v>
      </c>
      <c r="F364" s="323"/>
      <c r="G364" s="324"/>
      <c r="H364" s="441"/>
      <c r="I364" s="325"/>
      <c r="J364" s="441"/>
      <c r="K364" s="224">
        <f t="shared" si="321"/>
        <v>0</v>
      </c>
      <c r="L364" s="441"/>
      <c r="M364" s="224">
        <f t="shared" si="321"/>
        <v>0</v>
      </c>
      <c r="N364" s="482"/>
      <c r="O364" s="224">
        <f t="shared" ref="O364" si="348">N364*$G364</f>
        <v>0</v>
      </c>
    </row>
    <row r="365" spans="1:15" ht="89.25">
      <c r="A365" s="319"/>
      <c r="B365" s="319"/>
      <c r="C365" s="319"/>
      <c r="D365" s="321"/>
      <c r="E365" s="324" t="s">
        <v>549</v>
      </c>
      <c r="F365" s="323"/>
      <c r="G365" s="324"/>
      <c r="H365" s="441"/>
      <c r="I365" s="325"/>
      <c r="J365" s="441"/>
      <c r="K365" s="224">
        <f t="shared" si="321"/>
        <v>0</v>
      </c>
      <c r="L365" s="441"/>
      <c r="M365" s="224">
        <f t="shared" si="321"/>
        <v>0</v>
      </c>
      <c r="N365" s="482"/>
      <c r="O365" s="224">
        <f t="shared" ref="O365" si="349">N365*$G365</f>
        <v>0</v>
      </c>
    </row>
    <row r="366" spans="1:15">
      <c r="A366" s="319"/>
      <c r="B366" s="319"/>
      <c r="C366" s="319" t="s">
        <v>374</v>
      </c>
      <c r="D366" s="321"/>
      <c r="E366" s="324" t="s">
        <v>550</v>
      </c>
      <c r="F366" s="323" t="s">
        <v>531</v>
      </c>
      <c r="G366" s="326">
        <v>0</v>
      </c>
      <c r="H366" s="442"/>
      <c r="I366" s="325">
        <f t="shared" si="335"/>
        <v>0</v>
      </c>
      <c r="J366" s="442"/>
      <c r="K366" s="224">
        <f t="shared" si="321"/>
        <v>0</v>
      </c>
      <c r="L366" s="442"/>
      <c r="M366" s="224">
        <f t="shared" si="321"/>
        <v>0</v>
      </c>
      <c r="N366" s="483"/>
      <c r="O366" s="224">
        <f t="shared" ref="O366" si="350">N366*$G366</f>
        <v>0</v>
      </c>
    </row>
    <row r="367" spans="1:15">
      <c r="A367" s="319"/>
      <c r="B367" s="319"/>
      <c r="C367" s="319" t="s">
        <v>376</v>
      </c>
      <c r="D367" s="321"/>
      <c r="E367" s="324" t="s">
        <v>551</v>
      </c>
      <c r="F367" s="323" t="s">
        <v>531</v>
      </c>
      <c r="G367" s="327">
        <v>0</v>
      </c>
      <c r="H367" s="442"/>
      <c r="I367" s="325">
        <f t="shared" si="335"/>
        <v>0</v>
      </c>
      <c r="J367" s="442"/>
      <c r="K367" s="224">
        <f t="shared" si="321"/>
        <v>0</v>
      </c>
      <c r="L367" s="442"/>
      <c r="M367" s="224">
        <f t="shared" si="321"/>
        <v>0</v>
      </c>
      <c r="N367" s="483"/>
      <c r="O367" s="224">
        <f t="shared" ref="O367" si="351">N367*$G367</f>
        <v>0</v>
      </c>
    </row>
    <row r="368" spans="1:15">
      <c r="A368" s="319"/>
      <c r="B368" s="319"/>
      <c r="C368" s="319" t="s">
        <v>378</v>
      </c>
      <c r="D368" s="321"/>
      <c r="E368" s="324" t="s">
        <v>552</v>
      </c>
      <c r="F368" s="323" t="s">
        <v>531</v>
      </c>
      <c r="G368" s="327">
        <v>0</v>
      </c>
      <c r="H368" s="442"/>
      <c r="I368" s="325">
        <f t="shared" si="335"/>
        <v>0</v>
      </c>
      <c r="J368" s="442"/>
      <c r="K368" s="224">
        <f t="shared" si="321"/>
        <v>0</v>
      </c>
      <c r="L368" s="442"/>
      <c r="M368" s="224">
        <f t="shared" si="321"/>
        <v>0</v>
      </c>
      <c r="N368" s="484"/>
      <c r="O368" s="224">
        <f t="shared" ref="O368" si="352">N368*$G368</f>
        <v>0</v>
      </c>
    </row>
    <row r="369" spans="1:15">
      <c r="A369" s="319"/>
      <c r="B369" s="319"/>
      <c r="C369" s="319" t="s">
        <v>553</v>
      </c>
      <c r="D369" s="321"/>
      <c r="E369" s="324" t="s">
        <v>554</v>
      </c>
      <c r="F369" s="323" t="s">
        <v>531</v>
      </c>
      <c r="G369" s="327">
        <v>0</v>
      </c>
      <c r="H369" s="442"/>
      <c r="I369" s="325">
        <f t="shared" si="335"/>
        <v>0</v>
      </c>
      <c r="J369" s="442"/>
      <c r="K369" s="224">
        <f t="shared" si="321"/>
        <v>0</v>
      </c>
      <c r="L369" s="442"/>
      <c r="M369" s="224">
        <f t="shared" si="321"/>
        <v>0</v>
      </c>
      <c r="N369" s="484"/>
      <c r="O369" s="224">
        <f t="shared" ref="O369" si="353">N369*$G369</f>
        <v>0</v>
      </c>
    </row>
    <row r="370" spans="1:15" ht="38.25">
      <c r="A370" s="319"/>
      <c r="B370" s="319"/>
      <c r="C370" s="319" t="s">
        <v>555</v>
      </c>
      <c r="D370" s="321"/>
      <c r="E370" s="324" t="s">
        <v>556</v>
      </c>
      <c r="F370" s="323" t="s">
        <v>531</v>
      </c>
      <c r="G370" s="328"/>
      <c r="H370" s="443"/>
      <c r="I370" s="325">
        <f t="shared" si="335"/>
        <v>0</v>
      </c>
      <c r="J370" s="443"/>
      <c r="K370" s="224">
        <f t="shared" si="321"/>
        <v>0</v>
      </c>
      <c r="L370" s="443"/>
      <c r="M370" s="224">
        <f t="shared" si="321"/>
        <v>0</v>
      </c>
      <c r="N370" s="485"/>
      <c r="O370" s="224">
        <f t="shared" ref="O370" si="354">N370*$G370</f>
        <v>0</v>
      </c>
    </row>
    <row r="371" spans="1:15" ht="89.25">
      <c r="A371" s="319"/>
      <c r="B371" s="319"/>
      <c r="C371" s="319" t="s">
        <v>122</v>
      </c>
      <c r="D371" s="321"/>
      <c r="E371" s="324" t="s">
        <v>557</v>
      </c>
      <c r="F371" s="323"/>
      <c r="G371" s="328"/>
      <c r="H371" s="443"/>
      <c r="I371" s="325"/>
      <c r="J371" s="443"/>
      <c r="K371" s="224">
        <f t="shared" si="321"/>
        <v>0</v>
      </c>
      <c r="L371" s="443"/>
      <c r="M371" s="224">
        <f t="shared" si="321"/>
        <v>0</v>
      </c>
      <c r="N371" s="486"/>
      <c r="O371" s="224">
        <f t="shared" ref="O371" si="355">N371*$G371</f>
        <v>0</v>
      </c>
    </row>
    <row r="372" spans="1:15" ht="25.5">
      <c r="A372" s="319"/>
      <c r="B372" s="319"/>
      <c r="C372" s="319" t="s">
        <v>558</v>
      </c>
      <c r="D372" s="321"/>
      <c r="E372" s="324" t="s">
        <v>559</v>
      </c>
      <c r="F372" s="323" t="s">
        <v>531</v>
      </c>
      <c r="G372" s="327">
        <v>2</v>
      </c>
      <c r="H372" s="443">
        <v>400</v>
      </c>
      <c r="I372" s="325">
        <f t="shared" si="335"/>
        <v>800</v>
      </c>
      <c r="J372" s="443">
        <v>3850</v>
      </c>
      <c r="K372" s="224">
        <f t="shared" si="321"/>
        <v>7700</v>
      </c>
      <c r="L372" s="496">
        <v>3500</v>
      </c>
      <c r="M372" s="224">
        <f t="shared" si="321"/>
        <v>7000</v>
      </c>
      <c r="N372" s="483">
        <v>1950</v>
      </c>
      <c r="O372" s="224">
        <f t="shared" ref="O372" si="356">N372*$G372</f>
        <v>3900</v>
      </c>
    </row>
    <row r="373" spans="1:15" ht="25.5">
      <c r="A373" s="319"/>
      <c r="B373" s="319"/>
      <c r="C373" s="319" t="s">
        <v>560</v>
      </c>
      <c r="D373" s="321"/>
      <c r="E373" s="324" t="s">
        <v>561</v>
      </c>
      <c r="F373" s="323" t="s">
        <v>531</v>
      </c>
      <c r="G373" s="327">
        <v>6</v>
      </c>
      <c r="H373" s="443">
        <v>400</v>
      </c>
      <c r="I373" s="325">
        <f t="shared" si="335"/>
        <v>2400</v>
      </c>
      <c r="J373" s="443">
        <v>3250</v>
      </c>
      <c r="K373" s="224">
        <f t="shared" si="321"/>
        <v>19500</v>
      </c>
      <c r="L373" s="496">
        <v>1300</v>
      </c>
      <c r="M373" s="224">
        <f t="shared" si="321"/>
        <v>7800</v>
      </c>
      <c r="N373" s="483">
        <v>1750</v>
      </c>
      <c r="O373" s="224">
        <f t="shared" ref="O373" si="357">N373*$G373</f>
        <v>10500</v>
      </c>
    </row>
    <row r="374" spans="1:15" ht="38.25">
      <c r="A374" s="319"/>
      <c r="B374" s="319"/>
      <c r="C374" s="319" t="s">
        <v>562</v>
      </c>
      <c r="D374" s="321"/>
      <c r="E374" s="324" t="s">
        <v>563</v>
      </c>
      <c r="F374" s="323" t="s">
        <v>531</v>
      </c>
      <c r="G374" s="328"/>
      <c r="H374" s="443"/>
      <c r="I374" s="325">
        <f t="shared" si="335"/>
        <v>0</v>
      </c>
      <c r="J374" s="443"/>
      <c r="K374" s="224">
        <f t="shared" si="321"/>
        <v>0</v>
      </c>
      <c r="L374" s="443"/>
      <c r="M374" s="224">
        <f t="shared" si="321"/>
        <v>0</v>
      </c>
      <c r="N374" s="483">
        <v>1705</v>
      </c>
      <c r="O374" s="224">
        <f t="shared" ref="O374" si="358">N374*$G374</f>
        <v>0</v>
      </c>
    </row>
    <row r="375" spans="1:15" ht="38.25">
      <c r="A375" s="319"/>
      <c r="B375" s="319"/>
      <c r="C375" s="319" t="s">
        <v>564</v>
      </c>
      <c r="D375" s="321"/>
      <c r="E375" s="324" t="s">
        <v>565</v>
      </c>
      <c r="F375" s="323" t="s">
        <v>545</v>
      </c>
      <c r="G375" s="327">
        <v>0</v>
      </c>
      <c r="H375" s="443"/>
      <c r="I375" s="325">
        <f t="shared" si="335"/>
        <v>0</v>
      </c>
      <c r="J375" s="443"/>
      <c r="K375" s="224">
        <f t="shared" si="321"/>
        <v>0</v>
      </c>
      <c r="L375" s="443"/>
      <c r="M375" s="224">
        <f t="shared" si="321"/>
        <v>0</v>
      </c>
      <c r="N375" s="483">
        <v>286</v>
      </c>
      <c r="O375" s="224">
        <f t="shared" ref="O375" si="359">N375*$G375</f>
        <v>0</v>
      </c>
    </row>
    <row r="376" spans="1:15">
      <c r="A376" s="319"/>
      <c r="B376" s="319"/>
      <c r="C376" s="319" t="s">
        <v>125</v>
      </c>
      <c r="D376" s="321"/>
      <c r="E376" s="322" t="s">
        <v>566</v>
      </c>
      <c r="F376" s="323"/>
      <c r="G376" s="328"/>
      <c r="H376" s="443"/>
      <c r="I376" s="325"/>
      <c r="J376" s="443"/>
      <c r="K376" s="224">
        <f t="shared" si="321"/>
        <v>0</v>
      </c>
      <c r="L376" s="443"/>
      <c r="M376" s="224">
        <f t="shared" si="321"/>
        <v>0</v>
      </c>
      <c r="N376" s="486"/>
      <c r="O376" s="224">
        <f t="shared" ref="O376" si="360">N376*$G376</f>
        <v>0</v>
      </c>
    </row>
    <row r="377" spans="1:15" ht="89.25">
      <c r="A377" s="319"/>
      <c r="B377" s="319"/>
      <c r="C377" s="319"/>
      <c r="D377" s="321"/>
      <c r="E377" s="324" t="s">
        <v>567</v>
      </c>
      <c r="F377" s="323"/>
      <c r="G377" s="328"/>
      <c r="H377" s="443"/>
      <c r="I377" s="325"/>
      <c r="J377" s="443"/>
      <c r="K377" s="224">
        <f t="shared" si="321"/>
        <v>0</v>
      </c>
      <c r="L377" s="443"/>
      <c r="M377" s="224">
        <f t="shared" si="321"/>
        <v>0</v>
      </c>
      <c r="N377" s="486"/>
      <c r="O377" s="224">
        <f t="shared" ref="O377" si="361">N377*$G377</f>
        <v>0</v>
      </c>
    </row>
    <row r="378" spans="1:15">
      <c r="A378" s="319"/>
      <c r="B378" s="319"/>
      <c r="C378" s="319" t="s">
        <v>208</v>
      </c>
      <c r="D378" s="321"/>
      <c r="E378" s="324" t="s">
        <v>550</v>
      </c>
      <c r="F378" s="323" t="s">
        <v>531</v>
      </c>
      <c r="G378" s="326">
        <v>3</v>
      </c>
      <c r="H378" s="442">
        <v>300</v>
      </c>
      <c r="I378" s="325">
        <f t="shared" si="335"/>
        <v>900</v>
      </c>
      <c r="J378" s="442">
        <v>1850</v>
      </c>
      <c r="K378" s="224">
        <f t="shared" si="321"/>
        <v>5550</v>
      </c>
      <c r="L378" s="496">
        <v>3500</v>
      </c>
      <c r="M378" s="224">
        <f t="shared" si="321"/>
        <v>10500</v>
      </c>
      <c r="N378" s="486">
        <v>1850</v>
      </c>
      <c r="O378" s="224">
        <f t="shared" ref="O378" si="362">N378*$G378</f>
        <v>5550</v>
      </c>
    </row>
    <row r="379" spans="1:15">
      <c r="A379" s="319"/>
      <c r="B379" s="319"/>
      <c r="C379" s="319" t="s">
        <v>568</v>
      </c>
      <c r="D379" s="321"/>
      <c r="E379" s="324" t="s">
        <v>551</v>
      </c>
      <c r="F379" s="323" t="s">
        <v>531</v>
      </c>
      <c r="G379" s="327">
        <v>4</v>
      </c>
      <c r="H379" s="442">
        <v>350</v>
      </c>
      <c r="I379" s="325">
        <f t="shared" si="335"/>
        <v>1400</v>
      </c>
      <c r="J379" s="442">
        <v>1450</v>
      </c>
      <c r="K379" s="224">
        <f t="shared" si="321"/>
        <v>5800</v>
      </c>
      <c r="L379" s="496">
        <v>2500</v>
      </c>
      <c r="M379" s="224">
        <f t="shared" si="321"/>
        <v>10000</v>
      </c>
      <c r="N379" s="486">
        <v>1730</v>
      </c>
      <c r="O379" s="224">
        <f t="shared" ref="O379" si="363">N379*$G379</f>
        <v>6920</v>
      </c>
    </row>
    <row r="380" spans="1:15">
      <c r="A380" s="319"/>
      <c r="B380" s="319"/>
      <c r="C380" s="319" t="s">
        <v>569</v>
      </c>
      <c r="D380" s="321"/>
      <c r="E380" s="324" t="s">
        <v>552</v>
      </c>
      <c r="F380" s="323" t="s">
        <v>531</v>
      </c>
      <c r="G380" s="327">
        <v>2</v>
      </c>
      <c r="H380" s="442">
        <v>350</v>
      </c>
      <c r="I380" s="325">
        <f t="shared" si="335"/>
        <v>700</v>
      </c>
      <c r="J380" s="442">
        <v>3850</v>
      </c>
      <c r="K380" s="224">
        <f t="shared" si="321"/>
        <v>7700</v>
      </c>
      <c r="L380" s="496">
        <v>2800</v>
      </c>
      <c r="M380" s="224">
        <f t="shared" si="321"/>
        <v>5600</v>
      </c>
      <c r="N380" s="486">
        <v>2100</v>
      </c>
      <c r="O380" s="224">
        <f t="shared" ref="O380" si="364">N380*$G380</f>
        <v>4200</v>
      </c>
    </row>
    <row r="381" spans="1:15">
      <c r="A381" s="319"/>
      <c r="B381" s="319"/>
      <c r="C381" s="319" t="s">
        <v>570</v>
      </c>
      <c r="D381" s="321"/>
      <c r="E381" s="324" t="s">
        <v>554</v>
      </c>
      <c r="F381" s="323" t="s">
        <v>531</v>
      </c>
      <c r="G381" s="327">
        <v>2</v>
      </c>
      <c r="H381" s="442">
        <v>400</v>
      </c>
      <c r="I381" s="325">
        <f t="shared" si="335"/>
        <v>800</v>
      </c>
      <c r="J381" s="442">
        <v>3250</v>
      </c>
      <c r="K381" s="224">
        <f t="shared" si="321"/>
        <v>6500</v>
      </c>
      <c r="L381" s="496">
        <v>1800</v>
      </c>
      <c r="M381" s="224">
        <f t="shared" si="321"/>
        <v>3600</v>
      </c>
      <c r="N381" s="486">
        <v>1950</v>
      </c>
      <c r="O381" s="224">
        <f t="shared" ref="O381" si="365">N381*$G381</f>
        <v>3900</v>
      </c>
    </row>
    <row r="382" spans="1:15" ht="89.25">
      <c r="A382" s="319"/>
      <c r="B382" s="319"/>
      <c r="C382" s="319" t="s">
        <v>129</v>
      </c>
      <c r="D382" s="321"/>
      <c r="E382" s="324" t="s">
        <v>571</v>
      </c>
      <c r="F382" s="323"/>
      <c r="G382" s="328"/>
      <c r="H382" s="443"/>
      <c r="I382" s="325"/>
      <c r="J382" s="443"/>
      <c r="K382" s="224">
        <f t="shared" si="321"/>
        <v>0</v>
      </c>
      <c r="L382" s="443"/>
      <c r="M382" s="224">
        <f t="shared" si="321"/>
        <v>0</v>
      </c>
      <c r="N382" s="486"/>
      <c r="O382" s="224">
        <f t="shared" ref="O382" si="366">N382*$G382</f>
        <v>0</v>
      </c>
    </row>
    <row r="383" spans="1:15" ht="25.5">
      <c r="A383" s="319"/>
      <c r="B383" s="319"/>
      <c r="C383" s="319" t="s">
        <v>572</v>
      </c>
      <c r="D383" s="321"/>
      <c r="E383" s="324" t="s">
        <v>559</v>
      </c>
      <c r="F383" s="323" t="s">
        <v>531</v>
      </c>
      <c r="G383" s="328">
        <v>2</v>
      </c>
      <c r="H383" s="443">
        <v>300</v>
      </c>
      <c r="I383" s="325">
        <f t="shared" si="335"/>
        <v>600</v>
      </c>
      <c r="J383" s="443">
        <v>3850</v>
      </c>
      <c r="K383" s="224">
        <f t="shared" si="321"/>
        <v>7700</v>
      </c>
      <c r="L383" s="496">
        <v>3500</v>
      </c>
      <c r="M383" s="224">
        <f t="shared" si="321"/>
        <v>7000</v>
      </c>
      <c r="N383" s="486">
        <v>2350</v>
      </c>
      <c r="O383" s="224">
        <f t="shared" ref="O383" si="367">N383*$G383</f>
        <v>4700</v>
      </c>
    </row>
    <row r="384" spans="1:15" ht="25.5">
      <c r="A384" s="319"/>
      <c r="B384" s="319"/>
      <c r="C384" s="319" t="s">
        <v>573</v>
      </c>
      <c r="D384" s="321"/>
      <c r="E384" s="324" t="s">
        <v>561</v>
      </c>
      <c r="F384" s="323" t="s">
        <v>531</v>
      </c>
      <c r="G384" s="328">
        <v>6</v>
      </c>
      <c r="H384" s="443">
        <v>450</v>
      </c>
      <c r="I384" s="325">
        <f t="shared" si="335"/>
        <v>2700</v>
      </c>
      <c r="J384" s="443">
        <v>3250</v>
      </c>
      <c r="K384" s="224">
        <f t="shared" si="321"/>
        <v>19500</v>
      </c>
      <c r="L384" s="496">
        <v>2500</v>
      </c>
      <c r="M384" s="224">
        <f t="shared" si="321"/>
        <v>15000</v>
      </c>
      <c r="N384" s="486">
        <v>1950</v>
      </c>
      <c r="O384" s="224">
        <f t="shared" ref="O384" si="368">N384*$G384</f>
        <v>11700</v>
      </c>
    </row>
    <row r="385" spans="1:15" ht="25.5">
      <c r="A385" s="302"/>
      <c r="B385" s="302"/>
      <c r="C385" s="302" t="s">
        <v>131</v>
      </c>
      <c r="D385" s="222" t="s">
        <v>574</v>
      </c>
      <c r="E385" s="293" t="s">
        <v>575</v>
      </c>
      <c r="F385" s="301"/>
      <c r="G385" s="226"/>
      <c r="H385" s="426"/>
      <c r="I385" s="224"/>
      <c r="J385" s="426"/>
      <c r="K385" s="224">
        <f t="shared" si="321"/>
        <v>0</v>
      </c>
      <c r="L385" s="426"/>
      <c r="M385" s="224">
        <f t="shared" si="321"/>
        <v>0</v>
      </c>
      <c r="N385" s="426"/>
      <c r="O385" s="224">
        <f t="shared" ref="O385" si="369">N385*$G385</f>
        <v>0</v>
      </c>
    </row>
    <row r="386" spans="1:15">
      <c r="A386" s="302"/>
      <c r="B386" s="302"/>
      <c r="C386" s="302" t="s">
        <v>576</v>
      </c>
      <c r="D386" s="329"/>
      <c r="E386" s="293" t="s">
        <v>577</v>
      </c>
      <c r="F386" s="312" t="s">
        <v>545</v>
      </c>
      <c r="G386" s="239">
        <v>0</v>
      </c>
      <c r="H386" s="431"/>
      <c r="I386" s="224">
        <f t="shared" si="335"/>
        <v>0</v>
      </c>
      <c r="J386" s="431"/>
      <c r="K386" s="224">
        <f t="shared" si="321"/>
        <v>0</v>
      </c>
      <c r="L386" s="431"/>
      <c r="M386" s="224">
        <f t="shared" si="321"/>
        <v>0</v>
      </c>
      <c r="N386" s="481">
        <v>52.8</v>
      </c>
      <c r="O386" s="224">
        <f t="shared" ref="O386" si="370">N386*$G386</f>
        <v>0</v>
      </c>
    </row>
    <row r="387" spans="1:15">
      <c r="A387" s="302"/>
      <c r="B387" s="302"/>
      <c r="C387" s="302" t="s">
        <v>578</v>
      </c>
      <c r="D387" s="329"/>
      <c r="E387" s="293" t="s">
        <v>579</v>
      </c>
      <c r="F387" s="312" t="s">
        <v>545</v>
      </c>
      <c r="G387" s="239">
        <v>0</v>
      </c>
      <c r="H387" s="431"/>
      <c r="I387" s="224">
        <f t="shared" si="335"/>
        <v>0</v>
      </c>
      <c r="J387" s="431"/>
      <c r="K387" s="224">
        <f t="shared" si="321"/>
        <v>0</v>
      </c>
      <c r="L387" s="431"/>
      <c r="M387" s="224">
        <f t="shared" si="321"/>
        <v>0</v>
      </c>
      <c r="N387" s="481">
        <v>55</v>
      </c>
      <c r="O387" s="224">
        <f t="shared" ref="O387" si="371">N387*$G387</f>
        <v>0</v>
      </c>
    </row>
    <row r="388" spans="1:15">
      <c r="A388" s="302"/>
      <c r="B388" s="302"/>
      <c r="C388" s="302" t="s">
        <v>580</v>
      </c>
      <c r="D388" s="302"/>
      <c r="E388" s="292" t="s">
        <v>581</v>
      </c>
      <c r="F388" s="317" t="s">
        <v>545</v>
      </c>
      <c r="G388" s="226">
        <v>0</v>
      </c>
      <c r="H388" s="431"/>
      <c r="I388" s="224">
        <f t="shared" si="335"/>
        <v>0</v>
      </c>
      <c r="J388" s="431"/>
      <c r="K388" s="224">
        <f t="shared" si="321"/>
        <v>0</v>
      </c>
      <c r="L388" s="431"/>
      <c r="M388" s="224">
        <f t="shared" si="321"/>
        <v>0</v>
      </c>
      <c r="N388" s="481">
        <v>57.2</v>
      </c>
      <c r="O388" s="224">
        <f t="shared" ref="O388" si="372">N388*$G388</f>
        <v>0</v>
      </c>
    </row>
    <row r="389" spans="1:15">
      <c r="A389" s="302"/>
      <c r="B389" s="302"/>
      <c r="C389" s="302" t="s">
        <v>582</v>
      </c>
      <c r="D389" s="302"/>
      <c r="E389" s="292" t="s">
        <v>583</v>
      </c>
      <c r="F389" s="317" t="s">
        <v>545</v>
      </c>
      <c r="G389" s="226">
        <v>0</v>
      </c>
      <c r="H389" s="431"/>
      <c r="I389" s="224">
        <f t="shared" si="335"/>
        <v>0</v>
      </c>
      <c r="J389" s="431"/>
      <c r="K389" s="224">
        <f t="shared" si="321"/>
        <v>0</v>
      </c>
      <c r="L389" s="431"/>
      <c r="M389" s="224">
        <f t="shared" si="321"/>
        <v>0</v>
      </c>
      <c r="N389" s="481">
        <v>33</v>
      </c>
      <c r="O389" s="224">
        <f t="shared" ref="O389" si="373">N389*$G389</f>
        <v>0</v>
      </c>
    </row>
    <row r="390" spans="1:15">
      <c r="A390" s="302"/>
      <c r="B390" s="302"/>
      <c r="C390" s="302" t="s">
        <v>584</v>
      </c>
      <c r="D390" s="302"/>
      <c r="E390" s="292" t="s">
        <v>585</v>
      </c>
      <c r="F390" s="317" t="s">
        <v>545</v>
      </c>
      <c r="G390" s="226">
        <v>0</v>
      </c>
      <c r="H390" s="431"/>
      <c r="I390" s="224">
        <f t="shared" si="335"/>
        <v>0</v>
      </c>
      <c r="J390" s="431"/>
      <c r="K390" s="224">
        <f t="shared" si="321"/>
        <v>0</v>
      </c>
      <c r="L390" s="431"/>
      <c r="M390" s="224">
        <f t="shared" si="321"/>
        <v>0</v>
      </c>
      <c r="N390" s="481">
        <v>60.5</v>
      </c>
      <c r="O390" s="224">
        <f t="shared" ref="O390" si="374">N390*$G390</f>
        <v>0</v>
      </c>
    </row>
    <row r="391" spans="1:15" ht="38.25">
      <c r="A391" s="302"/>
      <c r="B391" s="302"/>
      <c r="C391" s="302" t="s">
        <v>134</v>
      </c>
      <c r="D391" s="302"/>
      <c r="E391" s="293" t="s">
        <v>586</v>
      </c>
      <c r="F391" s="312"/>
      <c r="G391" s="226"/>
      <c r="H391" s="426"/>
      <c r="I391" s="224"/>
      <c r="J391" s="426"/>
      <c r="K391" s="224">
        <f t="shared" si="321"/>
        <v>0</v>
      </c>
      <c r="L391" s="494"/>
      <c r="M391" s="224">
        <f t="shared" si="321"/>
        <v>0</v>
      </c>
      <c r="N391" s="426"/>
      <c r="O391" s="224">
        <f t="shared" ref="O391" si="375">N391*$G391</f>
        <v>0</v>
      </c>
    </row>
    <row r="392" spans="1:15">
      <c r="A392" s="302"/>
      <c r="B392" s="302"/>
      <c r="C392" s="302" t="s">
        <v>587</v>
      </c>
      <c r="D392" s="302"/>
      <c r="E392" s="292" t="s">
        <v>577</v>
      </c>
      <c r="F392" s="312" t="s">
        <v>545</v>
      </c>
      <c r="G392" s="226">
        <v>24</v>
      </c>
      <c r="H392" s="431">
        <v>50</v>
      </c>
      <c r="I392" s="224">
        <f t="shared" si="335"/>
        <v>1200</v>
      </c>
      <c r="J392" s="431">
        <v>200</v>
      </c>
      <c r="K392" s="224">
        <f t="shared" si="321"/>
        <v>4800</v>
      </c>
      <c r="L392" s="494">
        <v>220</v>
      </c>
      <c r="M392" s="224">
        <f t="shared" si="321"/>
        <v>5280</v>
      </c>
      <c r="N392" s="481">
        <v>143</v>
      </c>
      <c r="O392" s="224">
        <f t="shared" ref="O392" si="376">N392*$G392</f>
        <v>3432</v>
      </c>
    </row>
    <row r="393" spans="1:15">
      <c r="A393" s="302"/>
      <c r="B393" s="302"/>
      <c r="C393" s="302" t="s">
        <v>588</v>
      </c>
      <c r="D393" s="302"/>
      <c r="E393" s="292" t="s">
        <v>579</v>
      </c>
      <c r="F393" s="312" t="s">
        <v>545</v>
      </c>
      <c r="G393" s="226">
        <v>30</v>
      </c>
      <c r="H393" s="431">
        <v>80</v>
      </c>
      <c r="I393" s="224">
        <f t="shared" si="335"/>
        <v>2400</v>
      </c>
      <c r="J393" s="431">
        <v>220</v>
      </c>
      <c r="K393" s="224">
        <f t="shared" si="321"/>
        <v>6600</v>
      </c>
      <c r="L393" s="494">
        <v>250</v>
      </c>
      <c r="M393" s="224">
        <f t="shared" si="321"/>
        <v>7500</v>
      </c>
      <c r="N393" s="481">
        <v>148.5</v>
      </c>
      <c r="O393" s="224">
        <f t="shared" ref="O393" si="377">N393*$G393</f>
        <v>4455</v>
      </c>
    </row>
    <row r="394" spans="1:15">
      <c r="A394" s="302"/>
      <c r="B394" s="302"/>
      <c r="C394" s="302" t="s">
        <v>589</v>
      </c>
      <c r="D394" s="302"/>
      <c r="E394" s="292" t="s">
        <v>581</v>
      </c>
      <c r="F394" s="312" t="s">
        <v>545</v>
      </c>
      <c r="G394" s="226">
        <v>0</v>
      </c>
      <c r="H394" s="431"/>
      <c r="I394" s="224">
        <f t="shared" si="335"/>
        <v>0</v>
      </c>
      <c r="J394" s="431"/>
      <c r="K394" s="224">
        <f t="shared" si="321"/>
        <v>0</v>
      </c>
      <c r="L394" s="494"/>
      <c r="M394" s="224">
        <f t="shared" si="321"/>
        <v>0</v>
      </c>
      <c r="N394" s="481">
        <v>154</v>
      </c>
      <c r="O394" s="224">
        <f t="shared" ref="O394" si="378">N394*$G394</f>
        <v>0</v>
      </c>
    </row>
    <row r="395" spans="1:15">
      <c r="A395" s="302"/>
      <c r="B395" s="302"/>
      <c r="C395" s="302" t="s">
        <v>590</v>
      </c>
      <c r="D395" s="302"/>
      <c r="E395" s="292" t="s">
        <v>583</v>
      </c>
      <c r="F395" s="312" t="s">
        <v>545</v>
      </c>
      <c r="G395" s="226">
        <v>0</v>
      </c>
      <c r="H395" s="431"/>
      <c r="I395" s="224">
        <f t="shared" si="335"/>
        <v>0</v>
      </c>
      <c r="J395" s="431"/>
      <c r="K395" s="224">
        <f t="shared" si="321"/>
        <v>0</v>
      </c>
      <c r="L395" s="494"/>
      <c r="M395" s="224">
        <f t="shared" si="321"/>
        <v>0</v>
      </c>
      <c r="N395" s="481">
        <v>165</v>
      </c>
      <c r="O395" s="224">
        <f t="shared" ref="O395" si="379">N395*$G395</f>
        <v>0</v>
      </c>
    </row>
    <row r="396" spans="1:15">
      <c r="A396" s="302"/>
      <c r="B396" s="302"/>
      <c r="C396" s="302" t="s">
        <v>591</v>
      </c>
      <c r="D396" s="302"/>
      <c r="E396" s="292" t="s">
        <v>585</v>
      </c>
      <c r="F396" s="312" t="s">
        <v>545</v>
      </c>
      <c r="G396" s="226">
        <v>0</v>
      </c>
      <c r="H396" s="431"/>
      <c r="I396" s="224">
        <f t="shared" si="335"/>
        <v>0</v>
      </c>
      <c r="J396" s="431"/>
      <c r="K396" s="224">
        <f t="shared" si="321"/>
        <v>0</v>
      </c>
      <c r="L396" s="494"/>
      <c r="M396" s="224">
        <f t="shared" si="321"/>
        <v>0</v>
      </c>
      <c r="N396" s="481">
        <v>176</v>
      </c>
      <c r="O396" s="224">
        <f t="shared" ref="O396" si="380">N396*$G396</f>
        <v>0</v>
      </c>
    </row>
    <row r="397" spans="1:15" ht="25.5">
      <c r="A397" s="302"/>
      <c r="B397" s="330"/>
      <c r="C397" s="330" t="s">
        <v>136</v>
      </c>
      <c r="D397" s="330"/>
      <c r="E397" s="292" t="s">
        <v>1163</v>
      </c>
      <c r="F397" s="331" t="s">
        <v>545</v>
      </c>
      <c r="G397" s="226">
        <v>0</v>
      </c>
      <c r="H397" s="431"/>
      <c r="I397" s="224">
        <f t="shared" si="335"/>
        <v>0</v>
      </c>
      <c r="J397" s="431"/>
      <c r="K397" s="224">
        <f t="shared" si="321"/>
        <v>0</v>
      </c>
      <c r="L397" s="494"/>
      <c r="M397" s="224">
        <f t="shared" si="321"/>
        <v>0</v>
      </c>
      <c r="N397" s="481">
        <v>60.5</v>
      </c>
      <c r="O397" s="224">
        <f t="shared" ref="O397" si="381">N397*$G397</f>
        <v>0</v>
      </c>
    </row>
    <row r="398" spans="1:15" ht="25.5">
      <c r="A398" s="302"/>
      <c r="B398" s="302"/>
      <c r="C398" s="302" t="s">
        <v>138</v>
      </c>
      <c r="D398" s="302"/>
      <c r="E398" s="294" t="s">
        <v>592</v>
      </c>
      <c r="F398" s="312" t="s">
        <v>545</v>
      </c>
      <c r="G398" s="239">
        <v>7</v>
      </c>
      <c r="H398" s="431">
        <v>80</v>
      </c>
      <c r="I398" s="224">
        <f t="shared" si="335"/>
        <v>560</v>
      </c>
      <c r="J398" s="431">
        <v>95</v>
      </c>
      <c r="K398" s="224">
        <f t="shared" si="321"/>
        <v>665</v>
      </c>
      <c r="L398" s="494">
        <v>300</v>
      </c>
      <c r="M398" s="224">
        <f t="shared" si="321"/>
        <v>2100</v>
      </c>
      <c r="N398" s="481">
        <v>137.5</v>
      </c>
      <c r="O398" s="224">
        <f t="shared" ref="O398" si="382">N398*$G398</f>
        <v>962.5</v>
      </c>
    </row>
    <row r="399" spans="1:15" ht="25.5">
      <c r="A399" s="302"/>
      <c r="B399" s="302"/>
      <c r="C399" s="302" t="s">
        <v>140</v>
      </c>
      <c r="D399" s="302"/>
      <c r="E399" s="293" t="s">
        <v>593</v>
      </c>
      <c r="F399" s="312" t="s">
        <v>545</v>
      </c>
      <c r="G399" s="239">
        <v>6</v>
      </c>
      <c r="H399" s="431">
        <v>30</v>
      </c>
      <c r="I399" s="224">
        <f t="shared" si="335"/>
        <v>180</v>
      </c>
      <c r="J399" s="431">
        <v>70</v>
      </c>
      <c r="K399" s="224">
        <f t="shared" si="321"/>
        <v>420</v>
      </c>
      <c r="L399" s="494">
        <v>250</v>
      </c>
      <c r="M399" s="224">
        <f t="shared" si="321"/>
        <v>1500</v>
      </c>
      <c r="N399" s="481">
        <v>99</v>
      </c>
      <c r="O399" s="224">
        <f t="shared" ref="O399" si="383">N399*$G399</f>
        <v>594</v>
      </c>
    </row>
    <row r="400" spans="1:15" ht="25.5">
      <c r="A400" s="302"/>
      <c r="B400" s="302"/>
      <c r="C400" s="302" t="s">
        <v>143</v>
      </c>
      <c r="D400" s="302"/>
      <c r="E400" s="292" t="s">
        <v>594</v>
      </c>
      <c r="F400" s="312" t="s">
        <v>545</v>
      </c>
      <c r="G400" s="226">
        <v>0</v>
      </c>
      <c r="H400" s="431"/>
      <c r="I400" s="224">
        <f t="shared" si="335"/>
        <v>0</v>
      </c>
      <c r="J400" s="431"/>
      <c r="K400" s="224">
        <f t="shared" si="321"/>
        <v>0</v>
      </c>
      <c r="L400" s="474"/>
      <c r="M400" s="224">
        <f t="shared" si="321"/>
        <v>0</v>
      </c>
      <c r="N400" s="487">
        <v>115.5</v>
      </c>
      <c r="O400" s="224">
        <f t="shared" ref="O400" si="384">N400*$G400</f>
        <v>0</v>
      </c>
    </row>
    <row r="401" spans="1:15" ht="25.5">
      <c r="A401" s="302"/>
      <c r="B401" s="302"/>
      <c r="C401" s="302" t="s">
        <v>146</v>
      </c>
      <c r="D401" s="302"/>
      <c r="E401" s="292" t="s">
        <v>595</v>
      </c>
      <c r="F401" s="312" t="s">
        <v>545</v>
      </c>
      <c r="G401" s="226">
        <v>0</v>
      </c>
      <c r="H401" s="426"/>
      <c r="I401" s="224">
        <f t="shared" si="335"/>
        <v>0</v>
      </c>
      <c r="J401" s="426"/>
      <c r="K401" s="224">
        <f t="shared" si="321"/>
        <v>0</v>
      </c>
      <c r="L401" s="426"/>
      <c r="M401" s="224">
        <f t="shared" si="321"/>
        <v>0</v>
      </c>
      <c r="N401" s="487">
        <v>143</v>
      </c>
      <c r="O401" s="224">
        <f t="shared" ref="O401" si="385">N401*$G401</f>
        <v>0</v>
      </c>
    </row>
    <row r="402" spans="1:15" ht="47.25">
      <c r="A402" s="230" t="s">
        <v>596</v>
      </c>
      <c r="B402" s="230"/>
      <c r="C402" s="232"/>
      <c r="D402" s="232"/>
      <c r="E402" s="258"/>
      <c r="F402" s="230"/>
      <c r="G402" s="260"/>
      <c r="H402" s="433"/>
      <c r="I402" s="261">
        <f>SUM(I329:I401)</f>
        <v>41052.671999999999</v>
      </c>
      <c r="J402" s="433"/>
      <c r="K402" s="261">
        <f>SUM(K329:K401)</f>
        <v>159139.304</v>
      </c>
      <c r="L402" s="433"/>
      <c r="M402" s="261">
        <f>SUM(M329:M401)</f>
        <v>182716</v>
      </c>
      <c r="N402" s="433"/>
      <c r="O402" s="261">
        <f>SUM(O329:O401)</f>
        <v>108869.452</v>
      </c>
    </row>
    <row r="403" spans="1:15" ht="15.75">
      <c r="A403" s="213"/>
      <c r="B403" s="213" t="s">
        <v>597</v>
      </c>
      <c r="C403" s="213"/>
      <c r="D403" s="213"/>
      <c r="E403" s="276" t="s">
        <v>598</v>
      </c>
      <c r="F403" s="277"/>
      <c r="G403" s="278"/>
      <c r="H403" s="438"/>
      <c r="I403" s="279"/>
      <c r="J403" s="438"/>
      <c r="K403" s="224">
        <f t="shared" ref="K403:M466" si="386">J403*$G403</f>
        <v>0</v>
      </c>
      <c r="L403" s="438"/>
      <c r="M403" s="224">
        <f t="shared" si="386"/>
        <v>0</v>
      </c>
      <c r="N403" s="438"/>
      <c r="O403" s="224">
        <f t="shared" ref="O403" si="387">N403*$G403</f>
        <v>0</v>
      </c>
    </row>
    <row r="404" spans="1:15" ht="51">
      <c r="A404" s="332"/>
      <c r="B404" s="332"/>
      <c r="C404" s="302" t="s">
        <v>22</v>
      </c>
      <c r="D404" s="222" t="s">
        <v>599</v>
      </c>
      <c r="E404" s="298" t="s">
        <v>600</v>
      </c>
      <c r="F404" s="312"/>
      <c r="G404" s="226"/>
      <c r="H404" s="426"/>
      <c r="I404" s="224"/>
      <c r="J404" s="426"/>
      <c r="K404" s="224">
        <f t="shared" si="386"/>
        <v>0</v>
      </c>
      <c r="L404" s="426"/>
      <c r="M404" s="224">
        <f t="shared" si="386"/>
        <v>0</v>
      </c>
      <c r="N404" s="426"/>
      <c r="O404" s="224">
        <f t="shared" ref="O404" si="388">N404*$G404</f>
        <v>0</v>
      </c>
    </row>
    <row r="405" spans="1:15">
      <c r="A405" s="332"/>
      <c r="B405" s="332"/>
      <c r="C405" s="302" t="s">
        <v>25</v>
      </c>
      <c r="D405" s="302"/>
      <c r="E405" s="298" t="s">
        <v>601</v>
      </c>
      <c r="F405" s="222" t="s">
        <v>545</v>
      </c>
      <c r="G405" s="226"/>
      <c r="H405" s="426"/>
      <c r="I405" s="224">
        <f t="shared" ref="I405:I417" si="389">H405*$G405</f>
        <v>0</v>
      </c>
      <c r="J405" s="426"/>
      <c r="K405" s="224">
        <f t="shared" si="386"/>
        <v>0</v>
      </c>
      <c r="L405" s="426"/>
      <c r="M405" s="224">
        <f t="shared" si="386"/>
        <v>0</v>
      </c>
      <c r="N405" s="487">
        <v>330</v>
      </c>
      <c r="O405" s="224">
        <f t="shared" ref="O405" si="390">N405*$G405</f>
        <v>0</v>
      </c>
    </row>
    <row r="406" spans="1:15">
      <c r="A406" s="332"/>
      <c r="B406" s="332"/>
      <c r="C406" s="302" t="s">
        <v>28</v>
      </c>
      <c r="D406" s="302"/>
      <c r="E406" s="298" t="s">
        <v>602</v>
      </c>
      <c r="F406" s="222" t="s">
        <v>545</v>
      </c>
      <c r="G406" s="226"/>
      <c r="H406" s="426"/>
      <c r="I406" s="224">
        <f t="shared" si="389"/>
        <v>0</v>
      </c>
      <c r="J406" s="426"/>
      <c r="K406" s="224">
        <f t="shared" si="386"/>
        <v>0</v>
      </c>
      <c r="L406" s="426"/>
      <c r="M406" s="224">
        <f t="shared" si="386"/>
        <v>0</v>
      </c>
      <c r="N406" s="487">
        <v>440</v>
      </c>
      <c r="O406" s="224">
        <f t="shared" ref="O406" si="391">N406*$G406</f>
        <v>0</v>
      </c>
    </row>
    <row r="407" spans="1:15">
      <c r="A407" s="332"/>
      <c r="B407" s="332"/>
      <c r="C407" s="302" t="s">
        <v>30</v>
      </c>
      <c r="D407" s="330"/>
      <c r="E407" s="306" t="s">
        <v>603</v>
      </c>
      <c r="F407" s="222" t="s">
        <v>545</v>
      </c>
      <c r="G407" s="226"/>
      <c r="H407" s="426"/>
      <c r="I407" s="224">
        <f t="shared" si="389"/>
        <v>0</v>
      </c>
      <c r="J407" s="426"/>
      <c r="K407" s="224">
        <f t="shared" si="386"/>
        <v>0</v>
      </c>
      <c r="L407" s="426"/>
      <c r="M407" s="224">
        <f t="shared" si="386"/>
        <v>0</v>
      </c>
      <c r="N407" s="487">
        <v>0</v>
      </c>
      <c r="O407" s="224">
        <f t="shared" ref="O407" si="392">N407*$G407</f>
        <v>0</v>
      </c>
    </row>
    <row r="408" spans="1:15">
      <c r="A408" s="332"/>
      <c r="B408" s="332"/>
      <c r="C408" s="302" t="s">
        <v>32</v>
      </c>
      <c r="D408" s="330"/>
      <c r="E408" s="306" t="s">
        <v>604</v>
      </c>
      <c r="F408" s="222" t="s">
        <v>545</v>
      </c>
      <c r="G408" s="226"/>
      <c r="H408" s="426"/>
      <c r="I408" s="224">
        <f t="shared" si="389"/>
        <v>0</v>
      </c>
      <c r="J408" s="426"/>
      <c r="K408" s="224">
        <f t="shared" si="386"/>
        <v>0</v>
      </c>
      <c r="L408" s="426"/>
      <c r="M408" s="224">
        <f t="shared" si="386"/>
        <v>0</v>
      </c>
      <c r="N408" s="426"/>
      <c r="O408" s="224">
        <f t="shared" ref="O408" si="393">N408*$G408</f>
        <v>0</v>
      </c>
    </row>
    <row r="409" spans="1:15">
      <c r="A409" s="332"/>
      <c r="B409" s="332"/>
      <c r="C409" s="302" t="s">
        <v>34</v>
      </c>
      <c r="D409" s="302"/>
      <c r="E409" s="298" t="s">
        <v>605</v>
      </c>
      <c r="F409" s="222" t="s">
        <v>545</v>
      </c>
      <c r="G409" s="226"/>
      <c r="H409" s="426"/>
      <c r="I409" s="224">
        <f t="shared" si="389"/>
        <v>0</v>
      </c>
      <c r="J409" s="426"/>
      <c r="K409" s="224">
        <f t="shared" si="386"/>
        <v>0</v>
      </c>
      <c r="L409" s="426"/>
      <c r="M409" s="224">
        <f t="shared" si="386"/>
        <v>0</v>
      </c>
      <c r="N409" s="487">
        <v>385</v>
      </c>
      <c r="O409" s="224">
        <f t="shared" ref="O409" si="394">N409*$G409</f>
        <v>0</v>
      </c>
    </row>
    <row r="410" spans="1:15">
      <c r="A410" s="332"/>
      <c r="B410" s="332"/>
      <c r="C410" s="302" t="s">
        <v>36</v>
      </c>
      <c r="D410" s="302"/>
      <c r="E410" s="298" t="s">
        <v>606</v>
      </c>
      <c r="F410" s="222" t="s">
        <v>545</v>
      </c>
      <c r="G410" s="226">
        <v>0</v>
      </c>
      <c r="H410" s="426"/>
      <c r="I410" s="224">
        <f t="shared" si="389"/>
        <v>0</v>
      </c>
      <c r="J410" s="426"/>
      <c r="K410" s="224">
        <f t="shared" si="386"/>
        <v>0</v>
      </c>
      <c r="L410" s="426"/>
      <c r="M410" s="224">
        <f t="shared" si="386"/>
        <v>0</v>
      </c>
      <c r="N410" s="487">
        <v>627</v>
      </c>
      <c r="O410" s="224">
        <f t="shared" ref="O410" si="395">N410*$G410</f>
        <v>0</v>
      </c>
    </row>
    <row r="411" spans="1:15">
      <c r="A411" s="332"/>
      <c r="B411" s="332"/>
      <c r="C411" s="302" t="s">
        <v>38</v>
      </c>
      <c r="D411" s="302"/>
      <c r="E411" s="298" t="s">
        <v>607</v>
      </c>
      <c r="F411" s="222" t="s">
        <v>545</v>
      </c>
      <c r="G411" s="333">
        <v>15</v>
      </c>
      <c r="H411" s="426">
        <v>800</v>
      </c>
      <c r="I411" s="224">
        <f t="shared" si="389"/>
        <v>12000</v>
      </c>
      <c r="J411" s="426">
        <v>1034</v>
      </c>
      <c r="K411" s="224">
        <f t="shared" si="386"/>
        <v>15510</v>
      </c>
      <c r="L411" s="494">
        <v>1500</v>
      </c>
      <c r="M411" s="224">
        <f t="shared" si="386"/>
        <v>22500</v>
      </c>
      <c r="N411" s="487">
        <v>750</v>
      </c>
      <c r="O411" s="224">
        <f t="shared" ref="O411" si="396">N411*$G411</f>
        <v>11250</v>
      </c>
    </row>
    <row r="412" spans="1:15">
      <c r="A412" s="332"/>
      <c r="B412" s="332"/>
      <c r="C412" s="302" t="s">
        <v>421</v>
      </c>
      <c r="D412" s="302"/>
      <c r="E412" s="298" t="s">
        <v>608</v>
      </c>
      <c r="F412" s="222" t="s">
        <v>545</v>
      </c>
      <c r="G412" s="226"/>
      <c r="H412" s="426"/>
      <c r="I412" s="224">
        <f t="shared" si="389"/>
        <v>0</v>
      </c>
      <c r="J412" s="426"/>
      <c r="K412" s="224">
        <f t="shared" si="386"/>
        <v>0</v>
      </c>
      <c r="L412" s="426"/>
      <c r="M412" s="224">
        <f t="shared" si="386"/>
        <v>0</v>
      </c>
      <c r="N412" s="487">
        <v>979</v>
      </c>
      <c r="O412" s="224">
        <f t="shared" ref="O412" si="397">N412*$G412</f>
        <v>0</v>
      </c>
    </row>
    <row r="413" spans="1:15">
      <c r="A413" s="332"/>
      <c r="B413" s="332"/>
      <c r="C413" s="302" t="s">
        <v>424</v>
      </c>
      <c r="D413" s="302"/>
      <c r="E413" s="298" t="s">
        <v>609</v>
      </c>
      <c r="F413" s="222" t="s">
        <v>545</v>
      </c>
      <c r="G413" s="226"/>
      <c r="H413" s="426"/>
      <c r="I413" s="224">
        <f t="shared" si="389"/>
        <v>0</v>
      </c>
      <c r="J413" s="426"/>
      <c r="K413" s="224">
        <f t="shared" si="386"/>
        <v>0</v>
      </c>
      <c r="L413" s="426"/>
      <c r="M413" s="224">
        <f t="shared" si="386"/>
        <v>0</v>
      </c>
      <c r="N413" s="487">
        <v>231</v>
      </c>
      <c r="O413" s="224">
        <f t="shared" ref="O413" si="398">N413*$G413</f>
        <v>0</v>
      </c>
    </row>
    <row r="414" spans="1:15">
      <c r="A414" s="332"/>
      <c r="B414" s="332"/>
      <c r="C414" s="302" t="s">
        <v>427</v>
      </c>
      <c r="D414" s="302"/>
      <c r="E414" s="298" t="s">
        <v>610</v>
      </c>
      <c r="F414" s="222" t="s">
        <v>545</v>
      </c>
      <c r="G414" s="226"/>
      <c r="H414" s="426"/>
      <c r="I414" s="224">
        <f t="shared" si="389"/>
        <v>0</v>
      </c>
      <c r="J414" s="426"/>
      <c r="K414" s="224">
        <f t="shared" si="386"/>
        <v>0</v>
      </c>
      <c r="L414" s="426"/>
      <c r="M414" s="224">
        <f t="shared" si="386"/>
        <v>0</v>
      </c>
      <c r="N414" s="487">
        <v>324.5</v>
      </c>
      <c r="O414" s="224">
        <f t="shared" ref="O414" si="399">N414*$G414</f>
        <v>0</v>
      </c>
    </row>
    <row r="415" spans="1:15">
      <c r="A415" s="332"/>
      <c r="B415" s="332"/>
      <c r="C415" s="302" t="s">
        <v>429</v>
      </c>
      <c r="D415" s="302"/>
      <c r="E415" s="298" t="s">
        <v>611</v>
      </c>
      <c r="F415" s="222" t="s">
        <v>545</v>
      </c>
      <c r="G415" s="226">
        <v>0</v>
      </c>
      <c r="H415" s="426"/>
      <c r="I415" s="224">
        <f t="shared" si="389"/>
        <v>0</v>
      </c>
      <c r="J415" s="426"/>
      <c r="K415" s="224">
        <f t="shared" si="386"/>
        <v>0</v>
      </c>
      <c r="L415" s="426"/>
      <c r="M415" s="224">
        <f t="shared" si="386"/>
        <v>0</v>
      </c>
      <c r="N415" s="487">
        <v>484</v>
      </c>
      <c r="O415" s="224">
        <f t="shared" ref="O415" si="400">N415*$G415</f>
        <v>0</v>
      </c>
    </row>
    <row r="416" spans="1:15">
      <c r="A416" s="332"/>
      <c r="B416" s="332"/>
      <c r="C416" s="302" t="s">
        <v>432</v>
      </c>
      <c r="D416" s="302"/>
      <c r="E416" s="298" t="s">
        <v>612</v>
      </c>
      <c r="F416" s="222" t="s">
        <v>545</v>
      </c>
      <c r="G416" s="226">
        <v>2</v>
      </c>
      <c r="H416" s="426">
        <v>600</v>
      </c>
      <c r="I416" s="224">
        <f t="shared" si="389"/>
        <v>1200</v>
      </c>
      <c r="J416" s="426"/>
      <c r="K416" s="224">
        <f t="shared" si="386"/>
        <v>0</v>
      </c>
      <c r="L416" s="494">
        <f>400+600</f>
        <v>1000</v>
      </c>
      <c r="M416" s="224">
        <f t="shared" si="386"/>
        <v>2000</v>
      </c>
      <c r="N416" s="487">
        <v>742.5</v>
      </c>
      <c r="O416" s="224">
        <f t="shared" ref="O416" si="401">N416*$G416</f>
        <v>1485</v>
      </c>
    </row>
    <row r="417" spans="1:15">
      <c r="A417" s="332"/>
      <c r="B417" s="332"/>
      <c r="C417" s="302" t="s">
        <v>435</v>
      </c>
      <c r="D417" s="302"/>
      <c r="E417" s="298" t="s">
        <v>613</v>
      </c>
      <c r="F417" s="222" t="s">
        <v>545</v>
      </c>
      <c r="G417" s="226">
        <v>0</v>
      </c>
      <c r="H417" s="426"/>
      <c r="I417" s="224">
        <f t="shared" si="389"/>
        <v>0</v>
      </c>
      <c r="J417" s="426"/>
      <c r="K417" s="224">
        <f t="shared" si="386"/>
        <v>0</v>
      </c>
      <c r="L417" s="426"/>
      <c r="M417" s="224">
        <f t="shared" si="386"/>
        <v>0</v>
      </c>
      <c r="N417" s="487">
        <v>1237.5</v>
      </c>
      <c r="O417" s="224">
        <f t="shared" ref="O417" si="402">N417*$G417</f>
        <v>0</v>
      </c>
    </row>
    <row r="418" spans="1:15" ht="51">
      <c r="A418" s="332"/>
      <c r="B418" s="332"/>
      <c r="C418" s="219"/>
      <c r="D418" s="334" t="s">
        <v>614</v>
      </c>
      <c r="E418" s="335" t="s">
        <v>1164</v>
      </c>
      <c r="F418" s="298"/>
      <c r="G418" s="226"/>
      <c r="H418" s="426"/>
      <c r="I418" s="224"/>
      <c r="J418" s="426"/>
      <c r="K418" s="224">
        <f t="shared" si="386"/>
        <v>0</v>
      </c>
      <c r="L418" s="426"/>
      <c r="M418" s="224">
        <f t="shared" si="386"/>
        <v>0</v>
      </c>
      <c r="N418" s="426"/>
      <c r="O418" s="224">
        <f t="shared" ref="O418" si="403">N418*$G418</f>
        <v>0</v>
      </c>
    </row>
    <row r="419" spans="1:15">
      <c r="A419" s="332"/>
      <c r="B419" s="332"/>
      <c r="C419" s="302" t="s">
        <v>40</v>
      </c>
      <c r="D419" s="302"/>
      <c r="E419" s="336" t="s">
        <v>615</v>
      </c>
      <c r="F419" s="298"/>
      <c r="G419" s="226"/>
      <c r="H419" s="426"/>
      <c r="I419" s="224"/>
      <c r="J419" s="426"/>
      <c r="K419" s="224">
        <f t="shared" si="386"/>
        <v>0</v>
      </c>
      <c r="L419" s="426"/>
      <c r="M419" s="224">
        <f t="shared" si="386"/>
        <v>0</v>
      </c>
      <c r="N419" s="426"/>
      <c r="O419" s="224">
        <f t="shared" ref="O419" si="404">N419*$G419</f>
        <v>0</v>
      </c>
    </row>
    <row r="420" spans="1:15">
      <c r="A420" s="332"/>
      <c r="B420" s="332"/>
      <c r="C420" s="302" t="s">
        <v>43</v>
      </c>
      <c r="D420" s="302"/>
      <c r="E420" s="298" t="s">
        <v>616</v>
      </c>
      <c r="F420" s="222" t="s">
        <v>617</v>
      </c>
      <c r="G420" s="226">
        <v>0</v>
      </c>
      <c r="H420" s="426"/>
      <c r="I420" s="224">
        <f t="shared" ref="I420:I425" si="405">H420*$G420</f>
        <v>0</v>
      </c>
      <c r="J420" s="426"/>
      <c r="K420" s="224">
        <f t="shared" si="386"/>
        <v>0</v>
      </c>
      <c r="L420" s="426"/>
      <c r="M420" s="224">
        <f t="shared" si="386"/>
        <v>0</v>
      </c>
      <c r="N420" s="487">
        <v>825</v>
      </c>
      <c r="O420" s="224">
        <f t="shared" ref="O420" si="406">N420*$G420</f>
        <v>0</v>
      </c>
    </row>
    <row r="421" spans="1:15">
      <c r="A421" s="332"/>
      <c r="B421" s="332"/>
      <c r="C421" s="302" t="s">
        <v>46</v>
      </c>
      <c r="D421" s="302"/>
      <c r="E421" s="298" t="s">
        <v>618</v>
      </c>
      <c r="F421" s="222" t="s">
        <v>617</v>
      </c>
      <c r="G421" s="226">
        <v>0</v>
      </c>
      <c r="H421" s="426"/>
      <c r="I421" s="224">
        <f t="shared" si="405"/>
        <v>0</v>
      </c>
      <c r="J421" s="426"/>
      <c r="K421" s="224">
        <f t="shared" si="386"/>
        <v>0</v>
      </c>
      <c r="L421" s="426"/>
      <c r="M421" s="224">
        <f t="shared" si="386"/>
        <v>0</v>
      </c>
      <c r="N421" s="487">
        <v>825</v>
      </c>
      <c r="O421" s="224">
        <f t="shared" ref="O421" si="407">N421*$G421</f>
        <v>0</v>
      </c>
    </row>
    <row r="422" spans="1:15">
      <c r="A422" s="332"/>
      <c r="B422" s="332"/>
      <c r="C422" s="302" t="s">
        <v>48</v>
      </c>
      <c r="D422" s="302"/>
      <c r="E422" s="298" t="s">
        <v>619</v>
      </c>
      <c r="F422" s="222" t="s">
        <v>617</v>
      </c>
      <c r="G422" s="333">
        <v>1</v>
      </c>
      <c r="H422" s="426">
        <v>60</v>
      </c>
      <c r="I422" s="224">
        <f t="shared" si="405"/>
        <v>60</v>
      </c>
      <c r="J422" s="426">
        <v>880</v>
      </c>
      <c r="K422" s="224">
        <f t="shared" si="386"/>
        <v>880</v>
      </c>
      <c r="L422" s="426" t="s">
        <v>1188</v>
      </c>
      <c r="M422" s="224"/>
      <c r="N422" s="487">
        <v>1045</v>
      </c>
      <c r="O422" s="224">
        <f t="shared" ref="O422" si="408">N422*$G422</f>
        <v>1045</v>
      </c>
    </row>
    <row r="423" spans="1:15" ht="38.25">
      <c r="A423" s="332"/>
      <c r="B423" s="332"/>
      <c r="C423" s="302" t="s">
        <v>52</v>
      </c>
      <c r="D423" s="302"/>
      <c r="E423" s="306" t="s">
        <v>620</v>
      </c>
      <c r="F423" s="312" t="s">
        <v>545</v>
      </c>
      <c r="G423" s="226">
        <v>0</v>
      </c>
      <c r="H423" s="426"/>
      <c r="I423" s="224"/>
      <c r="J423" s="426"/>
      <c r="K423" s="224">
        <f t="shared" si="386"/>
        <v>0</v>
      </c>
      <c r="L423" s="426"/>
      <c r="M423" s="224">
        <f t="shared" si="386"/>
        <v>0</v>
      </c>
      <c r="N423" s="426"/>
      <c r="O423" s="224">
        <f t="shared" ref="O423" si="409">N423*$G423</f>
        <v>0</v>
      </c>
    </row>
    <row r="424" spans="1:15">
      <c r="A424" s="332"/>
      <c r="B424" s="332"/>
      <c r="C424" s="302" t="s">
        <v>79</v>
      </c>
      <c r="D424" s="302"/>
      <c r="E424" s="240" t="s">
        <v>1165</v>
      </c>
      <c r="F424" s="312" t="s">
        <v>545</v>
      </c>
      <c r="G424" s="226"/>
      <c r="H424" s="426"/>
      <c r="I424" s="224">
        <f t="shared" si="405"/>
        <v>0</v>
      </c>
      <c r="J424" s="426"/>
      <c r="K424" s="224">
        <f t="shared" si="386"/>
        <v>0</v>
      </c>
      <c r="L424" s="426"/>
      <c r="M424" s="224">
        <f t="shared" si="386"/>
        <v>0</v>
      </c>
      <c r="N424" s="487">
        <v>200.07899999999998</v>
      </c>
      <c r="O424" s="224">
        <f t="shared" ref="O424" si="410">N424*$G424</f>
        <v>0</v>
      </c>
    </row>
    <row r="425" spans="1:15">
      <c r="A425" s="332"/>
      <c r="B425" s="332"/>
      <c r="C425" s="302" t="s">
        <v>253</v>
      </c>
      <c r="D425" s="302"/>
      <c r="E425" s="249" t="s">
        <v>1166</v>
      </c>
      <c r="F425" s="312" t="s">
        <v>545</v>
      </c>
      <c r="G425" s="226">
        <v>0</v>
      </c>
      <c r="H425" s="426"/>
      <c r="I425" s="224">
        <f t="shared" si="405"/>
        <v>0</v>
      </c>
      <c r="J425" s="426"/>
      <c r="K425" s="224">
        <f t="shared" si="386"/>
        <v>0</v>
      </c>
      <c r="L425" s="426"/>
      <c r="M425" s="224">
        <f t="shared" si="386"/>
        <v>0</v>
      </c>
      <c r="N425" s="487">
        <v>277.96999999999997</v>
      </c>
      <c r="O425" s="224">
        <f t="shared" ref="O425" si="411">N425*$G425</f>
        <v>0</v>
      </c>
    </row>
    <row r="426" spans="1:15" ht="47.25">
      <c r="A426" s="230" t="s">
        <v>621</v>
      </c>
      <c r="B426" s="230"/>
      <c r="C426" s="232"/>
      <c r="D426" s="232"/>
      <c r="E426" s="258"/>
      <c r="F426" s="230"/>
      <c r="G426" s="260"/>
      <c r="H426" s="433"/>
      <c r="I426" s="261">
        <f>SUM(I405:I425)</f>
        <v>13260</v>
      </c>
      <c r="J426" s="433"/>
      <c r="K426" s="261">
        <f>SUM(K405:K425)</f>
        <v>16390</v>
      </c>
      <c r="L426" s="433"/>
      <c r="M426" s="261">
        <f>SUM(M405:M425)</f>
        <v>24500</v>
      </c>
      <c r="N426" s="433"/>
      <c r="O426" s="261">
        <f>SUM(O405:O425)</f>
        <v>13780</v>
      </c>
    </row>
    <row r="427" spans="1:15" ht="15.75">
      <c r="A427" s="213"/>
      <c r="B427" s="213" t="s">
        <v>622</v>
      </c>
      <c r="C427" s="213"/>
      <c r="D427" s="213"/>
      <c r="E427" s="276" t="s">
        <v>623</v>
      </c>
      <c r="F427" s="213"/>
      <c r="G427" s="278"/>
      <c r="H427" s="438"/>
      <c r="I427" s="279"/>
      <c r="J427" s="438"/>
      <c r="K427" s="224">
        <f t="shared" si="386"/>
        <v>0</v>
      </c>
      <c r="L427" s="438"/>
      <c r="M427" s="224">
        <f t="shared" si="386"/>
        <v>0</v>
      </c>
      <c r="N427" s="438"/>
      <c r="O427" s="224">
        <f t="shared" ref="O427" si="412">N427*$G427</f>
        <v>0</v>
      </c>
    </row>
    <row r="428" spans="1:15" ht="25.5">
      <c r="A428" s="332"/>
      <c r="B428" s="332"/>
      <c r="C428" s="302" t="s">
        <v>25</v>
      </c>
      <c r="D428" s="302"/>
      <c r="E428" s="337" t="s">
        <v>624</v>
      </c>
      <c r="F428" s="338" t="s">
        <v>625</v>
      </c>
      <c r="G428" s="226">
        <v>0</v>
      </c>
      <c r="H428" s="426"/>
      <c r="I428" s="224">
        <f t="shared" ref="I428:I439" si="413">H428*$G428</f>
        <v>0</v>
      </c>
      <c r="J428" s="426"/>
      <c r="K428" s="224">
        <f t="shared" si="386"/>
        <v>0</v>
      </c>
      <c r="L428" s="426"/>
      <c r="M428" s="224">
        <f t="shared" si="386"/>
        <v>0</v>
      </c>
      <c r="N428" s="481">
        <v>181.77500000000001</v>
      </c>
      <c r="O428" s="224">
        <f t="shared" ref="O428" si="414">N428*$G428</f>
        <v>0</v>
      </c>
    </row>
    <row r="429" spans="1:15" ht="25.5">
      <c r="A429" s="332"/>
      <c r="B429" s="332"/>
      <c r="C429" s="302" t="s">
        <v>28</v>
      </c>
      <c r="D429" s="302"/>
      <c r="E429" s="337" t="s">
        <v>626</v>
      </c>
      <c r="F429" s="338" t="s">
        <v>625</v>
      </c>
      <c r="G429" s="226">
        <v>0</v>
      </c>
      <c r="H429" s="426"/>
      <c r="I429" s="224">
        <f t="shared" si="413"/>
        <v>0</v>
      </c>
      <c r="J429" s="426"/>
      <c r="K429" s="224">
        <f t="shared" si="386"/>
        <v>0</v>
      </c>
      <c r="L429" s="426"/>
      <c r="M429" s="224">
        <f t="shared" si="386"/>
        <v>0</v>
      </c>
      <c r="N429" s="481">
        <v>811.36</v>
      </c>
      <c r="O429" s="224">
        <f t="shared" ref="O429" si="415">N429*$G429</f>
        <v>0</v>
      </c>
    </row>
    <row r="430" spans="1:15" ht="25.5">
      <c r="A430" s="332"/>
      <c r="B430" s="332"/>
      <c r="C430" s="302" t="s">
        <v>30</v>
      </c>
      <c r="D430" s="302"/>
      <c r="E430" s="337" t="s">
        <v>627</v>
      </c>
      <c r="F430" s="338" t="s">
        <v>625</v>
      </c>
      <c r="G430" s="226">
        <v>0</v>
      </c>
      <c r="H430" s="426"/>
      <c r="I430" s="224">
        <f t="shared" si="413"/>
        <v>0</v>
      </c>
      <c r="J430" s="426"/>
      <c r="K430" s="224">
        <f t="shared" si="386"/>
        <v>0</v>
      </c>
      <c r="L430" s="426"/>
      <c r="M430" s="224">
        <f t="shared" si="386"/>
        <v>0</v>
      </c>
      <c r="N430" s="488">
        <v>299.2</v>
      </c>
      <c r="O430" s="224">
        <f t="shared" ref="O430" si="416">N430*$G430</f>
        <v>0</v>
      </c>
    </row>
    <row r="431" spans="1:15" ht="25.5">
      <c r="A431" s="332"/>
      <c r="B431" s="332"/>
      <c r="C431" s="302" t="s">
        <v>32</v>
      </c>
      <c r="D431" s="302"/>
      <c r="E431" s="337" t="s">
        <v>628</v>
      </c>
      <c r="F431" s="338" t="s">
        <v>625</v>
      </c>
      <c r="G431" s="226">
        <v>0</v>
      </c>
      <c r="H431" s="426"/>
      <c r="I431" s="224">
        <f t="shared" si="413"/>
        <v>0</v>
      </c>
      <c r="J431" s="426"/>
      <c r="K431" s="224">
        <f t="shared" si="386"/>
        <v>0</v>
      </c>
      <c r="L431" s="426"/>
      <c r="M431" s="224">
        <f t="shared" si="386"/>
        <v>0</v>
      </c>
      <c r="N431" s="481">
        <v>331.65</v>
      </c>
      <c r="O431" s="224">
        <f t="shared" ref="O431" si="417">N431*$G431</f>
        <v>0</v>
      </c>
    </row>
    <row r="432" spans="1:15" ht="25.5">
      <c r="A432" s="332"/>
      <c r="B432" s="332"/>
      <c r="C432" s="302" t="s">
        <v>34</v>
      </c>
      <c r="D432" s="302"/>
      <c r="E432" s="337" t="s">
        <v>629</v>
      </c>
      <c r="F432" s="338" t="s">
        <v>625</v>
      </c>
      <c r="G432" s="226">
        <v>0</v>
      </c>
      <c r="H432" s="426"/>
      <c r="I432" s="224">
        <f t="shared" si="413"/>
        <v>0</v>
      </c>
      <c r="J432" s="426"/>
      <c r="K432" s="224">
        <f t="shared" si="386"/>
        <v>0</v>
      </c>
      <c r="L432" s="426"/>
      <c r="M432" s="224">
        <f t="shared" si="386"/>
        <v>0</v>
      </c>
      <c r="N432" s="481">
        <v>170.5</v>
      </c>
      <c r="O432" s="224">
        <f t="shared" ref="O432" si="418">N432*$G432</f>
        <v>0</v>
      </c>
    </row>
    <row r="433" spans="1:15">
      <c r="A433" s="332"/>
      <c r="B433" s="332"/>
      <c r="C433" s="302" t="s">
        <v>36</v>
      </c>
      <c r="D433" s="302"/>
      <c r="E433" s="337" t="s">
        <v>630</v>
      </c>
      <c r="F433" s="338" t="s">
        <v>625</v>
      </c>
      <c r="G433" s="226">
        <v>0</v>
      </c>
      <c r="H433" s="426"/>
      <c r="I433" s="224">
        <f t="shared" si="413"/>
        <v>0</v>
      </c>
      <c r="J433" s="426"/>
      <c r="K433" s="224">
        <f t="shared" si="386"/>
        <v>0</v>
      </c>
      <c r="L433" s="426"/>
      <c r="M433" s="224">
        <f t="shared" si="386"/>
        <v>0</v>
      </c>
      <c r="N433" s="481">
        <v>203.5</v>
      </c>
      <c r="O433" s="224">
        <f t="shared" ref="O433" si="419">N433*$G433</f>
        <v>0</v>
      </c>
    </row>
    <row r="434" spans="1:15" ht="76.5">
      <c r="A434" s="332"/>
      <c r="B434" s="332"/>
      <c r="C434" s="302" t="s">
        <v>38</v>
      </c>
      <c r="D434" s="302"/>
      <c r="E434" s="337" t="s">
        <v>631</v>
      </c>
      <c r="F434" s="338" t="s">
        <v>632</v>
      </c>
      <c r="G434" s="226">
        <v>0</v>
      </c>
      <c r="H434" s="426"/>
      <c r="I434" s="224">
        <f t="shared" si="413"/>
        <v>0</v>
      </c>
      <c r="J434" s="426"/>
      <c r="K434" s="224">
        <f t="shared" si="386"/>
        <v>0</v>
      </c>
      <c r="L434" s="426"/>
      <c r="M434" s="224">
        <f t="shared" si="386"/>
        <v>0</v>
      </c>
      <c r="N434" s="487">
        <v>13750</v>
      </c>
      <c r="O434" s="224">
        <f t="shared" ref="O434" si="420">N434*$G434</f>
        <v>0</v>
      </c>
    </row>
    <row r="435" spans="1:15" ht="63.75">
      <c r="A435" s="332"/>
      <c r="B435" s="332"/>
      <c r="C435" s="302" t="s">
        <v>421</v>
      </c>
      <c r="D435" s="302"/>
      <c r="E435" s="337" t="s">
        <v>633</v>
      </c>
      <c r="F435" s="338" t="s">
        <v>632</v>
      </c>
      <c r="G435" s="226">
        <v>0</v>
      </c>
      <c r="H435" s="426"/>
      <c r="I435" s="224">
        <f t="shared" si="413"/>
        <v>0</v>
      </c>
      <c r="J435" s="426"/>
      <c r="K435" s="224">
        <f t="shared" si="386"/>
        <v>0</v>
      </c>
      <c r="L435" s="426"/>
      <c r="M435" s="224">
        <f t="shared" si="386"/>
        <v>0</v>
      </c>
      <c r="N435" s="481">
        <v>15323.863499999999</v>
      </c>
      <c r="O435" s="224">
        <f t="shared" ref="O435" si="421">N435*$G435</f>
        <v>0</v>
      </c>
    </row>
    <row r="436" spans="1:15">
      <c r="A436" s="332"/>
      <c r="B436" s="332"/>
      <c r="C436" s="302" t="s">
        <v>424</v>
      </c>
      <c r="D436" s="302"/>
      <c r="E436" s="339" t="s">
        <v>634</v>
      </c>
      <c r="F436" s="312" t="s">
        <v>545</v>
      </c>
      <c r="G436" s="226">
        <v>0</v>
      </c>
      <c r="H436" s="426"/>
      <c r="I436" s="224">
        <f t="shared" si="413"/>
        <v>0</v>
      </c>
      <c r="J436" s="426"/>
      <c r="K436" s="224">
        <f t="shared" si="386"/>
        <v>0</v>
      </c>
      <c r="L436" s="426"/>
      <c r="M436" s="224">
        <f t="shared" si="386"/>
        <v>0</v>
      </c>
      <c r="N436" s="481">
        <v>126.5</v>
      </c>
      <c r="O436" s="224">
        <f t="shared" ref="O436" si="422">N436*$G436</f>
        <v>0</v>
      </c>
    </row>
    <row r="437" spans="1:15">
      <c r="A437" s="332"/>
      <c r="B437" s="332"/>
      <c r="C437" s="302" t="s">
        <v>427</v>
      </c>
      <c r="D437" s="302"/>
      <c r="E437" s="339" t="s">
        <v>635</v>
      </c>
      <c r="F437" s="312" t="s">
        <v>545</v>
      </c>
      <c r="G437" s="226">
        <v>0</v>
      </c>
      <c r="H437" s="426"/>
      <c r="I437" s="224">
        <f t="shared" si="413"/>
        <v>0</v>
      </c>
      <c r="J437" s="426"/>
      <c r="K437" s="224">
        <f t="shared" si="386"/>
        <v>0</v>
      </c>
      <c r="L437" s="426"/>
      <c r="M437" s="224">
        <f t="shared" si="386"/>
        <v>0</v>
      </c>
      <c r="N437" s="481">
        <v>151.84399999999999</v>
      </c>
      <c r="O437" s="224">
        <f t="shared" ref="O437" si="423">N437*$G437</f>
        <v>0</v>
      </c>
    </row>
    <row r="438" spans="1:15">
      <c r="A438" s="332"/>
      <c r="B438" s="332"/>
      <c r="C438" s="302" t="s">
        <v>429</v>
      </c>
      <c r="D438" s="302"/>
      <c r="E438" s="339" t="s">
        <v>636</v>
      </c>
      <c r="F438" s="312" t="s">
        <v>545</v>
      </c>
      <c r="G438" s="226">
        <v>0</v>
      </c>
      <c r="H438" s="426"/>
      <c r="I438" s="224">
        <f t="shared" si="413"/>
        <v>0</v>
      </c>
      <c r="J438" s="426"/>
      <c r="K438" s="224">
        <f t="shared" si="386"/>
        <v>0</v>
      </c>
      <c r="L438" s="426"/>
      <c r="M438" s="224">
        <f t="shared" si="386"/>
        <v>0</v>
      </c>
      <c r="N438" s="481">
        <v>171.10500000000002</v>
      </c>
      <c r="O438" s="224">
        <f t="shared" ref="O438" si="424">N438*$G438</f>
        <v>0</v>
      </c>
    </row>
    <row r="439" spans="1:15" ht="25.5">
      <c r="A439" s="332"/>
      <c r="B439" s="332"/>
      <c r="C439" s="302" t="s">
        <v>432</v>
      </c>
      <c r="D439" s="329" t="s">
        <v>637</v>
      </c>
      <c r="E439" s="339" t="s">
        <v>638</v>
      </c>
      <c r="F439" s="338" t="s">
        <v>194</v>
      </c>
      <c r="G439" s="226">
        <v>0</v>
      </c>
      <c r="H439" s="426"/>
      <c r="I439" s="224">
        <f t="shared" si="413"/>
        <v>0</v>
      </c>
      <c r="J439" s="426"/>
      <c r="K439" s="224">
        <f t="shared" si="386"/>
        <v>0</v>
      </c>
      <c r="L439" s="426"/>
      <c r="M439" s="224">
        <f t="shared" si="386"/>
        <v>0</v>
      </c>
      <c r="N439" s="481">
        <v>273.13</v>
      </c>
      <c r="O439" s="224">
        <f t="shared" ref="O439" si="425">N439*$G439</f>
        <v>0</v>
      </c>
    </row>
    <row r="440" spans="1:15" ht="47.25">
      <c r="A440" s="230" t="s">
        <v>639</v>
      </c>
      <c r="B440" s="230"/>
      <c r="C440" s="232"/>
      <c r="D440" s="232"/>
      <c r="E440" s="258"/>
      <c r="F440" s="230"/>
      <c r="G440" s="260"/>
      <c r="H440" s="433"/>
      <c r="I440" s="261">
        <f>SUM(I428:I439)</f>
        <v>0</v>
      </c>
      <c r="J440" s="433"/>
      <c r="K440" s="261">
        <f>SUM(K428:K439)</f>
        <v>0</v>
      </c>
      <c r="L440" s="433"/>
      <c r="M440" s="261">
        <f>SUM(M428:M439)</f>
        <v>0</v>
      </c>
      <c r="N440" s="433"/>
      <c r="O440" s="261">
        <f>SUM(O428:O439)</f>
        <v>0</v>
      </c>
    </row>
    <row r="441" spans="1:15" ht="15.75">
      <c r="A441" s="213"/>
      <c r="B441" s="213" t="s">
        <v>640</v>
      </c>
      <c r="C441" s="213"/>
      <c r="D441" s="213"/>
      <c r="E441" s="276" t="s">
        <v>641</v>
      </c>
      <c r="F441" s="213"/>
      <c r="G441" s="278"/>
      <c r="H441" s="438"/>
      <c r="I441" s="279"/>
      <c r="J441" s="438"/>
      <c r="K441" s="224">
        <f t="shared" si="386"/>
        <v>0</v>
      </c>
      <c r="L441" s="438"/>
      <c r="M441" s="224">
        <f t="shared" si="386"/>
        <v>0</v>
      </c>
      <c r="N441" s="438"/>
      <c r="O441" s="224">
        <f t="shared" ref="O441" si="426">N441*$G441</f>
        <v>0</v>
      </c>
    </row>
    <row r="442" spans="1:15" ht="38.25">
      <c r="A442" s="332"/>
      <c r="B442" s="332"/>
      <c r="C442" s="302" t="s">
        <v>25</v>
      </c>
      <c r="D442" s="302"/>
      <c r="E442" s="340" t="s">
        <v>642</v>
      </c>
      <c r="F442" s="312" t="s">
        <v>545</v>
      </c>
      <c r="G442" s="226">
        <v>0</v>
      </c>
      <c r="H442" s="426"/>
      <c r="I442" s="224">
        <f t="shared" ref="I442:I454" si="427">H442*$G442</f>
        <v>0</v>
      </c>
      <c r="J442" s="426"/>
      <c r="K442" s="224">
        <f t="shared" si="386"/>
        <v>0</v>
      </c>
      <c r="L442" s="426"/>
      <c r="M442" s="224">
        <f t="shared" si="386"/>
        <v>0</v>
      </c>
      <c r="N442" s="487">
        <v>880</v>
      </c>
      <c r="O442" s="224">
        <f t="shared" ref="O442" si="428">N442*$G442</f>
        <v>0</v>
      </c>
    </row>
    <row r="443" spans="1:15" ht="38.25">
      <c r="A443" s="332"/>
      <c r="B443" s="332"/>
      <c r="C443" s="302" t="s">
        <v>28</v>
      </c>
      <c r="D443" s="329" t="s">
        <v>643</v>
      </c>
      <c r="E443" s="313" t="s">
        <v>644</v>
      </c>
      <c r="F443" s="312" t="s">
        <v>545</v>
      </c>
      <c r="G443" s="226">
        <v>35</v>
      </c>
      <c r="H443" s="426">
        <v>250</v>
      </c>
      <c r="I443" s="224">
        <f t="shared" si="427"/>
        <v>8750</v>
      </c>
      <c r="J443" s="426">
        <v>1600</v>
      </c>
      <c r="K443" s="224">
        <f t="shared" si="386"/>
        <v>56000</v>
      </c>
      <c r="L443" s="494">
        <v>900</v>
      </c>
      <c r="M443" s="224">
        <f t="shared" si="386"/>
        <v>31500</v>
      </c>
      <c r="N443" s="487">
        <v>1150</v>
      </c>
      <c r="O443" s="224">
        <f t="shared" ref="O443" si="429">N443*$G443</f>
        <v>40250</v>
      </c>
    </row>
    <row r="444" spans="1:15" ht="38.25">
      <c r="A444" s="332"/>
      <c r="B444" s="332"/>
      <c r="C444" s="302" t="s">
        <v>30</v>
      </c>
      <c r="D444" s="329"/>
      <c r="E444" s="292" t="s">
        <v>645</v>
      </c>
      <c r="F444" s="312" t="s">
        <v>545</v>
      </c>
      <c r="G444" s="226"/>
      <c r="H444" s="426"/>
      <c r="I444" s="224">
        <f t="shared" si="427"/>
        <v>0</v>
      </c>
      <c r="J444" s="426"/>
      <c r="K444" s="224">
        <f t="shared" si="386"/>
        <v>0</v>
      </c>
      <c r="L444" s="426"/>
      <c r="M444" s="224">
        <f t="shared" si="386"/>
        <v>0</v>
      </c>
      <c r="N444" s="487">
        <v>935</v>
      </c>
      <c r="O444" s="224">
        <f t="shared" ref="O444" si="430">N444*$G444</f>
        <v>0</v>
      </c>
    </row>
    <row r="445" spans="1:15" ht="38.25">
      <c r="A445" s="302"/>
      <c r="B445" s="302"/>
      <c r="C445" s="302" t="s">
        <v>32</v>
      </c>
      <c r="D445" s="329" t="s">
        <v>643</v>
      </c>
      <c r="E445" s="313" t="s">
        <v>646</v>
      </c>
      <c r="F445" s="312" t="s">
        <v>545</v>
      </c>
      <c r="G445" s="226">
        <v>0</v>
      </c>
      <c r="H445" s="426"/>
      <c r="I445" s="224">
        <f t="shared" si="427"/>
        <v>0</v>
      </c>
      <c r="J445" s="426"/>
      <c r="K445" s="224">
        <f t="shared" si="386"/>
        <v>0</v>
      </c>
      <c r="L445" s="426"/>
      <c r="M445" s="224">
        <f t="shared" si="386"/>
        <v>0</v>
      </c>
      <c r="N445" s="487">
        <v>1078</v>
      </c>
      <c r="O445" s="224">
        <f t="shared" ref="O445" si="431">N445*$G445</f>
        <v>0</v>
      </c>
    </row>
    <row r="446" spans="1:15" ht="38.25">
      <c r="A446" s="332"/>
      <c r="B446" s="332"/>
      <c r="C446" s="302" t="s">
        <v>34</v>
      </c>
      <c r="D446" s="329"/>
      <c r="E446" s="292" t="s">
        <v>647</v>
      </c>
      <c r="F446" s="312" t="s">
        <v>545</v>
      </c>
      <c r="G446" s="226"/>
      <c r="H446" s="426"/>
      <c r="I446" s="224">
        <f t="shared" si="427"/>
        <v>0</v>
      </c>
      <c r="J446" s="426"/>
      <c r="K446" s="224">
        <f t="shared" si="386"/>
        <v>0</v>
      </c>
      <c r="L446" s="426"/>
      <c r="M446" s="224">
        <f t="shared" si="386"/>
        <v>0</v>
      </c>
      <c r="N446" s="487">
        <v>682</v>
      </c>
      <c r="O446" s="224">
        <f t="shared" ref="O446" si="432">N446*$G446</f>
        <v>0</v>
      </c>
    </row>
    <row r="447" spans="1:15" ht="38.25">
      <c r="A447" s="302"/>
      <c r="B447" s="302"/>
      <c r="C447" s="302" t="s">
        <v>36</v>
      </c>
      <c r="D447" s="329" t="s">
        <v>643</v>
      </c>
      <c r="E447" s="313" t="s">
        <v>648</v>
      </c>
      <c r="F447" s="312" t="s">
        <v>545</v>
      </c>
      <c r="G447" s="226"/>
      <c r="H447" s="426"/>
      <c r="I447" s="224">
        <f t="shared" si="427"/>
        <v>0</v>
      </c>
      <c r="J447" s="426"/>
      <c r="K447" s="224">
        <f t="shared" si="386"/>
        <v>0</v>
      </c>
      <c r="L447" s="426"/>
      <c r="M447" s="224">
        <f t="shared" si="386"/>
        <v>0</v>
      </c>
      <c r="N447" s="487">
        <v>770</v>
      </c>
      <c r="O447" s="224">
        <f t="shared" ref="O447" si="433">N447*$G447</f>
        <v>0</v>
      </c>
    </row>
    <row r="448" spans="1:15" ht="38.25">
      <c r="A448" s="332"/>
      <c r="B448" s="332"/>
      <c r="C448" s="302" t="s">
        <v>38</v>
      </c>
      <c r="D448" s="329"/>
      <c r="E448" s="292" t="s">
        <v>649</v>
      </c>
      <c r="F448" s="312" t="s">
        <v>545</v>
      </c>
      <c r="G448" s="226"/>
      <c r="H448" s="426"/>
      <c r="I448" s="224">
        <f t="shared" si="427"/>
        <v>0</v>
      </c>
      <c r="J448" s="426"/>
      <c r="K448" s="224">
        <f t="shared" si="386"/>
        <v>0</v>
      </c>
      <c r="L448" s="426"/>
      <c r="M448" s="224">
        <f t="shared" si="386"/>
        <v>0</v>
      </c>
      <c r="N448" s="487">
        <v>539</v>
      </c>
      <c r="O448" s="224">
        <f t="shared" ref="O448" si="434">N448*$G448</f>
        <v>0</v>
      </c>
    </row>
    <row r="449" spans="1:15" ht="38.25">
      <c r="A449" s="302"/>
      <c r="B449" s="302"/>
      <c r="C449" s="302" t="s">
        <v>421</v>
      </c>
      <c r="D449" s="329" t="s">
        <v>643</v>
      </c>
      <c r="E449" s="313" t="s">
        <v>1167</v>
      </c>
      <c r="F449" s="312" t="s">
        <v>545</v>
      </c>
      <c r="G449" s="226">
        <v>0</v>
      </c>
      <c r="H449" s="426"/>
      <c r="I449" s="224">
        <f t="shared" si="427"/>
        <v>0</v>
      </c>
      <c r="J449" s="426"/>
      <c r="K449" s="224">
        <f t="shared" si="386"/>
        <v>0</v>
      </c>
      <c r="L449" s="426"/>
      <c r="M449" s="224">
        <f t="shared" si="386"/>
        <v>0</v>
      </c>
      <c r="N449" s="487">
        <v>605</v>
      </c>
      <c r="O449" s="224">
        <f t="shared" ref="O449" si="435">N449*$G449</f>
        <v>0</v>
      </c>
    </row>
    <row r="450" spans="1:15" ht="38.25">
      <c r="A450" s="302"/>
      <c r="B450" s="302"/>
      <c r="C450" s="302" t="s">
        <v>40</v>
      </c>
      <c r="D450" s="341" t="s">
        <v>650</v>
      </c>
      <c r="E450" s="292" t="s">
        <v>651</v>
      </c>
      <c r="F450" s="312"/>
      <c r="G450" s="226"/>
      <c r="H450" s="426"/>
      <c r="I450" s="224"/>
      <c r="J450" s="426"/>
      <c r="K450" s="224">
        <f t="shared" si="386"/>
        <v>0</v>
      </c>
      <c r="L450" s="426"/>
      <c r="M450" s="224">
        <f t="shared" si="386"/>
        <v>0</v>
      </c>
      <c r="N450" s="426"/>
      <c r="O450" s="224">
        <f t="shared" ref="O450" si="436">N450*$G450</f>
        <v>0</v>
      </c>
    </row>
    <row r="451" spans="1:15">
      <c r="A451" s="302"/>
      <c r="B451" s="302"/>
      <c r="C451" s="302" t="s">
        <v>43</v>
      </c>
      <c r="D451" s="341"/>
      <c r="E451" s="292" t="s">
        <v>652</v>
      </c>
      <c r="F451" s="312" t="s">
        <v>545</v>
      </c>
      <c r="G451" s="226"/>
      <c r="H451" s="426"/>
      <c r="I451" s="224">
        <f t="shared" si="427"/>
        <v>0</v>
      </c>
      <c r="J451" s="426"/>
      <c r="K451" s="224">
        <f t="shared" si="386"/>
        <v>0</v>
      </c>
      <c r="L451" s="426"/>
      <c r="M451" s="224">
        <f t="shared" si="386"/>
        <v>0</v>
      </c>
      <c r="N451" s="426"/>
      <c r="O451" s="224">
        <f t="shared" ref="O451" si="437">N451*$G451</f>
        <v>0</v>
      </c>
    </row>
    <row r="452" spans="1:15">
      <c r="A452" s="302"/>
      <c r="B452" s="302"/>
      <c r="C452" s="302" t="s">
        <v>46</v>
      </c>
      <c r="D452" s="341"/>
      <c r="E452" s="292" t="s">
        <v>653</v>
      </c>
      <c r="F452" s="312" t="s">
        <v>545</v>
      </c>
      <c r="G452" s="226"/>
      <c r="H452" s="426"/>
      <c r="I452" s="224">
        <f t="shared" si="427"/>
        <v>0</v>
      </c>
      <c r="J452" s="426"/>
      <c r="K452" s="224">
        <f t="shared" si="386"/>
        <v>0</v>
      </c>
      <c r="L452" s="426"/>
      <c r="M452" s="224">
        <f t="shared" si="386"/>
        <v>0</v>
      </c>
      <c r="N452" s="426"/>
      <c r="O452" s="224">
        <f t="shared" ref="O452" si="438">N452*$G452</f>
        <v>0</v>
      </c>
    </row>
    <row r="453" spans="1:15">
      <c r="A453" s="302"/>
      <c r="B453" s="302"/>
      <c r="C453" s="302" t="s">
        <v>48</v>
      </c>
      <c r="D453" s="341"/>
      <c r="E453" s="292" t="s">
        <v>654</v>
      </c>
      <c r="F453" s="312" t="s">
        <v>545</v>
      </c>
      <c r="G453" s="226"/>
      <c r="H453" s="426"/>
      <c r="I453" s="224">
        <f t="shared" si="427"/>
        <v>0</v>
      </c>
      <c r="J453" s="426"/>
      <c r="K453" s="224">
        <f t="shared" si="386"/>
        <v>0</v>
      </c>
      <c r="L453" s="426"/>
      <c r="M453" s="224">
        <f t="shared" si="386"/>
        <v>0</v>
      </c>
      <c r="N453" s="426"/>
      <c r="O453" s="224">
        <f t="shared" ref="O453" si="439">N453*$G453</f>
        <v>0</v>
      </c>
    </row>
    <row r="454" spans="1:15">
      <c r="A454" s="302"/>
      <c r="B454" s="302"/>
      <c r="C454" s="302" t="s">
        <v>50</v>
      </c>
      <c r="D454" s="330"/>
      <c r="E454" s="292" t="s">
        <v>655</v>
      </c>
      <c r="F454" s="312" t="s">
        <v>545</v>
      </c>
      <c r="G454" s="226"/>
      <c r="H454" s="426"/>
      <c r="I454" s="224">
        <f t="shared" si="427"/>
        <v>0</v>
      </c>
      <c r="J454" s="426"/>
      <c r="K454" s="224">
        <f t="shared" si="386"/>
        <v>0</v>
      </c>
      <c r="L454" s="426"/>
      <c r="M454" s="224">
        <f t="shared" si="386"/>
        <v>0</v>
      </c>
      <c r="N454" s="426"/>
      <c r="O454" s="224">
        <f t="shared" ref="O454" si="440">N454*$G454</f>
        <v>0</v>
      </c>
    </row>
    <row r="455" spans="1:15" ht="47.25">
      <c r="A455" s="230" t="s">
        <v>656</v>
      </c>
      <c r="B455" s="230"/>
      <c r="C455" s="232"/>
      <c r="D455" s="232"/>
      <c r="E455" s="258"/>
      <c r="F455" s="259"/>
      <c r="G455" s="260"/>
      <c r="H455" s="433"/>
      <c r="I455" s="261">
        <f>SUM(I442:I454)</f>
        <v>8750</v>
      </c>
      <c r="J455" s="433"/>
      <c r="K455" s="261">
        <f>SUM(K442:K454)</f>
        <v>56000</v>
      </c>
      <c r="L455" s="433"/>
      <c r="M455" s="261">
        <f>SUM(M442:M454)</f>
        <v>31500</v>
      </c>
      <c r="N455" s="433"/>
      <c r="O455" s="261">
        <f>SUM(O442:O454)</f>
        <v>40250</v>
      </c>
    </row>
    <row r="456" spans="1:15" ht="15.75">
      <c r="A456" s="213"/>
      <c r="B456" s="213" t="s">
        <v>657</v>
      </c>
      <c r="C456" s="213"/>
      <c r="D456" s="213"/>
      <c r="E456" s="276" t="s">
        <v>658</v>
      </c>
      <c r="F456" s="277"/>
      <c r="G456" s="278"/>
      <c r="H456" s="438"/>
      <c r="I456" s="279"/>
      <c r="J456" s="438"/>
      <c r="K456" s="224">
        <f t="shared" si="386"/>
        <v>0</v>
      </c>
      <c r="L456" s="438"/>
      <c r="M456" s="224">
        <f t="shared" si="386"/>
        <v>0</v>
      </c>
      <c r="N456" s="438"/>
      <c r="O456" s="224">
        <f t="shared" ref="O456" si="441">N456*$G456</f>
        <v>0</v>
      </c>
    </row>
    <row r="457" spans="1:15" ht="25.5">
      <c r="A457" s="332"/>
      <c r="B457" s="332"/>
      <c r="C457" s="302" t="s">
        <v>25</v>
      </c>
      <c r="D457" s="302"/>
      <c r="E457" s="296" t="s">
        <v>659</v>
      </c>
      <c r="F457" s="312" t="s">
        <v>660</v>
      </c>
      <c r="G457" s="226">
        <v>21.080453363062059</v>
      </c>
      <c r="H457" s="426">
        <v>130</v>
      </c>
      <c r="I457" s="224">
        <f t="shared" ref="I457" si="442">H457*$G457</f>
        <v>2740.4589371980678</v>
      </c>
      <c r="J457" s="426">
        <v>150</v>
      </c>
      <c r="K457" s="224">
        <f t="shared" si="386"/>
        <v>3162.0680044593087</v>
      </c>
      <c r="L457" s="494">
        <v>2000</v>
      </c>
      <c r="M457" s="224">
        <f t="shared" si="386"/>
        <v>42160.906726124114</v>
      </c>
      <c r="N457" s="487">
        <v>118.58</v>
      </c>
      <c r="O457" s="224">
        <f t="shared" ref="O457" si="443">N457*$G457</f>
        <v>2499.7201597918988</v>
      </c>
    </row>
    <row r="458" spans="1:15" ht="38.25">
      <c r="A458" s="259" t="s">
        <v>661</v>
      </c>
      <c r="B458" s="259"/>
      <c r="C458" s="284"/>
      <c r="D458" s="284"/>
      <c r="E458" s="260"/>
      <c r="F458" s="259"/>
      <c r="G458" s="260"/>
      <c r="H458" s="433"/>
      <c r="I458" s="261">
        <f>SUM(I457)</f>
        <v>2740.4589371980678</v>
      </c>
      <c r="J458" s="433"/>
      <c r="K458" s="261">
        <f>SUM(K457)</f>
        <v>3162.0680044593087</v>
      </c>
      <c r="L458" s="433"/>
      <c r="M458" s="261">
        <f>SUM(M457)</f>
        <v>42160.906726124114</v>
      </c>
      <c r="N458" s="433"/>
      <c r="O458" s="261">
        <f>SUM(O457)</f>
        <v>2499.7201597918988</v>
      </c>
    </row>
    <row r="459" spans="1:15" ht="15.75">
      <c r="A459" s="213"/>
      <c r="B459" s="213" t="s">
        <v>662</v>
      </c>
      <c r="C459" s="213" t="s">
        <v>22</v>
      </c>
      <c r="D459" s="213"/>
      <c r="E459" s="276" t="s">
        <v>663</v>
      </c>
      <c r="F459" s="277"/>
      <c r="G459" s="278"/>
      <c r="H459" s="438"/>
      <c r="I459" s="279"/>
      <c r="J459" s="438"/>
      <c r="K459" s="224">
        <f t="shared" si="386"/>
        <v>0</v>
      </c>
      <c r="L459" s="438"/>
      <c r="M459" s="224">
        <f t="shared" si="386"/>
        <v>0</v>
      </c>
      <c r="N459" s="438"/>
      <c r="O459" s="224">
        <f t="shared" ref="O459" si="444">N459*$G459</f>
        <v>0</v>
      </c>
    </row>
    <row r="460" spans="1:15">
      <c r="A460" s="332"/>
      <c r="B460" s="332"/>
      <c r="C460" s="302" t="s">
        <v>25</v>
      </c>
      <c r="D460" s="302"/>
      <c r="E460" s="342" t="s">
        <v>664</v>
      </c>
      <c r="F460" s="222" t="s">
        <v>334</v>
      </c>
      <c r="G460" s="226">
        <v>0</v>
      </c>
      <c r="H460" s="426"/>
      <c r="I460" s="224">
        <f t="shared" ref="I460:I461" si="445">H460*$G460</f>
        <v>0</v>
      </c>
      <c r="J460" s="426"/>
      <c r="K460" s="224">
        <f t="shared" si="386"/>
        <v>0</v>
      </c>
      <c r="L460" s="426"/>
      <c r="M460" s="224">
        <f t="shared" si="386"/>
        <v>0</v>
      </c>
      <c r="N460" s="481">
        <v>9350</v>
      </c>
      <c r="O460" s="224">
        <f t="shared" ref="O460" si="446">N460*$G460</f>
        <v>0</v>
      </c>
    </row>
    <row r="461" spans="1:15">
      <c r="A461" s="332"/>
      <c r="B461" s="332"/>
      <c r="C461" s="302" t="s">
        <v>28</v>
      </c>
      <c r="D461" s="302"/>
      <c r="E461" s="342" t="s">
        <v>665</v>
      </c>
      <c r="F461" s="222" t="s">
        <v>666</v>
      </c>
      <c r="G461" s="226">
        <v>1</v>
      </c>
      <c r="H461" s="426">
        <v>12000</v>
      </c>
      <c r="I461" s="224">
        <f t="shared" si="445"/>
        <v>12000</v>
      </c>
      <c r="J461" s="426">
        <v>23500</v>
      </c>
      <c r="K461" s="224">
        <f t="shared" si="386"/>
        <v>23500</v>
      </c>
      <c r="L461" s="494">
        <v>18000</v>
      </c>
      <c r="M461" s="224">
        <f t="shared" si="386"/>
        <v>18000</v>
      </c>
      <c r="N461" s="481">
        <v>12500</v>
      </c>
      <c r="O461" s="224">
        <f t="shared" ref="O461" si="447">N461*$G461</f>
        <v>12500</v>
      </c>
    </row>
    <row r="462" spans="1:15" ht="38.25">
      <c r="A462" s="259" t="s">
        <v>667</v>
      </c>
      <c r="B462" s="259"/>
      <c r="C462" s="284"/>
      <c r="D462" s="284"/>
      <c r="E462" s="260"/>
      <c r="F462" s="259"/>
      <c r="G462" s="260"/>
      <c r="H462" s="433"/>
      <c r="I462" s="261">
        <f>SUM(I460:I461)</f>
        <v>12000</v>
      </c>
      <c r="J462" s="433"/>
      <c r="K462" s="261">
        <f>SUM(K460:K461)</f>
        <v>23500</v>
      </c>
      <c r="L462" s="433"/>
      <c r="M462" s="261">
        <f>SUM(M460:M461)</f>
        <v>18000</v>
      </c>
      <c r="N462" s="433"/>
      <c r="O462" s="261">
        <f>SUM(O460:O461)</f>
        <v>12500</v>
      </c>
    </row>
    <row r="463" spans="1:15" ht="15.75">
      <c r="A463" s="213"/>
      <c r="B463" s="213" t="s">
        <v>668</v>
      </c>
      <c r="C463" s="213" t="s">
        <v>22</v>
      </c>
      <c r="D463" s="213"/>
      <c r="E463" s="276" t="s">
        <v>669</v>
      </c>
      <c r="F463" s="277"/>
      <c r="G463" s="278"/>
      <c r="H463" s="438"/>
      <c r="I463" s="279"/>
      <c r="J463" s="438"/>
      <c r="K463" s="224">
        <f t="shared" si="386"/>
        <v>0</v>
      </c>
      <c r="L463" s="438"/>
      <c r="M463" s="224">
        <f t="shared" si="386"/>
        <v>0</v>
      </c>
      <c r="N463" s="438"/>
      <c r="O463" s="224">
        <f t="shared" ref="O463" si="448">N463*$G463</f>
        <v>0</v>
      </c>
    </row>
    <row r="464" spans="1:15">
      <c r="A464" s="332"/>
      <c r="B464" s="332"/>
      <c r="C464" s="302" t="s">
        <v>25</v>
      </c>
      <c r="D464" s="302"/>
      <c r="E464" s="343" t="s">
        <v>670</v>
      </c>
      <c r="F464" s="301" t="s">
        <v>671</v>
      </c>
      <c r="G464" s="226">
        <v>1</v>
      </c>
      <c r="H464" s="426">
        <v>20000</v>
      </c>
      <c r="I464" s="224">
        <f t="shared" ref="I464:I475" si="449">H464*$G464</f>
        <v>20000</v>
      </c>
      <c r="J464" s="426">
        <v>23500</v>
      </c>
      <c r="K464" s="224">
        <f t="shared" si="386"/>
        <v>23500</v>
      </c>
      <c r="L464" s="426">
        <v>65000</v>
      </c>
      <c r="M464" s="224">
        <f t="shared" si="386"/>
        <v>65000</v>
      </c>
      <c r="N464" s="473">
        <v>42350</v>
      </c>
      <c r="O464" s="224">
        <f t="shared" ref="O464" si="450">N464*$G464</f>
        <v>42350</v>
      </c>
    </row>
    <row r="465" spans="1:15" ht="25.5">
      <c r="A465" s="332"/>
      <c r="B465" s="332"/>
      <c r="C465" s="302" t="s">
        <v>28</v>
      </c>
      <c r="D465" s="302"/>
      <c r="E465" s="343" t="s">
        <v>672</v>
      </c>
      <c r="F465" s="312" t="s">
        <v>545</v>
      </c>
      <c r="G465" s="226">
        <v>0</v>
      </c>
      <c r="H465" s="426"/>
      <c r="I465" s="224">
        <f t="shared" si="449"/>
        <v>0</v>
      </c>
      <c r="J465" s="426"/>
      <c r="K465" s="224">
        <f t="shared" si="386"/>
        <v>0</v>
      </c>
      <c r="L465" s="426"/>
      <c r="M465" s="224">
        <f t="shared" si="386"/>
        <v>0</v>
      </c>
      <c r="N465" s="489">
        <v>49.5</v>
      </c>
      <c r="O465" s="224">
        <f t="shared" ref="O465" si="451">N465*$G465</f>
        <v>0</v>
      </c>
    </row>
    <row r="466" spans="1:15">
      <c r="A466" s="332"/>
      <c r="B466" s="332"/>
      <c r="C466" s="302" t="s">
        <v>30</v>
      </c>
      <c r="D466" s="302"/>
      <c r="E466" s="343" t="s">
        <v>673</v>
      </c>
      <c r="F466" s="301" t="s">
        <v>296</v>
      </c>
      <c r="G466" s="226">
        <v>3</v>
      </c>
      <c r="H466" s="426">
        <v>300</v>
      </c>
      <c r="I466" s="224">
        <f t="shared" si="449"/>
        <v>900</v>
      </c>
      <c r="J466" s="426">
        <v>550</v>
      </c>
      <c r="K466" s="224">
        <f t="shared" si="386"/>
        <v>1650</v>
      </c>
      <c r="L466" s="426">
        <v>700</v>
      </c>
      <c r="M466" s="224">
        <f t="shared" si="386"/>
        <v>2100</v>
      </c>
      <c r="N466" s="473">
        <v>1045</v>
      </c>
      <c r="O466" s="224">
        <f t="shared" ref="O466" si="452">N466*$G466</f>
        <v>3135</v>
      </c>
    </row>
    <row r="467" spans="1:15">
      <c r="A467" s="332"/>
      <c r="B467" s="332"/>
      <c r="C467" s="302" t="s">
        <v>32</v>
      </c>
      <c r="D467" s="302"/>
      <c r="E467" s="343" t="s">
        <v>674</v>
      </c>
      <c r="F467" s="312" t="s">
        <v>545</v>
      </c>
      <c r="G467" s="226">
        <v>200</v>
      </c>
      <c r="H467" s="426">
        <v>25</v>
      </c>
      <c r="I467" s="224">
        <f t="shared" si="449"/>
        <v>5000</v>
      </c>
      <c r="J467" s="426">
        <v>95</v>
      </c>
      <c r="K467" s="224">
        <f t="shared" ref="K467:M529" si="453">J467*$G467</f>
        <v>19000</v>
      </c>
      <c r="L467" s="494">
        <v>450</v>
      </c>
      <c r="M467" s="224">
        <f t="shared" si="453"/>
        <v>90000</v>
      </c>
      <c r="N467" s="473">
        <v>44</v>
      </c>
      <c r="O467" s="224">
        <f t="shared" ref="O467" si="454">N467*$G467</f>
        <v>8800</v>
      </c>
    </row>
    <row r="468" spans="1:15">
      <c r="A468" s="332"/>
      <c r="B468" s="332"/>
      <c r="C468" s="302" t="s">
        <v>34</v>
      </c>
      <c r="D468" s="302"/>
      <c r="E468" s="343" t="s">
        <v>675</v>
      </c>
      <c r="F468" s="312" t="s">
        <v>545</v>
      </c>
      <c r="G468" s="226">
        <v>120</v>
      </c>
      <c r="H468" s="431">
        <v>35</v>
      </c>
      <c r="I468" s="224">
        <f t="shared" si="449"/>
        <v>4200</v>
      </c>
      <c r="J468" s="431">
        <v>110</v>
      </c>
      <c r="K468" s="224">
        <f t="shared" si="453"/>
        <v>13200</v>
      </c>
      <c r="L468" s="494">
        <f>80+100</f>
        <v>180</v>
      </c>
      <c r="M468" s="224">
        <f t="shared" si="453"/>
        <v>21600</v>
      </c>
      <c r="N468" s="473">
        <v>135</v>
      </c>
      <c r="O468" s="224">
        <f t="shared" ref="O468" si="455">N468*$G468</f>
        <v>16200</v>
      </c>
    </row>
    <row r="469" spans="1:15">
      <c r="A469" s="332"/>
      <c r="B469" s="332"/>
      <c r="C469" s="302" t="s">
        <v>36</v>
      </c>
      <c r="D469" s="302"/>
      <c r="E469" s="343" t="s">
        <v>676</v>
      </c>
      <c r="F469" s="301" t="s">
        <v>296</v>
      </c>
      <c r="G469" s="226">
        <v>4</v>
      </c>
      <c r="H469" s="426">
        <v>200</v>
      </c>
      <c r="I469" s="224">
        <f t="shared" si="449"/>
        <v>800</v>
      </c>
      <c r="J469" s="426">
        <v>561</v>
      </c>
      <c r="K469" s="224">
        <f t="shared" si="453"/>
        <v>2244</v>
      </c>
      <c r="L469" s="494"/>
      <c r="M469" s="224">
        <f t="shared" si="453"/>
        <v>0</v>
      </c>
      <c r="N469" s="473">
        <v>935</v>
      </c>
      <c r="O469" s="224">
        <f t="shared" ref="O469" si="456">N469*$G469</f>
        <v>3740</v>
      </c>
    </row>
    <row r="470" spans="1:15">
      <c r="A470" s="332"/>
      <c r="B470" s="332"/>
      <c r="C470" s="302" t="s">
        <v>38</v>
      </c>
      <c r="D470" s="302"/>
      <c r="E470" s="344" t="s">
        <v>1168</v>
      </c>
      <c r="F470" s="312" t="s">
        <v>545</v>
      </c>
      <c r="G470" s="226">
        <v>40</v>
      </c>
      <c r="H470" s="431">
        <v>150</v>
      </c>
      <c r="I470" s="224">
        <f t="shared" si="449"/>
        <v>6000</v>
      </c>
      <c r="J470" s="431">
        <v>140</v>
      </c>
      <c r="K470" s="224">
        <f t="shared" si="453"/>
        <v>5600</v>
      </c>
      <c r="L470" s="494">
        <v>410</v>
      </c>
      <c r="M470" s="224">
        <f t="shared" si="453"/>
        <v>16400</v>
      </c>
      <c r="N470" s="473">
        <v>80</v>
      </c>
      <c r="O470" s="224">
        <f t="shared" ref="O470" si="457">N470*$G470</f>
        <v>3200</v>
      </c>
    </row>
    <row r="471" spans="1:15">
      <c r="A471" s="332"/>
      <c r="B471" s="332"/>
      <c r="C471" s="302" t="s">
        <v>40</v>
      </c>
      <c r="D471" s="329" t="s">
        <v>677</v>
      </c>
      <c r="E471" s="344"/>
      <c r="F471" s="301"/>
      <c r="G471" s="226"/>
      <c r="H471" s="426"/>
      <c r="I471" s="224"/>
      <c r="J471" s="426"/>
      <c r="K471" s="224">
        <f t="shared" si="453"/>
        <v>0</v>
      </c>
      <c r="L471" s="426"/>
      <c r="M471" s="224">
        <f t="shared" si="453"/>
        <v>0</v>
      </c>
      <c r="N471" s="426"/>
      <c r="O471" s="224">
        <f t="shared" ref="O471" si="458">N471*$G471</f>
        <v>0</v>
      </c>
    </row>
    <row r="472" spans="1:15">
      <c r="A472" s="332"/>
      <c r="B472" s="332"/>
      <c r="C472" s="302" t="s">
        <v>43</v>
      </c>
      <c r="D472" s="302"/>
      <c r="E472" s="345" t="s">
        <v>678</v>
      </c>
      <c r="F472" s="312" t="s">
        <v>400</v>
      </c>
      <c r="G472" s="226">
        <v>1</v>
      </c>
      <c r="H472" s="426">
        <v>1000</v>
      </c>
      <c r="I472" s="224">
        <f t="shared" si="449"/>
        <v>1000</v>
      </c>
      <c r="J472" s="426"/>
      <c r="K472" s="224">
        <f t="shared" si="453"/>
        <v>0</v>
      </c>
      <c r="L472" s="426"/>
      <c r="M472" s="224">
        <f t="shared" si="453"/>
        <v>0</v>
      </c>
      <c r="N472" s="490">
        <v>385</v>
      </c>
      <c r="O472" s="224">
        <f t="shared" ref="O472" si="459">N472*$G472</f>
        <v>385</v>
      </c>
    </row>
    <row r="473" spans="1:15">
      <c r="A473" s="332"/>
      <c r="B473" s="332"/>
      <c r="C473" s="302" t="s">
        <v>46</v>
      </c>
      <c r="D473" s="302"/>
      <c r="E473" s="345" t="s">
        <v>679</v>
      </c>
      <c r="F473" s="312" t="s">
        <v>400</v>
      </c>
      <c r="G473" s="226">
        <v>20</v>
      </c>
      <c r="H473" s="431">
        <v>500</v>
      </c>
      <c r="I473" s="224">
        <f t="shared" si="449"/>
        <v>10000</v>
      </c>
      <c r="J473" s="431"/>
      <c r="K473" s="224">
        <f t="shared" si="453"/>
        <v>0</v>
      </c>
      <c r="L473" s="431"/>
      <c r="M473" s="224">
        <f t="shared" si="453"/>
        <v>0</v>
      </c>
      <c r="N473" s="490">
        <v>550</v>
      </c>
      <c r="O473" s="224">
        <f t="shared" ref="O473" si="460">N473*$G473</f>
        <v>11000</v>
      </c>
    </row>
    <row r="474" spans="1:15">
      <c r="A474" s="332"/>
      <c r="B474" s="332"/>
      <c r="C474" s="302" t="s">
        <v>48</v>
      </c>
      <c r="D474" s="302"/>
      <c r="E474" s="345" t="s">
        <v>680</v>
      </c>
      <c r="F474" s="312" t="s">
        <v>400</v>
      </c>
      <c r="G474" s="226">
        <v>5</v>
      </c>
      <c r="H474" s="431">
        <v>1500</v>
      </c>
      <c r="I474" s="224">
        <f t="shared" si="449"/>
        <v>7500</v>
      </c>
      <c r="J474" s="431"/>
      <c r="K474" s="224">
        <f t="shared" si="453"/>
        <v>0</v>
      </c>
      <c r="L474" s="431"/>
      <c r="M474" s="224">
        <f t="shared" si="453"/>
        <v>0</v>
      </c>
      <c r="N474" s="490">
        <v>1500</v>
      </c>
      <c r="O474" s="224">
        <f t="shared" ref="O474" si="461">N474*$G474</f>
        <v>7500</v>
      </c>
    </row>
    <row r="475" spans="1:15">
      <c r="A475" s="332"/>
      <c r="B475" s="332"/>
      <c r="C475" s="302" t="s">
        <v>50</v>
      </c>
      <c r="D475" s="302"/>
      <c r="E475" s="345" t="s">
        <v>681</v>
      </c>
      <c r="F475" s="312" t="s">
        <v>400</v>
      </c>
      <c r="G475" s="226">
        <v>0</v>
      </c>
      <c r="H475" s="426"/>
      <c r="I475" s="224">
        <f t="shared" si="449"/>
        <v>0</v>
      </c>
      <c r="J475" s="426"/>
      <c r="K475" s="224">
        <f t="shared" si="453"/>
        <v>0</v>
      </c>
      <c r="L475" s="426"/>
      <c r="M475" s="224">
        <f t="shared" si="453"/>
        <v>0</v>
      </c>
      <c r="N475" s="490">
        <v>2351.25</v>
      </c>
      <c r="O475" s="224">
        <f t="shared" ref="O475" si="462">N475*$G475</f>
        <v>0</v>
      </c>
    </row>
    <row r="476" spans="1:15" ht="63">
      <c r="A476" s="230" t="s">
        <v>682</v>
      </c>
      <c r="B476" s="230"/>
      <c r="C476" s="232"/>
      <c r="D476" s="232"/>
      <c r="E476" s="258"/>
      <c r="F476" s="259"/>
      <c r="G476" s="260"/>
      <c r="H476" s="433"/>
      <c r="I476" s="261">
        <f>SUM(I464:I475)</f>
        <v>55400</v>
      </c>
      <c r="J476" s="433"/>
      <c r="K476" s="261">
        <f>SUM(K464:K475)</f>
        <v>65194</v>
      </c>
      <c r="L476" s="433"/>
      <c r="M476" s="261">
        <f>SUM(M464:M475)</f>
        <v>195100</v>
      </c>
      <c r="N476" s="433"/>
      <c r="O476" s="261">
        <f>SUM(O464:O475)</f>
        <v>96310</v>
      </c>
    </row>
    <row r="477" spans="1:15" ht="15.75">
      <c r="A477" s="271" t="s">
        <v>683</v>
      </c>
      <c r="B477" s="271"/>
      <c r="C477" s="271"/>
      <c r="D477" s="271"/>
      <c r="E477" s="272" t="s">
        <v>684</v>
      </c>
      <c r="F477" s="271"/>
      <c r="G477" s="271"/>
      <c r="H477" s="435"/>
      <c r="I477" s="273"/>
      <c r="J477" s="435"/>
      <c r="K477" s="224">
        <f t="shared" si="453"/>
        <v>0</v>
      </c>
      <c r="L477" s="435"/>
      <c r="M477" s="224">
        <f t="shared" si="453"/>
        <v>0</v>
      </c>
      <c r="N477" s="435"/>
      <c r="O477" s="224">
        <f t="shared" ref="O477" si="463">N477*$G477</f>
        <v>0</v>
      </c>
    </row>
    <row r="478" spans="1:15" ht="15.75">
      <c r="A478" s="213"/>
      <c r="B478" s="213" t="s">
        <v>685</v>
      </c>
      <c r="C478" s="213"/>
      <c r="D478" s="213"/>
      <c r="E478" s="309"/>
      <c r="F478" s="277"/>
      <c r="G478" s="278"/>
      <c r="H478" s="438"/>
      <c r="I478" s="279"/>
      <c r="J478" s="438"/>
      <c r="K478" s="224">
        <f t="shared" si="453"/>
        <v>0</v>
      </c>
      <c r="L478" s="438"/>
      <c r="M478" s="224">
        <f t="shared" si="453"/>
        <v>0</v>
      </c>
      <c r="N478" s="438"/>
      <c r="O478" s="224">
        <f t="shared" ref="O478" si="464">N478*$G478</f>
        <v>0</v>
      </c>
    </row>
    <row r="479" spans="1:15" ht="38.25">
      <c r="A479" s="332"/>
      <c r="B479" s="332"/>
      <c r="C479" s="302" t="s">
        <v>22</v>
      </c>
      <c r="D479" s="312"/>
      <c r="E479" s="346" t="s">
        <v>686</v>
      </c>
      <c r="F479" s="312" t="s">
        <v>334</v>
      </c>
      <c r="G479" s="226">
        <v>5</v>
      </c>
      <c r="H479" s="426">
        <v>2000</v>
      </c>
      <c r="I479" s="224">
        <f t="shared" ref="I479:I489" si="465">H479*$G479</f>
        <v>10000</v>
      </c>
      <c r="J479" s="426">
        <v>3550</v>
      </c>
      <c r="K479" s="224">
        <f t="shared" si="453"/>
        <v>17750</v>
      </c>
      <c r="L479" s="494">
        <v>8500</v>
      </c>
      <c r="M479" s="224">
        <f t="shared" si="453"/>
        <v>42500</v>
      </c>
      <c r="N479" s="491">
        <v>1850</v>
      </c>
      <c r="O479" s="224">
        <f t="shared" ref="O479" si="466">N479*$G479</f>
        <v>9250</v>
      </c>
    </row>
    <row r="480" spans="1:15" ht="38.25">
      <c r="A480" s="332"/>
      <c r="B480" s="332"/>
      <c r="C480" s="302" t="s">
        <v>25</v>
      </c>
      <c r="D480" s="312"/>
      <c r="E480" s="346" t="s">
        <v>687</v>
      </c>
      <c r="F480" s="312" t="s">
        <v>334</v>
      </c>
      <c r="G480" s="226">
        <v>0</v>
      </c>
      <c r="H480" s="426"/>
      <c r="I480" s="224">
        <f t="shared" si="465"/>
        <v>0</v>
      </c>
      <c r="J480" s="426"/>
      <c r="K480" s="224">
        <f t="shared" si="453"/>
        <v>0</v>
      </c>
      <c r="L480" s="494"/>
      <c r="M480" s="224">
        <f t="shared" si="453"/>
        <v>0</v>
      </c>
      <c r="N480" s="426"/>
      <c r="O480" s="224">
        <f t="shared" ref="O480" si="467">N480*$G480</f>
        <v>0</v>
      </c>
    </row>
    <row r="481" spans="1:15" ht="38.25">
      <c r="A481" s="332"/>
      <c r="B481" s="332"/>
      <c r="C481" s="302" t="s">
        <v>40</v>
      </c>
      <c r="D481" s="312"/>
      <c r="E481" s="347" t="s">
        <v>688</v>
      </c>
      <c r="F481" s="312" t="s">
        <v>334</v>
      </c>
      <c r="G481" s="226">
        <v>0</v>
      </c>
      <c r="H481" s="426"/>
      <c r="I481" s="224">
        <f t="shared" si="465"/>
        <v>0</v>
      </c>
      <c r="J481" s="426"/>
      <c r="K481" s="224">
        <f t="shared" si="453"/>
        <v>0</v>
      </c>
      <c r="L481" s="494"/>
      <c r="M481" s="224">
        <f t="shared" si="453"/>
        <v>0</v>
      </c>
      <c r="N481" s="426"/>
      <c r="O481" s="224">
        <f t="shared" ref="O481" si="468">N481*$G481</f>
        <v>0</v>
      </c>
    </row>
    <row r="482" spans="1:15" ht="38.25">
      <c r="A482" s="332"/>
      <c r="B482" s="332"/>
      <c r="C482" s="302" t="s">
        <v>52</v>
      </c>
      <c r="D482" s="312"/>
      <c r="E482" s="346" t="s">
        <v>689</v>
      </c>
      <c r="F482" s="312" t="s">
        <v>334</v>
      </c>
      <c r="G482" s="226">
        <v>2</v>
      </c>
      <c r="H482" s="426">
        <v>600</v>
      </c>
      <c r="I482" s="224">
        <f t="shared" si="465"/>
        <v>1200</v>
      </c>
      <c r="J482" s="426">
        <v>3600</v>
      </c>
      <c r="K482" s="224">
        <f t="shared" si="453"/>
        <v>7200</v>
      </c>
      <c r="L482" s="494">
        <v>2850</v>
      </c>
      <c r="M482" s="224">
        <f t="shared" si="453"/>
        <v>5700</v>
      </c>
      <c r="N482" s="426">
        <v>1950</v>
      </c>
      <c r="O482" s="224">
        <f t="shared" ref="O482" si="469">N482*$G482</f>
        <v>3900</v>
      </c>
    </row>
    <row r="483" spans="1:15" ht="38.25">
      <c r="A483" s="332"/>
      <c r="B483" s="332"/>
      <c r="C483" s="302" t="s">
        <v>79</v>
      </c>
      <c r="D483" s="312"/>
      <c r="E483" s="268" t="s">
        <v>690</v>
      </c>
      <c r="F483" s="312" t="s">
        <v>334</v>
      </c>
      <c r="G483" s="226">
        <v>0</v>
      </c>
      <c r="H483" s="426"/>
      <c r="I483" s="224">
        <f t="shared" si="465"/>
        <v>0</v>
      </c>
      <c r="J483" s="426"/>
      <c r="K483" s="224">
        <f t="shared" si="453"/>
        <v>0</v>
      </c>
      <c r="L483" s="494"/>
      <c r="M483" s="224">
        <f t="shared" si="453"/>
        <v>0</v>
      </c>
      <c r="N483" s="426"/>
      <c r="O483" s="224">
        <f t="shared" ref="O483" si="470">N483*$G483</f>
        <v>0</v>
      </c>
    </row>
    <row r="484" spans="1:15" ht="38.25">
      <c r="A484" s="332"/>
      <c r="B484" s="332"/>
      <c r="C484" s="302" t="s">
        <v>92</v>
      </c>
      <c r="D484" s="312"/>
      <c r="E484" s="346" t="s">
        <v>691</v>
      </c>
      <c r="F484" s="312" t="s">
        <v>334</v>
      </c>
      <c r="G484" s="226">
        <v>2</v>
      </c>
      <c r="H484" s="426">
        <v>4500</v>
      </c>
      <c r="I484" s="224">
        <f t="shared" si="465"/>
        <v>9000</v>
      </c>
      <c r="J484" s="426">
        <v>5500</v>
      </c>
      <c r="K484" s="224">
        <f t="shared" si="453"/>
        <v>11000</v>
      </c>
      <c r="L484" s="494">
        <v>3950</v>
      </c>
      <c r="M484" s="224">
        <f t="shared" si="453"/>
        <v>7900</v>
      </c>
      <c r="N484" s="426">
        <v>2150</v>
      </c>
      <c r="O484" s="224">
        <f t="shared" ref="O484" si="471">N484*$G484</f>
        <v>4300</v>
      </c>
    </row>
    <row r="485" spans="1:15" ht="38.25">
      <c r="A485" s="332"/>
      <c r="B485" s="332"/>
      <c r="C485" s="302" t="s">
        <v>195</v>
      </c>
      <c r="D485" s="312"/>
      <c r="E485" s="268" t="s">
        <v>692</v>
      </c>
      <c r="F485" s="312" t="s">
        <v>334</v>
      </c>
      <c r="G485" s="226">
        <v>0</v>
      </c>
      <c r="H485" s="426"/>
      <c r="I485" s="224">
        <f t="shared" si="465"/>
        <v>0</v>
      </c>
      <c r="J485" s="426"/>
      <c r="K485" s="224">
        <f t="shared" si="453"/>
        <v>0</v>
      </c>
      <c r="L485" s="494"/>
      <c r="M485" s="224">
        <f t="shared" si="453"/>
        <v>0</v>
      </c>
      <c r="N485" s="426"/>
      <c r="O485" s="224">
        <f t="shared" ref="O485" si="472">N485*$G485</f>
        <v>0</v>
      </c>
    </row>
    <row r="486" spans="1:15" ht="25.5">
      <c r="A486" s="332"/>
      <c r="B486" s="332"/>
      <c r="C486" s="302" t="s">
        <v>95</v>
      </c>
      <c r="D486" s="312"/>
      <c r="E486" s="348" t="s">
        <v>693</v>
      </c>
      <c r="F486" s="312" t="s">
        <v>694</v>
      </c>
      <c r="G486" s="226">
        <v>1</v>
      </c>
      <c r="H486" s="426">
        <v>4500</v>
      </c>
      <c r="I486" s="224">
        <f t="shared" si="465"/>
        <v>4500</v>
      </c>
      <c r="J486" s="426">
        <v>15500</v>
      </c>
      <c r="K486" s="224">
        <f t="shared" si="453"/>
        <v>15500</v>
      </c>
      <c r="L486" s="494">
        <v>5500</v>
      </c>
      <c r="M486" s="224">
        <f t="shared" si="453"/>
        <v>5500</v>
      </c>
      <c r="N486" s="426">
        <v>11500</v>
      </c>
      <c r="O486" s="224">
        <f t="shared" ref="O486" si="473">N486*$G486</f>
        <v>11500</v>
      </c>
    </row>
    <row r="487" spans="1:15" ht="25.5">
      <c r="A487" s="332"/>
      <c r="B487" s="332"/>
      <c r="C487" s="302" t="s">
        <v>541</v>
      </c>
      <c r="D487" s="312"/>
      <c r="E487" s="268" t="s">
        <v>695</v>
      </c>
      <c r="F487" s="312" t="s">
        <v>694</v>
      </c>
      <c r="G487" s="226">
        <v>0</v>
      </c>
      <c r="H487" s="426"/>
      <c r="I487" s="224">
        <f t="shared" si="465"/>
        <v>0</v>
      </c>
      <c r="J487" s="426"/>
      <c r="K487" s="224">
        <f t="shared" si="453"/>
        <v>0</v>
      </c>
      <c r="L487" s="426"/>
      <c r="M487" s="224">
        <f t="shared" si="453"/>
        <v>0</v>
      </c>
      <c r="N487" s="426"/>
      <c r="O487" s="224">
        <f t="shared" ref="O487" si="474">N487*$G487</f>
        <v>0</v>
      </c>
    </row>
    <row r="488" spans="1:15" ht="25.5">
      <c r="A488" s="332"/>
      <c r="B488" s="332"/>
      <c r="C488" s="302" t="s">
        <v>108</v>
      </c>
      <c r="D488" s="312"/>
      <c r="E488" s="345" t="s">
        <v>696</v>
      </c>
      <c r="F488" s="312" t="s">
        <v>697</v>
      </c>
      <c r="G488" s="226">
        <v>80</v>
      </c>
      <c r="H488" s="426">
        <v>160</v>
      </c>
      <c r="I488" s="224">
        <f t="shared" si="465"/>
        <v>12800</v>
      </c>
      <c r="J488" s="426">
        <v>135</v>
      </c>
      <c r="K488" s="224">
        <f t="shared" si="453"/>
        <v>10800</v>
      </c>
      <c r="L488" s="494">
        <v>135</v>
      </c>
      <c r="M488" s="224">
        <f t="shared" si="453"/>
        <v>10800</v>
      </c>
      <c r="N488" s="426">
        <v>140</v>
      </c>
      <c r="O488" s="224">
        <f t="shared" ref="O488" si="475">N488*$G488</f>
        <v>11200</v>
      </c>
    </row>
    <row r="489" spans="1:15">
      <c r="A489" s="332"/>
      <c r="B489" s="332"/>
      <c r="C489" s="302" t="s">
        <v>122</v>
      </c>
      <c r="D489" s="349"/>
      <c r="E489" s="350" t="s">
        <v>698</v>
      </c>
      <c r="F489" s="312" t="s">
        <v>334</v>
      </c>
      <c r="G489" s="351">
        <v>1</v>
      </c>
      <c r="H489" s="426">
        <v>32000</v>
      </c>
      <c r="I489" s="224">
        <f t="shared" si="465"/>
        <v>32000</v>
      </c>
      <c r="J489" s="426"/>
      <c r="K489" s="224">
        <f t="shared" si="453"/>
        <v>0</v>
      </c>
      <c r="L489" s="426">
        <v>172000</v>
      </c>
      <c r="M489" s="224">
        <f t="shared" si="453"/>
        <v>172000</v>
      </c>
      <c r="N489" s="426">
        <v>330000</v>
      </c>
      <c r="O489" s="224">
        <f t="shared" ref="O489" si="476">N489*$G489</f>
        <v>330000</v>
      </c>
    </row>
    <row r="490" spans="1:15" ht="63">
      <c r="A490" s="230" t="s">
        <v>699</v>
      </c>
      <c r="B490" s="230"/>
      <c r="C490" s="232"/>
      <c r="D490" s="232"/>
      <c r="E490" s="258"/>
      <c r="F490" s="259"/>
      <c r="G490" s="260"/>
      <c r="H490" s="433"/>
      <c r="I490" s="261">
        <f>SUM(I479:I489)</f>
        <v>69500</v>
      </c>
      <c r="J490" s="433"/>
      <c r="K490" s="261">
        <f>SUM(K479:K489)</f>
        <v>62250</v>
      </c>
      <c r="L490" s="433"/>
      <c r="M490" s="261">
        <f>SUM(M479:M489)</f>
        <v>244400</v>
      </c>
      <c r="N490" s="433"/>
      <c r="O490" s="261">
        <f>SUM(O479:O489)</f>
        <v>370150</v>
      </c>
    </row>
    <row r="491" spans="1:15" ht="15.75">
      <c r="A491" s="271" t="s">
        <v>700</v>
      </c>
      <c r="B491" s="271"/>
      <c r="C491" s="271"/>
      <c r="D491" s="271"/>
      <c r="E491" s="272" t="s">
        <v>701</v>
      </c>
      <c r="F491" s="271"/>
      <c r="G491" s="271"/>
      <c r="H491" s="435"/>
      <c r="I491" s="273"/>
      <c r="J491" s="435"/>
      <c r="K491" s="224">
        <f t="shared" si="453"/>
        <v>0</v>
      </c>
      <c r="L491" s="435"/>
      <c r="M491" s="224">
        <f t="shared" si="453"/>
        <v>0</v>
      </c>
      <c r="N491" s="435"/>
      <c r="O491" s="224">
        <f t="shared" ref="O491" si="477">N491*$G491</f>
        <v>0</v>
      </c>
    </row>
    <row r="492" spans="1:15" ht="15.75">
      <c r="A492" s="281"/>
      <c r="B492" s="213" t="s">
        <v>702</v>
      </c>
      <c r="C492" s="213"/>
      <c r="D492" s="213"/>
      <c r="E492" s="276" t="s">
        <v>703</v>
      </c>
      <c r="F492" s="281"/>
      <c r="G492" s="276"/>
      <c r="H492" s="444"/>
      <c r="I492" s="352"/>
      <c r="J492" s="444"/>
      <c r="K492" s="224">
        <f t="shared" si="453"/>
        <v>0</v>
      </c>
      <c r="L492" s="444"/>
      <c r="M492" s="224">
        <f t="shared" si="453"/>
        <v>0</v>
      </c>
      <c r="N492" s="444"/>
      <c r="O492" s="224">
        <f t="shared" ref="O492" si="478">N492*$G492</f>
        <v>0</v>
      </c>
    </row>
    <row r="493" spans="1:15" ht="76.5">
      <c r="A493" s="353"/>
      <c r="B493" s="353"/>
      <c r="C493" s="220"/>
      <c r="D493" s="280" t="s">
        <v>22</v>
      </c>
      <c r="E493" s="293" t="s">
        <v>1169</v>
      </c>
      <c r="F493" s="298"/>
      <c r="G493" s="226"/>
      <c r="H493" s="426"/>
      <c r="I493" s="224"/>
      <c r="J493" s="426"/>
      <c r="K493" s="224">
        <f t="shared" si="453"/>
        <v>0</v>
      </c>
      <c r="L493" s="426"/>
      <c r="M493" s="224">
        <f t="shared" si="453"/>
        <v>0</v>
      </c>
      <c r="N493" s="426"/>
      <c r="O493" s="224">
        <f t="shared" ref="O493" si="479">N493*$G493</f>
        <v>0</v>
      </c>
    </row>
    <row r="494" spans="1:15">
      <c r="A494" s="353"/>
      <c r="B494" s="353"/>
      <c r="C494" s="220"/>
      <c r="D494" s="220" t="s">
        <v>25</v>
      </c>
      <c r="E494" s="354" t="s">
        <v>704</v>
      </c>
      <c r="F494" s="222" t="s">
        <v>705</v>
      </c>
      <c r="G494" s="226">
        <v>0</v>
      </c>
      <c r="H494" s="426"/>
      <c r="I494" s="224">
        <f t="shared" ref="I494:I495" si="480">H494*$G494</f>
        <v>0</v>
      </c>
      <c r="J494" s="426"/>
      <c r="K494" s="224">
        <f t="shared" si="453"/>
        <v>0</v>
      </c>
      <c r="L494" s="426"/>
      <c r="M494" s="224">
        <f t="shared" si="453"/>
        <v>0</v>
      </c>
      <c r="N494" s="492">
        <v>1603.25</v>
      </c>
      <c r="O494" s="224">
        <f t="shared" ref="O494" si="481">N494*$G494</f>
        <v>0</v>
      </c>
    </row>
    <row r="495" spans="1:15">
      <c r="A495" s="353"/>
      <c r="B495" s="353"/>
      <c r="C495" s="220"/>
      <c r="D495" s="220" t="s">
        <v>30</v>
      </c>
      <c r="E495" s="354" t="s">
        <v>706</v>
      </c>
      <c r="F495" s="222" t="s">
        <v>705</v>
      </c>
      <c r="G495" s="226">
        <v>0</v>
      </c>
      <c r="H495" s="426"/>
      <c r="I495" s="224">
        <f t="shared" si="480"/>
        <v>0</v>
      </c>
      <c r="J495" s="426"/>
      <c r="K495" s="224">
        <f t="shared" si="453"/>
        <v>0</v>
      </c>
      <c r="L495" s="426"/>
      <c r="M495" s="224">
        <f t="shared" si="453"/>
        <v>0</v>
      </c>
      <c r="N495" s="492">
        <v>1816.65</v>
      </c>
      <c r="O495" s="224">
        <f t="shared" ref="O495" si="482">N495*$G495</f>
        <v>0</v>
      </c>
    </row>
    <row r="496" spans="1:15" ht="114.75">
      <c r="A496" s="353"/>
      <c r="B496" s="353"/>
      <c r="C496" s="220"/>
      <c r="D496" s="280" t="s">
        <v>40</v>
      </c>
      <c r="E496" s="293" t="s">
        <v>1170</v>
      </c>
      <c r="F496" s="222"/>
      <c r="G496" s="226"/>
      <c r="H496" s="426"/>
      <c r="I496" s="224"/>
      <c r="J496" s="426"/>
      <c r="K496" s="224">
        <f t="shared" si="453"/>
        <v>0</v>
      </c>
      <c r="L496" s="426"/>
      <c r="M496" s="224">
        <f t="shared" si="453"/>
        <v>0</v>
      </c>
      <c r="N496" s="426"/>
      <c r="O496" s="224">
        <f t="shared" ref="O496" si="483">N496*$G496</f>
        <v>0</v>
      </c>
    </row>
    <row r="497" spans="1:15">
      <c r="A497" s="353"/>
      <c r="B497" s="353"/>
      <c r="C497" s="220"/>
      <c r="D497" s="220" t="s">
        <v>43</v>
      </c>
      <c r="E497" s="354" t="s">
        <v>707</v>
      </c>
      <c r="F497" s="222" t="s">
        <v>705</v>
      </c>
      <c r="G497" s="257">
        <v>0</v>
      </c>
      <c r="H497" s="426"/>
      <c r="I497" s="224">
        <f t="shared" ref="I497:I499" si="484">H497*$G497</f>
        <v>0</v>
      </c>
      <c r="J497" s="426"/>
      <c r="K497" s="224">
        <f t="shared" si="453"/>
        <v>0</v>
      </c>
      <c r="L497" s="426"/>
      <c r="M497" s="224">
        <f t="shared" si="453"/>
        <v>0</v>
      </c>
      <c r="N497" s="492">
        <v>1815</v>
      </c>
      <c r="O497" s="224">
        <f t="shared" ref="O497" si="485">N497*$G497</f>
        <v>0</v>
      </c>
    </row>
    <row r="498" spans="1:15">
      <c r="A498" s="353"/>
      <c r="B498" s="353"/>
      <c r="C498" s="220"/>
      <c r="D498" s="280" t="s">
        <v>46</v>
      </c>
      <c r="E498" s="355" t="s">
        <v>708</v>
      </c>
      <c r="F498" s="222" t="s">
        <v>705</v>
      </c>
      <c r="G498" s="257">
        <v>0</v>
      </c>
      <c r="H498" s="426"/>
      <c r="I498" s="224">
        <f t="shared" si="484"/>
        <v>0</v>
      </c>
      <c r="J498" s="426"/>
      <c r="K498" s="224">
        <f t="shared" si="453"/>
        <v>0</v>
      </c>
      <c r="L498" s="426"/>
      <c r="M498" s="224">
        <f t="shared" si="453"/>
        <v>0</v>
      </c>
      <c r="N498" s="492">
        <v>1595</v>
      </c>
      <c r="O498" s="224">
        <f t="shared" ref="O498" si="486">N498*$G498</f>
        <v>0</v>
      </c>
    </row>
    <row r="499" spans="1:15">
      <c r="A499" s="353"/>
      <c r="B499" s="353"/>
      <c r="C499" s="220"/>
      <c r="D499" s="280" t="s">
        <v>48</v>
      </c>
      <c r="E499" s="355" t="s">
        <v>709</v>
      </c>
      <c r="F499" s="222" t="s">
        <v>296</v>
      </c>
      <c r="G499" s="226">
        <v>0</v>
      </c>
      <c r="H499" s="426"/>
      <c r="I499" s="224">
        <f t="shared" si="484"/>
        <v>0</v>
      </c>
      <c r="J499" s="426"/>
      <c r="K499" s="224">
        <f t="shared" si="453"/>
        <v>0</v>
      </c>
      <c r="L499" s="426"/>
      <c r="M499" s="224">
        <f t="shared" si="453"/>
        <v>0</v>
      </c>
      <c r="N499" s="492">
        <v>1595</v>
      </c>
      <c r="O499" s="224">
        <f t="shared" ref="O499" si="487">N499*$G499</f>
        <v>0</v>
      </c>
    </row>
    <row r="500" spans="1:15" ht="63">
      <c r="A500" s="230" t="s">
        <v>710</v>
      </c>
      <c r="B500" s="230"/>
      <c r="C500" s="232"/>
      <c r="D500" s="232"/>
      <c r="E500" s="258"/>
      <c r="F500" s="259"/>
      <c r="G500" s="260"/>
      <c r="H500" s="433"/>
      <c r="I500" s="261">
        <f>SUM(I493:I499)</f>
        <v>0</v>
      </c>
      <c r="J500" s="433"/>
      <c r="K500" s="261">
        <f>SUM(K493:K499)</f>
        <v>0</v>
      </c>
      <c r="L500" s="433"/>
      <c r="M500" s="261">
        <f>SUM(M493:M499)</f>
        <v>0</v>
      </c>
      <c r="N500" s="433"/>
      <c r="O500" s="261">
        <f>SUM(O493:O499)</f>
        <v>0</v>
      </c>
    </row>
    <row r="501" spans="1:15" ht="15.75">
      <c r="A501" s="281"/>
      <c r="B501" s="281" t="s">
        <v>711</v>
      </c>
      <c r="C501" s="213"/>
      <c r="D501" s="213"/>
      <c r="E501" s="276" t="s">
        <v>712</v>
      </c>
      <c r="F501" s="281"/>
      <c r="G501" s="276"/>
      <c r="H501" s="444"/>
      <c r="I501" s="352"/>
      <c r="J501" s="444"/>
      <c r="K501" s="224">
        <f t="shared" si="453"/>
        <v>0</v>
      </c>
      <c r="L501" s="444"/>
      <c r="M501" s="224">
        <f t="shared" si="453"/>
        <v>0</v>
      </c>
      <c r="N501" s="444"/>
      <c r="O501" s="224">
        <f t="shared" ref="O501" si="488">N501*$G501</f>
        <v>0</v>
      </c>
    </row>
    <row r="502" spans="1:15" ht="38.25">
      <c r="A502" s="353"/>
      <c r="B502" s="353"/>
      <c r="C502" s="280" t="s">
        <v>22</v>
      </c>
      <c r="D502" s="280"/>
      <c r="E502" s="356" t="s">
        <v>713</v>
      </c>
      <c r="F502" s="298"/>
      <c r="G502" s="226"/>
      <c r="H502" s="426"/>
      <c r="I502" s="224"/>
      <c r="J502" s="426"/>
      <c r="K502" s="224">
        <f t="shared" si="453"/>
        <v>0</v>
      </c>
      <c r="L502" s="426"/>
      <c r="M502" s="224">
        <f t="shared" si="453"/>
        <v>0</v>
      </c>
      <c r="N502" s="426"/>
      <c r="O502" s="224">
        <f t="shared" ref="O502" si="489">N502*$G502</f>
        <v>0</v>
      </c>
    </row>
    <row r="503" spans="1:15">
      <c r="A503" s="353"/>
      <c r="B503" s="353"/>
      <c r="C503" s="220" t="s">
        <v>25</v>
      </c>
      <c r="D503" s="220"/>
      <c r="E503" s="296" t="s">
        <v>714</v>
      </c>
      <c r="F503" s="222" t="s">
        <v>705</v>
      </c>
      <c r="G503" s="226">
        <v>0</v>
      </c>
      <c r="H503" s="426"/>
      <c r="I503" s="224">
        <f t="shared" ref="I503:I505" si="490">H503*$G503</f>
        <v>0</v>
      </c>
      <c r="J503" s="426"/>
      <c r="K503" s="224">
        <f t="shared" si="453"/>
        <v>0</v>
      </c>
      <c r="L503" s="426"/>
      <c r="M503" s="224">
        <f t="shared" si="453"/>
        <v>0</v>
      </c>
      <c r="N503" s="492">
        <v>1068.6500000000001</v>
      </c>
      <c r="O503" s="224">
        <f t="shared" ref="O503" si="491">N503*$G503</f>
        <v>0</v>
      </c>
    </row>
    <row r="504" spans="1:15">
      <c r="A504" s="353"/>
      <c r="B504" s="353"/>
      <c r="C504" s="220" t="s">
        <v>28</v>
      </c>
      <c r="D504" s="220"/>
      <c r="E504" s="296" t="s">
        <v>715</v>
      </c>
      <c r="F504" s="222" t="s">
        <v>705</v>
      </c>
      <c r="G504" s="226">
        <v>0</v>
      </c>
      <c r="H504" s="426"/>
      <c r="I504" s="224">
        <f t="shared" si="490"/>
        <v>0</v>
      </c>
      <c r="J504" s="426"/>
      <c r="K504" s="224">
        <f t="shared" si="453"/>
        <v>0</v>
      </c>
      <c r="L504" s="426"/>
      <c r="M504" s="224">
        <f t="shared" si="453"/>
        <v>0</v>
      </c>
      <c r="N504" s="492">
        <v>825</v>
      </c>
      <c r="O504" s="224">
        <f t="shared" ref="O504" si="492">N504*$G504</f>
        <v>0</v>
      </c>
    </row>
    <row r="505" spans="1:15">
      <c r="A505" s="353"/>
      <c r="B505" s="353"/>
      <c r="C505" s="220" t="s">
        <v>30</v>
      </c>
      <c r="D505" s="220"/>
      <c r="E505" s="296" t="s">
        <v>716</v>
      </c>
      <c r="F505" s="222" t="s">
        <v>705</v>
      </c>
      <c r="G505" s="226">
        <v>0</v>
      </c>
      <c r="H505" s="426"/>
      <c r="I505" s="224">
        <f t="shared" si="490"/>
        <v>0</v>
      </c>
      <c r="J505" s="426"/>
      <c r="K505" s="224">
        <f t="shared" si="453"/>
        <v>0</v>
      </c>
      <c r="L505" s="426"/>
      <c r="M505" s="224">
        <f t="shared" si="453"/>
        <v>0</v>
      </c>
      <c r="N505" s="492">
        <v>1045</v>
      </c>
      <c r="O505" s="224">
        <f t="shared" ref="O505" si="493">N505*$G505</f>
        <v>0</v>
      </c>
    </row>
    <row r="506" spans="1:15" ht="63">
      <c r="A506" s="230" t="s">
        <v>717</v>
      </c>
      <c r="B506" s="230"/>
      <c r="C506" s="232"/>
      <c r="D506" s="232"/>
      <c r="E506" s="258"/>
      <c r="F506" s="259"/>
      <c r="G506" s="260"/>
      <c r="H506" s="433"/>
      <c r="I506" s="261">
        <f>SUM(I503:I505)</f>
        <v>0</v>
      </c>
      <c r="J506" s="433"/>
      <c r="K506" s="261">
        <f>SUM(K503:K505)</f>
        <v>0</v>
      </c>
      <c r="L506" s="433"/>
      <c r="M506" s="261">
        <f>SUM(M503:M505)</f>
        <v>0</v>
      </c>
      <c r="N506" s="433"/>
      <c r="O506" s="261">
        <f>SUM(O503:O505)</f>
        <v>0</v>
      </c>
    </row>
    <row r="507" spans="1:15" ht="15.75">
      <c r="A507" s="281"/>
      <c r="B507" s="281" t="s">
        <v>718</v>
      </c>
      <c r="C507" s="213"/>
      <c r="D507" s="213"/>
      <c r="E507" s="276" t="s">
        <v>719</v>
      </c>
      <c r="F507" s="281"/>
      <c r="G507" s="276"/>
      <c r="H507" s="444"/>
      <c r="I507" s="352"/>
      <c r="J507" s="444"/>
      <c r="K507" s="224">
        <f t="shared" si="453"/>
        <v>0</v>
      </c>
      <c r="L507" s="444"/>
      <c r="M507" s="224">
        <f t="shared" si="453"/>
        <v>0</v>
      </c>
      <c r="N507" s="444"/>
      <c r="O507" s="224">
        <f t="shared" ref="O507" si="494">N507*$G507</f>
        <v>0</v>
      </c>
    </row>
    <row r="508" spans="1:15" ht="63.75">
      <c r="A508" s="353"/>
      <c r="B508" s="353"/>
      <c r="C508" s="280" t="s">
        <v>22</v>
      </c>
      <c r="D508" s="219"/>
      <c r="E508" s="293" t="s">
        <v>1171</v>
      </c>
      <c r="F508" s="222" t="s">
        <v>194</v>
      </c>
      <c r="G508" s="226">
        <v>0</v>
      </c>
      <c r="H508" s="431"/>
      <c r="I508" s="224">
        <f t="shared" ref="I508:I510" si="495">H508*$G508</f>
        <v>0</v>
      </c>
      <c r="J508" s="431"/>
      <c r="K508" s="224">
        <f t="shared" si="453"/>
        <v>0</v>
      </c>
      <c r="L508" s="431"/>
      <c r="M508" s="224">
        <f t="shared" si="453"/>
        <v>0</v>
      </c>
      <c r="N508" s="474"/>
      <c r="O508" s="224">
        <f t="shared" ref="O508" si="496">N508*$G508</f>
        <v>0</v>
      </c>
    </row>
    <row r="509" spans="1:15" ht="38.25">
      <c r="A509" s="353"/>
      <c r="B509" s="353"/>
      <c r="C509" s="220" t="s">
        <v>40</v>
      </c>
      <c r="D509" s="219"/>
      <c r="E509" s="293" t="s">
        <v>1172</v>
      </c>
      <c r="F509" s="222" t="s">
        <v>194</v>
      </c>
      <c r="G509" s="226">
        <v>0</v>
      </c>
      <c r="H509" s="431"/>
      <c r="I509" s="224">
        <f t="shared" si="495"/>
        <v>0</v>
      </c>
      <c r="J509" s="431"/>
      <c r="K509" s="224">
        <f t="shared" si="453"/>
        <v>0</v>
      </c>
      <c r="L509" s="431"/>
      <c r="M509" s="224">
        <f t="shared" si="453"/>
        <v>0</v>
      </c>
      <c r="N509" s="492">
        <v>4537.5</v>
      </c>
      <c r="O509" s="224">
        <f t="shared" ref="O509" si="497">N509*$G509</f>
        <v>0</v>
      </c>
    </row>
    <row r="510" spans="1:15" ht="25.5">
      <c r="A510" s="353"/>
      <c r="B510" s="353"/>
      <c r="C510" s="220" t="s">
        <v>52</v>
      </c>
      <c r="D510" s="219"/>
      <c r="E510" s="357" t="s">
        <v>1173</v>
      </c>
      <c r="F510" s="222" t="s">
        <v>194</v>
      </c>
      <c r="G510" s="226">
        <v>0</v>
      </c>
      <c r="H510" s="426"/>
      <c r="I510" s="224">
        <f t="shared" si="495"/>
        <v>0</v>
      </c>
      <c r="J510" s="426"/>
      <c r="K510" s="224">
        <f t="shared" si="453"/>
        <v>0</v>
      </c>
      <c r="L510" s="426"/>
      <c r="M510" s="224">
        <f t="shared" si="453"/>
        <v>0</v>
      </c>
      <c r="N510" s="492">
        <v>6050</v>
      </c>
      <c r="O510" s="224">
        <f t="shared" ref="O510" si="498">N510*$G510</f>
        <v>0</v>
      </c>
    </row>
    <row r="511" spans="1:15" ht="63">
      <c r="A511" s="230" t="s">
        <v>720</v>
      </c>
      <c r="B511" s="230"/>
      <c r="C511" s="232"/>
      <c r="D511" s="232"/>
      <c r="E511" s="258"/>
      <c r="F511" s="259"/>
      <c r="G511" s="260"/>
      <c r="H511" s="433"/>
      <c r="I511" s="261">
        <f>SUM(I508:I510)</f>
        <v>0</v>
      </c>
      <c r="J511" s="433"/>
      <c r="K511" s="261">
        <f>SUM(K508:K510)</f>
        <v>0</v>
      </c>
      <c r="L511" s="433"/>
      <c r="M511" s="261">
        <f>SUM(M508:M510)</f>
        <v>0</v>
      </c>
      <c r="N511" s="433"/>
      <c r="O511" s="261">
        <f>SUM(O508:O510)</f>
        <v>0</v>
      </c>
    </row>
    <row r="512" spans="1:15">
      <c r="A512" s="277"/>
      <c r="B512" s="277" t="s">
        <v>721</v>
      </c>
      <c r="C512" s="277"/>
      <c r="D512" s="277"/>
      <c r="E512" s="285" t="s">
        <v>722</v>
      </c>
      <c r="F512" s="277"/>
      <c r="G512" s="278"/>
      <c r="H512" s="438"/>
      <c r="I512" s="279"/>
      <c r="J512" s="438"/>
      <c r="K512" s="224">
        <f t="shared" si="453"/>
        <v>0</v>
      </c>
      <c r="L512" s="438"/>
      <c r="M512" s="224">
        <f t="shared" si="453"/>
        <v>0</v>
      </c>
      <c r="N512" s="438"/>
      <c r="O512" s="224">
        <f t="shared" ref="O512" si="499">N512*$G512</f>
        <v>0</v>
      </c>
    </row>
    <row r="513" spans="1:15" ht="38.25">
      <c r="A513" s="332"/>
      <c r="B513" s="332"/>
      <c r="C513" s="302" t="s">
        <v>25</v>
      </c>
      <c r="D513" s="302"/>
      <c r="E513" s="358" t="s">
        <v>723</v>
      </c>
      <c r="F513" s="312" t="s">
        <v>400</v>
      </c>
      <c r="G513" s="226">
        <v>0</v>
      </c>
      <c r="H513" s="426"/>
      <c r="I513" s="224">
        <f t="shared" ref="I513:I517" si="500">H513*$G513</f>
        <v>0</v>
      </c>
      <c r="J513" s="426"/>
      <c r="K513" s="224">
        <f t="shared" si="453"/>
        <v>0</v>
      </c>
      <c r="L513" s="426"/>
      <c r="M513" s="224">
        <f t="shared" si="453"/>
        <v>0</v>
      </c>
      <c r="N513" s="426"/>
      <c r="O513" s="224">
        <f t="shared" ref="O513" si="501">N513*$G513</f>
        <v>0</v>
      </c>
    </row>
    <row r="514" spans="1:15">
      <c r="A514" s="332"/>
      <c r="B514" s="332"/>
      <c r="C514" s="302" t="s">
        <v>28</v>
      </c>
      <c r="D514" s="302"/>
      <c r="E514" s="358" t="s">
        <v>724</v>
      </c>
      <c r="F514" s="312" t="s">
        <v>400</v>
      </c>
      <c r="G514" s="226">
        <v>0</v>
      </c>
      <c r="H514" s="426"/>
      <c r="I514" s="224">
        <f t="shared" si="500"/>
        <v>0</v>
      </c>
      <c r="J514" s="426"/>
      <c r="K514" s="224">
        <f t="shared" si="453"/>
        <v>0</v>
      </c>
      <c r="L514" s="426"/>
      <c r="M514" s="224">
        <f t="shared" si="453"/>
        <v>0</v>
      </c>
      <c r="N514" s="426"/>
      <c r="O514" s="224">
        <f t="shared" ref="O514" si="502">N514*$G514</f>
        <v>0</v>
      </c>
    </row>
    <row r="515" spans="1:15">
      <c r="A515" s="332"/>
      <c r="B515" s="332"/>
      <c r="C515" s="302" t="s">
        <v>30</v>
      </c>
      <c r="D515" s="302"/>
      <c r="E515" s="358" t="s">
        <v>725</v>
      </c>
      <c r="F515" s="312" t="s">
        <v>400</v>
      </c>
      <c r="G515" s="226">
        <v>0</v>
      </c>
      <c r="H515" s="431"/>
      <c r="I515" s="224">
        <f t="shared" si="500"/>
        <v>0</v>
      </c>
      <c r="J515" s="431"/>
      <c r="K515" s="224">
        <f t="shared" si="453"/>
        <v>0</v>
      </c>
      <c r="L515" s="431"/>
      <c r="M515" s="224">
        <f t="shared" si="453"/>
        <v>0</v>
      </c>
      <c r="N515" s="474"/>
      <c r="O515" s="224">
        <f t="shared" ref="O515" si="503">N515*$G515</f>
        <v>0</v>
      </c>
    </row>
    <row r="516" spans="1:15">
      <c r="A516" s="332"/>
      <c r="B516" s="332"/>
      <c r="C516" s="302" t="s">
        <v>32</v>
      </c>
      <c r="D516" s="302"/>
      <c r="E516" s="358" t="s">
        <v>726</v>
      </c>
      <c r="F516" s="312" t="s">
        <v>400</v>
      </c>
      <c r="G516" s="226">
        <v>0</v>
      </c>
      <c r="H516" s="431"/>
      <c r="I516" s="224">
        <f t="shared" si="500"/>
        <v>0</v>
      </c>
      <c r="J516" s="431"/>
      <c r="K516" s="224">
        <f t="shared" si="453"/>
        <v>0</v>
      </c>
      <c r="L516" s="431"/>
      <c r="M516" s="224">
        <f t="shared" si="453"/>
        <v>0</v>
      </c>
      <c r="N516" s="474"/>
      <c r="O516" s="224">
        <f t="shared" ref="O516" si="504">N516*$G516</f>
        <v>0</v>
      </c>
    </row>
    <row r="517" spans="1:15">
      <c r="A517" s="332"/>
      <c r="B517" s="332"/>
      <c r="C517" s="302" t="s">
        <v>34</v>
      </c>
      <c r="D517" s="302"/>
      <c r="E517" s="358" t="s">
        <v>727</v>
      </c>
      <c r="F517" s="312" t="s">
        <v>400</v>
      </c>
      <c r="G517" s="226"/>
      <c r="H517" s="426"/>
      <c r="I517" s="224">
        <f t="shared" si="500"/>
        <v>0</v>
      </c>
      <c r="J517" s="426"/>
      <c r="K517" s="224">
        <f t="shared" si="453"/>
        <v>0</v>
      </c>
      <c r="L517" s="426"/>
      <c r="M517" s="224">
        <f t="shared" si="453"/>
        <v>0</v>
      </c>
      <c r="N517" s="426"/>
      <c r="O517" s="224">
        <f t="shared" ref="O517" si="505">N517*$G517</f>
        <v>0</v>
      </c>
    </row>
    <row r="518" spans="1:15" ht="63">
      <c r="A518" s="230" t="s">
        <v>728</v>
      </c>
      <c r="B518" s="230"/>
      <c r="C518" s="232"/>
      <c r="D518" s="232"/>
      <c r="E518" s="258"/>
      <c r="F518" s="259"/>
      <c r="G518" s="260"/>
      <c r="H518" s="433"/>
      <c r="I518" s="261">
        <f>SUM(I513:I517)</f>
        <v>0</v>
      </c>
      <c r="J518" s="433"/>
      <c r="K518" s="261">
        <f>SUM(K513:K517)</f>
        <v>0</v>
      </c>
      <c r="L518" s="433"/>
      <c r="M518" s="261">
        <f>SUM(M513:M517)</f>
        <v>0</v>
      </c>
      <c r="N518" s="433"/>
      <c r="O518" s="261">
        <f>SUM(O513:O517)</f>
        <v>0</v>
      </c>
    </row>
    <row r="519" spans="1:15" ht="15.75">
      <c r="A519" s="271" t="s">
        <v>729</v>
      </c>
      <c r="B519" s="272"/>
      <c r="C519" s="271"/>
      <c r="D519" s="271"/>
      <c r="E519" s="272" t="s">
        <v>730</v>
      </c>
      <c r="F519" s="272"/>
      <c r="G519" s="272"/>
      <c r="H519" s="445"/>
      <c r="I519" s="359"/>
      <c r="J519" s="445"/>
      <c r="K519" s="224">
        <f t="shared" si="453"/>
        <v>0</v>
      </c>
      <c r="L519" s="445"/>
      <c r="M519" s="224">
        <f t="shared" si="453"/>
        <v>0</v>
      </c>
      <c r="N519" s="445"/>
      <c r="O519" s="224">
        <f t="shared" ref="O519" si="506">N519*$G519</f>
        <v>0</v>
      </c>
    </row>
    <row r="520" spans="1:15">
      <c r="A520" s="360"/>
      <c r="B520" s="277" t="s">
        <v>731</v>
      </c>
      <c r="C520" s="277"/>
      <c r="D520" s="277"/>
      <c r="E520" s="285" t="s">
        <v>732</v>
      </c>
      <c r="F520" s="360"/>
      <c r="G520" s="285"/>
      <c r="H520" s="446"/>
      <c r="I520" s="361"/>
      <c r="J520" s="446"/>
      <c r="K520" s="224">
        <f t="shared" si="453"/>
        <v>0</v>
      </c>
      <c r="L520" s="446"/>
      <c r="M520" s="224">
        <f t="shared" si="453"/>
        <v>0</v>
      </c>
      <c r="N520" s="446"/>
      <c r="O520" s="224">
        <f t="shared" ref="O520" si="507">N520*$G520</f>
        <v>0</v>
      </c>
    </row>
    <row r="521" spans="1:15" ht="76.5">
      <c r="A521" s="220"/>
      <c r="B521" s="220"/>
      <c r="C521" s="219" t="s">
        <v>22</v>
      </c>
      <c r="D521" s="219" t="s">
        <v>733</v>
      </c>
      <c r="E521" s="228" t="s">
        <v>734</v>
      </c>
      <c r="F521" s="222" t="s">
        <v>735</v>
      </c>
      <c r="G521" s="226">
        <v>0</v>
      </c>
      <c r="H521" s="426"/>
      <c r="I521" s="224">
        <f t="shared" ref="I521:I529" si="508">H521*$G521</f>
        <v>0</v>
      </c>
      <c r="J521" s="426"/>
      <c r="K521" s="224">
        <f t="shared" si="453"/>
        <v>0</v>
      </c>
      <c r="L521" s="426"/>
      <c r="M521" s="224">
        <f t="shared" si="453"/>
        <v>0</v>
      </c>
      <c r="N521" s="426"/>
      <c r="O521" s="224">
        <f t="shared" ref="O521" si="509">N521*$G521</f>
        <v>0</v>
      </c>
    </row>
    <row r="522" spans="1:15">
      <c r="A522" s="220"/>
      <c r="B522" s="220"/>
      <c r="C522" s="219" t="s">
        <v>40</v>
      </c>
      <c r="D522" s="219"/>
      <c r="E522" s="228" t="s">
        <v>736</v>
      </c>
      <c r="F522" s="222" t="s">
        <v>737</v>
      </c>
      <c r="G522" s="226">
        <v>0</v>
      </c>
      <c r="H522" s="426"/>
      <c r="I522" s="224">
        <f t="shared" si="508"/>
        <v>0</v>
      </c>
      <c r="J522" s="426"/>
      <c r="K522" s="224">
        <f t="shared" si="453"/>
        <v>0</v>
      </c>
      <c r="L522" s="426"/>
      <c r="M522" s="224">
        <f t="shared" si="453"/>
        <v>0</v>
      </c>
      <c r="N522" s="426"/>
      <c r="O522" s="224">
        <f t="shared" ref="O522" si="510">N522*$G522</f>
        <v>0</v>
      </c>
    </row>
    <row r="523" spans="1:15">
      <c r="A523" s="291"/>
      <c r="B523" s="291"/>
      <c r="C523" s="222" t="s">
        <v>52</v>
      </c>
      <c r="D523" s="222" t="s">
        <v>738</v>
      </c>
      <c r="E523" s="229" t="s">
        <v>739</v>
      </c>
      <c r="F523" s="222" t="s">
        <v>161</v>
      </c>
      <c r="G523" s="226">
        <v>0</v>
      </c>
      <c r="H523" s="426"/>
      <c r="I523" s="224">
        <f t="shared" si="508"/>
        <v>0</v>
      </c>
      <c r="J523" s="426"/>
      <c r="K523" s="224">
        <f t="shared" si="453"/>
        <v>0</v>
      </c>
      <c r="L523" s="426"/>
      <c r="M523" s="224">
        <f t="shared" si="453"/>
        <v>0</v>
      </c>
      <c r="N523" s="426"/>
      <c r="O523" s="224">
        <f t="shared" ref="O523" si="511">N523*$G523</f>
        <v>0</v>
      </c>
    </row>
    <row r="524" spans="1:15" ht="25.5">
      <c r="A524" s="293"/>
      <c r="B524" s="293"/>
      <c r="C524" s="222" t="s">
        <v>92</v>
      </c>
      <c r="D524" s="222"/>
      <c r="E524" s="300" t="s">
        <v>740</v>
      </c>
      <c r="F524" s="222" t="s">
        <v>741</v>
      </c>
      <c r="G524" s="226">
        <v>0</v>
      </c>
      <c r="H524" s="431"/>
      <c r="I524" s="224">
        <f t="shared" si="508"/>
        <v>0</v>
      </c>
      <c r="J524" s="431"/>
      <c r="K524" s="224">
        <f t="shared" si="453"/>
        <v>0</v>
      </c>
      <c r="L524" s="431"/>
      <c r="M524" s="224">
        <f t="shared" si="453"/>
        <v>0</v>
      </c>
      <c r="N524" s="474"/>
      <c r="O524" s="224">
        <f t="shared" ref="O524" si="512">N524*$G524</f>
        <v>0</v>
      </c>
    </row>
    <row r="525" spans="1:15">
      <c r="A525" s="293"/>
      <c r="B525" s="293"/>
      <c r="C525" s="222" t="s">
        <v>95</v>
      </c>
      <c r="D525" s="222"/>
      <c r="E525" s="300" t="s">
        <v>742</v>
      </c>
      <c r="F525" s="301" t="s">
        <v>743</v>
      </c>
      <c r="G525" s="226">
        <v>0</v>
      </c>
      <c r="H525" s="431"/>
      <c r="I525" s="224">
        <f t="shared" si="508"/>
        <v>0</v>
      </c>
      <c r="J525" s="431"/>
      <c r="K525" s="224">
        <f t="shared" si="453"/>
        <v>0</v>
      </c>
      <c r="L525" s="431"/>
      <c r="M525" s="224">
        <f t="shared" si="453"/>
        <v>0</v>
      </c>
      <c r="N525" s="474"/>
      <c r="O525" s="224">
        <f t="shared" ref="O525" si="513">N525*$G525</f>
        <v>0</v>
      </c>
    </row>
    <row r="526" spans="1:15" ht="25.5">
      <c r="A526" s="293"/>
      <c r="B526" s="293"/>
      <c r="C526" s="222" t="s">
        <v>108</v>
      </c>
      <c r="D526" s="222"/>
      <c r="E526" s="300" t="s">
        <v>744</v>
      </c>
      <c r="F526" s="222" t="s">
        <v>296</v>
      </c>
      <c r="G526" s="226">
        <v>2</v>
      </c>
      <c r="H526" s="426">
        <v>25000</v>
      </c>
      <c r="I526" s="224">
        <f t="shared" si="508"/>
        <v>50000</v>
      </c>
      <c r="J526" s="426">
        <v>25750</v>
      </c>
      <c r="K526" s="224">
        <f t="shared" si="453"/>
        <v>51500</v>
      </c>
      <c r="L526" s="426"/>
      <c r="M526" s="224">
        <f t="shared" si="453"/>
        <v>0</v>
      </c>
      <c r="N526" s="426">
        <v>2550</v>
      </c>
      <c r="O526" s="224">
        <f t="shared" ref="O526" si="514">N526*$G526</f>
        <v>5100</v>
      </c>
    </row>
    <row r="527" spans="1:15">
      <c r="A527" s="293"/>
      <c r="B527" s="293"/>
      <c r="C527" s="222" t="s">
        <v>122</v>
      </c>
      <c r="D527" s="222"/>
      <c r="E527" s="293" t="s">
        <v>745</v>
      </c>
      <c r="F527" s="222" t="s">
        <v>240</v>
      </c>
      <c r="G527" s="226">
        <v>0</v>
      </c>
      <c r="H527" s="431"/>
      <c r="I527" s="224">
        <f t="shared" si="508"/>
        <v>0</v>
      </c>
      <c r="J527" s="431"/>
      <c r="K527" s="224">
        <f t="shared" si="453"/>
        <v>0</v>
      </c>
      <c r="L527" s="431"/>
      <c r="M527" s="224">
        <f t="shared" si="453"/>
        <v>0</v>
      </c>
      <c r="N527" s="474"/>
      <c r="O527" s="224">
        <f t="shared" ref="O527" si="515">N527*$G527</f>
        <v>0</v>
      </c>
    </row>
    <row r="528" spans="1:15" ht="25.5">
      <c r="A528" s="293"/>
      <c r="B528" s="293"/>
      <c r="C528" s="222" t="s">
        <v>125</v>
      </c>
      <c r="D528" s="222"/>
      <c r="E528" s="296" t="s">
        <v>746</v>
      </c>
      <c r="F528" s="222" t="s">
        <v>296</v>
      </c>
      <c r="G528" s="226">
        <v>2</v>
      </c>
      <c r="H528" s="426">
        <v>1500</v>
      </c>
      <c r="I528" s="224">
        <f t="shared" si="508"/>
        <v>3000</v>
      </c>
      <c r="J528" s="426">
        <v>2850</v>
      </c>
      <c r="K528" s="224">
        <f t="shared" si="453"/>
        <v>5700</v>
      </c>
      <c r="L528" s="426"/>
      <c r="M528" s="224">
        <f t="shared" si="453"/>
        <v>0</v>
      </c>
      <c r="N528" s="426">
        <v>5500</v>
      </c>
      <c r="O528" s="224">
        <f t="shared" ref="O528" si="516">N528*$G528</f>
        <v>11000</v>
      </c>
    </row>
    <row r="529" spans="1:15">
      <c r="A529" s="296"/>
      <c r="B529" s="296"/>
      <c r="C529" s="219" t="s">
        <v>129</v>
      </c>
      <c r="D529" s="219"/>
      <c r="E529" s="296" t="s">
        <v>747</v>
      </c>
      <c r="F529" s="222" t="s">
        <v>161</v>
      </c>
      <c r="G529" s="226">
        <v>0</v>
      </c>
      <c r="H529" s="426"/>
      <c r="I529" s="224">
        <f t="shared" si="508"/>
        <v>0</v>
      </c>
      <c r="J529" s="426"/>
      <c r="K529" s="224">
        <f t="shared" si="453"/>
        <v>0</v>
      </c>
      <c r="L529" s="426"/>
      <c r="M529" s="224">
        <f t="shared" si="453"/>
        <v>0</v>
      </c>
      <c r="N529" s="426"/>
      <c r="O529" s="224">
        <f t="shared" ref="O529" si="517">N529*$G529</f>
        <v>0</v>
      </c>
    </row>
    <row r="530" spans="1:15" ht="47.25">
      <c r="A530" s="230" t="s">
        <v>748</v>
      </c>
      <c r="B530" s="230"/>
      <c r="C530" s="232"/>
      <c r="D530" s="232"/>
      <c r="E530" s="258"/>
      <c r="F530" s="259"/>
      <c r="G530" s="260"/>
      <c r="H530" s="433"/>
      <c r="I530" s="261">
        <f>SUM(I521:I529)</f>
        <v>53000</v>
      </c>
      <c r="J530" s="433"/>
      <c r="K530" s="261">
        <f>SUM(K521:K529)</f>
        <v>57200</v>
      </c>
      <c r="L530" s="433"/>
      <c r="M530" s="261">
        <f>SUM(M521:M529)</f>
        <v>0</v>
      </c>
      <c r="N530" s="433"/>
      <c r="O530" s="261">
        <f>SUM(O521:O529)</f>
        <v>16100</v>
      </c>
    </row>
    <row r="531" spans="1:15">
      <c r="A531" s="360"/>
      <c r="B531" s="360" t="s">
        <v>749</v>
      </c>
      <c r="C531" s="277"/>
      <c r="D531" s="277"/>
      <c r="E531" s="285" t="s">
        <v>750</v>
      </c>
      <c r="F531" s="360"/>
      <c r="G531" s="285"/>
      <c r="H531" s="446"/>
      <c r="I531" s="361"/>
      <c r="J531" s="446"/>
      <c r="K531" s="224">
        <f t="shared" ref="K531:M567" si="518">J531*$G531</f>
        <v>0</v>
      </c>
      <c r="L531" s="446"/>
      <c r="M531" s="224">
        <f t="shared" si="518"/>
        <v>0</v>
      </c>
      <c r="N531" s="446"/>
      <c r="O531" s="224">
        <f t="shared" ref="O531" si="519">N531*$G531</f>
        <v>0</v>
      </c>
    </row>
    <row r="532" spans="1:15">
      <c r="A532" s="293"/>
      <c r="B532" s="293"/>
      <c r="C532" s="222" t="s">
        <v>22</v>
      </c>
      <c r="D532" s="222"/>
      <c r="E532" s="300" t="s">
        <v>751</v>
      </c>
      <c r="F532" s="301" t="s">
        <v>400</v>
      </c>
      <c r="G532" s="226">
        <v>0</v>
      </c>
      <c r="H532" s="431"/>
      <c r="I532" s="224">
        <f t="shared" ref="I532:I566" si="520">H532*$G532</f>
        <v>0</v>
      </c>
      <c r="J532" s="431"/>
      <c r="K532" s="224">
        <f t="shared" si="518"/>
        <v>0</v>
      </c>
      <c r="L532" s="431"/>
      <c r="M532" s="224">
        <f t="shared" si="518"/>
        <v>0</v>
      </c>
      <c r="N532" s="473">
        <v>121</v>
      </c>
      <c r="O532" s="224">
        <f t="shared" ref="O532" si="521">N532*$G532</f>
        <v>0</v>
      </c>
    </row>
    <row r="533" spans="1:15">
      <c r="A533" s="293"/>
      <c r="B533" s="293"/>
      <c r="C533" s="222" t="s">
        <v>40</v>
      </c>
      <c r="D533" s="222"/>
      <c r="E533" s="300" t="s">
        <v>752</v>
      </c>
      <c r="F533" s="301" t="s">
        <v>400</v>
      </c>
      <c r="G533" s="226">
        <v>4</v>
      </c>
      <c r="H533" s="426">
        <v>200</v>
      </c>
      <c r="I533" s="224">
        <f t="shared" si="520"/>
        <v>800</v>
      </c>
      <c r="J533" s="426"/>
      <c r="K533" s="224">
        <f t="shared" si="518"/>
        <v>0</v>
      </c>
      <c r="L533" s="494">
        <v>3000</v>
      </c>
      <c r="M533" s="224">
        <f t="shared" si="518"/>
        <v>12000</v>
      </c>
      <c r="N533" s="473">
        <v>320</v>
      </c>
      <c r="O533" s="224">
        <f t="shared" ref="O533" si="522">N533*$G533</f>
        <v>1280</v>
      </c>
    </row>
    <row r="534" spans="1:15">
      <c r="A534" s="293"/>
      <c r="B534" s="293"/>
      <c r="C534" s="222" t="s">
        <v>52</v>
      </c>
      <c r="D534" s="222"/>
      <c r="E534" s="300" t="s">
        <v>753</v>
      </c>
      <c r="F534" s="301" t="s">
        <v>400</v>
      </c>
      <c r="G534" s="226">
        <v>1</v>
      </c>
      <c r="H534" s="426">
        <v>500</v>
      </c>
      <c r="I534" s="224">
        <f t="shared" si="520"/>
        <v>500</v>
      </c>
      <c r="J534" s="426">
        <v>800</v>
      </c>
      <c r="K534" s="224">
        <f t="shared" si="518"/>
        <v>800</v>
      </c>
      <c r="L534" s="494">
        <v>1500</v>
      </c>
      <c r="M534" s="224">
        <f t="shared" si="518"/>
        <v>1500</v>
      </c>
      <c r="N534" s="473">
        <v>350</v>
      </c>
      <c r="O534" s="224">
        <f t="shared" ref="O534" si="523">N534*$G534</f>
        <v>350</v>
      </c>
    </row>
    <row r="535" spans="1:15">
      <c r="A535" s="293"/>
      <c r="B535" s="293"/>
      <c r="C535" s="222" t="s">
        <v>92</v>
      </c>
      <c r="D535" s="222"/>
      <c r="E535" s="300" t="s">
        <v>754</v>
      </c>
      <c r="F535" s="301" t="s">
        <v>400</v>
      </c>
      <c r="G535" s="226">
        <v>2</v>
      </c>
      <c r="H535" s="426">
        <v>1000</v>
      </c>
      <c r="I535" s="224">
        <f t="shared" si="520"/>
        <v>2000</v>
      </c>
      <c r="J535" s="426">
        <v>1000</v>
      </c>
      <c r="K535" s="224">
        <f t="shared" si="518"/>
        <v>2000</v>
      </c>
      <c r="L535" s="494">
        <v>2500</v>
      </c>
      <c r="M535" s="224">
        <f t="shared" si="518"/>
        <v>5000</v>
      </c>
      <c r="N535" s="473">
        <v>1540</v>
      </c>
      <c r="O535" s="224">
        <f t="shared" ref="O535" si="524">N535*$G535</f>
        <v>3080</v>
      </c>
    </row>
    <row r="536" spans="1:15">
      <c r="A536" s="293"/>
      <c r="B536" s="293"/>
      <c r="C536" s="222" t="s">
        <v>95</v>
      </c>
      <c r="D536" s="222"/>
      <c r="E536" s="300" t="s">
        <v>755</v>
      </c>
      <c r="F536" s="301" t="s">
        <v>400</v>
      </c>
      <c r="G536" s="226">
        <v>1</v>
      </c>
      <c r="H536" s="426">
        <v>1000</v>
      </c>
      <c r="I536" s="224">
        <f t="shared" si="520"/>
        <v>1000</v>
      </c>
      <c r="J536" s="426">
        <v>23500</v>
      </c>
      <c r="K536" s="224">
        <f t="shared" si="518"/>
        <v>23500</v>
      </c>
      <c r="L536" s="494">
        <v>2000</v>
      </c>
      <c r="M536" s="224">
        <f t="shared" si="518"/>
        <v>2000</v>
      </c>
      <c r="N536" s="473">
        <v>4125</v>
      </c>
      <c r="O536" s="224">
        <f t="shared" ref="O536" si="525">N536*$G536</f>
        <v>4125</v>
      </c>
    </row>
    <row r="537" spans="1:15">
      <c r="A537" s="293"/>
      <c r="B537" s="293"/>
      <c r="C537" s="222" t="s">
        <v>108</v>
      </c>
      <c r="D537" s="222"/>
      <c r="E537" s="300" t="s">
        <v>756</v>
      </c>
      <c r="F537" s="301" t="s">
        <v>400</v>
      </c>
      <c r="G537" s="226">
        <v>6</v>
      </c>
      <c r="H537" s="426">
        <v>200</v>
      </c>
      <c r="I537" s="224">
        <f t="shared" si="520"/>
        <v>1200</v>
      </c>
      <c r="J537" s="426">
        <v>500</v>
      </c>
      <c r="K537" s="224">
        <f t="shared" si="518"/>
        <v>3000</v>
      </c>
      <c r="L537" s="494">
        <v>1200</v>
      </c>
      <c r="M537" s="224">
        <f t="shared" si="518"/>
        <v>7200</v>
      </c>
      <c r="N537" s="473">
        <v>275</v>
      </c>
      <c r="O537" s="224">
        <f t="shared" ref="O537" si="526">N537*$G537</f>
        <v>1650</v>
      </c>
    </row>
    <row r="538" spans="1:15">
      <c r="A538" s="293"/>
      <c r="B538" s="293"/>
      <c r="C538" s="222" t="s">
        <v>122</v>
      </c>
      <c r="D538" s="222"/>
      <c r="E538" s="300" t="s">
        <v>757</v>
      </c>
      <c r="F538" s="301" t="s">
        <v>400</v>
      </c>
      <c r="G538" s="226">
        <v>3</v>
      </c>
      <c r="H538" s="426">
        <v>200</v>
      </c>
      <c r="I538" s="224">
        <f t="shared" si="520"/>
        <v>600</v>
      </c>
      <c r="J538" s="426">
        <v>500</v>
      </c>
      <c r="K538" s="224">
        <f t="shared" si="518"/>
        <v>1500</v>
      </c>
      <c r="L538" s="494">
        <v>1500</v>
      </c>
      <c r="M538" s="224">
        <f t="shared" si="518"/>
        <v>4500</v>
      </c>
      <c r="N538" s="473">
        <v>275</v>
      </c>
      <c r="O538" s="224">
        <f t="shared" ref="O538" si="527">N538*$G538</f>
        <v>825</v>
      </c>
    </row>
    <row r="539" spans="1:15">
      <c r="A539" s="293"/>
      <c r="B539" s="293"/>
      <c r="C539" s="222" t="s">
        <v>125</v>
      </c>
      <c r="D539" s="222"/>
      <c r="E539" s="300" t="s">
        <v>758</v>
      </c>
      <c r="F539" s="301" t="s">
        <v>400</v>
      </c>
      <c r="G539" s="226">
        <v>3</v>
      </c>
      <c r="H539" s="426">
        <v>200</v>
      </c>
      <c r="I539" s="224">
        <f t="shared" si="520"/>
        <v>600</v>
      </c>
      <c r="J539" s="426">
        <v>1000</v>
      </c>
      <c r="K539" s="224">
        <f t="shared" si="518"/>
        <v>3000</v>
      </c>
      <c r="L539" s="494">
        <v>3000</v>
      </c>
      <c r="M539" s="224">
        <f t="shared" si="518"/>
        <v>9000</v>
      </c>
      <c r="N539" s="473">
        <v>160</v>
      </c>
      <c r="O539" s="224">
        <f t="shared" ref="O539" si="528">N539*$G539</f>
        <v>480</v>
      </c>
    </row>
    <row r="540" spans="1:15">
      <c r="A540" s="293"/>
      <c r="B540" s="293"/>
      <c r="C540" s="222" t="s">
        <v>129</v>
      </c>
      <c r="D540" s="222"/>
      <c r="E540" s="300" t="s">
        <v>759</v>
      </c>
      <c r="F540" s="301" t="s">
        <v>760</v>
      </c>
      <c r="G540" s="226">
        <v>1</v>
      </c>
      <c r="H540" s="426">
        <v>1000</v>
      </c>
      <c r="I540" s="224">
        <f t="shared" si="520"/>
        <v>1000</v>
      </c>
      <c r="J540" s="426">
        <v>1000</v>
      </c>
      <c r="K540" s="224">
        <f t="shared" si="518"/>
        <v>1000</v>
      </c>
      <c r="L540" s="494">
        <v>2500</v>
      </c>
      <c r="M540" s="224">
        <f t="shared" si="518"/>
        <v>2500</v>
      </c>
      <c r="N540" s="473">
        <v>1850</v>
      </c>
      <c r="O540" s="224">
        <f t="shared" ref="O540" si="529">N540*$G540</f>
        <v>1850</v>
      </c>
    </row>
    <row r="541" spans="1:15">
      <c r="A541" s="293"/>
      <c r="B541" s="293"/>
      <c r="C541" s="222" t="s">
        <v>131</v>
      </c>
      <c r="D541" s="222"/>
      <c r="E541" s="300" t="s">
        <v>761</v>
      </c>
      <c r="F541" s="301" t="s">
        <v>760</v>
      </c>
      <c r="G541" s="226">
        <v>1</v>
      </c>
      <c r="H541" s="426">
        <v>1000</v>
      </c>
      <c r="I541" s="224">
        <f t="shared" si="520"/>
        <v>1000</v>
      </c>
      <c r="J541" s="426">
        <v>1000</v>
      </c>
      <c r="K541" s="224">
        <f t="shared" si="518"/>
        <v>1000</v>
      </c>
      <c r="L541" s="494">
        <v>2500</v>
      </c>
      <c r="M541" s="224">
        <f t="shared" si="518"/>
        <v>2500</v>
      </c>
      <c r="N541" s="473">
        <v>990</v>
      </c>
      <c r="O541" s="224">
        <f t="shared" ref="O541" si="530">N541*$G541</f>
        <v>990</v>
      </c>
    </row>
    <row r="542" spans="1:15">
      <c r="A542" s="293"/>
      <c r="B542" s="293"/>
      <c r="C542" s="222" t="s">
        <v>134</v>
      </c>
      <c r="D542" s="222"/>
      <c r="E542" s="300" t="s">
        <v>762</v>
      </c>
      <c r="F542" s="301" t="s">
        <v>400</v>
      </c>
      <c r="G542" s="226">
        <v>1</v>
      </c>
      <c r="H542" s="426">
        <v>1500</v>
      </c>
      <c r="I542" s="224">
        <f t="shared" si="520"/>
        <v>1500</v>
      </c>
      <c r="J542" s="426">
        <v>500</v>
      </c>
      <c r="K542" s="224">
        <f t="shared" si="518"/>
        <v>500</v>
      </c>
      <c r="L542" s="494">
        <v>3000</v>
      </c>
      <c r="M542" s="224">
        <f t="shared" si="518"/>
        <v>3000</v>
      </c>
      <c r="N542" s="473">
        <v>1850</v>
      </c>
      <c r="O542" s="224">
        <f t="shared" ref="O542" si="531">N542*$G542</f>
        <v>1850</v>
      </c>
    </row>
    <row r="543" spans="1:15">
      <c r="A543" s="293"/>
      <c r="B543" s="293"/>
      <c r="C543" s="222" t="s">
        <v>136</v>
      </c>
      <c r="D543" s="222"/>
      <c r="E543" s="300" t="s">
        <v>763</v>
      </c>
      <c r="F543" s="301" t="s">
        <v>296</v>
      </c>
      <c r="G543" s="226">
        <v>2</v>
      </c>
      <c r="H543" s="426">
        <v>1000</v>
      </c>
      <c r="I543" s="224">
        <f t="shared" si="520"/>
        <v>2000</v>
      </c>
      <c r="J543" s="426">
        <v>30000</v>
      </c>
      <c r="K543" s="224">
        <f t="shared" si="518"/>
        <v>60000</v>
      </c>
      <c r="L543" s="494">
        <v>6000</v>
      </c>
      <c r="M543" s="224">
        <f t="shared" si="518"/>
        <v>12000</v>
      </c>
      <c r="N543" s="473">
        <v>4950</v>
      </c>
      <c r="O543" s="224">
        <f t="shared" ref="O543" si="532">N543*$G543</f>
        <v>9900</v>
      </c>
    </row>
    <row r="544" spans="1:15">
      <c r="A544" s="293"/>
      <c r="B544" s="293"/>
      <c r="C544" s="222" t="s">
        <v>138</v>
      </c>
      <c r="D544" s="222"/>
      <c r="E544" s="300" t="s">
        <v>764</v>
      </c>
      <c r="F544" s="301" t="s">
        <v>296</v>
      </c>
      <c r="G544" s="226">
        <v>2</v>
      </c>
      <c r="H544" s="426">
        <v>1000</v>
      </c>
      <c r="I544" s="224">
        <f t="shared" si="520"/>
        <v>2000</v>
      </c>
      <c r="J544" s="426">
        <v>18500</v>
      </c>
      <c r="K544" s="224">
        <f t="shared" si="518"/>
        <v>37000</v>
      </c>
      <c r="L544" s="494">
        <v>8000</v>
      </c>
      <c r="M544" s="224">
        <f t="shared" si="518"/>
        <v>16000</v>
      </c>
      <c r="N544" s="473">
        <v>6000</v>
      </c>
      <c r="O544" s="224">
        <f t="shared" ref="O544" si="533">N544*$G544</f>
        <v>12000</v>
      </c>
    </row>
    <row r="545" spans="1:15">
      <c r="A545" s="293"/>
      <c r="B545" s="293"/>
      <c r="C545" s="222" t="s">
        <v>140</v>
      </c>
      <c r="D545" s="222"/>
      <c r="E545" s="300" t="s">
        <v>765</v>
      </c>
      <c r="F545" s="301" t="s">
        <v>296</v>
      </c>
      <c r="G545" s="226">
        <v>1</v>
      </c>
      <c r="H545" s="426">
        <v>2000</v>
      </c>
      <c r="I545" s="224">
        <f t="shared" si="520"/>
        <v>2000</v>
      </c>
      <c r="J545" s="426"/>
      <c r="K545" s="224">
        <f t="shared" si="518"/>
        <v>0</v>
      </c>
      <c r="L545" s="494">
        <v>8000</v>
      </c>
      <c r="M545" s="224">
        <f t="shared" si="518"/>
        <v>8000</v>
      </c>
      <c r="N545" s="473">
        <v>3520</v>
      </c>
      <c r="O545" s="224">
        <f t="shared" ref="O545" si="534">N545*$G545</f>
        <v>3520</v>
      </c>
    </row>
    <row r="546" spans="1:15">
      <c r="A546" s="293"/>
      <c r="B546" s="293"/>
      <c r="C546" s="222" t="s">
        <v>143</v>
      </c>
      <c r="D546" s="222"/>
      <c r="E546" s="300" t="s">
        <v>766</v>
      </c>
      <c r="F546" s="301" t="s">
        <v>400</v>
      </c>
      <c r="G546" s="226">
        <v>1</v>
      </c>
      <c r="H546" s="426">
        <v>1500</v>
      </c>
      <c r="I546" s="224">
        <f t="shared" si="520"/>
        <v>1500</v>
      </c>
      <c r="J546" s="426">
        <v>1000</v>
      </c>
      <c r="K546" s="224">
        <f t="shared" si="518"/>
        <v>1000</v>
      </c>
      <c r="L546" s="494">
        <v>3000</v>
      </c>
      <c r="M546" s="224">
        <f t="shared" si="518"/>
        <v>3000</v>
      </c>
      <c r="N546" s="473">
        <v>1250</v>
      </c>
      <c r="O546" s="224">
        <f t="shared" ref="O546" si="535">N546*$G546</f>
        <v>1250</v>
      </c>
    </row>
    <row r="547" spans="1:15">
      <c r="A547" s="293"/>
      <c r="B547" s="293"/>
      <c r="C547" s="222" t="s">
        <v>146</v>
      </c>
      <c r="D547" s="222"/>
      <c r="E547" s="300" t="s">
        <v>767</v>
      </c>
      <c r="F547" s="301" t="s">
        <v>400</v>
      </c>
      <c r="G547" s="226">
        <v>0</v>
      </c>
      <c r="H547" s="426"/>
      <c r="I547" s="224">
        <f t="shared" si="520"/>
        <v>0</v>
      </c>
      <c r="J547" s="426"/>
      <c r="K547" s="224">
        <f t="shared" si="518"/>
        <v>0</v>
      </c>
      <c r="L547" s="494">
        <v>0</v>
      </c>
      <c r="M547" s="224">
        <f t="shared" si="518"/>
        <v>0</v>
      </c>
      <c r="N547" s="473">
        <v>385</v>
      </c>
      <c r="O547" s="224">
        <f t="shared" ref="O547" si="536">N547*$G547</f>
        <v>0</v>
      </c>
    </row>
    <row r="548" spans="1:15">
      <c r="A548" s="293"/>
      <c r="B548" s="293"/>
      <c r="C548" s="222" t="s">
        <v>148</v>
      </c>
      <c r="D548" s="222"/>
      <c r="E548" s="300" t="s">
        <v>768</v>
      </c>
      <c r="F548" s="301" t="s">
        <v>400</v>
      </c>
      <c r="G548" s="226">
        <v>6</v>
      </c>
      <c r="H548" s="426">
        <v>300</v>
      </c>
      <c r="I548" s="224">
        <f t="shared" si="520"/>
        <v>1800</v>
      </c>
      <c r="J548" s="426">
        <v>450</v>
      </c>
      <c r="K548" s="224">
        <f t="shared" si="518"/>
        <v>2700</v>
      </c>
      <c r="L548" s="494">
        <v>1200</v>
      </c>
      <c r="M548" s="224">
        <f t="shared" si="518"/>
        <v>7200</v>
      </c>
      <c r="N548" s="473">
        <v>285</v>
      </c>
      <c r="O548" s="224">
        <f t="shared" ref="O548" si="537">N548*$G548</f>
        <v>1710</v>
      </c>
    </row>
    <row r="549" spans="1:15">
      <c r="A549" s="293"/>
      <c r="B549" s="293"/>
      <c r="C549" s="222" t="s">
        <v>151</v>
      </c>
      <c r="D549" s="222"/>
      <c r="E549" s="300" t="s">
        <v>769</v>
      </c>
      <c r="F549" s="301" t="s">
        <v>400</v>
      </c>
      <c r="G549" s="226">
        <v>2</v>
      </c>
      <c r="H549" s="426">
        <v>1000</v>
      </c>
      <c r="I549" s="224">
        <f t="shared" si="520"/>
        <v>2000</v>
      </c>
      <c r="J549" s="426">
        <v>500</v>
      </c>
      <c r="K549" s="224">
        <f t="shared" si="518"/>
        <v>1000</v>
      </c>
      <c r="L549" s="494">
        <v>1800</v>
      </c>
      <c r="M549" s="224">
        <f t="shared" si="518"/>
        <v>3600</v>
      </c>
      <c r="N549" s="473">
        <v>500</v>
      </c>
      <c r="O549" s="224">
        <f t="shared" ref="O549" si="538">N549*$G549</f>
        <v>1000</v>
      </c>
    </row>
    <row r="550" spans="1:15">
      <c r="A550" s="293"/>
      <c r="B550" s="293"/>
      <c r="C550" s="222" t="s">
        <v>155</v>
      </c>
      <c r="D550" s="222"/>
      <c r="E550" s="300" t="s">
        <v>770</v>
      </c>
      <c r="F550" s="301" t="s">
        <v>400</v>
      </c>
      <c r="G550" s="226">
        <v>4</v>
      </c>
      <c r="H550" s="426">
        <v>200</v>
      </c>
      <c r="I550" s="224">
        <f t="shared" si="520"/>
        <v>800</v>
      </c>
      <c r="J550" s="426">
        <v>300</v>
      </c>
      <c r="K550" s="224">
        <f t="shared" si="518"/>
        <v>1200</v>
      </c>
      <c r="L550" s="494">
        <v>800</v>
      </c>
      <c r="M550" s="224">
        <f t="shared" si="518"/>
        <v>3200</v>
      </c>
      <c r="N550" s="473">
        <v>900</v>
      </c>
      <c r="O550" s="224">
        <f t="shared" ref="O550" si="539">N550*$G550</f>
        <v>3600</v>
      </c>
    </row>
    <row r="551" spans="1:15">
      <c r="A551" s="293"/>
      <c r="B551" s="293"/>
      <c r="C551" s="222" t="s">
        <v>158</v>
      </c>
      <c r="D551" s="222"/>
      <c r="E551" s="300" t="s">
        <v>771</v>
      </c>
      <c r="F551" s="301" t="s">
        <v>400</v>
      </c>
      <c r="G551" s="226">
        <v>1</v>
      </c>
      <c r="H551" s="426">
        <v>2000</v>
      </c>
      <c r="I551" s="224">
        <f t="shared" si="520"/>
        <v>2000</v>
      </c>
      <c r="J551" s="426"/>
      <c r="K551" s="224">
        <f t="shared" si="518"/>
        <v>0</v>
      </c>
      <c r="L551" s="494">
        <v>5000</v>
      </c>
      <c r="M551" s="224">
        <f t="shared" si="518"/>
        <v>5000</v>
      </c>
      <c r="N551" s="473">
        <v>3500</v>
      </c>
      <c r="O551" s="224">
        <f t="shared" ref="O551" si="540">N551*$G551</f>
        <v>3500</v>
      </c>
    </row>
    <row r="552" spans="1:15">
      <c r="A552" s="293"/>
      <c r="B552" s="293"/>
      <c r="C552" s="222" t="s">
        <v>162</v>
      </c>
      <c r="D552" s="222"/>
      <c r="E552" s="300" t="s">
        <v>772</v>
      </c>
      <c r="F552" s="301" t="s">
        <v>400</v>
      </c>
      <c r="G552" s="226">
        <v>1</v>
      </c>
      <c r="H552" s="426">
        <v>2000</v>
      </c>
      <c r="I552" s="224">
        <f t="shared" si="520"/>
        <v>2000</v>
      </c>
      <c r="J552" s="426"/>
      <c r="K552" s="224">
        <f t="shared" si="518"/>
        <v>0</v>
      </c>
      <c r="L552" s="494">
        <v>1500</v>
      </c>
      <c r="M552" s="224"/>
      <c r="N552" s="473">
        <v>3500</v>
      </c>
      <c r="O552" s="224">
        <f t="shared" ref="O552" si="541">N552*$G552</f>
        <v>3500</v>
      </c>
    </row>
    <row r="553" spans="1:15">
      <c r="A553" s="218"/>
      <c r="B553" s="293"/>
      <c r="C553" s="222" t="s">
        <v>773</v>
      </c>
      <c r="D553" s="263"/>
      <c r="E553" s="221" t="s">
        <v>774</v>
      </c>
      <c r="F553" s="362" t="s">
        <v>194</v>
      </c>
      <c r="G553" s="226" t="s">
        <v>775</v>
      </c>
      <c r="H553" s="426"/>
      <c r="I553" s="224">
        <f>IFERROR(H553*$G553,0)</f>
        <v>0</v>
      </c>
      <c r="J553" s="426"/>
      <c r="K553" s="224"/>
      <c r="L553" s="494">
        <v>25000</v>
      </c>
      <c r="M553" s="224"/>
      <c r="N553" s="426">
        <v>9350</v>
      </c>
      <c r="O553" s="224"/>
    </row>
    <row r="554" spans="1:15">
      <c r="A554" s="218"/>
      <c r="B554" s="293"/>
      <c r="C554" s="222" t="s">
        <v>776</v>
      </c>
      <c r="D554" s="263"/>
      <c r="E554" s="221" t="s">
        <v>777</v>
      </c>
      <c r="F554" s="362" t="s">
        <v>400</v>
      </c>
      <c r="G554" s="226" t="s">
        <v>775</v>
      </c>
      <c r="H554" s="426"/>
      <c r="I554" s="224">
        <f>IFERROR(H554*$G554,0)</f>
        <v>0</v>
      </c>
      <c r="J554" s="426"/>
      <c r="K554" s="224"/>
      <c r="L554" s="494">
        <v>8000</v>
      </c>
      <c r="M554" s="224"/>
      <c r="N554" s="426">
        <v>7700</v>
      </c>
      <c r="O554" s="224"/>
    </row>
    <row r="555" spans="1:15">
      <c r="A555" s="293"/>
      <c r="B555" s="293"/>
      <c r="C555" s="222" t="s">
        <v>778</v>
      </c>
      <c r="D555" s="263"/>
      <c r="E555" s="221" t="s">
        <v>779</v>
      </c>
      <c r="F555" s="301" t="s">
        <v>400</v>
      </c>
      <c r="G555" s="226"/>
      <c r="H555" s="426"/>
      <c r="I555" s="224">
        <f>IFERROR(H555*$G555,0)</f>
        <v>0</v>
      </c>
      <c r="J555" s="426"/>
      <c r="K555" s="224"/>
      <c r="L555" s="494"/>
      <c r="M555" s="224"/>
      <c r="N555" s="426">
        <v>3850</v>
      </c>
      <c r="O555" s="224"/>
    </row>
    <row r="556" spans="1:15">
      <c r="A556" s="293"/>
      <c r="B556" s="293"/>
      <c r="C556" s="222" t="s">
        <v>780</v>
      </c>
      <c r="D556" s="263"/>
      <c r="E556" s="221" t="s">
        <v>781</v>
      </c>
      <c r="F556" s="362" t="s">
        <v>400</v>
      </c>
      <c r="G556" s="301" t="s">
        <v>775</v>
      </c>
      <c r="H556" s="447"/>
      <c r="I556" s="224">
        <f>IFERROR(H556*$G556,0)</f>
        <v>0</v>
      </c>
      <c r="J556" s="447"/>
      <c r="K556" s="224"/>
      <c r="L556" s="497">
        <v>9000</v>
      </c>
      <c r="M556" s="224"/>
      <c r="N556" s="447">
        <v>990</v>
      </c>
      <c r="O556" s="224"/>
    </row>
    <row r="557" spans="1:15" ht="15">
      <c r="A557" s="293"/>
      <c r="B557" s="293"/>
      <c r="C557" s="222" t="s">
        <v>782</v>
      </c>
      <c r="D557" s="263"/>
      <c r="E557" s="221" t="s">
        <v>783</v>
      </c>
      <c r="F557" s="301" t="s">
        <v>400</v>
      </c>
      <c r="G557" s="226"/>
      <c r="H557" s="426"/>
      <c r="I557" s="224">
        <f t="shared" si="520"/>
        <v>0</v>
      </c>
      <c r="J557" s="426"/>
      <c r="K557" s="224">
        <f t="shared" si="518"/>
        <v>0</v>
      </c>
      <c r="L557" s="498"/>
      <c r="M557" s="224"/>
      <c r="N557" s="426">
        <v>605</v>
      </c>
      <c r="O557" s="224">
        <f t="shared" ref="O557" si="542">N557*$G557</f>
        <v>0</v>
      </c>
    </row>
    <row r="558" spans="1:15">
      <c r="A558" s="293"/>
      <c r="B558" s="293"/>
      <c r="C558" s="222" t="s">
        <v>784</v>
      </c>
      <c r="D558" s="263"/>
      <c r="E558" s="221" t="s">
        <v>785</v>
      </c>
      <c r="F558" s="301" t="s">
        <v>400</v>
      </c>
      <c r="G558" s="226"/>
      <c r="H558" s="426"/>
      <c r="I558" s="224">
        <f t="shared" si="520"/>
        <v>0</v>
      </c>
      <c r="J558" s="426"/>
      <c r="K558" s="224">
        <f t="shared" si="518"/>
        <v>0</v>
      </c>
      <c r="L558" s="426"/>
      <c r="M558" s="224">
        <f t="shared" si="518"/>
        <v>0</v>
      </c>
      <c r="N558" s="426">
        <v>8250</v>
      </c>
      <c r="O558" s="224">
        <f t="shared" ref="O558" si="543">N558*$G558</f>
        <v>0</v>
      </c>
    </row>
    <row r="559" spans="1:15">
      <c r="A559" s="293"/>
      <c r="B559" s="293"/>
      <c r="C559" s="222" t="s">
        <v>786</v>
      </c>
      <c r="D559" s="263"/>
      <c r="E559" s="221" t="s">
        <v>787</v>
      </c>
      <c r="F559" s="301" t="s">
        <v>400</v>
      </c>
      <c r="G559" s="226"/>
      <c r="H559" s="426"/>
      <c r="I559" s="224">
        <f t="shared" si="520"/>
        <v>0</v>
      </c>
      <c r="J559" s="426"/>
      <c r="K559" s="224">
        <f t="shared" si="518"/>
        <v>0</v>
      </c>
      <c r="L559" s="494"/>
      <c r="M559" s="224">
        <f t="shared" si="518"/>
        <v>0</v>
      </c>
      <c r="N559" s="426">
        <v>2750</v>
      </c>
      <c r="O559" s="224">
        <f t="shared" ref="O559" si="544">N559*$G559</f>
        <v>0</v>
      </c>
    </row>
    <row r="560" spans="1:15">
      <c r="A560" s="293"/>
      <c r="B560" s="293"/>
      <c r="C560" s="222" t="s">
        <v>788</v>
      </c>
      <c r="D560" s="222"/>
      <c r="E560" s="345" t="s">
        <v>789</v>
      </c>
      <c r="F560" s="312" t="s">
        <v>400</v>
      </c>
      <c r="G560" s="226">
        <v>59</v>
      </c>
      <c r="H560" s="426">
        <v>200</v>
      </c>
      <c r="I560" s="224">
        <f t="shared" si="520"/>
        <v>11800</v>
      </c>
      <c r="J560" s="426">
        <v>100</v>
      </c>
      <c r="K560" s="224">
        <f t="shared" si="518"/>
        <v>5900</v>
      </c>
      <c r="L560" s="494">
        <v>500</v>
      </c>
      <c r="M560" s="224">
        <f t="shared" si="518"/>
        <v>29500</v>
      </c>
      <c r="N560" s="426">
        <v>200</v>
      </c>
      <c r="O560" s="224">
        <f t="shared" ref="O560" si="545">N560*$G560</f>
        <v>11800</v>
      </c>
    </row>
    <row r="561" spans="1:15">
      <c r="A561" s="293"/>
      <c r="B561" s="293"/>
      <c r="C561" s="222" t="s">
        <v>790</v>
      </c>
      <c r="D561" s="222"/>
      <c r="E561" s="363" t="s">
        <v>791</v>
      </c>
      <c r="F561" s="312" t="s">
        <v>671</v>
      </c>
      <c r="G561" s="226">
        <v>0</v>
      </c>
      <c r="H561" s="426"/>
      <c r="I561" s="224">
        <f t="shared" si="520"/>
        <v>0</v>
      </c>
      <c r="J561" s="426"/>
      <c r="K561" s="224">
        <f t="shared" si="518"/>
        <v>0</v>
      </c>
      <c r="L561" s="494"/>
      <c r="M561" s="224">
        <f t="shared" si="518"/>
        <v>0</v>
      </c>
      <c r="N561" s="426">
        <v>605</v>
      </c>
      <c r="O561" s="224">
        <f t="shared" ref="O561" si="546">N561*$G561</f>
        <v>0</v>
      </c>
    </row>
    <row r="562" spans="1:15" ht="38.25">
      <c r="A562" s="293"/>
      <c r="B562" s="293"/>
      <c r="C562" s="222" t="s">
        <v>792</v>
      </c>
      <c r="D562" s="222"/>
      <c r="E562" s="364" t="s">
        <v>793</v>
      </c>
      <c r="F562" s="312" t="s">
        <v>400</v>
      </c>
      <c r="G562" s="226">
        <v>11</v>
      </c>
      <c r="H562" s="426">
        <v>300</v>
      </c>
      <c r="I562" s="224">
        <f t="shared" si="520"/>
        <v>3300</v>
      </c>
      <c r="J562" s="426">
        <v>3650</v>
      </c>
      <c r="K562" s="224">
        <f t="shared" si="518"/>
        <v>40150</v>
      </c>
      <c r="L562" s="499">
        <v>2500</v>
      </c>
      <c r="M562" s="224">
        <f t="shared" si="518"/>
        <v>27500</v>
      </c>
      <c r="N562" s="426">
        <v>1510</v>
      </c>
      <c r="O562" s="224">
        <f t="shared" ref="O562" si="547">N562*$G562</f>
        <v>16610</v>
      </c>
    </row>
    <row r="563" spans="1:15">
      <c r="A563" s="293"/>
      <c r="B563" s="293"/>
      <c r="C563" s="222" t="s">
        <v>794</v>
      </c>
      <c r="D563" s="263"/>
      <c r="E563" s="364" t="s">
        <v>795</v>
      </c>
      <c r="F563" s="312" t="s">
        <v>400</v>
      </c>
      <c r="G563" s="226"/>
      <c r="H563" s="426"/>
      <c r="I563" s="224">
        <f t="shared" si="520"/>
        <v>0</v>
      </c>
      <c r="J563" s="426"/>
      <c r="K563" s="224">
        <f t="shared" si="518"/>
        <v>0</v>
      </c>
      <c r="L563" s="494"/>
      <c r="M563" s="224">
        <f t="shared" si="518"/>
        <v>0</v>
      </c>
      <c r="N563" s="426">
        <v>3850</v>
      </c>
      <c r="O563" s="224">
        <f t="shared" ref="O563" si="548">N563*$G563</f>
        <v>0</v>
      </c>
    </row>
    <row r="564" spans="1:15">
      <c r="A564" s="293"/>
      <c r="B564" s="293"/>
      <c r="C564" s="222" t="s">
        <v>796</v>
      </c>
      <c r="D564" s="263"/>
      <c r="E564" s="364" t="s">
        <v>797</v>
      </c>
      <c r="F564" s="312" t="s">
        <v>400</v>
      </c>
      <c r="G564" s="226"/>
      <c r="H564" s="426"/>
      <c r="I564" s="224">
        <f t="shared" si="520"/>
        <v>0</v>
      </c>
      <c r="J564" s="426"/>
      <c r="K564" s="224">
        <f t="shared" si="518"/>
        <v>0</v>
      </c>
      <c r="L564" s="426"/>
      <c r="M564" s="224">
        <f t="shared" si="518"/>
        <v>0</v>
      </c>
      <c r="N564" s="426">
        <v>3850</v>
      </c>
      <c r="O564" s="224">
        <f t="shared" ref="O564" si="549">N564*$G564</f>
        <v>0</v>
      </c>
    </row>
    <row r="565" spans="1:15">
      <c r="A565" s="293"/>
      <c r="B565" s="293"/>
      <c r="C565" s="222"/>
      <c r="D565" s="263"/>
      <c r="E565" s="365" t="s">
        <v>798</v>
      </c>
      <c r="F565" s="312" t="s">
        <v>694</v>
      </c>
      <c r="G565" s="226">
        <v>1</v>
      </c>
      <c r="H565" s="426">
        <v>1000</v>
      </c>
      <c r="I565" s="224">
        <f t="shared" si="520"/>
        <v>1000</v>
      </c>
      <c r="J565" s="426"/>
      <c r="K565" s="224">
        <f t="shared" si="518"/>
        <v>0</v>
      </c>
      <c r="L565" s="426"/>
      <c r="M565" s="224">
        <f t="shared" si="518"/>
        <v>0</v>
      </c>
      <c r="N565" s="426"/>
      <c r="O565" s="224">
        <f t="shared" ref="O565" si="550">N565*$G565</f>
        <v>0</v>
      </c>
    </row>
    <row r="566" spans="1:15">
      <c r="A566" s="293"/>
      <c r="B566" s="293"/>
      <c r="C566" s="222"/>
      <c r="D566" s="263"/>
      <c r="E566" s="365" t="s">
        <v>799</v>
      </c>
      <c r="F566" s="312" t="s">
        <v>800</v>
      </c>
      <c r="G566" s="226">
        <v>1</v>
      </c>
      <c r="H566" s="426">
        <v>1000</v>
      </c>
      <c r="I566" s="224">
        <f t="shared" si="520"/>
        <v>1000</v>
      </c>
      <c r="J566" s="426"/>
      <c r="K566" s="224">
        <f t="shared" si="518"/>
        <v>0</v>
      </c>
      <c r="L566" s="426"/>
      <c r="M566" s="224">
        <f t="shared" si="518"/>
        <v>0</v>
      </c>
      <c r="N566" s="426"/>
      <c r="O566" s="224">
        <f t="shared" ref="O566" si="551">N566*$G566</f>
        <v>0</v>
      </c>
    </row>
    <row r="567" spans="1:15">
      <c r="A567" s="293"/>
      <c r="B567" s="293"/>
      <c r="C567" s="222" t="s">
        <v>801</v>
      </c>
      <c r="D567" s="263"/>
      <c r="E567" s="364" t="s">
        <v>802</v>
      </c>
      <c r="F567" s="312" t="s">
        <v>400</v>
      </c>
      <c r="G567" s="226">
        <v>1</v>
      </c>
      <c r="H567" s="431">
        <v>2000</v>
      </c>
      <c r="I567" s="224"/>
      <c r="J567" s="431"/>
      <c r="K567" s="224">
        <f t="shared" si="518"/>
        <v>0</v>
      </c>
      <c r="L567" s="494">
        <v>6000</v>
      </c>
      <c r="M567" s="224">
        <f t="shared" si="518"/>
        <v>6000</v>
      </c>
      <c r="N567" s="426">
        <v>8250</v>
      </c>
      <c r="O567" s="224">
        <f t="shared" ref="O567" si="552">N567*$G567</f>
        <v>8250</v>
      </c>
    </row>
    <row r="568" spans="1:15" ht="47.25">
      <c r="A568" s="230" t="s">
        <v>803</v>
      </c>
      <c r="B568" s="230"/>
      <c r="C568" s="232"/>
      <c r="D568" s="232"/>
      <c r="E568" s="258"/>
      <c r="F568" s="259"/>
      <c r="G568" s="260"/>
      <c r="H568" s="502"/>
      <c r="I568" s="261">
        <f>SUM(I532:I564)</f>
        <v>41400</v>
      </c>
      <c r="J568" s="448"/>
      <c r="K568" s="261">
        <f>SUM(K532:K564)</f>
        <v>185250</v>
      </c>
      <c r="L568" s="218"/>
      <c r="M568" s="261">
        <f>SUM(M532:M567)</f>
        <v>170200</v>
      </c>
      <c r="N568" s="502"/>
      <c r="O568" s="261">
        <f>SUM(O532:O567)</f>
        <v>93120</v>
      </c>
    </row>
    <row r="569" spans="1:15" ht="15.75">
      <c r="A569" s="366"/>
      <c r="B569" s="367"/>
      <c r="C569" s="368"/>
      <c r="D569" s="368"/>
      <c r="E569" s="369"/>
      <c r="F569" s="370"/>
      <c r="G569" s="371"/>
      <c r="H569" s="509"/>
      <c r="I569" s="372">
        <f>I568+I530+I518+I511+I506+I500+I490+I476+I462+I458+I455+I440+I426+I402+I327+I304+I274+I250+I230+I224+I209+I180+I162+I150+I141+I128+I96+I92+I86+I61+I53+I46+I36+I31</f>
        <v>1050978.5269371981</v>
      </c>
      <c r="J569" s="449"/>
      <c r="K569" s="372">
        <f>K568+K530+K518+K511+K506+K500+K490+K476+K462+K458+K455+K440+K426+K402+K327+K304+K274+K250+K230+K224+K209+K180+K162+K150+K141+K128+K96+K92+K86+K61+K53+K46+K36+K31</f>
        <v>1844269.6952044594</v>
      </c>
      <c r="L569" s="218"/>
      <c r="M569" s="372">
        <f>M568+M530+M518+M511+M506+M500+M490+M476+M462+M458+M455+M440+M426+M402+M327+M304+M274+M250+M230+M224+M209+M180+M162+M150+M141+M128+M96+M92+M86+M61+M53+M46+M36+M31</f>
        <v>2552436.2923261239</v>
      </c>
      <c r="N569" s="372"/>
      <c r="O569" s="372">
        <f>O568+O530+O518+O511+O506+O500+O490+O476+O462+O458+O455+O440+O426+O402+O327+O304+O274+O250+O230+O224+O209+O180+O162+O150+O141+O128+O96+O92+O86+O61+O53+O46+O36+O31</f>
        <v>1713688.4861597917</v>
      </c>
    </row>
    <row r="570" spans="1:15" ht="15.75">
      <c r="A570" s="373"/>
      <c r="B570" s="374"/>
      <c r="C570" s="375"/>
      <c r="D570" s="375"/>
      <c r="E570" s="376"/>
      <c r="F570" s="377"/>
    </row>
    <row r="571" spans="1:15">
      <c r="A571" s="373"/>
    </row>
    <row r="572" spans="1:15">
      <c r="A572" s="373"/>
    </row>
    <row r="573" spans="1:15">
      <c r="A573" s="373"/>
    </row>
    <row r="574" spans="1:15">
      <c r="A574" s="373"/>
    </row>
    <row r="575" spans="1:15" ht="15" thickBot="1">
      <c r="A575" s="379"/>
      <c r="B575" s="380"/>
      <c r="C575" s="381"/>
      <c r="D575" s="381"/>
      <c r="E575" s="380"/>
      <c r="F575" s="380"/>
      <c r="G575" s="380"/>
      <c r="H575" s="380"/>
      <c r="I575" s="380"/>
    </row>
  </sheetData>
  <mergeCells count="70">
    <mergeCell ref="N320:N326"/>
    <mergeCell ref="N267:N273"/>
    <mergeCell ref="N276:N283"/>
    <mergeCell ref="N284:N293"/>
    <mergeCell ref="L260:L266"/>
    <mergeCell ref="L314:L319"/>
    <mergeCell ref="N294:N303"/>
    <mergeCell ref="N306:N312"/>
    <mergeCell ref="N313:N319"/>
    <mergeCell ref="J12:K12"/>
    <mergeCell ref="L12:M12"/>
    <mergeCell ref="N12:O12"/>
    <mergeCell ref="N253:N259"/>
    <mergeCell ref="N260:N266"/>
    <mergeCell ref="G320:G326"/>
    <mergeCell ref="A313:A319"/>
    <mergeCell ref="B313:B319"/>
    <mergeCell ref="C313:C319"/>
    <mergeCell ref="D313:D319"/>
    <mergeCell ref="F313:F319"/>
    <mergeCell ref="G313:G319"/>
    <mergeCell ref="A320:A326"/>
    <mergeCell ref="B320:B326"/>
    <mergeCell ref="C320:C326"/>
    <mergeCell ref="D320:D326"/>
    <mergeCell ref="F320:F326"/>
    <mergeCell ref="G306:G312"/>
    <mergeCell ref="A294:A303"/>
    <mergeCell ref="B294:B303"/>
    <mergeCell ref="C294:C303"/>
    <mergeCell ref="D294:D303"/>
    <mergeCell ref="F294:F303"/>
    <mergeCell ref="G294:G303"/>
    <mergeCell ref="A306:A312"/>
    <mergeCell ref="B306:B312"/>
    <mergeCell ref="C306:C312"/>
    <mergeCell ref="D306:D312"/>
    <mergeCell ref="F306:F312"/>
    <mergeCell ref="G284:G293"/>
    <mergeCell ref="A276:A283"/>
    <mergeCell ref="B276:B283"/>
    <mergeCell ref="C276:C283"/>
    <mergeCell ref="D276:D283"/>
    <mergeCell ref="F276:F283"/>
    <mergeCell ref="G276:G283"/>
    <mergeCell ref="A284:A293"/>
    <mergeCell ref="B284:B293"/>
    <mergeCell ref="C284:C293"/>
    <mergeCell ref="D284:D293"/>
    <mergeCell ref="F284:F293"/>
    <mergeCell ref="H12:I12"/>
    <mergeCell ref="A11:E11"/>
    <mergeCell ref="A253:A259"/>
    <mergeCell ref="B253:B259"/>
    <mergeCell ref="C253:C259"/>
    <mergeCell ref="D253:D259"/>
    <mergeCell ref="G267:G273"/>
    <mergeCell ref="G253:G259"/>
    <mergeCell ref="A260:A266"/>
    <mergeCell ref="B260:B266"/>
    <mergeCell ref="C260:C266"/>
    <mergeCell ref="D260:D266"/>
    <mergeCell ref="F260:F266"/>
    <mergeCell ref="G260:G266"/>
    <mergeCell ref="F253:F259"/>
    <mergeCell ref="A267:A273"/>
    <mergeCell ref="B267:B273"/>
    <mergeCell ref="C267:C273"/>
    <mergeCell ref="D267:D273"/>
    <mergeCell ref="F267:F27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O13"/>
  <sheetViews>
    <sheetView zoomScale="55" zoomScaleNormal="55" workbookViewId="0">
      <pane ySplit="4" topLeftCell="A5" activePane="bottomLeft" state="frozen"/>
      <selection pane="bottomLeft" activeCell="B5" sqref="B5"/>
    </sheetView>
  </sheetViews>
  <sheetFormatPr defaultColWidth="8.85546875" defaultRowHeight="15" outlineLevelRow="1"/>
  <cols>
    <col min="1" max="1" width="9.42578125" style="26" customWidth="1"/>
    <col min="2" max="2" width="90" style="27" customWidth="1"/>
    <col min="3" max="3" width="8.85546875" style="28" customWidth="1"/>
    <col min="4" max="4" width="6.42578125" style="26" customWidth="1"/>
    <col min="5" max="5" width="23.7109375" style="26" customWidth="1"/>
    <col min="6" max="6" width="20.42578125" style="26" customWidth="1"/>
    <col min="7" max="7" width="17.42578125" style="25" customWidth="1"/>
    <col min="8" max="8" width="20" style="25" customWidth="1"/>
    <col min="9" max="9" width="22" style="25" customWidth="1"/>
    <col min="10" max="10" width="17.140625" style="25" customWidth="1"/>
    <col min="11" max="11" width="22.140625" style="25" customWidth="1"/>
    <col min="12" max="12" width="17.140625" style="25" customWidth="1"/>
    <col min="13" max="16384" width="8.85546875" style="25"/>
  </cols>
  <sheetData>
    <row r="2" spans="1:16369" ht="20.25">
      <c r="A2" s="546" t="s">
        <v>18</v>
      </c>
      <c r="B2" s="544" t="s">
        <v>804</v>
      </c>
      <c r="C2" s="545" t="s">
        <v>805</v>
      </c>
      <c r="D2" s="544" t="s">
        <v>15</v>
      </c>
      <c r="E2" s="525" t="s">
        <v>1114</v>
      </c>
      <c r="F2" s="525"/>
      <c r="G2" s="525" t="s">
        <v>1115</v>
      </c>
      <c r="H2" s="525"/>
      <c r="I2" s="525" t="s">
        <v>1108</v>
      </c>
      <c r="J2" s="525"/>
      <c r="K2" s="525" t="s">
        <v>1109</v>
      </c>
      <c r="L2" s="525"/>
    </row>
    <row r="3" spans="1:16369" ht="21" customHeight="1">
      <c r="A3" s="547"/>
      <c r="B3" s="544"/>
      <c r="C3" s="545"/>
      <c r="D3" s="544"/>
      <c r="E3" s="183" t="s">
        <v>1191</v>
      </c>
      <c r="F3" s="183"/>
      <c r="G3" s="183" t="s">
        <v>1113</v>
      </c>
      <c r="H3" s="183"/>
      <c r="I3" s="183" t="s">
        <v>1113</v>
      </c>
      <c r="J3" s="183"/>
      <c r="K3" s="382" t="s">
        <v>1190</v>
      </c>
      <c r="L3" s="383"/>
    </row>
    <row r="4" spans="1:16369" s="14" customFormat="1" ht="20.25" outlineLevel="1">
      <c r="A4" s="548"/>
      <c r="B4" s="544"/>
      <c r="C4" s="545"/>
      <c r="D4" s="544"/>
      <c r="E4" s="184" t="s">
        <v>1116</v>
      </c>
      <c r="F4" s="184" t="s">
        <v>17</v>
      </c>
      <c r="G4" s="184" t="s">
        <v>1116</v>
      </c>
      <c r="H4" s="184" t="s">
        <v>17</v>
      </c>
      <c r="I4" s="184" t="s">
        <v>1116</v>
      </c>
      <c r="J4" s="184" t="s">
        <v>17</v>
      </c>
      <c r="K4" s="184" t="s">
        <v>1116</v>
      </c>
      <c r="L4" s="184" t="s">
        <v>17</v>
      </c>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row>
    <row r="5" spans="1:16369" s="14" customFormat="1" ht="60" outlineLevel="1">
      <c r="A5" s="15">
        <v>1</v>
      </c>
      <c r="B5" s="16" t="s">
        <v>806</v>
      </c>
      <c r="C5" s="17">
        <v>6</v>
      </c>
      <c r="D5" s="15" t="s">
        <v>45</v>
      </c>
      <c r="E5" s="12">
        <v>1500</v>
      </c>
      <c r="F5" s="452">
        <f>E5*$C5</f>
        <v>9000</v>
      </c>
      <c r="G5" s="451">
        <v>3750</v>
      </c>
      <c r="H5" s="452">
        <f>G5*$C5</f>
        <v>22500</v>
      </c>
      <c r="I5" s="12">
        <v>4800</v>
      </c>
      <c r="J5" s="452">
        <f>I5*$C5</f>
        <v>28800</v>
      </c>
      <c r="K5" s="475">
        <v>2850</v>
      </c>
      <c r="L5" s="452">
        <f>K5*$C5</f>
        <v>17100</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row>
    <row r="6" spans="1:16369" s="14" customFormat="1" ht="75" outlineLevel="1">
      <c r="A6" s="15">
        <v>2</v>
      </c>
      <c r="B6" s="18" t="s">
        <v>807</v>
      </c>
      <c r="C6" s="17">
        <v>1</v>
      </c>
      <c r="D6" s="15" t="s">
        <v>45</v>
      </c>
      <c r="E6" s="12">
        <v>7500</v>
      </c>
      <c r="F6" s="452">
        <f t="shared" ref="F6:H12" si="0">E6*$C6</f>
        <v>7500</v>
      </c>
      <c r="G6" s="451">
        <v>38850</v>
      </c>
      <c r="H6" s="452">
        <f t="shared" si="0"/>
        <v>38850</v>
      </c>
      <c r="I6" s="12">
        <v>15000</v>
      </c>
      <c r="J6" s="452">
        <f t="shared" ref="J6" si="1">I6*$C6</f>
        <v>15000</v>
      </c>
      <c r="K6" s="475">
        <v>7800</v>
      </c>
      <c r="L6" s="452">
        <f t="shared" ref="L6" si="2">K6*$C6</f>
        <v>7800</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row>
    <row r="7" spans="1:16369" s="14" customFormat="1" outlineLevel="1">
      <c r="A7" s="15"/>
      <c r="B7" s="18"/>
      <c r="C7" s="17"/>
      <c r="D7" s="15"/>
      <c r="E7" s="12"/>
      <c r="F7" s="452">
        <f t="shared" si="0"/>
        <v>0</v>
      </c>
      <c r="G7" s="451"/>
      <c r="H7" s="452">
        <f t="shared" si="0"/>
        <v>0</v>
      </c>
      <c r="I7" s="12"/>
      <c r="J7" s="452">
        <f t="shared" ref="J7" si="3">I7*$C7</f>
        <v>0</v>
      </c>
      <c r="K7" s="12"/>
      <c r="L7" s="452">
        <f t="shared" ref="L7" si="4">K7*$C7</f>
        <v>0</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row>
    <row r="8" spans="1:16369" s="14" customFormat="1" ht="30" outlineLevel="1">
      <c r="A8" s="15">
        <v>3</v>
      </c>
      <c r="B8" s="19" t="s">
        <v>808</v>
      </c>
      <c r="C8" s="17">
        <v>1</v>
      </c>
      <c r="D8" s="15" t="s">
        <v>45</v>
      </c>
      <c r="E8" s="12">
        <v>9000</v>
      </c>
      <c r="F8" s="452">
        <f t="shared" si="0"/>
        <v>9000</v>
      </c>
      <c r="G8" s="451">
        <v>10850</v>
      </c>
      <c r="H8" s="452">
        <f t="shared" si="0"/>
        <v>10850</v>
      </c>
      <c r="I8" s="12">
        <v>14500</v>
      </c>
      <c r="J8" s="452">
        <f t="shared" ref="J8" si="5">I8*$C8</f>
        <v>14500</v>
      </c>
      <c r="K8" s="475">
        <v>9500</v>
      </c>
      <c r="L8" s="452">
        <f t="shared" ref="L8" si="6">K8*$C8</f>
        <v>9500</v>
      </c>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row>
    <row r="9" spans="1:16369" s="14" customFormat="1" outlineLevel="1">
      <c r="A9" s="15"/>
      <c r="B9" s="19"/>
      <c r="C9" s="17"/>
      <c r="D9" s="15"/>
      <c r="E9" s="12"/>
      <c r="F9" s="452">
        <f t="shared" si="0"/>
        <v>0</v>
      </c>
      <c r="G9" s="451"/>
      <c r="H9" s="452">
        <f t="shared" si="0"/>
        <v>0</v>
      </c>
      <c r="I9" s="12"/>
      <c r="J9" s="452">
        <f t="shared" ref="J9" si="7">I9*$C9</f>
        <v>0</v>
      </c>
      <c r="K9" s="12"/>
      <c r="L9" s="452">
        <f t="shared" ref="L9" si="8">K9*$C9</f>
        <v>0</v>
      </c>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row>
    <row r="10" spans="1:16369" s="14" customFormat="1" ht="30" outlineLevel="1">
      <c r="A10" s="15">
        <v>4</v>
      </c>
      <c r="B10" s="19" t="s">
        <v>809</v>
      </c>
      <c r="C10" s="17">
        <v>1</v>
      </c>
      <c r="D10" s="15" t="s">
        <v>45</v>
      </c>
      <c r="E10" s="12">
        <v>15000</v>
      </c>
      <c r="F10" s="452">
        <f t="shared" si="0"/>
        <v>15000</v>
      </c>
      <c r="G10" s="451">
        <v>23000</v>
      </c>
      <c r="H10" s="452">
        <f t="shared" si="0"/>
        <v>23000</v>
      </c>
      <c r="I10" s="12">
        <v>24000</v>
      </c>
      <c r="J10" s="452">
        <f t="shared" ref="J10" si="9">I10*$C10</f>
        <v>24000</v>
      </c>
      <c r="K10" s="475">
        <v>19500</v>
      </c>
      <c r="L10" s="452">
        <f t="shared" ref="L10" si="10">K10*$C10</f>
        <v>19500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row>
    <row r="11" spans="1:16369" s="14" customFormat="1" outlineLevel="1">
      <c r="A11" s="15"/>
      <c r="B11" s="19"/>
      <c r="C11" s="17"/>
      <c r="D11" s="15"/>
      <c r="E11" s="12"/>
      <c r="F11" s="452">
        <f t="shared" si="0"/>
        <v>0</v>
      </c>
      <c r="G11" s="451"/>
      <c r="H11" s="452">
        <f t="shared" si="0"/>
        <v>0</v>
      </c>
      <c r="I11" s="12"/>
      <c r="J11" s="452">
        <f t="shared" ref="J11" si="11">I11*$C11</f>
        <v>0</v>
      </c>
      <c r="K11" s="452"/>
      <c r="L11" s="452">
        <f t="shared" ref="L11" si="12">K11*$C11</f>
        <v>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row>
    <row r="12" spans="1:16369" ht="38.450000000000003" customHeight="1">
      <c r="A12" s="20">
        <v>5</v>
      </c>
      <c r="B12" s="22" t="s">
        <v>810</v>
      </c>
      <c r="C12" s="23">
        <v>1</v>
      </c>
      <c r="D12" s="15" t="s">
        <v>45</v>
      </c>
      <c r="E12" s="24">
        <v>8000</v>
      </c>
      <c r="F12" s="452">
        <f t="shared" si="0"/>
        <v>8000</v>
      </c>
      <c r="G12" s="454"/>
      <c r="H12" s="452">
        <f t="shared" si="0"/>
        <v>0</v>
      </c>
      <c r="I12" s="24">
        <v>48000</v>
      </c>
      <c r="J12" s="452">
        <f t="shared" ref="J12" si="13">I12*$C12</f>
        <v>48000</v>
      </c>
      <c r="K12" s="452"/>
      <c r="L12" s="452">
        <f t="shared" ref="L12" si="14">K12*$C12</f>
        <v>0</v>
      </c>
    </row>
    <row r="13" spans="1:16369" ht="29.1" customHeight="1">
      <c r="A13" s="549" t="s">
        <v>1186</v>
      </c>
      <c r="B13" s="549"/>
      <c r="C13" s="455"/>
      <c r="D13" s="453"/>
      <c r="E13" s="453"/>
      <c r="F13" s="454">
        <f>SUM(F5:F12)</f>
        <v>48500</v>
      </c>
      <c r="G13" s="454"/>
      <c r="H13" s="454">
        <f>SUM(H5:H12)</f>
        <v>95200</v>
      </c>
      <c r="I13" s="454"/>
      <c r="J13" s="454">
        <f>SUM(J5:J12)</f>
        <v>130300</v>
      </c>
      <c r="K13" s="454"/>
      <c r="L13" s="454">
        <f>SUM(L5:L12)</f>
        <v>53900</v>
      </c>
    </row>
  </sheetData>
  <mergeCells count="9">
    <mergeCell ref="C2:C4"/>
    <mergeCell ref="B2:B4"/>
    <mergeCell ref="A2:A4"/>
    <mergeCell ref="A13:B13"/>
    <mergeCell ref="G2:H2"/>
    <mergeCell ref="I2:J2"/>
    <mergeCell ref="D2:D4"/>
    <mergeCell ref="K2:L2"/>
    <mergeCell ref="E2:F2"/>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70" zoomScaleNormal="70" zoomScaleSheetLayoutView="55" workbookViewId="0">
      <pane ySplit="6" topLeftCell="A7" activePane="bottomLeft" state="frozen"/>
      <selection pane="bottomLeft" activeCell="B6" sqref="B6"/>
    </sheetView>
  </sheetViews>
  <sheetFormatPr defaultColWidth="9.140625" defaultRowHeight="14.25"/>
  <cols>
    <col min="1" max="1" width="9.140625" style="385"/>
    <col min="2" max="2" width="81.42578125" style="385" customWidth="1"/>
    <col min="3" max="3" width="7.85546875" style="385" bestFit="1" customWidth="1"/>
    <col min="4" max="4" width="7" style="385" bestFit="1" customWidth="1"/>
    <col min="5" max="5" width="17.5703125" style="385" customWidth="1"/>
    <col min="6" max="6" width="16" style="385" customWidth="1"/>
    <col min="7" max="7" width="20.85546875" style="408" customWidth="1"/>
    <col min="8" max="8" width="18.5703125" style="385" bestFit="1" customWidth="1"/>
    <col min="9" max="9" width="12.140625" style="385" customWidth="1"/>
    <col min="10" max="10" width="19.140625" style="385" bestFit="1" customWidth="1"/>
    <col min="11" max="11" width="17.85546875" style="385" customWidth="1"/>
    <col min="12" max="12" width="18.5703125" style="385" bestFit="1" customWidth="1"/>
    <col min="13" max="16384" width="9.140625" style="385"/>
  </cols>
  <sheetData>
    <row r="1" spans="1:12" ht="15">
      <c r="A1" s="550" t="s">
        <v>811</v>
      </c>
      <c r="B1" s="550"/>
      <c r="C1" s="550"/>
      <c r="D1" s="550"/>
      <c r="E1" s="550"/>
      <c r="F1" s="550"/>
      <c r="G1" s="384"/>
      <c r="H1" s="180"/>
      <c r="I1" s="180"/>
      <c r="J1" s="180"/>
      <c r="K1" s="180"/>
      <c r="L1" s="180"/>
    </row>
    <row r="2" spans="1:12" ht="15">
      <c r="A2" s="551" t="s">
        <v>812</v>
      </c>
      <c r="B2" s="551"/>
      <c r="C2" s="551"/>
      <c r="D2" s="551"/>
      <c r="E2" s="386"/>
      <c r="F2" s="386"/>
      <c r="G2" s="384"/>
      <c r="H2" s="180"/>
      <c r="I2" s="180"/>
      <c r="J2" s="180"/>
      <c r="K2" s="180"/>
      <c r="L2" s="180"/>
    </row>
    <row r="3" spans="1:12" ht="15">
      <c r="A3" s="386"/>
      <c r="B3" s="386"/>
      <c r="C3" s="386"/>
      <c r="D3" s="386"/>
      <c r="E3" s="386"/>
      <c r="F3" s="386"/>
      <c r="G3" s="384"/>
      <c r="H3" s="180"/>
      <c r="I3" s="180"/>
      <c r="J3" s="180"/>
      <c r="K3" s="180"/>
      <c r="L3" s="180"/>
    </row>
    <row r="4" spans="1:12" ht="20.25">
      <c r="A4" s="386"/>
      <c r="B4" s="386"/>
      <c r="C4" s="386"/>
      <c r="D4" s="386"/>
      <c r="E4" s="525" t="s">
        <v>1114</v>
      </c>
      <c r="F4" s="525"/>
      <c r="G4" s="525" t="s">
        <v>1115</v>
      </c>
      <c r="H4" s="525"/>
      <c r="I4" s="525" t="s">
        <v>1108</v>
      </c>
      <c r="J4" s="525"/>
      <c r="K4" s="525" t="s">
        <v>1109</v>
      </c>
      <c r="L4" s="525"/>
    </row>
    <row r="5" spans="1:12" ht="40.5">
      <c r="A5" s="386"/>
      <c r="B5" s="386"/>
      <c r="C5" s="386"/>
      <c r="D5" s="386"/>
      <c r="E5" s="183" t="s">
        <v>1191</v>
      </c>
      <c r="F5" s="183"/>
      <c r="G5" s="183" t="s">
        <v>1113</v>
      </c>
      <c r="H5" s="183"/>
      <c r="I5" s="183" t="s">
        <v>1113</v>
      </c>
      <c r="J5" s="183"/>
      <c r="K5" s="503" t="s">
        <v>1190</v>
      </c>
      <c r="L5" s="383"/>
    </row>
    <row r="6" spans="1:12" ht="15">
      <c r="A6" s="387" t="s">
        <v>813</v>
      </c>
      <c r="B6" s="387" t="s">
        <v>814</v>
      </c>
      <c r="C6" s="388" t="s">
        <v>815</v>
      </c>
      <c r="D6" s="387" t="s">
        <v>816</v>
      </c>
      <c r="E6" s="387" t="s">
        <v>1116</v>
      </c>
      <c r="F6" s="387" t="s">
        <v>17</v>
      </c>
      <c r="G6" s="387" t="s">
        <v>1116</v>
      </c>
      <c r="H6" s="387" t="s">
        <v>17</v>
      </c>
      <c r="I6" s="387" t="s">
        <v>1116</v>
      </c>
      <c r="J6" s="387" t="s">
        <v>17</v>
      </c>
      <c r="K6" s="387" t="s">
        <v>1116</v>
      </c>
      <c r="L6" s="387" t="s">
        <v>17</v>
      </c>
    </row>
    <row r="7" spans="1:12" ht="15">
      <c r="A7" s="389"/>
      <c r="B7" s="390" t="s">
        <v>817</v>
      </c>
      <c r="C7" s="391"/>
      <c r="D7" s="392"/>
      <c r="E7" s="392"/>
      <c r="F7" s="392"/>
      <c r="G7" s="462"/>
      <c r="H7" s="463"/>
      <c r="I7" s="463"/>
      <c r="J7" s="463"/>
      <c r="K7" s="463"/>
      <c r="L7" s="463"/>
    </row>
    <row r="8" spans="1:12" ht="71.25">
      <c r="A8" s="389"/>
      <c r="B8" s="511" t="s">
        <v>818</v>
      </c>
      <c r="C8" s="396" t="s">
        <v>296</v>
      </c>
      <c r="D8" s="396">
        <v>1</v>
      </c>
      <c r="E8" s="512">
        <v>60000</v>
      </c>
      <c r="F8" s="513">
        <f t="shared" ref="F8:H41" si="0">E8*$D8</f>
        <v>60000</v>
      </c>
      <c r="G8" s="465">
        <v>22100</v>
      </c>
      <c r="H8" s="464">
        <f>G8*$D8</f>
        <v>22100</v>
      </c>
      <c r="I8" s="456">
        <v>21000</v>
      </c>
      <c r="J8" s="464">
        <f>I8*$D8</f>
        <v>21000</v>
      </c>
      <c r="K8" s="456">
        <v>150300</v>
      </c>
      <c r="L8" s="464">
        <f>K8*$D8</f>
        <v>150300</v>
      </c>
    </row>
    <row r="9" spans="1:12" ht="15">
      <c r="A9" s="389"/>
      <c r="B9" s="389"/>
      <c r="C9" s="391"/>
      <c r="D9" s="392"/>
      <c r="E9" s="457"/>
      <c r="F9" s="464">
        <f t="shared" si="0"/>
        <v>0</v>
      </c>
      <c r="G9" s="466"/>
      <c r="H9" s="464">
        <f t="shared" si="0"/>
        <v>0</v>
      </c>
      <c r="I9" s="457"/>
      <c r="J9" s="464">
        <f t="shared" ref="J9" si="1">I9*$D9</f>
        <v>0</v>
      </c>
      <c r="K9" s="457"/>
      <c r="L9" s="464">
        <f t="shared" ref="L9" si="2">K9*$D9</f>
        <v>0</v>
      </c>
    </row>
    <row r="10" spans="1:12" ht="15">
      <c r="A10" s="394"/>
      <c r="B10" s="395" t="s">
        <v>819</v>
      </c>
      <c r="C10" s="396"/>
      <c r="D10" s="397"/>
      <c r="E10" s="458"/>
      <c r="F10" s="464">
        <f t="shared" si="0"/>
        <v>0</v>
      </c>
      <c r="G10" s="467"/>
      <c r="H10" s="464">
        <f t="shared" si="0"/>
        <v>0</v>
      </c>
      <c r="I10" s="458"/>
      <c r="J10" s="464">
        <f t="shared" ref="J10" si="3">I10*$D10</f>
        <v>0</v>
      </c>
      <c r="K10" s="458"/>
      <c r="L10" s="464">
        <f t="shared" ref="L10" si="4">K10*$D10</f>
        <v>0</v>
      </c>
    </row>
    <row r="11" spans="1:12" s="398" customFormat="1" ht="15">
      <c r="A11" s="394"/>
      <c r="B11" s="395"/>
      <c r="C11" s="396"/>
      <c r="D11" s="397"/>
      <c r="E11" s="458"/>
      <c r="F11" s="464">
        <f t="shared" si="0"/>
        <v>0</v>
      </c>
      <c r="G11" s="467"/>
      <c r="H11" s="464">
        <f t="shared" si="0"/>
        <v>0</v>
      </c>
      <c r="I11" s="458"/>
      <c r="J11" s="464">
        <f t="shared" ref="J11" si="5">I11*$D11</f>
        <v>0</v>
      </c>
      <c r="K11" s="458"/>
      <c r="L11" s="464">
        <f t="shared" ref="L11" si="6">K11*$D11</f>
        <v>0</v>
      </c>
    </row>
    <row r="12" spans="1:12" s="398" customFormat="1" ht="15">
      <c r="A12" s="399">
        <v>2</v>
      </c>
      <c r="B12" s="395" t="s">
        <v>820</v>
      </c>
      <c r="C12" s="400"/>
      <c r="D12" s="401"/>
      <c r="E12" s="459"/>
      <c r="F12" s="464">
        <f t="shared" si="0"/>
        <v>0</v>
      </c>
      <c r="G12" s="468"/>
      <c r="H12" s="464">
        <f t="shared" si="0"/>
        <v>0</v>
      </c>
      <c r="I12" s="459"/>
      <c r="J12" s="464">
        <f t="shared" ref="J12" si="7">I12*$D12</f>
        <v>0</v>
      </c>
      <c r="K12" s="459"/>
      <c r="L12" s="464">
        <f t="shared" ref="L12" si="8">K12*$D12</f>
        <v>0</v>
      </c>
    </row>
    <row r="13" spans="1:12" ht="57.75">
      <c r="A13" s="402"/>
      <c r="B13" s="393" t="s">
        <v>1174</v>
      </c>
      <c r="C13" s="400"/>
      <c r="D13" s="401"/>
      <c r="E13" s="459"/>
      <c r="F13" s="464">
        <f t="shared" si="0"/>
        <v>0</v>
      </c>
      <c r="G13" s="468"/>
      <c r="H13" s="464">
        <f t="shared" si="0"/>
        <v>0</v>
      </c>
      <c r="I13" s="459"/>
      <c r="J13" s="464">
        <f t="shared" ref="J13" si="9">I13*$D13</f>
        <v>0</v>
      </c>
      <c r="K13" s="459"/>
      <c r="L13" s="464">
        <f t="shared" ref="L13" si="10">K13*$D13</f>
        <v>0</v>
      </c>
    </row>
    <row r="14" spans="1:12" s="398" customFormat="1" ht="15">
      <c r="A14" s="402">
        <v>2.1</v>
      </c>
      <c r="B14" s="403" t="s">
        <v>821</v>
      </c>
      <c r="C14" s="400" t="s">
        <v>822</v>
      </c>
      <c r="D14" s="404">
        <v>70</v>
      </c>
      <c r="E14" s="456">
        <v>400</v>
      </c>
      <c r="F14" s="464">
        <f t="shared" si="0"/>
        <v>28000</v>
      </c>
      <c r="G14" s="465">
        <v>1250</v>
      </c>
      <c r="H14" s="464">
        <f t="shared" si="0"/>
        <v>87500</v>
      </c>
      <c r="I14" s="456">
        <v>1800</v>
      </c>
      <c r="J14" s="464">
        <f t="shared" ref="J14" si="11">I14*$D14</f>
        <v>126000</v>
      </c>
      <c r="K14" s="492">
        <v>1450</v>
      </c>
      <c r="L14" s="464">
        <f t="shared" ref="L14" si="12">K14*$D14</f>
        <v>101500</v>
      </c>
    </row>
    <row r="15" spans="1:12" s="398" customFormat="1" ht="15">
      <c r="A15" s="402">
        <v>2.2000000000000002</v>
      </c>
      <c r="B15" s="403" t="s">
        <v>823</v>
      </c>
      <c r="C15" s="400" t="s">
        <v>822</v>
      </c>
      <c r="D15" s="404">
        <v>10</v>
      </c>
      <c r="E15" s="456">
        <v>1035</v>
      </c>
      <c r="F15" s="464">
        <f t="shared" si="0"/>
        <v>10350</v>
      </c>
      <c r="G15" s="465">
        <v>1450</v>
      </c>
      <c r="H15" s="464">
        <f t="shared" si="0"/>
        <v>14500</v>
      </c>
      <c r="I15" s="456">
        <v>1680</v>
      </c>
      <c r="J15" s="464">
        <f t="shared" ref="J15" si="13">I15*$D15</f>
        <v>16800</v>
      </c>
      <c r="K15" s="492">
        <v>1750</v>
      </c>
      <c r="L15" s="464">
        <f t="shared" ref="L15" si="14">K15*$D15</f>
        <v>17500</v>
      </c>
    </row>
    <row r="16" spans="1:12" s="398" customFormat="1" ht="15">
      <c r="A16" s="401"/>
      <c r="B16" s="405"/>
      <c r="C16" s="400"/>
      <c r="D16" s="401"/>
      <c r="E16" s="459"/>
      <c r="F16" s="464">
        <f t="shared" si="0"/>
        <v>0</v>
      </c>
      <c r="G16" s="468"/>
      <c r="H16" s="464">
        <f t="shared" si="0"/>
        <v>0</v>
      </c>
      <c r="I16" s="459"/>
      <c r="J16" s="464">
        <f t="shared" ref="J16" si="15">I16*$D16</f>
        <v>0</v>
      </c>
      <c r="K16" s="20"/>
      <c r="L16" s="464">
        <f t="shared" ref="L16" si="16">K16*$D16</f>
        <v>0</v>
      </c>
    </row>
    <row r="17" spans="1:12" s="398" customFormat="1" ht="15">
      <c r="A17" s="402">
        <v>3</v>
      </c>
      <c r="B17" s="405" t="s">
        <v>824</v>
      </c>
      <c r="C17" s="400" t="s">
        <v>822</v>
      </c>
      <c r="D17" s="401">
        <v>80</v>
      </c>
      <c r="E17" s="459">
        <v>400</v>
      </c>
      <c r="F17" s="464">
        <f t="shared" si="0"/>
        <v>32000</v>
      </c>
      <c r="G17" s="468">
        <v>755</v>
      </c>
      <c r="H17" s="464">
        <f t="shared" si="0"/>
        <v>60400</v>
      </c>
      <c r="I17" s="459">
        <v>600</v>
      </c>
      <c r="J17" s="464">
        <f t="shared" ref="J17" si="17">I17*$D17</f>
        <v>48000</v>
      </c>
      <c r="K17" s="491">
        <v>750</v>
      </c>
      <c r="L17" s="464">
        <f t="shared" ref="L17" si="18">K17*$D17</f>
        <v>60000</v>
      </c>
    </row>
    <row r="18" spans="1:12" s="398" customFormat="1" ht="15">
      <c r="A18" s="402"/>
      <c r="B18" s="405"/>
      <c r="C18" s="400"/>
      <c r="D18" s="401"/>
      <c r="E18" s="459"/>
      <c r="F18" s="464">
        <f t="shared" si="0"/>
        <v>0</v>
      </c>
      <c r="G18" s="468"/>
      <c r="H18" s="464">
        <f t="shared" si="0"/>
        <v>0</v>
      </c>
      <c r="I18" s="459"/>
      <c r="J18" s="464">
        <f t="shared" ref="J18" si="19">I18*$D18</f>
        <v>0</v>
      </c>
      <c r="K18" s="459"/>
      <c r="L18" s="464">
        <f t="shared" ref="L18" si="20">K18*$D18</f>
        <v>0</v>
      </c>
    </row>
    <row r="19" spans="1:12" ht="15">
      <c r="A19" s="402">
        <v>4.0999999999999996</v>
      </c>
      <c r="B19" s="405" t="s">
        <v>825</v>
      </c>
      <c r="C19" s="400" t="s">
        <v>826</v>
      </c>
      <c r="D19" s="401">
        <v>25</v>
      </c>
      <c r="E19" s="460">
        <v>600</v>
      </c>
      <c r="F19" s="464">
        <f t="shared" si="0"/>
        <v>15000</v>
      </c>
      <c r="G19" s="469">
        <v>2150</v>
      </c>
      <c r="H19" s="464">
        <f t="shared" si="0"/>
        <v>53750</v>
      </c>
      <c r="I19" s="460">
        <v>3240</v>
      </c>
      <c r="J19" s="464">
        <f t="shared" ref="J19" si="21">I19*$D19</f>
        <v>81000</v>
      </c>
      <c r="K19" s="460">
        <v>1550</v>
      </c>
      <c r="L19" s="464">
        <f t="shared" ref="L19" si="22">K19*$D19</f>
        <v>38750</v>
      </c>
    </row>
    <row r="20" spans="1:12" ht="15">
      <c r="A20" s="402">
        <v>4.2</v>
      </c>
      <c r="B20" s="405" t="s">
        <v>827</v>
      </c>
      <c r="C20" s="400" t="s">
        <v>296</v>
      </c>
      <c r="D20" s="401">
        <v>2</v>
      </c>
      <c r="E20" s="460">
        <v>13000</v>
      </c>
      <c r="F20" s="464">
        <f t="shared" si="0"/>
        <v>26000</v>
      </c>
      <c r="G20" s="469">
        <v>3300</v>
      </c>
      <c r="H20" s="464">
        <f t="shared" si="0"/>
        <v>6600</v>
      </c>
      <c r="I20" s="460">
        <v>5400</v>
      </c>
      <c r="J20" s="464">
        <f t="shared" ref="J20" si="23">I20*$D20</f>
        <v>10800</v>
      </c>
      <c r="K20" s="460">
        <v>9000</v>
      </c>
      <c r="L20" s="464">
        <f t="shared" ref="L20" si="24">K20*$D20</f>
        <v>18000</v>
      </c>
    </row>
    <row r="21" spans="1:12" ht="15">
      <c r="A21" s="402">
        <v>4.3</v>
      </c>
      <c r="B21" s="405" t="s">
        <v>828</v>
      </c>
      <c r="C21" s="400" t="s">
        <v>296</v>
      </c>
      <c r="D21" s="401">
        <v>1</v>
      </c>
      <c r="E21" s="460">
        <v>11000</v>
      </c>
      <c r="F21" s="464">
        <f t="shared" si="0"/>
        <v>11000</v>
      </c>
      <c r="G21" s="469">
        <v>4500</v>
      </c>
      <c r="H21" s="464">
        <f t="shared" si="0"/>
        <v>4500</v>
      </c>
      <c r="I21" s="460">
        <v>9000</v>
      </c>
      <c r="J21" s="464">
        <f t="shared" ref="J21" si="25">I21*$D21</f>
        <v>9000</v>
      </c>
      <c r="K21" s="460">
        <v>12500</v>
      </c>
      <c r="L21" s="464">
        <f t="shared" ref="L21" si="26">K21*$D21</f>
        <v>12500</v>
      </c>
    </row>
    <row r="22" spans="1:12" ht="15">
      <c r="A22" s="402">
        <v>4.4000000000000004</v>
      </c>
      <c r="B22" s="402" t="s">
        <v>829</v>
      </c>
      <c r="C22" s="400" t="s">
        <v>296</v>
      </c>
      <c r="D22" s="401">
        <v>2</v>
      </c>
      <c r="E22" s="460">
        <v>3500</v>
      </c>
      <c r="F22" s="464">
        <f t="shared" si="0"/>
        <v>7000</v>
      </c>
      <c r="G22" s="469">
        <v>4950</v>
      </c>
      <c r="H22" s="464">
        <f t="shared" si="0"/>
        <v>9900</v>
      </c>
      <c r="I22" s="460">
        <v>1860</v>
      </c>
      <c r="J22" s="464">
        <f t="shared" ref="J22" si="27">I22*$D22</f>
        <v>3720</v>
      </c>
      <c r="K22" s="460">
        <v>5500</v>
      </c>
      <c r="L22" s="464">
        <f t="shared" ref="L22" si="28">K22*$D22</f>
        <v>11000</v>
      </c>
    </row>
    <row r="23" spans="1:12" ht="15">
      <c r="A23" s="401"/>
      <c r="B23" s="180"/>
      <c r="C23" s="400"/>
      <c r="D23" s="401"/>
      <c r="E23" s="458"/>
      <c r="F23" s="464">
        <f t="shared" si="0"/>
        <v>0</v>
      </c>
      <c r="G23" s="467"/>
      <c r="H23" s="464">
        <f t="shared" si="0"/>
        <v>0</v>
      </c>
      <c r="I23" s="458"/>
      <c r="J23" s="464">
        <f t="shared" ref="J23" si="29">I23*$D23</f>
        <v>0</v>
      </c>
      <c r="K23" s="458"/>
      <c r="L23" s="464">
        <f t="shared" ref="L23" si="30">K23*$D23</f>
        <v>0</v>
      </c>
    </row>
    <row r="24" spans="1:12" ht="15">
      <c r="A24" s="406"/>
      <c r="B24" s="405"/>
      <c r="C24" s="400"/>
      <c r="D24" s="401"/>
      <c r="E24" s="458"/>
      <c r="F24" s="464">
        <f t="shared" si="0"/>
        <v>0</v>
      </c>
      <c r="G24" s="467"/>
      <c r="H24" s="464">
        <f t="shared" si="0"/>
        <v>0</v>
      </c>
      <c r="I24" s="458"/>
      <c r="J24" s="464">
        <f t="shared" ref="J24" si="31">I24*$D24</f>
        <v>0</v>
      </c>
      <c r="K24" s="458"/>
      <c r="L24" s="464">
        <f t="shared" ref="L24" si="32">K24*$D24</f>
        <v>0</v>
      </c>
    </row>
    <row r="25" spans="1:12" ht="30">
      <c r="A25" s="401">
        <v>5.0999999999999996</v>
      </c>
      <c r="B25" s="405" t="s">
        <v>1175</v>
      </c>
      <c r="C25" s="400" t="s">
        <v>830</v>
      </c>
      <c r="D25" s="401">
        <v>1.5</v>
      </c>
      <c r="E25" s="461">
        <v>1500</v>
      </c>
      <c r="F25" s="464">
        <f t="shared" si="0"/>
        <v>2250</v>
      </c>
      <c r="G25" s="470">
        <v>8392</v>
      </c>
      <c r="H25" s="464">
        <f t="shared" si="0"/>
        <v>12588</v>
      </c>
      <c r="I25" s="461">
        <v>7200</v>
      </c>
      <c r="J25" s="464">
        <f t="shared" ref="J25" si="33">I25*$D25</f>
        <v>10800</v>
      </c>
      <c r="K25" s="461">
        <v>2550</v>
      </c>
      <c r="L25" s="464">
        <f t="shared" ref="L25" si="34">K25*$D25</f>
        <v>3825</v>
      </c>
    </row>
    <row r="26" spans="1:12" ht="30">
      <c r="A26" s="401">
        <v>5.2</v>
      </c>
      <c r="B26" s="405" t="s">
        <v>1176</v>
      </c>
      <c r="C26" s="400" t="s">
        <v>830</v>
      </c>
      <c r="D26" s="401">
        <v>1.5</v>
      </c>
      <c r="E26" s="461">
        <v>1800</v>
      </c>
      <c r="F26" s="464">
        <f t="shared" si="0"/>
        <v>2700</v>
      </c>
      <c r="G26" s="470">
        <v>8392</v>
      </c>
      <c r="H26" s="464">
        <f t="shared" si="0"/>
        <v>12588</v>
      </c>
      <c r="I26" s="461">
        <v>6800</v>
      </c>
      <c r="J26" s="464">
        <f t="shared" ref="J26" si="35">I26*$D26</f>
        <v>10200</v>
      </c>
      <c r="K26" s="461">
        <v>2550</v>
      </c>
      <c r="L26" s="464">
        <f t="shared" ref="L26" si="36">K26*$D26</f>
        <v>3825</v>
      </c>
    </row>
    <row r="27" spans="1:12" ht="15">
      <c r="A27" s="401"/>
      <c r="B27" s="405"/>
      <c r="C27" s="400"/>
      <c r="D27" s="401"/>
      <c r="E27" s="461"/>
      <c r="F27" s="464">
        <f t="shared" si="0"/>
        <v>0</v>
      </c>
      <c r="G27" s="470"/>
      <c r="H27" s="464">
        <f t="shared" si="0"/>
        <v>0</v>
      </c>
      <c r="I27" s="461"/>
      <c r="J27" s="464">
        <f t="shared" ref="J27" si="37">I27*$D27</f>
        <v>0</v>
      </c>
      <c r="K27" s="461"/>
      <c r="L27" s="464">
        <f t="shared" ref="L27" si="38">K27*$D27</f>
        <v>0</v>
      </c>
    </row>
    <row r="28" spans="1:12" ht="15">
      <c r="A28" s="401">
        <v>5.3</v>
      </c>
      <c r="B28" s="405" t="s">
        <v>831</v>
      </c>
      <c r="C28" s="400" t="s">
        <v>830</v>
      </c>
      <c r="D28" s="401">
        <v>2</v>
      </c>
      <c r="E28" s="461">
        <v>850</v>
      </c>
      <c r="F28" s="464">
        <f t="shared" si="0"/>
        <v>1700</v>
      </c>
      <c r="G28" s="470">
        <v>12960</v>
      </c>
      <c r="H28" s="464">
        <f t="shared" si="0"/>
        <v>25920</v>
      </c>
      <c r="I28" s="461">
        <v>7800</v>
      </c>
      <c r="J28" s="464">
        <f t="shared" ref="J28" si="39">I28*$D28</f>
        <v>15600</v>
      </c>
      <c r="K28" s="461">
        <v>6500</v>
      </c>
      <c r="L28" s="464">
        <f t="shared" ref="L28" si="40">K28*$D28</f>
        <v>13000</v>
      </c>
    </row>
    <row r="29" spans="1:12" ht="15">
      <c r="A29" s="401">
        <v>5.4</v>
      </c>
      <c r="B29" s="405" t="s">
        <v>832</v>
      </c>
      <c r="C29" s="400" t="s">
        <v>830</v>
      </c>
      <c r="D29" s="401">
        <v>2</v>
      </c>
      <c r="E29" s="461">
        <v>3</v>
      </c>
      <c r="F29" s="464">
        <f t="shared" si="0"/>
        <v>6</v>
      </c>
      <c r="G29" s="470">
        <v>14540</v>
      </c>
      <c r="H29" s="464">
        <f t="shared" si="0"/>
        <v>29080</v>
      </c>
      <c r="I29" s="461">
        <v>11400</v>
      </c>
      <c r="J29" s="464">
        <f t="shared" ref="J29" si="41">I29*$D29</f>
        <v>22800</v>
      </c>
      <c r="K29" s="461">
        <v>7500</v>
      </c>
      <c r="L29" s="464">
        <f t="shared" ref="L29" si="42">K29*$D29</f>
        <v>15000</v>
      </c>
    </row>
    <row r="30" spans="1:12" ht="15">
      <c r="A30" s="401">
        <v>5.5</v>
      </c>
      <c r="B30" s="405" t="s">
        <v>833</v>
      </c>
      <c r="C30" s="400" t="s">
        <v>296</v>
      </c>
      <c r="D30" s="401">
        <v>1</v>
      </c>
      <c r="E30" s="461">
        <v>10000</v>
      </c>
      <c r="F30" s="464">
        <f t="shared" si="0"/>
        <v>10000</v>
      </c>
      <c r="G30" s="470">
        <v>10500</v>
      </c>
      <c r="H30" s="464">
        <f t="shared" si="0"/>
        <v>10500</v>
      </c>
      <c r="I30" s="461">
        <v>11450</v>
      </c>
      <c r="J30" s="464">
        <f t="shared" ref="J30" si="43">I30*$D30</f>
        <v>11450</v>
      </c>
      <c r="K30" s="461">
        <v>18500</v>
      </c>
      <c r="L30" s="464">
        <f t="shared" ref="L30" si="44">K30*$D30</f>
        <v>18500</v>
      </c>
    </row>
    <row r="31" spans="1:12" ht="15">
      <c r="A31" s="401"/>
      <c r="B31" s="405"/>
      <c r="C31" s="400"/>
      <c r="D31" s="401"/>
      <c r="E31" s="458"/>
      <c r="F31" s="464">
        <f t="shared" si="0"/>
        <v>0</v>
      </c>
      <c r="G31" s="467"/>
      <c r="H31" s="464">
        <f t="shared" si="0"/>
        <v>0</v>
      </c>
      <c r="I31" s="458"/>
      <c r="J31" s="464">
        <f t="shared" ref="J31" si="45">I31*$D31</f>
        <v>0</v>
      </c>
      <c r="K31" s="458"/>
      <c r="L31" s="464">
        <f t="shared" ref="L31" si="46">K31*$D31</f>
        <v>0</v>
      </c>
    </row>
    <row r="32" spans="1:12" ht="15">
      <c r="A32" s="406">
        <v>6</v>
      </c>
      <c r="B32" s="395" t="s">
        <v>834</v>
      </c>
      <c r="C32" s="400"/>
      <c r="D32" s="401"/>
      <c r="E32" s="458"/>
      <c r="F32" s="464">
        <f t="shared" si="0"/>
        <v>0</v>
      </c>
      <c r="G32" s="467"/>
      <c r="H32" s="464">
        <f t="shared" si="0"/>
        <v>0</v>
      </c>
      <c r="I32" s="458"/>
      <c r="J32" s="464">
        <f t="shared" ref="J32" si="47">I32*$D32</f>
        <v>0</v>
      </c>
      <c r="K32" s="458"/>
      <c r="L32" s="464">
        <f t="shared" ref="L32" si="48">K32*$D32</f>
        <v>0</v>
      </c>
    </row>
    <row r="33" spans="1:12" ht="28.5">
      <c r="A33" s="401">
        <v>6.1</v>
      </c>
      <c r="B33" s="407" t="s">
        <v>835</v>
      </c>
      <c r="C33" s="400" t="s">
        <v>45</v>
      </c>
      <c r="D33" s="401">
        <v>3</v>
      </c>
      <c r="E33" s="460">
        <v>6000</v>
      </c>
      <c r="F33" s="464">
        <f t="shared" si="0"/>
        <v>18000</v>
      </c>
      <c r="G33" s="469">
        <v>4950</v>
      </c>
      <c r="H33" s="464">
        <f t="shared" si="0"/>
        <v>14850</v>
      </c>
      <c r="I33" s="460">
        <v>3240</v>
      </c>
      <c r="J33" s="464">
        <f t="shared" ref="J33" si="49">I33*$D33</f>
        <v>9720</v>
      </c>
      <c r="K33" s="460">
        <v>3500</v>
      </c>
      <c r="L33" s="464">
        <f t="shared" ref="L33" si="50">K33*$D33</f>
        <v>10500</v>
      </c>
    </row>
    <row r="34" spans="1:12" ht="15">
      <c r="A34" s="406"/>
      <c r="B34" s="395"/>
      <c r="C34" s="400"/>
      <c r="D34" s="401"/>
      <c r="E34" s="458"/>
      <c r="F34" s="464">
        <f t="shared" si="0"/>
        <v>0</v>
      </c>
      <c r="G34" s="467"/>
      <c r="H34" s="464">
        <f t="shared" si="0"/>
        <v>0</v>
      </c>
      <c r="I34" s="458"/>
      <c r="J34" s="464">
        <f t="shared" ref="J34" si="51">I34*$D34</f>
        <v>0</v>
      </c>
      <c r="K34" s="458"/>
      <c r="L34" s="464">
        <f t="shared" ref="L34" si="52">K34*$D34</f>
        <v>0</v>
      </c>
    </row>
    <row r="35" spans="1:12" ht="15">
      <c r="A35" s="406">
        <v>7</v>
      </c>
      <c r="B35" s="395" t="s">
        <v>836</v>
      </c>
      <c r="C35" s="400"/>
      <c r="D35" s="401"/>
      <c r="E35" s="458"/>
      <c r="F35" s="464">
        <f t="shared" si="0"/>
        <v>0</v>
      </c>
      <c r="G35" s="467"/>
      <c r="H35" s="464">
        <f t="shared" si="0"/>
        <v>0</v>
      </c>
      <c r="I35" s="458"/>
      <c r="J35" s="464">
        <f t="shared" ref="J35" si="53">I35*$D35</f>
        <v>0</v>
      </c>
      <c r="K35" s="458"/>
      <c r="L35" s="464">
        <f t="shared" ref="L35" si="54">K35*$D35</f>
        <v>0</v>
      </c>
    </row>
    <row r="36" spans="1:12" ht="28.5">
      <c r="A36" s="401">
        <v>7.1</v>
      </c>
      <c r="B36" s="405" t="s">
        <v>837</v>
      </c>
      <c r="C36" s="400"/>
      <c r="D36" s="401"/>
      <c r="E36" s="458"/>
      <c r="F36" s="464">
        <f t="shared" si="0"/>
        <v>0</v>
      </c>
      <c r="G36" s="467"/>
      <c r="H36" s="464">
        <f t="shared" si="0"/>
        <v>0</v>
      </c>
      <c r="I36" s="458"/>
      <c r="J36" s="464">
        <f t="shared" ref="J36" si="55">I36*$D36</f>
        <v>0</v>
      </c>
      <c r="K36" s="458"/>
      <c r="L36" s="464">
        <f t="shared" ref="L36" si="56">K36*$D36</f>
        <v>0</v>
      </c>
    </row>
    <row r="37" spans="1:12" ht="15">
      <c r="A37" s="401"/>
      <c r="B37" s="405" t="s">
        <v>838</v>
      </c>
      <c r="C37" s="400" t="s">
        <v>839</v>
      </c>
      <c r="D37" s="401">
        <v>10</v>
      </c>
      <c r="E37" s="458">
        <v>120</v>
      </c>
      <c r="F37" s="464">
        <f t="shared" si="0"/>
        <v>1200</v>
      </c>
      <c r="G37" s="467">
        <v>330</v>
      </c>
      <c r="H37" s="464">
        <f t="shared" si="0"/>
        <v>3300</v>
      </c>
      <c r="I37" s="458">
        <v>190</v>
      </c>
      <c r="J37" s="464">
        <f t="shared" ref="J37" si="57">I37*$D37</f>
        <v>1900</v>
      </c>
      <c r="K37" s="458">
        <v>150</v>
      </c>
      <c r="L37" s="464">
        <f t="shared" ref="L37" si="58">K37*$D37</f>
        <v>1500</v>
      </c>
    </row>
    <row r="38" spans="1:12" ht="15">
      <c r="A38" s="401"/>
      <c r="B38" s="405"/>
      <c r="C38" s="400"/>
      <c r="D38" s="401"/>
      <c r="E38" s="458"/>
      <c r="F38" s="464">
        <f t="shared" si="0"/>
        <v>0</v>
      </c>
      <c r="G38" s="467"/>
      <c r="H38" s="464">
        <f t="shared" si="0"/>
        <v>0</v>
      </c>
      <c r="I38" s="458"/>
      <c r="J38" s="464">
        <f t="shared" ref="J38" si="59">I38*$D38</f>
        <v>0</v>
      </c>
      <c r="K38" s="458"/>
      <c r="L38" s="464">
        <f t="shared" ref="L38" si="60">K38*$D38</f>
        <v>0</v>
      </c>
    </row>
    <row r="39" spans="1:12" ht="15">
      <c r="A39" s="401">
        <v>8.1</v>
      </c>
      <c r="B39" s="405" t="s">
        <v>840</v>
      </c>
      <c r="C39" s="400" t="s">
        <v>839</v>
      </c>
      <c r="D39" s="401">
        <v>25</v>
      </c>
      <c r="E39" s="458">
        <v>110</v>
      </c>
      <c r="F39" s="464">
        <f t="shared" si="0"/>
        <v>2750</v>
      </c>
      <c r="G39" s="467">
        <v>755</v>
      </c>
      <c r="H39" s="464">
        <f t="shared" si="0"/>
        <v>18875</v>
      </c>
      <c r="I39" s="458">
        <v>135</v>
      </c>
      <c r="J39" s="464">
        <f t="shared" ref="J39" si="61">I39*$D39</f>
        <v>3375</v>
      </c>
      <c r="K39" s="458">
        <v>125</v>
      </c>
      <c r="L39" s="464">
        <f t="shared" ref="L39" si="62">K39*$D39</f>
        <v>3125</v>
      </c>
    </row>
    <row r="40" spans="1:12" ht="15">
      <c r="A40" s="401">
        <v>8.1999999999999993</v>
      </c>
      <c r="B40" s="405" t="s">
        <v>841</v>
      </c>
      <c r="C40" s="400" t="s">
        <v>296</v>
      </c>
      <c r="D40" s="401">
        <v>2</v>
      </c>
      <c r="E40" s="458">
        <v>3000</v>
      </c>
      <c r="F40" s="464">
        <f t="shared" si="0"/>
        <v>6000</v>
      </c>
      <c r="G40" s="467">
        <v>3300</v>
      </c>
      <c r="H40" s="464">
        <f t="shared" si="0"/>
        <v>6600</v>
      </c>
      <c r="I40" s="458">
        <v>3000</v>
      </c>
      <c r="J40" s="464">
        <f t="shared" ref="J40" si="63">I40*$D40</f>
        <v>6000</v>
      </c>
      <c r="K40" s="458">
        <v>3450</v>
      </c>
      <c r="L40" s="464">
        <f t="shared" ref="L40" si="64">K40*$D40</f>
        <v>6900</v>
      </c>
    </row>
    <row r="41" spans="1:12" ht="15">
      <c r="A41" s="401">
        <v>8.3000000000000007</v>
      </c>
      <c r="B41" s="405" t="s">
        <v>842</v>
      </c>
      <c r="C41" s="400" t="s">
        <v>296</v>
      </c>
      <c r="D41" s="401">
        <v>2</v>
      </c>
      <c r="E41" s="458">
        <v>2500</v>
      </c>
      <c r="F41" s="464">
        <f t="shared" si="0"/>
        <v>5000</v>
      </c>
      <c r="G41" s="467">
        <v>3300</v>
      </c>
      <c r="H41" s="464">
        <f t="shared" si="0"/>
        <v>6600</v>
      </c>
      <c r="I41" s="458">
        <v>3150</v>
      </c>
      <c r="J41" s="464">
        <f t="shared" ref="J41" si="65">I41*$D41</f>
        <v>6300</v>
      </c>
      <c r="K41" s="458">
        <v>3200</v>
      </c>
      <c r="L41" s="464">
        <f t="shared" ref="L41" si="66">K41*$D41</f>
        <v>6400</v>
      </c>
    </row>
    <row r="42" spans="1:12">
      <c r="A42" s="180"/>
      <c r="B42" s="180"/>
      <c r="C42" s="180"/>
      <c r="D42" s="180"/>
      <c r="E42" s="180"/>
      <c r="F42" s="180"/>
      <c r="G42" s="464"/>
      <c r="H42" s="463"/>
      <c r="I42" s="463"/>
      <c r="J42" s="463"/>
      <c r="K42" s="463"/>
      <c r="L42" s="463"/>
    </row>
    <row r="43" spans="1:12" ht="18">
      <c r="A43" s="507" t="s">
        <v>843</v>
      </c>
      <c r="B43" s="507"/>
      <c r="C43" s="507"/>
      <c r="D43" s="507"/>
      <c r="E43" s="508"/>
      <c r="F43" s="508">
        <f>SUM(F8:F42)</f>
        <v>238956</v>
      </c>
      <c r="G43" s="508"/>
      <c r="H43" s="508">
        <f>SUM(H8:H42)</f>
        <v>400151</v>
      </c>
      <c r="I43" s="508"/>
      <c r="J43" s="508">
        <f>SUM(J8:J42)</f>
        <v>414465</v>
      </c>
      <c r="K43" s="508"/>
      <c r="L43" s="508">
        <f>SUM(L8:L42)</f>
        <v>492125</v>
      </c>
    </row>
  </sheetData>
  <mergeCells count="6">
    <mergeCell ref="A1:F1"/>
    <mergeCell ref="A2:D2"/>
    <mergeCell ref="K4:L4"/>
    <mergeCell ref="E4:F4"/>
    <mergeCell ref="G4:H4"/>
    <mergeCell ref="I4:J4"/>
  </mergeCells>
  <pageMargins left="0.70866141732283472" right="0.70866141732283472" top="0.74803149606299213" bottom="0.74803149606299213" header="0.31496062992125984" footer="0.31496062992125984"/>
  <pageSetup scale="3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70" zoomScaleNormal="70" workbookViewId="0">
      <pane ySplit="3" topLeftCell="A10" activePane="bottomLeft" state="frozen"/>
      <selection activeCell="C1" sqref="C1"/>
      <selection pane="bottomLeft" activeCell="B17" sqref="B17"/>
    </sheetView>
  </sheetViews>
  <sheetFormatPr defaultColWidth="7.28515625" defaultRowHeight="14.25"/>
  <cols>
    <col min="1" max="1" width="6.42578125" style="385" bestFit="1" customWidth="1"/>
    <col min="2" max="2" width="18.85546875" style="385" bestFit="1" customWidth="1"/>
    <col min="3" max="3" width="37.42578125" style="385" bestFit="1" customWidth="1"/>
    <col min="4" max="4" width="5" style="385" bestFit="1" customWidth="1"/>
    <col min="5" max="5" width="9.5703125" style="408" bestFit="1" customWidth="1"/>
    <col min="6" max="8" width="20.85546875" style="385" customWidth="1"/>
    <col min="9" max="9" width="13.42578125" style="385" customWidth="1"/>
    <col min="10" max="10" width="14" style="385" customWidth="1"/>
    <col min="11" max="11" width="14.85546875" style="385" customWidth="1"/>
    <col min="12" max="14" width="15.42578125" style="385" customWidth="1"/>
    <col min="15" max="16384" width="7.28515625" style="385"/>
  </cols>
  <sheetData>
    <row r="1" spans="1:14" ht="20.25">
      <c r="A1" s="554" t="s">
        <v>844</v>
      </c>
      <c r="B1" s="553" t="s">
        <v>13</v>
      </c>
      <c r="C1" s="555" t="s">
        <v>14</v>
      </c>
      <c r="D1" s="555" t="s">
        <v>15</v>
      </c>
      <c r="E1" s="556" t="s">
        <v>16</v>
      </c>
      <c r="F1" s="556" t="s">
        <v>845</v>
      </c>
      <c r="G1" s="525" t="s">
        <v>1114</v>
      </c>
      <c r="H1" s="525"/>
      <c r="I1" s="525" t="s">
        <v>1115</v>
      </c>
      <c r="J1" s="525"/>
      <c r="K1" s="525" t="s">
        <v>1108</v>
      </c>
      <c r="L1" s="525"/>
      <c r="M1" s="525" t="s">
        <v>1109</v>
      </c>
      <c r="N1" s="525"/>
    </row>
    <row r="2" spans="1:14" ht="30">
      <c r="A2" s="554"/>
      <c r="B2" s="553"/>
      <c r="C2" s="555"/>
      <c r="D2" s="555"/>
      <c r="E2" s="556"/>
      <c r="F2" s="556"/>
      <c r="G2" s="525" t="s">
        <v>1191</v>
      </c>
      <c r="H2" s="525"/>
      <c r="I2" s="183" t="s">
        <v>1113</v>
      </c>
      <c r="J2" s="183"/>
      <c r="K2" s="183" t="s">
        <v>1113</v>
      </c>
      <c r="L2" s="183"/>
      <c r="M2" s="504" t="s">
        <v>1190</v>
      </c>
      <c r="N2" s="383"/>
    </row>
    <row r="3" spans="1:14" ht="15">
      <c r="A3" s="554"/>
      <c r="B3" s="553"/>
      <c r="C3" s="555"/>
      <c r="D3" s="555"/>
      <c r="E3" s="556"/>
      <c r="F3" s="556"/>
      <c r="G3" s="387" t="s">
        <v>1116</v>
      </c>
      <c r="H3" s="387" t="s">
        <v>17</v>
      </c>
      <c r="I3" s="387" t="s">
        <v>1116</v>
      </c>
      <c r="J3" s="387" t="s">
        <v>17</v>
      </c>
      <c r="K3" s="387" t="s">
        <v>1116</v>
      </c>
      <c r="L3" s="387" t="s">
        <v>17</v>
      </c>
      <c r="M3" s="387" t="s">
        <v>1116</v>
      </c>
      <c r="N3" s="387" t="s">
        <v>17</v>
      </c>
    </row>
    <row r="4" spans="1:14" ht="71.25">
      <c r="A4" s="182">
        <v>1</v>
      </c>
      <c r="B4" s="417" t="s">
        <v>846</v>
      </c>
      <c r="C4" s="409" t="s">
        <v>1177</v>
      </c>
      <c r="D4" s="181" t="s">
        <v>296</v>
      </c>
      <c r="E4" s="182">
        <v>12</v>
      </c>
      <c r="F4" s="180"/>
      <c r="G4" s="20">
        <v>2500</v>
      </c>
      <c r="H4" s="180">
        <f>G4*$E4</f>
        <v>30000</v>
      </c>
      <c r="I4" s="180"/>
      <c r="J4" s="180">
        <f>I4*$E4</f>
        <v>0</v>
      </c>
      <c r="K4" s="20">
        <v>2200</v>
      </c>
      <c r="L4" s="180">
        <f>K4*$E4</f>
        <v>26400</v>
      </c>
      <c r="M4" s="20">
        <v>4300</v>
      </c>
      <c r="N4" s="180">
        <f>M4*$E4</f>
        <v>51600</v>
      </c>
    </row>
    <row r="5" spans="1:14" ht="48">
      <c r="A5" s="182">
        <v>2</v>
      </c>
      <c r="B5" s="417" t="s">
        <v>847</v>
      </c>
      <c r="C5" s="410" t="s">
        <v>848</v>
      </c>
      <c r="D5" s="181" t="s">
        <v>296</v>
      </c>
      <c r="E5" s="182">
        <v>0</v>
      </c>
      <c r="F5" s="180"/>
      <c r="G5" s="20"/>
      <c r="H5" s="180">
        <f t="shared" ref="H5:J19" si="0">G5*$E5</f>
        <v>0</v>
      </c>
      <c r="I5" s="180"/>
      <c r="J5" s="180">
        <f t="shared" si="0"/>
        <v>0</v>
      </c>
      <c r="K5" s="21"/>
      <c r="L5" s="180">
        <f t="shared" ref="L5" si="1">K5*$E5</f>
        <v>0</v>
      </c>
      <c r="M5" s="20"/>
      <c r="N5" s="180">
        <f t="shared" ref="N5" si="2">M5*$E5</f>
        <v>0</v>
      </c>
    </row>
    <row r="6" spans="1:14" ht="48">
      <c r="A6" s="411">
        <v>3</v>
      </c>
      <c r="B6" s="418" t="s">
        <v>849</v>
      </c>
      <c r="C6" s="412" t="s">
        <v>850</v>
      </c>
      <c r="D6" s="181" t="s">
        <v>296</v>
      </c>
      <c r="E6" s="182">
        <v>0</v>
      </c>
      <c r="F6" s="180"/>
      <c r="G6" s="20"/>
      <c r="H6" s="180">
        <f t="shared" si="0"/>
        <v>0</v>
      </c>
      <c r="I6" s="180"/>
      <c r="J6" s="180">
        <f t="shared" si="0"/>
        <v>0</v>
      </c>
      <c r="K6" s="21"/>
      <c r="L6" s="180">
        <f t="shared" ref="L6" si="3">K6*$E6</f>
        <v>0</v>
      </c>
      <c r="M6" s="20"/>
      <c r="N6" s="180">
        <f t="shared" ref="N6" si="4">M6*$E6</f>
        <v>0</v>
      </c>
    </row>
    <row r="7" spans="1:14" ht="60">
      <c r="A7" s="182">
        <v>4</v>
      </c>
      <c r="B7" s="417" t="s">
        <v>851</v>
      </c>
      <c r="C7" s="413" t="s">
        <v>852</v>
      </c>
      <c r="D7" s="181" t="s">
        <v>296</v>
      </c>
      <c r="E7" s="182">
        <v>0</v>
      </c>
      <c r="F7" s="180"/>
      <c r="G7" s="20"/>
      <c r="H7" s="180">
        <f t="shared" si="0"/>
        <v>0</v>
      </c>
      <c r="I7" s="180"/>
      <c r="J7" s="180">
        <f t="shared" si="0"/>
        <v>0</v>
      </c>
      <c r="K7" s="21"/>
      <c r="L7" s="180">
        <f t="shared" ref="L7" si="5">K7*$E7</f>
        <v>0</v>
      </c>
      <c r="M7" s="20"/>
      <c r="N7" s="180">
        <f t="shared" ref="N7" si="6">M7*$E7</f>
        <v>0</v>
      </c>
    </row>
    <row r="8" spans="1:14" ht="60">
      <c r="A8" s="182">
        <v>5</v>
      </c>
      <c r="B8" s="417" t="s">
        <v>853</v>
      </c>
      <c r="C8" s="410" t="s">
        <v>1178</v>
      </c>
      <c r="D8" s="181" t="s">
        <v>296</v>
      </c>
      <c r="E8" s="182">
        <v>0</v>
      </c>
      <c r="F8" s="180"/>
      <c r="G8" s="20"/>
      <c r="H8" s="180">
        <f t="shared" si="0"/>
        <v>0</v>
      </c>
      <c r="I8" s="180"/>
      <c r="J8" s="180">
        <f t="shared" si="0"/>
        <v>0</v>
      </c>
      <c r="K8" s="21"/>
      <c r="L8" s="180">
        <f t="shared" ref="L8" si="7">K8*$E8</f>
        <v>0</v>
      </c>
      <c r="M8" s="20"/>
      <c r="N8" s="180">
        <f t="shared" ref="N8" si="8">M8*$E8</f>
        <v>0</v>
      </c>
    </row>
    <row r="9" spans="1:14" ht="60">
      <c r="A9" s="182">
        <v>6</v>
      </c>
      <c r="B9" s="417" t="s">
        <v>854</v>
      </c>
      <c r="C9" s="414" t="s">
        <v>855</v>
      </c>
      <c r="D9" s="181" t="s">
        <v>296</v>
      </c>
      <c r="E9" s="182">
        <v>10</v>
      </c>
      <c r="F9" s="180"/>
      <c r="G9" s="20">
        <v>1100</v>
      </c>
      <c r="H9" s="180">
        <f t="shared" si="0"/>
        <v>11000</v>
      </c>
      <c r="I9" s="180"/>
      <c r="J9" s="180">
        <f t="shared" si="0"/>
        <v>0</v>
      </c>
      <c r="K9" s="500">
        <v>1400</v>
      </c>
      <c r="L9" s="180">
        <f t="shared" ref="L9" si="9">K9*$E9</f>
        <v>14000</v>
      </c>
      <c r="M9" s="20">
        <v>1100</v>
      </c>
      <c r="N9" s="180">
        <f t="shared" ref="N9" si="10">M9*$E9</f>
        <v>11000</v>
      </c>
    </row>
    <row r="10" spans="1:14" ht="60">
      <c r="A10" s="182">
        <v>7</v>
      </c>
      <c r="B10" s="417" t="s">
        <v>856</v>
      </c>
      <c r="C10" s="414" t="s">
        <v>1179</v>
      </c>
      <c r="D10" s="181" t="s">
        <v>296</v>
      </c>
      <c r="E10" s="182">
        <v>0</v>
      </c>
      <c r="F10" s="180"/>
      <c r="G10" s="20"/>
      <c r="H10" s="180">
        <f t="shared" si="0"/>
        <v>0</v>
      </c>
      <c r="I10" s="180"/>
      <c r="J10" s="180">
        <f t="shared" si="0"/>
        <v>0</v>
      </c>
      <c r="K10" s="21"/>
      <c r="L10" s="180">
        <f t="shared" ref="L10" si="11">K10*$E10</f>
        <v>0</v>
      </c>
      <c r="M10" s="20"/>
      <c r="N10" s="180">
        <f t="shared" ref="N10" si="12">M10*$E10</f>
        <v>0</v>
      </c>
    </row>
    <row r="11" spans="1:14" ht="48">
      <c r="A11" s="182">
        <v>8</v>
      </c>
      <c r="B11" s="419" t="s">
        <v>857</v>
      </c>
      <c r="C11" s="410" t="s">
        <v>1180</v>
      </c>
      <c r="D11" s="181" t="s">
        <v>296</v>
      </c>
      <c r="E11" s="182">
        <v>0</v>
      </c>
      <c r="F11" s="180"/>
      <c r="G11" s="20"/>
      <c r="H11" s="180">
        <f t="shared" si="0"/>
        <v>0</v>
      </c>
      <c r="I11" s="180"/>
      <c r="J11" s="180">
        <f t="shared" si="0"/>
        <v>0</v>
      </c>
      <c r="K11" s="21"/>
      <c r="L11" s="180">
        <f t="shared" ref="L11" si="13">K11*$E11</f>
        <v>0</v>
      </c>
      <c r="M11" s="20"/>
      <c r="N11" s="180">
        <f t="shared" ref="N11" si="14">M11*$E11</f>
        <v>0</v>
      </c>
    </row>
    <row r="12" spans="1:14" ht="36">
      <c r="A12" s="182">
        <v>9</v>
      </c>
      <c r="B12" s="419" t="s">
        <v>857</v>
      </c>
      <c r="C12" s="414" t="s">
        <v>1181</v>
      </c>
      <c r="D12" s="181" t="s">
        <v>296</v>
      </c>
      <c r="E12" s="182">
        <v>0</v>
      </c>
      <c r="F12" s="180"/>
      <c r="G12" s="20"/>
      <c r="H12" s="180">
        <f t="shared" si="0"/>
        <v>0</v>
      </c>
      <c r="I12" s="180"/>
      <c r="J12" s="180">
        <f t="shared" si="0"/>
        <v>0</v>
      </c>
      <c r="K12" s="21"/>
      <c r="L12" s="180">
        <f t="shared" ref="L12" si="15">K12*$E12</f>
        <v>0</v>
      </c>
      <c r="M12" s="20"/>
      <c r="N12" s="180">
        <f t="shared" ref="N12" si="16">M12*$E12</f>
        <v>0</v>
      </c>
    </row>
    <row r="13" spans="1:14" ht="36">
      <c r="A13" s="415">
        <v>10</v>
      </c>
      <c r="B13" s="420" t="s">
        <v>857</v>
      </c>
      <c r="C13" s="416" t="s">
        <v>1182</v>
      </c>
      <c r="D13" s="181" t="s">
        <v>296</v>
      </c>
      <c r="E13" s="415"/>
      <c r="F13" s="180"/>
      <c r="G13" s="20"/>
      <c r="H13" s="180">
        <f t="shared" si="0"/>
        <v>0</v>
      </c>
      <c r="I13" s="180"/>
      <c r="J13" s="180">
        <f t="shared" si="0"/>
        <v>0</v>
      </c>
      <c r="K13" s="21"/>
      <c r="L13" s="180">
        <f t="shared" ref="L13" si="17">K13*$E13</f>
        <v>0</v>
      </c>
      <c r="M13" s="505"/>
      <c r="N13" s="180">
        <f t="shared" ref="N13" si="18">M13*$E13</f>
        <v>0</v>
      </c>
    </row>
    <row r="14" spans="1:14" ht="51">
      <c r="A14" s="182">
        <v>11</v>
      </c>
      <c r="B14" s="353" t="s">
        <v>858</v>
      </c>
      <c r="C14" s="410" t="s">
        <v>1183</v>
      </c>
      <c r="D14" s="181" t="s">
        <v>296</v>
      </c>
      <c r="E14" s="182">
        <v>0</v>
      </c>
      <c r="F14" s="180"/>
      <c r="G14" s="20"/>
      <c r="H14" s="180">
        <f t="shared" si="0"/>
        <v>0</v>
      </c>
      <c r="I14" s="180"/>
      <c r="J14" s="180">
        <f t="shared" si="0"/>
        <v>0</v>
      </c>
      <c r="K14" s="21"/>
      <c r="L14" s="180">
        <f t="shared" ref="L14" si="19">K14*$E14</f>
        <v>0</v>
      </c>
      <c r="M14" s="20"/>
      <c r="N14" s="180">
        <f t="shared" ref="N14" si="20">M14*$E14</f>
        <v>0</v>
      </c>
    </row>
    <row r="15" spans="1:14" ht="48">
      <c r="A15" s="182">
        <v>12</v>
      </c>
      <c r="B15" s="421" t="s">
        <v>859</v>
      </c>
      <c r="C15" s="414" t="s">
        <v>1184</v>
      </c>
      <c r="D15" s="181" t="s">
        <v>296</v>
      </c>
      <c r="E15" s="182"/>
      <c r="F15" s="180"/>
      <c r="G15" s="20"/>
      <c r="H15" s="180">
        <f t="shared" si="0"/>
        <v>0</v>
      </c>
      <c r="I15" s="180"/>
      <c r="J15" s="180">
        <f t="shared" si="0"/>
        <v>0</v>
      </c>
      <c r="K15" s="21"/>
      <c r="L15" s="180">
        <f t="shared" ref="L15" si="21">K15*$E15</f>
        <v>0</v>
      </c>
      <c r="M15" s="20"/>
      <c r="N15" s="180">
        <f t="shared" ref="N15" si="22">M15*$E15</f>
        <v>0</v>
      </c>
    </row>
    <row r="16" spans="1:14" ht="60">
      <c r="A16" s="182">
        <v>14</v>
      </c>
      <c r="B16" s="417" t="s">
        <v>860</v>
      </c>
      <c r="C16" s="414" t="s">
        <v>1185</v>
      </c>
      <c r="D16" s="181" t="s">
        <v>296</v>
      </c>
      <c r="E16" s="182">
        <v>0</v>
      </c>
      <c r="F16" s="180"/>
      <c r="G16" s="20"/>
      <c r="H16" s="180">
        <f t="shared" si="0"/>
        <v>0</v>
      </c>
      <c r="I16" s="180"/>
      <c r="J16" s="180">
        <f t="shared" si="0"/>
        <v>0</v>
      </c>
      <c r="K16" s="21"/>
      <c r="L16" s="180">
        <f t="shared" ref="L16" si="23">K16*$E16</f>
        <v>0</v>
      </c>
      <c r="M16" s="506"/>
      <c r="N16" s="180">
        <f t="shared" ref="N16" si="24">M16*$E16</f>
        <v>0</v>
      </c>
    </row>
    <row r="17" spans="1:14" ht="15">
      <c r="A17" s="182">
        <v>15</v>
      </c>
      <c r="B17" s="417" t="s">
        <v>861</v>
      </c>
      <c r="C17" s="180" t="s">
        <v>862</v>
      </c>
      <c r="D17" s="181" t="s">
        <v>296</v>
      </c>
      <c r="E17" s="182">
        <v>5</v>
      </c>
      <c r="F17" s="180"/>
      <c r="G17" s="20">
        <v>900</v>
      </c>
      <c r="H17" s="180">
        <f t="shared" si="0"/>
        <v>4500</v>
      </c>
      <c r="I17" s="180"/>
      <c r="J17" s="180">
        <f t="shared" si="0"/>
        <v>0</v>
      </c>
      <c r="K17" s="21">
        <v>500</v>
      </c>
      <c r="L17" s="180">
        <f t="shared" ref="L17" si="25">K17*$E17</f>
        <v>2500</v>
      </c>
      <c r="M17" s="506">
        <v>550</v>
      </c>
      <c r="N17" s="180">
        <f t="shared" ref="N17" si="26">M17*$E17</f>
        <v>2750</v>
      </c>
    </row>
    <row r="18" spans="1:14" ht="15">
      <c r="A18" s="182">
        <v>16</v>
      </c>
      <c r="B18" s="180"/>
      <c r="C18" s="180" t="s">
        <v>863</v>
      </c>
      <c r="D18" s="181" t="s">
        <v>296</v>
      </c>
      <c r="E18" s="182">
        <v>0</v>
      </c>
      <c r="F18" s="180"/>
      <c r="G18" s="20"/>
      <c r="H18" s="180">
        <f t="shared" si="0"/>
        <v>0</v>
      </c>
      <c r="I18" s="180"/>
      <c r="J18" s="180">
        <f t="shared" si="0"/>
        <v>0</v>
      </c>
      <c r="K18" s="180"/>
      <c r="L18" s="180">
        <f t="shared" ref="L18" si="27">K18*$E18</f>
        <v>0</v>
      </c>
      <c r="M18" s="20"/>
      <c r="N18" s="180">
        <f t="shared" ref="N18" si="28">M18*$E18</f>
        <v>0</v>
      </c>
    </row>
    <row r="19" spans="1:14" ht="15">
      <c r="A19" s="182">
        <v>17</v>
      </c>
      <c r="B19" s="180"/>
      <c r="C19" s="180" t="s">
        <v>864</v>
      </c>
      <c r="D19" s="181" t="s">
        <v>296</v>
      </c>
      <c r="E19" s="182">
        <v>0</v>
      </c>
      <c r="F19" s="180"/>
      <c r="G19" s="20"/>
      <c r="H19" s="180">
        <f t="shared" si="0"/>
        <v>0</v>
      </c>
      <c r="I19" s="180"/>
      <c r="J19" s="180">
        <f t="shared" si="0"/>
        <v>0</v>
      </c>
      <c r="K19" s="180"/>
      <c r="L19" s="180">
        <f t="shared" ref="L19" si="29">K19*$E19</f>
        <v>0</v>
      </c>
      <c r="M19" s="20"/>
      <c r="N19" s="180">
        <f t="shared" ref="N19" si="30">M19*$E19</f>
        <v>0</v>
      </c>
    </row>
    <row r="20" spans="1:14" ht="30" customHeight="1">
      <c r="A20" s="552" t="s">
        <v>1187</v>
      </c>
      <c r="B20" s="552"/>
      <c r="C20" s="552"/>
      <c r="D20" s="552"/>
      <c r="E20" s="182"/>
      <c r="F20" s="180"/>
      <c r="G20" s="180"/>
      <c r="H20" s="463">
        <f>SUM(H4:H19)</f>
        <v>45500</v>
      </c>
      <c r="I20" s="180"/>
      <c r="J20" s="463">
        <f>SUM(J4:J19)</f>
        <v>0</v>
      </c>
      <c r="K20" s="180"/>
      <c r="L20" s="463">
        <f>SUM(L4:L19)</f>
        <v>42900</v>
      </c>
      <c r="M20" s="463"/>
      <c r="N20" s="463">
        <f>SUM(N4:N19)</f>
        <v>65350</v>
      </c>
    </row>
  </sheetData>
  <mergeCells count="12">
    <mergeCell ref="M1:N1"/>
    <mergeCell ref="G1:H1"/>
    <mergeCell ref="G2:H2"/>
    <mergeCell ref="A20:D20"/>
    <mergeCell ref="B1:B3"/>
    <mergeCell ref="A1:A3"/>
    <mergeCell ref="D1:D3"/>
    <mergeCell ref="E1:E3"/>
    <mergeCell ref="F1:F3"/>
    <mergeCell ref="C1:C3"/>
    <mergeCell ref="I1:J1"/>
    <mergeCell ref="K1:L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55" zoomScaleNormal="55" workbookViewId="0">
      <pane ySplit="4" topLeftCell="A11" activePane="bottomLeft" state="frozen"/>
      <selection activeCell="C1" sqref="C1"/>
      <selection pane="bottomLeft" activeCell="L9" sqref="L9"/>
    </sheetView>
  </sheetViews>
  <sheetFormatPr defaultColWidth="8.85546875" defaultRowHeight="12.75" outlineLevelRow="2"/>
  <cols>
    <col min="1" max="1" width="21.42578125" style="1" customWidth="1"/>
    <col min="2" max="2" width="6.42578125" style="1" customWidth="1"/>
    <col min="3" max="3" width="11.5703125" style="1" customWidth="1"/>
    <col min="4" max="4" width="8.42578125" style="31" customWidth="1"/>
    <col min="5" max="5" width="63.140625" style="2" customWidth="1"/>
    <col min="6" max="6" width="9.5703125" style="2" customWidth="1"/>
    <col min="7" max="7" width="8.85546875" style="31"/>
    <col min="8" max="8" width="13" style="31" hidden="1" customWidth="1"/>
    <col min="9" max="9" width="12.42578125" style="31" hidden="1" customWidth="1"/>
    <col min="10" max="10" width="11.5703125" style="31" customWidth="1"/>
    <col min="11" max="11" width="10.5703125" style="32" customWidth="1"/>
    <col min="12" max="12" width="14.7109375" style="31" customWidth="1"/>
    <col min="13" max="14" width="14.85546875" style="31" customWidth="1"/>
    <col min="15" max="15" width="13.7109375" style="31" customWidth="1"/>
    <col min="16" max="16" width="17.42578125" style="31" customWidth="1"/>
    <col min="17" max="17" width="18.5703125" style="31" customWidth="1"/>
    <col min="18" max="16384" width="8.85546875" style="31"/>
  </cols>
  <sheetData>
    <row r="1" spans="1:17" ht="19.5" thickBot="1">
      <c r="A1" s="557" t="s">
        <v>865</v>
      </c>
      <c r="B1" s="557"/>
      <c r="C1" s="557"/>
      <c r="D1" s="557"/>
      <c r="E1" s="557"/>
      <c r="F1" s="557"/>
      <c r="G1" s="557"/>
      <c r="H1" s="557"/>
      <c r="I1" s="557"/>
      <c r="J1" s="557"/>
      <c r="K1" s="557"/>
      <c r="L1" s="557"/>
      <c r="M1" s="557"/>
      <c r="N1" s="557"/>
      <c r="O1" s="557"/>
      <c r="P1" s="557"/>
      <c r="Q1" s="557"/>
    </row>
    <row r="2" spans="1:17" ht="20.25">
      <c r="A2" s="422" t="s">
        <v>865</v>
      </c>
      <c r="B2" s="422"/>
      <c r="C2" s="422"/>
      <c r="D2" s="422"/>
      <c r="E2" s="561" t="s">
        <v>14</v>
      </c>
      <c r="F2" s="560" t="s">
        <v>15</v>
      </c>
      <c r="G2" s="558" t="s">
        <v>805</v>
      </c>
      <c r="J2" s="525" t="s">
        <v>1114</v>
      </c>
      <c r="K2" s="525"/>
      <c r="L2" s="525" t="s">
        <v>1115</v>
      </c>
      <c r="M2" s="525"/>
      <c r="N2" s="525" t="s">
        <v>1108</v>
      </c>
      <c r="O2" s="525"/>
      <c r="P2" s="525" t="s">
        <v>1109</v>
      </c>
      <c r="Q2" s="525"/>
    </row>
    <row r="3" spans="1:17" ht="16.5" customHeight="1">
      <c r="A3" s="423"/>
      <c r="B3" s="423"/>
      <c r="C3" s="423"/>
      <c r="D3" s="423"/>
      <c r="E3" s="562"/>
      <c r="F3" s="558"/>
      <c r="G3" s="558"/>
      <c r="H3" s="33"/>
      <c r="I3" s="33"/>
      <c r="J3" s="525" t="s">
        <v>1189</v>
      </c>
      <c r="K3" s="525"/>
      <c r="L3" s="183" t="s">
        <v>1113</v>
      </c>
      <c r="M3" s="183"/>
      <c r="N3" s="183" t="s">
        <v>1113</v>
      </c>
      <c r="O3" s="183"/>
      <c r="P3" s="183" t="s">
        <v>1113</v>
      </c>
      <c r="Q3" s="183"/>
    </row>
    <row r="4" spans="1:17" ht="24.95" customHeight="1">
      <c r="A4" s="424" t="s">
        <v>11</v>
      </c>
      <c r="B4" s="424"/>
      <c r="C4" s="425" t="s">
        <v>12</v>
      </c>
      <c r="D4" s="423"/>
      <c r="E4" s="563"/>
      <c r="F4" s="559"/>
      <c r="G4" s="559"/>
      <c r="H4" s="3" t="s">
        <v>866</v>
      </c>
      <c r="I4" s="3" t="s">
        <v>867</v>
      </c>
      <c r="J4" s="3" t="s">
        <v>1116</v>
      </c>
      <c r="K4" s="3" t="s">
        <v>17</v>
      </c>
      <c r="L4" s="3" t="s">
        <v>1116</v>
      </c>
      <c r="M4" s="3" t="s">
        <v>17</v>
      </c>
      <c r="N4" s="3" t="s">
        <v>1116</v>
      </c>
      <c r="O4" s="3" t="s">
        <v>17</v>
      </c>
      <c r="P4" s="3" t="s">
        <v>1116</v>
      </c>
      <c r="Q4" s="3" t="s">
        <v>17</v>
      </c>
    </row>
    <row r="5" spans="1:17" s="35" customFormat="1" ht="15.75">
      <c r="A5" s="9"/>
      <c r="B5" s="9" t="s">
        <v>20</v>
      </c>
      <c r="C5" s="9"/>
      <c r="D5" s="9"/>
      <c r="E5" s="9" t="s">
        <v>868</v>
      </c>
      <c r="F5" s="9"/>
      <c r="G5" s="9"/>
      <c r="H5" s="9"/>
      <c r="I5" s="9"/>
      <c r="J5" s="9"/>
      <c r="K5" s="34"/>
      <c r="L5" s="40"/>
      <c r="M5" s="40"/>
      <c r="N5" s="40"/>
      <c r="O5" s="40"/>
      <c r="P5" s="40"/>
      <c r="Q5" s="40"/>
    </row>
    <row r="6" spans="1:17" s="35" customFormat="1" ht="50.25" customHeight="1" outlineLevel="2">
      <c r="A6" s="36"/>
      <c r="B6" s="36"/>
      <c r="C6" s="8" t="s">
        <v>22</v>
      </c>
      <c r="D6" s="37" t="s">
        <v>869</v>
      </c>
      <c r="E6" s="38" t="s">
        <v>870</v>
      </c>
      <c r="F6" s="10" t="s">
        <v>800</v>
      </c>
      <c r="G6" s="10"/>
      <c r="H6" s="10"/>
      <c r="I6" s="10"/>
      <c r="J6" s="39"/>
      <c r="K6" s="39">
        <f>IFERROR(J6*G6,0)</f>
        <v>0</v>
      </c>
      <c r="L6" s="40"/>
      <c r="M6" s="40"/>
      <c r="N6" s="40"/>
      <c r="O6" s="40"/>
      <c r="P6" s="40"/>
      <c r="Q6" s="40"/>
    </row>
    <row r="7" spans="1:17" s="35" customFormat="1" ht="45" customHeight="1" outlineLevel="2">
      <c r="A7" s="36"/>
      <c r="B7" s="36"/>
      <c r="C7" s="8"/>
      <c r="D7" s="37"/>
      <c r="E7" s="38" t="s">
        <v>871</v>
      </c>
      <c r="F7" s="10"/>
      <c r="G7" s="10"/>
      <c r="H7" s="10"/>
      <c r="I7" s="10"/>
      <c r="J7" s="39"/>
      <c r="K7" s="39"/>
      <c r="L7" s="40"/>
      <c r="M7" s="40"/>
      <c r="N7" s="40"/>
      <c r="O7" s="40"/>
      <c r="P7" s="40"/>
      <c r="Q7" s="40"/>
    </row>
    <row r="8" spans="1:17" s="35" customFormat="1" ht="63" customHeight="1" outlineLevel="2">
      <c r="A8" s="36"/>
      <c r="B8" s="36"/>
      <c r="C8" s="8"/>
      <c r="D8" s="37"/>
      <c r="E8" s="38" t="s">
        <v>872</v>
      </c>
      <c r="F8" s="10"/>
      <c r="G8" s="10"/>
      <c r="H8" s="10"/>
      <c r="I8" s="10"/>
      <c r="J8" s="39"/>
      <c r="K8" s="39"/>
      <c r="L8" s="40"/>
      <c r="M8" s="40"/>
      <c r="N8" s="40"/>
      <c r="O8" s="40"/>
      <c r="P8" s="40"/>
      <c r="Q8" s="40"/>
    </row>
    <row r="9" spans="1:17" s="35" customFormat="1" ht="77.25" customHeight="1" outlineLevel="2">
      <c r="A9" s="36"/>
      <c r="B9" s="36"/>
      <c r="C9" s="8"/>
      <c r="D9" s="37"/>
      <c r="E9" s="38" t="s">
        <v>873</v>
      </c>
      <c r="F9" s="10"/>
      <c r="G9" s="10"/>
      <c r="H9" s="10"/>
      <c r="I9" s="10"/>
      <c r="J9" s="39"/>
      <c r="K9" s="39"/>
      <c r="L9" s="40"/>
      <c r="M9" s="40"/>
      <c r="N9" s="40"/>
      <c r="O9" s="40"/>
      <c r="P9" s="40"/>
      <c r="Q9" s="40"/>
    </row>
    <row r="10" spans="1:17" s="35" customFormat="1" ht="46.5" customHeight="1" outlineLevel="2">
      <c r="A10" s="36"/>
      <c r="B10" s="36"/>
      <c r="C10" s="8"/>
      <c r="D10" s="37"/>
      <c r="E10" s="38" t="s">
        <v>874</v>
      </c>
      <c r="F10" s="10"/>
      <c r="G10" s="10"/>
      <c r="H10" s="10"/>
      <c r="I10" s="10"/>
      <c r="J10" s="39"/>
      <c r="K10" s="39"/>
      <c r="L10" s="40"/>
      <c r="M10" s="40"/>
      <c r="N10" s="40"/>
      <c r="O10" s="40"/>
      <c r="P10" s="40"/>
      <c r="Q10" s="40"/>
    </row>
    <row r="11" spans="1:17" s="35" customFormat="1" outlineLevel="2">
      <c r="A11" s="36"/>
      <c r="B11" s="36"/>
      <c r="C11" s="8"/>
      <c r="D11" s="10"/>
      <c r="E11" s="38" t="s">
        <v>875</v>
      </c>
      <c r="F11" s="10"/>
      <c r="G11" s="40"/>
      <c r="H11" s="40"/>
      <c r="I11" s="40"/>
      <c r="J11" s="41"/>
      <c r="K11" s="41"/>
      <c r="L11" s="40"/>
      <c r="M11" s="40"/>
      <c r="N11" s="40"/>
      <c r="O11" s="40"/>
      <c r="P11" s="40"/>
      <c r="Q11" s="40"/>
    </row>
    <row r="12" spans="1:17" ht="15.75">
      <c r="A12" s="6" t="s">
        <v>55</v>
      </c>
      <c r="B12" s="6"/>
      <c r="C12" s="6"/>
      <c r="D12" s="6"/>
      <c r="E12" s="6"/>
      <c r="F12" s="6"/>
      <c r="G12" s="6"/>
      <c r="H12" s="6"/>
      <c r="I12" s="6"/>
      <c r="J12" s="42"/>
      <c r="K12" s="43">
        <f>SUM(K6:K11)</f>
        <v>0</v>
      </c>
      <c r="L12" s="7"/>
      <c r="M12" s="7"/>
      <c r="N12" s="7"/>
      <c r="O12" s="7"/>
      <c r="P12" s="7"/>
      <c r="Q12" s="7"/>
    </row>
    <row r="13" spans="1:17" s="35" customFormat="1" ht="15.75">
      <c r="A13" s="9"/>
      <c r="B13" s="9" t="s">
        <v>56</v>
      </c>
      <c r="C13" s="9"/>
      <c r="D13" s="9"/>
      <c r="E13" s="9" t="s">
        <v>876</v>
      </c>
      <c r="F13" s="9"/>
      <c r="G13" s="9"/>
      <c r="H13" s="9"/>
      <c r="I13" s="9"/>
      <c r="J13" s="34"/>
      <c r="K13" s="34"/>
      <c r="L13" s="40"/>
      <c r="M13" s="40"/>
      <c r="N13" s="40"/>
      <c r="O13" s="40"/>
      <c r="P13" s="40"/>
      <c r="Q13" s="40"/>
    </row>
    <row r="14" spans="1:17" s="35" customFormat="1" outlineLevel="1">
      <c r="A14" s="36"/>
      <c r="B14" s="36"/>
      <c r="C14" s="8" t="s">
        <v>22</v>
      </c>
      <c r="D14" s="44"/>
      <c r="E14" s="45" t="s">
        <v>877</v>
      </c>
      <c r="F14" s="5"/>
      <c r="G14" s="40"/>
      <c r="H14" s="40"/>
      <c r="I14" s="40"/>
      <c r="J14" s="41"/>
      <c r="K14" s="41"/>
      <c r="L14" s="40"/>
      <c r="M14" s="40"/>
      <c r="N14" s="40"/>
      <c r="O14" s="40"/>
      <c r="P14" s="40"/>
      <c r="Q14" s="40"/>
    </row>
    <row r="15" spans="1:17" s="35" customFormat="1" ht="118.5" customHeight="1" outlineLevel="1">
      <c r="A15" s="36"/>
      <c r="B15" s="36"/>
      <c r="C15" s="8"/>
      <c r="D15" s="44"/>
      <c r="E15" s="38" t="s">
        <v>878</v>
      </c>
      <c r="F15" s="5"/>
      <c r="G15" s="40"/>
      <c r="H15" s="40"/>
      <c r="I15" s="40"/>
      <c r="J15" s="41"/>
      <c r="K15" s="41"/>
      <c r="L15" s="40"/>
      <c r="M15" s="40"/>
      <c r="N15" s="40"/>
      <c r="O15" s="40"/>
      <c r="P15" s="40"/>
      <c r="Q15" s="40"/>
    </row>
    <row r="16" spans="1:17" s="35" customFormat="1" ht="15" outlineLevel="1">
      <c r="A16" s="36"/>
      <c r="B16" s="36"/>
      <c r="C16" s="46" t="s">
        <v>25</v>
      </c>
      <c r="D16" s="44"/>
      <c r="E16" s="38" t="s">
        <v>879</v>
      </c>
      <c r="F16" s="46" t="s">
        <v>880</v>
      </c>
      <c r="G16" s="47"/>
      <c r="H16" s="47"/>
      <c r="I16" s="47"/>
      <c r="J16" s="48"/>
      <c r="K16" s="41">
        <f>IFERROR(J16*G16,0)</f>
        <v>0</v>
      </c>
      <c r="L16" s="40"/>
      <c r="M16" s="40"/>
      <c r="N16" s="40"/>
      <c r="O16" s="40"/>
      <c r="P16" s="40"/>
      <c r="Q16" s="40"/>
    </row>
    <row r="17" spans="1:17" s="35" customFormat="1" ht="15" outlineLevel="1">
      <c r="A17" s="36"/>
      <c r="B17" s="36"/>
      <c r="C17" s="46" t="s">
        <v>28</v>
      </c>
      <c r="D17" s="44"/>
      <c r="E17" s="38" t="s">
        <v>881</v>
      </c>
      <c r="F17" s="46" t="s">
        <v>880</v>
      </c>
      <c r="G17" s="47"/>
      <c r="H17" s="47"/>
      <c r="I17" s="47"/>
      <c r="J17" s="48"/>
      <c r="K17" s="41">
        <f t="shared" ref="K17:K23" si="0">IFERROR(J17*G17,0)</f>
        <v>0</v>
      </c>
      <c r="L17" s="40"/>
      <c r="M17" s="40"/>
      <c r="N17" s="40"/>
      <c r="O17" s="40"/>
      <c r="P17" s="40"/>
      <c r="Q17" s="40"/>
    </row>
    <row r="18" spans="1:17" s="35" customFormat="1" ht="15" outlineLevel="1">
      <c r="A18" s="36"/>
      <c r="B18" s="36"/>
      <c r="C18" s="46" t="s">
        <v>30</v>
      </c>
      <c r="D18" s="44"/>
      <c r="E18" s="38" t="s">
        <v>882</v>
      </c>
      <c r="F18" s="46" t="s">
        <v>880</v>
      </c>
      <c r="G18" s="47"/>
      <c r="H18" s="47"/>
      <c r="I18" s="47"/>
      <c r="J18" s="48"/>
      <c r="K18" s="41">
        <f t="shared" si="0"/>
        <v>0</v>
      </c>
      <c r="L18" s="40"/>
      <c r="M18" s="40"/>
      <c r="N18" s="40"/>
      <c r="O18" s="40"/>
      <c r="P18" s="40"/>
      <c r="Q18" s="40"/>
    </row>
    <row r="19" spans="1:17" s="35" customFormat="1" ht="15" outlineLevel="1">
      <c r="A19" s="36"/>
      <c r="B19" s="36"/>
      <c r="C19" s="46" t="s">
        <v>32</v>
      </c>
      <c r="D19" s="44"/>
      <c r="E19" s="38" t="s">
        <v>883</v>
      </c>
      <c r="F19" s="46" t="s">
        <v>880</v>
      </c>
      <c r="G19" s="47"/>
      <c r="H19" s="47"/>
      <c r="I19" s="47"/>
      <c r="J19" s="48"/>
      <c r="K19" s="41">
        <f t="shared" si="0"/>
        <v>0</v>
      </c>
      <c r="L19" s="40"/>
      <c r="M19" s="40"/>
      <c r="N19" s="40"/>
      <c r="O19" s="40"/>
      <c r="P19" s="40"/>
      <c r="Q19" s="40"/>
    </row>
    <row r="20" spans="1:17" s="35" customFormat="1" ht="15" outlineLevel="1">
      <c r="A20" s="36"/>
      <c r="B20" s="36"/>
      <c r="C20" s="46" t="s">
        <v>34</v>
      </c>
      <c r="D20" s="44"/>
      <c r="E20" s="38" t="s">
        <v>884</v>
      </c>
      <c r="F20" s="46" t="s">
        <v>880</v>
      </c>
      <c r="G20" s="47"/>
      <c r="H20" s="47"/>
      <c r="I20" s="47"/>
      <c r="J20" s="48"/>
      <c r="K20" s="41">
        <f t="shared" si="0"/>
        <v>0</v>
      </c>
      <c r="L20" s="40"/>
      <c r="M20" s="40"/>
      <c r="N20" s="40"/>
      <c r="O20" s="40"/>
      <c r="P20" s="40"/>
      <c r="Q20" s="40"/>
    </row>
    <row r="21" spans="1:17" s="35" customFormat="1" ht="15" outlineLevel="1">
      <c r="A21" s="36"/>
      <c r="B21" s="36"/>
      <c r="C21" s="46" t="s">
        <v>36</v>
      </c>
      <c r="D21" s="44"/>
      <c r="E21" s="38" t="s">
        <v>885</v>
      </c>
      <c r="F21" s="46" t="s">
        <v>880</v>
      </c>
      <c r="G21" s="47"/>
      <c r="H21" s="47"/>
      <c r="I21" s="47"/>
      <c r="J21" s="48"/>
      <c r="K21" s="41">
        <f t="shared" si="0"/>
        <v>0</v>
      </c>
      <c r="L21" s="40"/>
      <c r="M21" s="40"/>
      <c r="N21" s="40"/>
      <c r="O21" s="40"/>
      <c r="P21" s="40"/>
      <c r="Q21" s="40"/>
    </row>
    <row r="22" spans="1:17" s="35" customFormat="1" ht="15" outlineLevel="1">
      <c r="A22" s="36"/>
      <c r="B22" s="36"/>
      <c r="C22" s="46" t="s">
        <v>38</v>
      </c>
      <c r="D22" s="44"/>
      <c r="E22" s="38" t="s">
        <v>886</v>
      </c>
      <c r="F22" s="46" t="s">
        <v>880</v>
      </c>
      <c r="G22" s="47"/>
      <c r="H22" s="47"/>
      <c r="I22" s="47"/>
      <c r="J22" s="48"/>
      <c r="K22" s="41">
        <f t="shared" si="0"/>
        <v>0</v>
      </c>
      <c r="L22" s="40"/>
      <c r="M22" s="40"/>
      <c r="N22" s="40"/>
      <c r="O22" s="40"/>
      <c r="P22" s="40"/>
      <c r="Q22" s="40"/>
    </row>
    <row r="23" spans="1:17" s="35" customFormat="1" ht="15" outlineLevel="1">
      <c r="A23" s="36"/>
      <c r="B23" s="36"/>
      <c r="C23" s="46" t="s">
        <v>421</v>
      </c>
      <c r="D23" s="44"/>
      <c r="E23" s="38" t="s">
        <v>887</v>
      </c>
      <c r="F23" s="46" t="s">
        <v>880</v>
      </c>
      <c r="G23" s="47"/>
      <c r="H23" s="47"/>
      <c r="I23" s="47"/>
      <c r="J23" s="48"/>
      <c r="K23" s="41">
        <f t="shared" si="0"/>
        <v>0</v>
      </c>
      <c r="L23" s="40"/>
      <c r="M23" s="40"/>
      <c r="N23" s="40"/>
      <c r="O23" s="40"/>
      <c r="P23" s="40"/>
      <c r="Q23" s="40"/>
    </row>
    <row r="24" spans="1:17" s="35" customFormat="1" outlineLevel="1">
      <c r="A24" s="36"/>
      <c r="B24" s="36"/>
      <c r="C24" s="49" t="s">
        <v>40</v>
      </c>
      <c r="D24" s="8"/>
      <c r="E24" s="50" t="s">
        <v>888</v>
      </c>
      <c r="F24" s="46"/>
      <c r="G24" s="40"/>
      <c r="H24" s="40"/>
      <c r="I24" s="40"/>
      <c r="J24" s="41"/>
      <c r="K24" s="41"/>
      <c r="L24" s="40"/>
      <c r="M24" s="40"/>
      <c r="N24" s="40"/>
      <c r="O24" s="40"/>
      <c r="P24" s="40"/>
      <c r="Q24" s="40"/>
    </row>
    <row r="25" spans="1:17" s="35" customFormat="1" ht="64.5" customHeight="1" outlineLevel="1">
      <c r="A25" s="36"/>
      <c r="B25" s="36"/>
      <c r="C25" s="51"/>
      <c r="D25" s="51"/>
      <c r="E25" s="38" t="s">
        <v>889</v>
      </c>
      <c r="F25" s="46"/>
      <c r="G25" s="40"/>
      <c r="H25" s="40"/>
      <c r="I25" s="40"/>
      <c r="J25" s="41"/>
      <c r="K25" s="41"/>
      <c r="L25" s="40"/>
      <c r="M25" s="40"/>
      <c r="N25" s="40"/>
      <c r="O25" s="40"/>
      <c r="P25" s="40"/>
      <c r="Q25" s="40"/>
    </row>
    <row r="26" spans="1:17" s="35" customFormat="1" ht="15" outlineLevel="1">
      <c r="A26" s="36"/>
      <c r="B26" s="36"/>
      <c r="C26" s="46" t="s">
        <v>43</v>
      </c>
      <c r="D26" s="51"/>
      <c r="E26" s="38" t="s">
        <v>890</v>
      </c>
      <c r="F26" s="46" t="s">
        <v>400</v>
      </c>
      <c r="G26" s="47"/>
      <c r="H26" s="47"/>
      <c r="I26" s="47"/>
      <c r="J26" s="41"/>
      <c r="K26" s="41">
        <f t="shared" ref="K26:K28" si="1">IFERROR(J26*G26,0)</f>
        <v>0</v>
      </c>
      <c r="L26" s="40"/>
      <c r="M26" s="40"/>
      <c r="N26" s="40"/>
      <c r="O26" s="40"/>
      <c r="P26" s="40"/>
      <c r="Q26" s="40"/>
    </row>
    <row r="27" spans="1:17" s="35" customFormat="1" ht="15" outlineLevel="1">
      <c r="A27" s="36"/>
      <c r="B27" s="36"/>
      <c r="C27" s="46" t="s">
        <v>46</v>
      </c>
      <c r="D27" s="51"/>
      <c r="E27" s="38" t="s">
        <v>891</v>
      </c>
      <c r="F27" s="46" t="s">
        <v>400</v>
      </c>
      <c r="G27" s="47"/>
      <c r="H27" s="47"/>
      <c r="I27" s="47"/>
      <c r="J27" s="41"/>
      <c r="K27" s="41">
        <f t="shared" si="1"/>
        <v>0</v>
      </c>
      <c r="L27" s="40"/>
      <c r="M27" s="40"/>
      <c r="N27" s="40"/>
      <c r="O27" s="40"/>
      <c r="P27" s="40"/>
      <c r="Q27" s="40"/>
    </row>
    <row r="28" spans="1:17" s="35" customFormat="1" ht="15" outlineLevel="1">
      <c r="A28" s="36"/>
      <c r="B28" s="36"/>
      <c r="C28" s="46" t="s">
        <v>48</v>
      </c>
      <c r="D28" s="51"/>
      <c r="E28" s="38" t="s">
        <v>892</v>
      </c>
      <c r="F28" s="46" t="s">
        <v>400</v>
      </c>
      <c r="G28" s="47"/>
      <c r="H28" s="47"/>
      <c r="I28" s="47"/>
      <c r="J28" s="41"/>
      <c r="K28" s="41">
        <f t="shared" si="1"/>
        <v>0</v>
      </c>
      <c r="L28" s="40"/>
      <c r="M28" s="40"/>
      <c r="N28" s="40"/>
      <c r="O28" s="40"/>
      <c r="P28" s="40"/>
      <c r="Q28" s="40"/>
    </row>
    <row r="29" spans="1:17" s="35" customFormat="1" outlineLevel="1">
      <c r="A29" s="36"/>
      <c r="B29" s="36"/>
      <c r="C29" s="46" t="s">
        <v>50</v>
      </c>
      <c r="D29" s="51"/>
      <c r="E29" s="38" t="s">
        <v>585</v>
      </c>
      <c r="F29" s="46" t="s">
        <v>400</v>
      </c>
      <c r="G29" s="40"/>
      <c r="H29" s="40"/>
      <c r="I29" s="40"/>
      <c r="J29" s="41"/>
      <c r="K29" s="41"/>
      <c r="L29" s="40"/>
      <c r="M29" s="40"/>
      <c r="N29" s="40"/>
      <c r="O29" s="40"/>
      <c r="P29" s="40"/>
      <c r="Q29" s="40"/>
    </row>
    <row r="30" spans="1:17" s="35" customFormat="1" outlineLevel="1">
      <c r="A30" s="36"/>
      <c r="B30" s="36"/>
      <c r="C30" s="49" t="s">
        <v>52</v>
      </c>
      <c r="D30" s="51"/>
      <c r="E30" s="50" t="s">
        <v>893</v>
      </c>
      <c r="F30" s="46"/>
      <c r="G30" s="40"/>
      <c r="H30" s="40"/>
      <c r="I30" s="40"/>
      <c r="J30" s="41"/>
      <c r="K30" s="41"/>
      <c r="L30" s="40"/>
      <c r="M30" s="40"/>
      <c r="N30" s="40"/>
      <c r="O30" s="40"/>
      <c r="P30" s="40"/>
      <c r="Q30" s="40"/>
    </row>
    <row r="31" spans="1:17" s="35" customFormat="1" ht="64.5" customHeight="1" outlineLevel="1">
      <c r="A31" s="36"/>
      <c r="B31" s="36"/>
      <c r="C31" s="51"/>
      <c r="D31" s="51"/>
      <c r="E31" s="38" t="s">
        <v>894</v>
      </c>
      <c r="F31" s="46"/>
      <c r="G31" s="40"/>
      <c r="H31" s="40"/>
      <c r="I31" s="40"/>
      <c r="J31" s="41"/>
      <c r="K31" s="41"/>
      <c r="L31" s="40"/>
      <c r="M31" s="40"/>
      <c r="N31" s="40"/>
      <c r="O31" s="40"/>
      <c r="P31" s="40"/>
      <c r="Q31" s="40"/>
    </row>
    <row r="32" spans="1:17" s="35" customFormat="1" ht="15" outlineLevel="1">
      <c r="A32" s="36"/>
      <c r="B32" s="36"/>
      <c r="C32" s="46" t="s">
        <v>79</v>
      </c>
      <c r="D32" s="51"/>
      <c r="E32" s="38" t="s">
        <v>881</v>
      </c>
      <c r="F32" s="46" t="s">
        <v>400</v>
      </c>
      <c r="G32" s="47"/>
      <c r="H32" s="47"/>
      <c r="I32" s="47"/>
      <c r="J32" s="41"/>
      <c r="K32" s="41">
        <f t="shared" ref="K32:K34" si="2">IFERROR(J32*G32,0)</f>
        <v>0</v>
      </c>
      <c r="L32" s="40"/>
      <c r="M32" s="40"/>
      <c r="N32" s="40"/>
      <c r="O32" s="40"/>
      <c r="P32" s="40"/>
      <c r="Q32" s="40"/>
    </row>
    <row r="33" spans="1:17" s="35" customFormat="1" ht="15" outlineLevel="1">
      <c r="A33" s="36"/>
      <c r="B33" s="36"/>
      <c r="C33" s="46" t="s">
        <v>253</v>
      </c>
      <c r="D33" s="51"/>
      <c r="E33" s="38" t="s">
        <v>895</v>
      </c>
      <c r="F33" s="46" t="s">
        <v>400</v>
      </c>
      <c r="G33" s="47"/>
      <c r="H33" s="47"/>
      <c r="I33" s="47"/>
      <c r="J33" s="41"/>
      <c r="K33" s="41">
        <f t="shared" si="2"/>
        <v>0</v>
      </c>
      <c r="L33" s="40"/>
      <c r="M33" s="40"/>
      <c r="N33" s="40"/>
      <c r="O33" s="40"/>
      <c r="P33" s="40"/>
      <c r="Q33" s="40"/>
    </row>
    <row r="34" spans="1:17" s="35" customFormat="1" ht="15" outlineLevel="1">
      <c r="A34" s="36"/>
      <c r="B34" s="36"/>
      <c r="C34" s="46" t="s">
        <v>366</v>
      </c>
      <c r="D34" s="51"/>
      <c r="E34" s="38" t="s">
        <v>883</v>
      </c>
      <c r="F34" s="46" t="s">
        <v>400</v>
      </c>
      <c r="G34" s="47"/>
      <c r="H34" s="47"/>
      <c r="I34" s="47"/>
      <c r="J34" s="41"/>
      <c r="K34" s="41">
        <f t="shared" si="2"/>
        <v>0</v>
      </c>
      <c r="L34" s="40"/>
      <c r="M34" s="40"/>
      <c r="N34" s="40"/>
      <c r="O34" s="40"/>
      <c r="P34" s="40"/>
      <c r="Q34" s="40"/>
    </row>
    <row r="35" spans="1:17" s="35" customFormat="1" outlineLevel="1">
      <c r="A35" s="36"/>
      <c r="B35" s="36"/>
      <c r="C35" s="49" t="s">
        <v>92</v>
      </c>
      <c r="D35" s="51"/>
      <c r="E35" s="50" t="s">
        <v>896</v>
      </c>
      <c r="F35" s="46"/>
      <c r="G35" s="40"/>
      <c r="H35" s="40"/>
      <c r="I35" s="40"/>
      <c r="J35" s="41"/>
      <c r="K35" s="41"/>
      <c r="L35" s="40"/>
      <c r="M35" s="40"/>
      <c r="N35" s="40"/>
      <c r="O35" s="40"/>
      <c r="P35" s="40"/>
      <c r="Q35" s="40"/>
    </row>
    <row r="36" spans="1:17" s="35" customFormat="1" ht="41.25" customHeight="1" outlineLevel="1">
      <c r="A36" s="36"/>
      <c r="B36" s="36"/>
      <c r="C36" s="49"/>
      <c r="D36" s="50"/>
      <c r="E36" s="38" t="s">
        <v>897</v>
      </c>
      <c r="F36" s="46"/>
      <c r="G36" s="40"/>
      <c r="H36" s="40"/>
      <c r="I36" s="40"/>
      <c r="J36" s="41"/>
      <c r="K36" s="41"/>
      <c r="L36" s="40"/>
      <c r="M36" s="40"/>
      <c r="N36" s="40"/>
      <c r="O36" s="40"/>
      <c r="P36" s="40"/>
      <c r="Q36" s="40"/>
    </row>
    <row r="37" spans="1:17" s="35" customFormat="1" outlineLevel="1">
      <c r="A37" s="36"/>
      <c r="B37" s="36"/>
      <c r="C37" s="46" t="s">
        <v>195</v>
      </c>
      <c r="D37" s="46"/>
      <c r="E37" s="38" t="s">
        <v>884</v>
      </c>
      <c r="F37" s="46" t="s">
        <v>400</v>
      </c>
      <c r="G37" s="4"/>
      <c r="H37" s="4"/>
      <c r="I37" s="4"/>
      <c r="J37" s="41"/>
      <c r="K37" s="41">
        <f t="shared" ref="K37" si="3">IFERROR(J37*G37,0)</f>
        <v>0</v>
      </c>
      <c r="L37" s="40"/>
      <c r="M37" s="40"/>
      <c r="N37" s="40"/>
      <c r="O37" s="40"/>
      <c r="P37" s="40"/>
      <c r="Q37" s="40"/>
    </row>
    <row r="38" spans="1:17" s="35" customFormat="1" outlineLevel="1">
      <c r="A38" s="36"/>
      <c r="B38" s="36"/>
      <c r="C38" s="49" t="s">
        <v>95</v>
      </c>
      <c r="D38" s="46"/>
      <c r="E38" s="50" t="s">
        <v>898</v>
      </c>
      <c r="F38" s="46"/>
      <c r="G38" s="4"/>
      <c r="H38" s="4"/>
      <c r="I38" s="4"/>
      <c r="J38" s="41"/>
      <c r="K38" s="41"/>
      <c r="L38" s="40"/>
      <c r="M38" s="40"/>
      <c r="N38" s="40"/>
      <c r="O38" s="40"/>
      <c r="P38" s="40"/>
      <c r="Q38" s="40"/>
    </row>
    <row r="39" spans="1:17" s="35" customFormat="1" ht="66" customHeight="1" outlineLevel="1">
      <c r="A39" s="36"/>
      <c r="B39" s="36"/>
      <c r="C39" s="49"/>
      <c r="D39" s="51"/>
      <c r="E39" s="38" t="s">
        <v>899</v>
      </c>
      <c r="F39" s="46"/>
      <c r="G39" s="4"/>
      <c r="H39" s="4"/>
      <c r="I39" s="4"/>
      <c r="J39" s="41"/>
      <c r="K39" s="41"/>
      <c r="L39" s="40"/>
      <c r="M39" s="40"/>
      <c r="N39" s="40"/>
      <c r="O39" s="40"/>
      <c r="P39" s="40"/>
      <c r="Q39" s="40"/>
    </row>
    <row r="40" spans="1:17" s="35" customFormat="1" outlineLevel="1">
      <c r="A40" s="36"/>
      <c r="B40" s="36"/>
      <c r="C40" s="46" t="s">
        <v>541</v>
      </c>
      <c r="D40" s="46"/>
      <c r="E40" s="38" t="s">
        <v>900</v>
      </c>
      <c r="F40" s="46" t="s">
        <v>400</v>
      </c>
      <c r="G40" s="4"/>
      <c r="H40" s="4"/>
      <c r="I40" s="4"/>
      <c r="J40" s="52"/>
      <c r="K40" s="41">
        <f t="shared" ref="K40" si="4">IFERROR(J40*G40,0)</f>
        <v>0</v>
      </c>
      <c r="L40" s="40"/>
      <c r="M40" s="40"/>
      <c r="N40" s="40"/>
      <c r="O40" s="40"/>
      <c r="P40" s="40"/>
      <c r="Q40" s="40"/>
    </row>
    <row r="41" spans="1:17" s="35" customFormat="1" outlineLevel="1">
      <c r="A41" s="36"/>
      <c r="B41" s="36"/>
      <c r="C41" s="49" t="s">
        <v>108</v>
      </c>
      <c r="D41" s="46"/>
      <c r="E41" s="53" t="s">
        <v>901</v>
      </c>
      <c r="F41" s="46"/>
      <c r="G41" s="40"/>
      <c r="H41" s="40"/>
      <c r="I41" s="40"/>
      <c r="J41" s="41"/>
      <c r="K41" s="41"/>
      <c r="L41" s="40"/>
      <c r="M41" s="40"/>
      <c r="N41" s="40"/>
      <c r="O41" s="40"/>
      <c r="P41" s="40"/>
      <c r="Q41" s="40"/>
    </row>
    <row r="42" spans="1:17" s="35" customFormat="1" ht="75.75" customHeight="1" outlineLevel="1">
      <c r="A42" s="36"/>
      <c r="B42" s="36"/>
      <c r="C42" s="51"/>
      <c r="D42" s="50"/>
      <c r="E42" s="38" t="s">
        <v>902</v>
      </c>
      <c r="F42" s="46" t="s">
        <v>400</v>
      </c>
      <c r="G42" s="40"/>
      <c r="H42" s="40"/>
      <c r="I42" s="40"/>
      <c r="J42" s="41"/>
      <c r="K42" s="41">
        <f t="shared" ref="K42" si="5">IFERROR(J42*G42,0)</f>
        <v>0</v>
      </c>
      <c r="L42" s="40"/>
      <c r="M42" s="40"/>
      <c r="N42" s="40"/>
      <c r="O42" s="40"/>
      <c r="P42" s="40"/>
      <c r="Q42" s="40"/>
    </row>
    <row r="43" spans="1:17" s="35" customFormat="1" outlineLevel="1">
      <c r="A43" s="36"/>
      <c r="B43" s="36"/>
      <c r="C43" s="49" t="s">
        <v>122</v>
      </c>
      <c r="D43" s="50"/>
      <c r="E43" s="53" t="s">
        <v>903</v>
      </c>
      <c r="F43" s="46"/>
      <c r="G43" s="40"/>
      <c r="H43" s="40"/>
      <c r="I43" s="40"/>
      <c r="J43" s="41"/>
      <c r="K43" s="41"/>
      <c r="L43" s="40"/>
      <c r="M43" s="40"/>
      <c r="N43" s="40"/>
      <c r="O43" s="40"/>
      <c r="P43" s="40"/>
      <c r="Q43" s="40"/>
    </row>
    <row r="44" spans="1:17" s="35" customFormat="1" ht="49.5" customHeight="1" outlineLevel="1">
      <c r="A44" s="36"/>
      <c r="B44" s="36"/>
      <c r="C44" s="49"/>
      <c r="D44" s="50"/>
      <c r="E44" s="38" t="s">
        <v>904</v>
      </c>
      <c r="F44" s="46" t="s">
        <v>400</v>
      </c>
      <c r="G44" s="4"/>
      <c r="H44" s="4"/>
      <c r="I44" s="4"/>
      <c r="J44" s="41"/>
      <c r="K44" s="41">
        <f t="shared" ref="K44" si="6">IFERROR(J44*G44,0)</f>
        <v>0</v>
      </c>
      <c r="L44" s="40"/>
      <c r="M44" s="40"/>
      <c r="N44" s="40"/>
      <c r="O44" s="40"/>
      <c r="P44" s="40"/>
      <c r="Q44" s="40"/>
    </row>
    <row r="45" spans="1:17" s="35" customFormat="1" outlineLevel="1">
      <c r="A45" s="36"/>
      <c r="B45" s="36"/>
      <c r="C45" s="49" t="s">
        <v>125</v>
      </c>
      <c r="D45" s="50"/>
      <c r="E45" s="53" t="s">
        <v>905</v>
      </c>
      <c r="F45" s="46"/>
      <c r="G45" s="40"/>
      <c r="H45" s="40"/>
      <c r="I45" s="40"/>
      <c r="J45" s="41"/>
      <c r="K45" s="41"/>
      <c r="L45" s="40"/>
      <c r="M45" s="40"/>
      <c r="N45" s="40"/>
      <c r="O45" s="40"/>
      <c r="P45" s="40"/>
      <c r="Q45" s="40"/>
    </row>
    <row r="46" spans="1:17" s="35" customFormat="1" ht="63" customHeight="1" outlineLevel="1">
      <c r="A46" s="36"/>
      <c r="B46" s="36"/>
      <c r="C46" s="49"/>
      <c r="D46" s="50"/>
      <c r="E46" s="38" t="s">
        <v>906</v>
      </c>
      <c r="F46" s="46" t="s">
        <v>400</v>
      </c>
      <c r="G46" s="4"/>
      <c r="H46" s="4"/>
      <c r="I46" s="4"/>
      <c r="J46" s="41"/>
      <c r="K46" s="41">
        <f t="shared" ref="K46" si="7">IFERROR(J46*G46,0)</f>
        <v>0</v>
      </c>
      <c r="L46" s="40"/>
      <c r="M46" s="40"/>
      <c r="N46" s="40"/>
      <c r="O46" s="40"/>
      <c r="P46" s="40"/>
      <c r="Q46" s="40"/>
    </row>
    <row r="47" spans="1:17" s="35" customFormat="1" outlineLevel="1">
      <c r="A47" s="36"/>
      <c r="B47" s="36"/>
      <c r="C47" s="49" t="s">
        <v>129</v>
      </c>
      <c r="D47" s="50"/>
      <c r="E47" s="53" t="s">
        <v>907</v>
      </c>
      <c r="F47" s="46"/>
      <c r="G47" s="4"/>
      <c r="H47" s="4"/>
      <c r="I47" s="4"/>
      <c r="J47" s="41"/>
      <c r="K47" s="41"/>
      <c r="L47" s="40"/>
      <c r="M47" s="40"/>
      <c r="N47" s="40"/>
      <c r="O47" s="40"/>
      <c r="P47" s="40"/>
      <c r="Q47" s="40"/>
    </row>
    <row r="48" spans="1:17" s="35" customFormat="1" ht="75" customHeight="1" outlineLevel="1">
      <c r="A48" s="36"/>
      <c r="B48" s="36"/>
      <c r="C48" s="49" t="s">
        <v>572</v>
      </c>
      <c r="D48" s="50"/>
      <c r="E48" s="54" t="s">
        <v>908</v>
      </c>
      <c r="F48" s="46" t="s">
        <v>400</v>
      </c>
      <c r="G48" s="4"/>
      <c r="H48" s="4"/>
      <c r="I48" s="4"/>
      <c r="J48" s="41"/>
      <c r="K48" s="41"/>
      <c r="L48" s="40"/>
      <c r="M48" s="40"/>
      <c r="N48" s="40"/>
      <c r="O48" s="40"/>
      <c r="P48" s="40"/>
      <c r="Q48" s="40"/>
    </row>
    <row r="49" spans="1:17" s="35" customFormat="1" ht="75.75" customHeight="1" outlineLevel="1">
      <c r="A49" s="36"/>
      <c r="B49" s="36"/>
      <c r="C49" s="49" t="s">
        <v>573</v>
      </c>
      <c r="D49" s="50"/>
      <c r="E49" s="54" t="s">
        <v>909</v>
      </c>
      <c r="F49" s="46" t="s">
        <v>400</v>
      </c>
      <c r="G49" s="4"/>
      <c r="H49" s="4"/>
      <c r="I49" s="4"/>
      <c r="J49" s="41"/>
      <c r="K49" s="41"/>
      <c r="L49" s="40"/>
      <c r="M49" s="40"/>
      <c r="N49" s="40"/>
      <c r="O49" s="40"/>
      <c r="P49" s="40"/>
      <c r="Q49" s="40"/>
    </row>
    <row r="50" spans="1:17" ht="15.75">
      <c r="A50" s="6" t="s">
        <v>64</v>
      </c>
      <c r="B50" s="6"/>
      <c r="C50" s="6"/>
      <c r="D50" s="6"/>
      <c r="E50" s="6"/>
      <c r="F50" s="6"/>
      <c r="G50" s="6"/>
      <c r="H50" s="6"/>
      <c r="I50" s="6"/>
      <c r="J50" s="42"/>
      <c r="K50" s="43">
        <f>SUM(K16:K49)</f>
        <v>0</v>
      </c>
      <c r="L50" s="7"/>
      <c r="M50" s="7"/>
      <c r="N50" s="7"/>
      <c r="O50" s="7"/>
      <c r="P50" s="7"/>
      <c r="Q50" s="7"/>
    </row>
    <row r="51" spans="1:17" s="35" customFormat="1" ht="15.75">
      <c r="A51" s="55"/>
      <c r="B51" s="55" t="s">
        <v>65</v>
      </c>
      <c r="C51" s="56"/>
      <c r="D51" s="57"/>
      <c r="E51" s="58" t="s">
        <v>910</v>
      </c>
      <c r="F51" s="59"/>
      <c r="G51" s="59"/>
      <c r="H51" s="59"/>
      <c r="I51" s="59"/>
      <c r="J51" s="60"/>
      <c r="K51" s="60"/>
      <c r="L51" s="40"/>
      <c r="M51" s="40"/>
      <c r="N51" s="40"/>
      <c r="O51" s="40"/>
      <c r="P51" s="40"/>
      <c r="Q51" s="40"/>
    </row>
    <row r="52" spans="1:17" s="35" customFormat="1" outlineLevel="1">
      <c r="A52" s="36"/>
      <c r="B52" s="36"/>
      <c r="C52" s="8"/>
      <c r="D52" s="49"/>
      <c r="E52" s="53" t="s">
        <v>911</v>
      </c>
      <c r="F52" s="46"/>
      <c r="G52" s="40"/>
      <c r="H52" s="40"/>
      <c r="I52" s="40"/>
      <c r="J52" s="41"/>
      <c r="K52" s="41"/>
      <c r="L52" s="40"/>
      <c r="M52" s="40"/>
      <c r="N52" s="40"/>
      <c r="O52" s="40"/>
      <c r="P52" s="40"/>
      <c r="Q52" s="40"/>
    </row>
    <row r="53" spans="1:17" s="35" customFormat="1" ht="76.5" customHeight="1" outlineLevel="1">
      <c r="A53" s="36"/>
      <c r="B53" s="36"/>
      <c r="C53" s="8" t="s">
        <v>22</v>
      </c>
      <c r="D53" s="46"/>
      <c r="E53" s="38" t="s">
        <v>908</v>
      </c>
      <c r="F53" s="46" t="s">
        <v>400</v>
      </c>
      <c r="G53" s="40"/>
      <c r="H53" s="40"/>
      <c r="I53" s="40"/>
      <c r="J53" s="41"/>
      <c r="K53" s="41">
        <f t="shared" ref="K53" si="8">IFERROR(J53*G53,0)</f>
        <v>0</v>
      </c>
      <c r="L53" s="40"/>
      <c r="M53" s="40"/>
      <c r="N53" s="40"/>
      <c r="O53" s="40"/>
      <c r="P53" s="40"/>
      <c r="Q53" s="40"/>
    </row>
    <row r="54" spans="1:17" s="35" customFormat="1" outlineLevel="1">
      <c r="A54" s="36"/>
      <c r="B54" s="36"/>
      <c r="C54" s="8"/>
      <c r="D54" s="49"/>
      <c r="E54" s="53" t="s">
        <v>912</v>
      </c>
      <c r="F54" s="46"/>
      <c r="G54" s="40"/>
      <c r="H54" s="40"/>
      <c r="I54" s="40"/>
      <c r="J54" s="41"/>
      <c r="K54" s="41"/>
      <c r="L54" s="40"/>
      <c r="M54" s="40"/>
      <c r="N54" s="40"/>
      <c r="O54" s="40"/>
      <c r="P54" s="40"/>
      <c r="Q54" s="40"/>
    </row>
    <row r="55" spans="1:17" s="35" customFormat="1" ht="37.5" customHeight="1" outlineLevel="1">
      <c r="A55" s="36"/>
      <c r="B55" s="36"/>
      <c r="C55" s="8" t="s">
        <v>40</v>
      </c>
      <c r="D55" s="46"/>
      <c r="E55" s="38" t="s">
        <v>913</v>
      </c>
      <c r="F55" s="46" t="s">
        <v>400</v>
      </c>
      <c r="G55" s="40"/>
      <c r="H55" s="40"/>
      <c r="I55" s="40"/>
      <c r="J55" s="41"/>
      <c r="K55" s="41">
        <f t="shared" ref="K55:K56" si="9">IFERROR(J55*G55,0)</f>
        <v>0</v>
      </c>
      <c r="L55" s="40"/>
      <c r="M55" s="40"/>
      <c r="N55" s="40"/>
      <c r="O55" s="40"/>
      <c r="P55" s="40"/>
      <c r="Q55" s="40"/>
    </row>
    <row r="56" spans="1:17" s="35" customFormat="1" outlineLevel="1">
      <c r="A56" s="36"/>
      <c r="B56" s="36"/>
      <c r="C56" s="8"/>
      <c r="D56" s="46"/>
      <c r="E56" s="38" t="s">
        <v>914</v>
      </c>
      <c r="F56" s="46" t="s">
        <v>400</v>
      </c>
      <c r="G56" s="4"/>
      <c r="H56" s="4"/>
      <c r="I56" s="4"/>
      <c r="J56" s="41"/>
      <c r="K56" s="41">
        <f t="shared" si="9"/>
        <v>0</v>
      </c>
      <c r="L56" s="40"/>
      <c r="M56" s="40"/>
      <c r="N56" s="40"/>
      <c r="O56" s="40"/>
      <c r="P56" s="40"/>
      <c r="Q56" s="40"/>
    </row>
    <row r="57" spans="1:17" s="35" customFormat="1" outlineLevel="1">
      <c r="A57" s="36"/>
      <c r="B57" s="36"/>
      <c r="C57" s="8"/>
      <c r="D57" s="49"/>
      <c r="E57" s="53" t="s">
        <v>915</v>
      </c>
      <c r="F57" s="46"/>
      <c r="G57" s="4"/>
      <c r="H57" s="4"/>
      <c r="I57" s="4"/>
      <c r="J57" s="41"/>
      <c r="K57" s="41"/>
      <c r="L57" s="40"/>
      <c r="M57" s="40"/>
      <c r="N57" s="40"/>
      <c r="O57" s="40"/>
      <c r="P57" s="40"/>
      <c r="Q57" s="40"/>
    </row>
    <row r="58" spans="1:17" s="35" customFormat="1" ht="81" customHeight="1" outlineLevel="1">
      <c r="A58" s="36"/>
      <c r="B58" s="36"/>
      <c r="C58" s="8" t="s">
        <v>52</v>
      </c>
      <c r="D58" s="46"/>
      <c r="E58" s="38" t="s">
        <v>909</v>
      </c>
      <c r="F58" s="46" t="s">
        <v>400</v>
      </c>
      <c r="G58" s="4"/>
      <c r="H58" s="4"/>
      <c r="I58" s="4"/>
      <c r="J58" s="41"/>
      <c r="K58" s="41">
        <f t="shared" ref="K58" si="10">IFERROR(J58*G58,0)</f>
        <v>0</v>
      </c>
      <c r="L58" s="40"/>
      <c r="M58" s="40"/>
      <c r="N58" s="40"/>
      <c r="O58" s="40"/>
      <c r="P58" s="40"/>
      <c r="Q58" s="40"/>
    </row>
    <row r="59" spans="1:17" s="35" customFormat="1" outlineLevel="1">
      <c r="A59" s="36"/>
      <c r="B59" s="36"/>
      <c r="C59" s="8"/>
      <c r="D59" s="49"/>
      <c r="E59" s="53" t="s">
        <v>916</v>
      </c>
      <c r="F59" s="46"/>
      <c r="G59" s="4"/>
      <c r="H59" s="4"/>
      <c r="I59" s="4"/>
      <c r="J59" s="41"/>
      <c r="K59" s="41"/>
      <c r="L59" s="40"/>
      <c r="M59" s="40"/>
      <c r="N59" s="40"/>
      <c r="O59" s="40"/>
      <c r="P59" s="40"/>
      <c r="Q59" s="40"/>
    </row>
    <row r="60" spans="1:17" s="35" customFormat="1" ht="70.5" customHeight="1" outlineLevel="1">
      <c r="A60" s="36"/>
      <c r="B60" s="36"/>
      <c r="C60" s="8" t="s">
        <v>92</v>
      </c>
      <c r="D60" s="46"/>
      <c r="E60" s="38" t="s">
        <v>917</v>
      </c>
      <c r="F60" s="46" t="s">
        <v>400</v>
      </c>
      <c r="G60" s="4"/>
      <c r="H60" s="4"/>
      <c r="I60" s="4"/>
      <c r="J60" s="41"/>
      <c r="K60" s="41">
        <f t="shared" ref="K60" si="11">IFERROR(J60*G60,0)</f>
        <v>0</v>
      </c>
      <c r="L60" s="40"/>
      <c r="M60" s="40"/>
      <c r="N60" s="40"/>
      <c r="O60" s="40"/>
      <c r="P60" s="40"/>
      <c r="Q60" s="40"/>
    </row>
    <row r="61" spans="1:17" s="35" customFormat="1" outlineLevel="1">
      <c r="A61" s="36"/>
      <c r="B61" s="36"/>
      <c r="C61" s="8"/>
      <c r="D61" s="49"/>
      <c r="E61" s="53" t="s">
        <v>918</v>
      </c>
      <c r="F61" s="46"/>
      <c r="G61" s="40"/>
      <c r="H61" s="40"/>
      <c r="I61" s="40"/>
      <c r="J61" s="41"/>
      <c r="K61" s="41"/>
      <c r="L61" s="40"/>
      <c r="M61" s="40"/>
      <c r="N61" s="40"/>
      <c r="O61" s="40"/>
      <c r="P61" s="40"/>
      <c r="Q61" s="40"/>
    </row>
    <row r="62" spans="1:17" s="35" customFormat="1" ht="39.75" customHeight="1" outlineLevel="1">
      <c r="A62" s="36"/>
      <c r="B62" s="36"/>
      <c r="C62" s="8" t="s">
        <v>95</v>
      </c>
      <c r="D62" s="46"/>
      <c r="E62" s="38" t="s">
        <v>919</v>
      </c>
      <c r="F62" s="46" t="s">
        <v>45</v>
      </c>
      <c r="G62" s="40"/>
      <c r="H62" s="40"/>
      <c r="I62" s="40"/>
      <c r="J62" s="41"/>
      <c r="K62" s="41">
        <f t="shared" ref="K62" si="12">IFERROR(J62*G62,0)</f>
        <v>0</v>
      </c>
      <c r="L62" s="40"/>
      <c r="M62" s="40"/>
      <c r="N62" s="40"/>
      <c r="O62" s="40"/>
      <c r="P62" s="40"/>
      <c r="Q62" s="40"/>
    </row>
    <row r="63" spans="1:17" s="35" customFormat="1" ht="39.75" customHeight="1" outlineLevel="1">
      <c r="A63" s="36"/>
      <c r="B63" s="36"/>
      <c r="C63" s="8"/>
      <c r="D63" s="49"/>
      <c r="E63" s="50" t="s">
        <v>920</v>
      </c>
      <c r="F63" s="46"/>
      <c r="G63" s="40"/>
      <c r="H63" s="40"/>
      <c r="I63" s="40"/>
      <c r="J63" s="41"/>
      <c r="K63" s="41"/>
      <c r="L63" s="40"/>
      <c r="M63" s="40"/>
      <c r="N63" s="40"/>
      <c r="O63" s="40"/>
      <c r="P63" s="40"/>
      <c r="Q63" s="40"/>
    </row>
    <row r="64" spans="1:17" s="35" customFormat="1" ht="48.75" customHeight="1" outlineLevel="1">
      <c r="A64" s="36"/>
      <c r="B64" s="36"/>
      <c r="C64" s="8" t="s">
        <v>108</v>
      </c>
      <c r="D64" s="46"/>
      <c r="E64" s="61" t="s">
        <v>921</v>
      </c>
      <c r="F64" s="62"/>
      <c r="G64" s="40"/>
      <c r="H64" s="40"/>
      <c r="I64" s="40"/>
      <c r="J64" s="41"/>
      <c r="K64" s="41"/>
      <c r="L64" s="40"/>
      <c r="M64" s="40"/>
      <c r="N64" s="40"/>
      <c r="O64" s="40"/>
      <c r="P64" s="40"/>
      <c r="Q64" s="40"/>
    </row>
    <row r="65" spans="1:17" s="35" customFormat="1" outlineLevel="1">
      <c r="A65" s="36"/>
      <c r="B65" s="36"/>
      <c r="C65" s="8" t="s">
        <v>374</v>
      </c>
      <c r="D65" s="46"/>
      <c r="E65" s="38" t="s">
        <v>922</v>
      </c>
      <c r="F65" s="62" t="s">
        <v>400</v>
      </c>
      <c r="G65" s="4"/>
      <c r="H65" s="4"/>
      <c r="I65" s="4"/>
      <c r="J65" s="41"/>
      <c r="K65" s="41">
        <f t="shared" ref="K65:K66" si="13">IFERROR(J65*G65,0)</f>
        <v>0</v>
      </c>
      <c r="L65" s="40"/>
      <c r="M65" s="40"/>
      <c r="N65" s="40"/>
      <c r="O65" s="40"/>
      <c r="P65" s="40"/>
      <c r="Q65" s="40"/>
    </row>
    <row r="66" spans="1:17" s="35" customFormat="1" outlineLevel="1">
      <c r="A66" s="36"/>
      <c r="B66" s="36"/>
      <c r="C66" s="8" t="s">
        <v>376</v>
      </c>
      <c r="D66" s="46"/>
      <c r="E66" s="38" t="s">
        <v>923</v>
      </c>
      <c r="F66" s="62" t="s">
        <v>400</v>
      </c>
      <c r="G66" s="4"/>
      <c r="H66" s="4"/>
      <c r="I66" s="4"/>
      <c r="J66" s="41"/>
      <c r="K66" s="41">
        <f t="shared" si="13"/>
        <v>0</v>
      </c>
      <c r="L66" s="40"/>
      <c r="M66" s="40"/>
      <c r="N66" s="40"/>
      <c r="O66" s="40"/>
      <c r="P66" s="40"/>
      <c r="Q66" s="40"/>
    </row>
    <row r="67" spans="1:17" s="35" customFormat="1" outlineLevel="1">
      <c r="A67" s="36"/>
      <c r="B67" s="36"/>
      <c r="C67" s="8"/>
      <c r="D67" s="49"/>
      <c r="E67" s="53" t="s">
        <v>924</v>
      </c>
      <c r="F67" s="46"/>
      <c r="G67" s="4"/>
      <c r="H67" s="4"/>
      <c r="I67" s="4"/>
      <c r="J67" s="41"/>
      <c r="K67" s="41"/>
      <c r="L67" s="40"/>
      <c r="M67" s="40"/>
      <c r="N67" s="40"/>
      <c r="O67" s="40"/>
      <c r="P67" s="40"/>
      <c r="Q67" s="40"/>
    </row>
    <row r="68" spans="1:17" s="35" customFormat="1" ht="58.5" customHeight="1" outlineLevel="1">
      <c r="A68" s="36"/>
      <c r="B68" s="36"/>
      <c r="C68" s="8" t="s">
        <v>122</v>
      </c>
      <c r="D68" s="46"/>
      <c r="E68" s="38" t="s">
        <v>925</v>
      </c>
      <c r="F68" s="46" t="s">
        <v>400</v>
      </c>
      <c r="G68" s="4"/>
      <c r="H68" s="4"/>
      <c r="I68" s="4"/>
      <c r="J68" s="41"/>
      <c r="K68" s="41">
        <f t="shared" ref="K68" si="14">IFERROR(J68*G68,0)</f>
        <v>0</v>
      </c>
      <c r="L68" s="40"/>
      <c r="M68" s="40"/>
      <c r="N68" s="40"/>
      <c r="O68" s="40"/>
      <c r="P68" s="40"/>
      <c r="Q68" s="40"/>
    </row>
    <row r="69" spans="1:17" s="35" customFormat="1" outlineLevel="1">
      <c r="A69" s="36"/>
      <c r="B69" s="36"/>
      <c r="C69" s="8"/>
      <c r="D69" s="49"/>
      <c r="E69" s="53" t="s">
        <v>926</v>
      </c>
      <c r="F69" s="46"/>
      <c r="G69" s="4"/>
      <c r="H69" s="4"/>
      <c r="I69" s="4"/>
      <c r="J69" s="41"/>
      <c r="K69" s="41"/>
      <c r="L69" s="40"/>
      <c r="M69" s="40"/>
      <c r="N69" s="40"/>
      <c r="O69" s="40"/>
      <c r="P69" s="40"/>
      <c r="Q69" s="40"/>
    </row>
    <row r="70" spans="1:17" s="35" customFormat="1" ht="45" customHeight="1" outlineLevel="1">
      <c r="A70" s="36"/>
      <c r="B70" s="36"/>
      <c r="C70" s="46" t="s">
        <v>125</v>
      </c>
      <c r="D70" s="46"/>
      <c r="E70" s="38" t="s">
        <v>927</v>
      </c>
      <c r="F70" s="46" t="s">
        <v>400</v>
      </c>
      <c r="G70" s="4"/>
      <c r="H70" s="4"/>
      <c r="I70" s="4"/>
      <c r="J70" s="41"/>
      <c r="K70" s="41">
        <f t="shared" ref="K70:K74" si="15">IFERROR(J70*G70,0)</f>
        <v>0</v>
      </c>
      <c r="L70" s="40"/>
      <c r="M70" s="40"/>
      <c r="N70" s="40"/>
      <c r="O70" s="40"/>
      <c r="P70" s="40"/>
      <c r="Q70" s="40"/>
    </row>
    <row r="71" spans="1:17" s="35" customFormat="1" ht="72" customHeight="1" outlineLevel="1">
      <c r="A71" s="36"/>
      <c r="B71" s="36"/>
      <c r="C71" s="46" t="s">
        <v>129</v>
      </c>
      <c r="D71" s="49"/>
      <c r="E71" s="38" t="s">
        <v>928</v>
      </c>
      <c r="F71" s="46" t="s">
        <v>400</v>
      </c>
      <c r="G71" s="4"/>
      <c r="H71" s="4"/>
      <c r="I71" s="4"/>
      <c r="J71" s="41"/>
      <c r="K71" s="41">
        <f t="shared" si="15"/>
        <v>0</v>
      </c>
      <c r="L71" s="40"/>
      <c r="M71" s="40"/>
      <c r="N71" s="40"/>
      <c r="O71" s="40"/>
      <c r="P71" s="40"/>
      <c r="Q71" s="40"/>
    </row>
    <row r="72" spans="1:17" s="35" customFormat="1" outlineLevel="1">
      <c r="A72" s="36"/>
      <c r="B72" s="36"/>
      <c r="C72" s="46" t="s">
        <v>131</v>
      </c>
      <c r="D72" s="49"/>
      <c r="E72" s="63" t="s">
        <v>929</v>
      </c>
      <c r="F72" s="46" t="s">
        <v>400</v>
      </c>
      <c r="G72" s="4"/>
      <c r="H72" s="4"/>
      <c r="I72" s="4"/>
      <c r="J72" s="41"/>
      <c r="K72" s="41">
        <f t="shared" si="15"/>
        <v>0</v>
      </c>
      <c r="L72" s="40"/>
      <c r="M72" s="40"/>
      <c r="N72" s="40"/>
      <c r="O72" s="40"/>
      <c r="P72" s="40"/>
      <c r="Q72" s="40"/>
    </row>
    <row r="73" spans="1:17" s="35" customFormat="1" outlineLevel="1">
      <c r="A73" s="36"/>
      <c r="B73" s="36"/>
      <c r="C73" s="46" t="s">
        <v>134</v>
      </c>
      <c r="D73" s="46"/>
      <c r="E73" s="63" t="s">
        <v>930</v>
      </c>
      <c r="F73" s="46" t="s">
        <v>400</v>
      </c>
      <c r="G73" s="4"/>
      <c r="H73" s="4"/>
      <c r="I73" s="4"/>
      <c r="J73" s="41"/>
      <c r="K73" s="41">
        <f t="shared" si="15"/>
        <v>0</v>
      </c>
      <c r="L73" s="40"/>
      <c r="M73" s="40"/>
      <c r="N73" s="40"/>
      <c r="O73" s="40"/>
      <c r="P73" s="40"/>
      <c r="Q73" s="40"/>
    </row>
    <row r="74" spans="1:17" s="35" customFormat="1" outlineLevel="1">
      <c r="A74" s="36"/>
      <c r="B74" s="36"/>
      <c r="C74" s="46" t="s">
        <v>136</v>
      </c>
      <c r="D74" s="46"/>
      <c r="E74" s="63" t="s">
        <v>931</v>
      </c>
      <c r="F74" s="46" t="s">
        <v>400</v>
      </c>
      <c r="G74" s="4"/>
      <c r="H74" s="4"/>
      <c r="I74" s="4"/>
      <c r="J74" s="41"/>
      <c r="K74" s="41">
        <f t="shared" si="15"/>
        <v>0</v>
      </c>
      <c r="L74" s="40"/>
      <c r="M74" s="40"/>
      <c r="N74" s="40"/>
      <c r="O74" s="40"/>
      <c r="P74" s="40"/>
      <c r="Q74" s="40"/>
    </row>
    <row r="75" spans="1:17" ht="15.75">
      <c r="A75" s="6" t="s">
        <v>82</v>
      </c>
      <c r="B75" s="6"/>
      <c r="C75" s="6"/>
      <c r="D75" s="6"/>
      <c r="E75" s="6"/>
      <c r="F75" s="6"/>
      <c r="G75" s="6"/>
      <c r="H75" s="6"/>
      <c r="I75" s="6"/>
      <c r="J75" s="6"/>
      <c r="K75" s="43">
        <f>SUM(K53:K74)</f>
        <v>0</v>
      </c>
      <c r="L75" s="7"/>
      <c r="M75" s="7"/>
      <c r="N75" s="7"/>
      <c r="O75" s="7"/>
      <c r="P75" s="7"/>
      <c r="Q75" s="7"/>
    </row>
    <row r="76" spans="1:17" ht="15.75">
      <c r="A76" s="11" t="s">
        <v>932</v>
      </c>
      <c r="B76" s="11"/>
      <c r="C76" s="11"/>
      <c r="D76" s="11"/>
      <c r="E76" s="11"/>
      <c r="F76" s="11"/>
      <c r="G76" s="11"/>
      <c r="H76" s="11"/>
      <c r="I76" s="11"/>
      <c r="J76" s="11"/>
      <c r="K76" s="64">
        <f>K75+K50+K12</f>
        <v>0</v>
      </c>
      <c r="L76" s="7"/>
      <c r="M76" s="7"/>
      <c r="N76" s="7"/>
      <c r="O76" s="7"/>
      <c r="P76" s="7"/>
      <c r="Q76" s="7"/>
    </row>
  </sheetData>
  <mergeCells count="9">
    <mergeCell ref="A1:Q1"/>
    <mergeCell ref="G2:G4"/>
    <mergeCell ref="F2:F4"/>
    <mergeCell ref="E2:E4"/>
    <mergeCell ref="J2:K2"/>
    <mergeCell ref="L2:M2"/>
    <mergeCell ref="N2:O2"/>
    <mergeCell ref="P2:Q2"/>
    <mergeCell ref="J3:K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85" zoomScaleNormal="85" workbookViewId="0">
      <selection activeCell="F57" sqref="F57"/>
    </sheetView>
  </sheetViews>
  <sheetFormatPr defaultColWidth="8.85546875" defaultRowHeight="15"/>
  <cols>
    <col min="2" max="2" width="24.140625" customWidth="1"/>
    <col min="3" max="3" width="17.42578125" customWidth="1"/>
    <col min="4" max="4" width="26" hidden="1" customWidth="1"/>
    <col min="5" max="5" width="21.85546875" hidden="1" customWidth="1"/>
    <col min="6" max="6" width="40.5703125" customWidth="1"/>
    <col min="7" max="7" width="37.140625" customWidth="1"/>
    <col min="8" max="8" width="43.42578125" customWidth="1"/>
  </cols>
  <sheetData>
    <row r="1" spans="1:8" ht="27.75" customHeight="1">
      <c r="A1" s="566" t="s">
        <v>933</v>
      </c>
      <c r="B1" s="567"/>
      <c r="C1" s="567"/>
      <c r="D1" s="567"/>
      <c r="E1" s="567"/>
      <c r="F1" s="567"/>
      <c r="G1" s="567"/>
      <c r="H1" s="568"/>
    </row>
    <row r="2" spans="1:8">
      <c r="A2" s="65" t="s">
        <v>934</v>
      </c>
      <c r="B2" s="66" t="s">
        <v>935</v>
      </c>
      <c r="C2" s="67" t="s">
        <v>936</v>
      </c>
      <c r="D2" s="66" t="s">
        <v>937</v>
      </c>
      <c r="E2" s="66" t="s">
        <v>938</v>
      </c>
      <c r="F2" s="66" t="s">
        <v>939</v>
      </c>
      <c r="G2" s="66" t="s">
        <v>940</v>
      </c>
      <c r="H2" s="68" t="s">
        <v>941</v>
      </c>
    </row>
    <row r="3" spans="1:8" ht="15.75" thickBot="1">
      <c r="A3" s="69"/>
      <c r="H3" s="70"/>
    </row>
    <row r="4" spans="1:8" ht="15.75" thickBot="1">
      <c r="A4" s="71" t="s">
        <v>18</v>
      </c>
      <c r="B4" s="564" t="s">
        <v>942</v>
      </c>
      <c r="C4" s="564"/>
      <c r="D4" s="564"/>
      <c r="E4" s="564"/>
      <c r="F4" s="564"/>
      <c r="G4" s="564"/>
      <c r="H4" s="565"/>
    </row>
    <row r="5" spans="1:8">
      <c r="A5" s="69"/>
      <c r="H5" s="70"/>
    </row>
    <row r="6" spans="1:8" s="25" customFormat="1" ht="76.5" customHeight="1">
      <c r="A6" s="72">
        <v>1</v>
      </c>
      <c r="B6" s="73" t="s">
        <v>943</v>
      </c>
      <c r="C6" s="74" t="s">
        <v>944</v>
      </c>
      <c r="D6" s="73" t="s">
        <v>945</v>
      </c>
      <c r="E6" s="74" t="s">
        <v>946</v>
      </c>
      <c r="F6" s="75" t="s">
        <v>947</v>
      </c>
      <c r="G6" s="76" t="s">
        <v>948</v>
      </c>
      <c r="H6" s="77" t="s">
        <v>949</v>
      </c>
    </row>
    <row r="7" spans="1:8" ht="74.099999999999994" customHeight="1">
      <c r="A7" s="72">
        <v>2</v>
      </c>
      <c r="B7" s="78" t="s">
        <v>950</v>
      </c>
      <c r="C7" s="74" t="s">
        <v>951</v>
      </c>
      <c r="D7" s="79" t="s">
        <v>952</v>
      </c>
      <c r="E7" s="80" t="s">
        <v>946</v>
      </c>
      <c r="F7" s="75" t="s">
        <v>953</v>
      </c>
      <c r="G7" s="76"/>
      <c r="H7" s="77" t="s">
        <v>949</v>
      </c>
    </row>
    <row r="8" spans="1:8" ht="48.6" customHeight="1">
      <c r="A8" s="72" t="s">
        <v>954</v>
      </c>
      <c r="B8" s="78" t="s">
        <v>950</v>
      </c>
      <c r="C8" s="74" t="s">
        <v>955</v>
      </c>
      <c r="D8" s="79"/>
      <c r="E8" s="80"/>
      <c r="F8" s="75" t="s">
        <v>956</v>
      </c>
      <c r="G8" s="75" t="s">
        <v>957</v>
      </c>
      <c r="H8" s="77"/>
    </row>
    <row r="9" spans="1:8" ht="45">
      <c r="A9" s="81">
        <v>3</v>
      </c>
      <c r="B9" s="73" t="s">
        <v>942</v>
      </c>
      <c r="C9" s="74" t="s">
        <v>958</v>
      </c>
      <c r="D9" s="79" t="s">
        <v>959</v>
      </c>
      <c r="E9" s="82" t="s">
        <v>960</v>
      </c>
      <c r="F9" s="83" t="s">
        <v>961</v>
      </c>
      <c r="G9" s="84" t="s">
        <v>962</v>
      </c>
      <c r="H9" s="77" t="s">
        <v>949</v>
      </c>
    </row>
    <row r="10" spans="1:8" ht="30">
      <c r="A10" s="81">
        <v>4</v>
      </c>
      <c r="B10" s="73" t="s">
        <v>942</v>
      </c>
      <c r="C10" s="74" t="s">
        <v>963</v>
      </c>
      <c r="D10" s="79" t="s">
        <v>945</v>
      </c>
      <c r="E10" s="80" t="s">
        <v>964</v>
      </c>
      <c r="F10" s="84" t="s">
        <v>965</v>
      </c>
      <c r="G10" s="84" t="s">
        <v>966</v>
      </c>
      <c r="H10" s="77" t="s">
        <v>949</v>
      </c>
    </row>
    <row r="11" spans="1:8" ht="29.45" customHeight="1">
      <c r="A11" s="81">
        <v>5</v>
      </c>
      <c r="B11" s="73" t="s">
        <v>942</v>
      </c>
      <c r="C11" s="74" t="s">
        <v>967</v>
      </c>
      <c r="D11" s="79" t="s">
        <v>945</v>
      </c>
      <c r="E11" s="80" t="s">
        <v>964</v>
      </c>
      <c r="F11" s="84" t="s">
        <v>968</v>
      </c>
      <c r="G11" s="84" t="s">
        <v>969</v>
      </c>
      <c r="H11" s="77" t="s">
        <v>949</v>
      </c>
    </row>
    <row r="12" spans="1:8" ht="15.75" thickBot="1">
      <c r="A12" s="85"/>
      <c r="C12" s="29"/>
      <c r="E12" s="29"/>
      <c r="F12" s="29"/>
      <c r="G12" s="29"/>
      <c r="H12" s="86"/>
    </row>
    <row r="13" spans="1:8" ht="15.75" thickBot="1">
      <c r="A13" s="71" t="s">
        <v>164</v>
      </c>
      <c r="B13" s="564" t="s">
        <v>970</v>
      </c>
      <c r="C13" s="564"/>
      <c r="D13" s="564"/>
      <c r="E13" s="564"/>
      <c r="F13" s="564"/>
      <c r="G13" s="564"/>
      <c r="H13" s="565"/>
    </row>
    <row r="14" spans="1:8" ht="45.6" customHeight="1">
      <c r="A14" s="72">
        <v>1</v>
      </c>
      <c r="B14" s="73" t="s">
        <v>971</v>
      </c>
      <c r="C14" s="74" t="s">
        <v>972</v>
      </c>
      <c r="D14" s="87" t="s">
        <v>973</v>
      </c>
      <c r="E14" s="80" t="s">
        <v>974</v>
      </c>
      <c r="F14" s="76" t="s">
        <v>975</v>
      </c>
      <c r="G14" s="75" t="s">
        <v>976</v>
      </c>
      <c r="H14" s="77" t="s">
        <v>977</v>
      </c>
    </row>
    <row r="15" spans="1:8" ht="38.450000000000003" customHeight="1">
      <c r="A15" s="81">
        <v>2</v>
      </c>
      <c r="B15" s="73" t="s">
        <v>971</v>
      </c>
      <c r="C15" s="74" t="s">
        <v>978</v>
      </c>
      <c r="D15" s="87" t="s">
        <v>973</v>
      </c>
      <c r="E15" s="80" t="s">
        <v>974</v>
      </c>
      <c r="F15" s="76" t="s">
        <v>979</v>
      </c>
      <c r="G15" s="75" t="s">
        <v>980</v>
      </c>
      <c r="H15" s="77" t="s">
        <v>981</v>
      </c>
    </row>
    <row r="16" spans="1:8" ht="63" customHeight="1">
      <c r="A16" s="72">
        <v>3</v>
      </c>
      <c r="B16" s="73" t="s">
        <v>982</v>
      </c>
      <c r="C16" s="74" t="s">
        <v>983</v>
      </c>
      <c r="D16" s="87"/>
      <c r="E16" s="80"/>
      <c r="F16" s="78" t="s">
        <v>984</v>
      </c>
      <c r="G16" s="84"/>
      <c r="H16" s="88"/>
    </row>
    <row r="17" spans="1:8" ht="45">
      <c r="A17" s="81">
        <v>4</v>
      </c>
      <c r="B17" s="73" t="s">
        <v>985</v>
      </c>
      <c r="C17" s="74" t="s">
        <v>986</v>
      </c>
      <c r="D17" s="87"/>
      <c r="E17" s="80"/>
      <c r="F17" s="87" t="s">
        <v>987</v>
      </c>
      <c r="G17" s="84"/>
      <c r="H17" s="88"/>
    </row>
    <row r="18" spans="1:8" ht="15.75" thickBot="1">
      <c r="A18" s="85"/>
      <c r="C18" s="29"/>
      <c r="E18" s="29"/>
      <c r="F18" s="29"/>
      <c r="G18" s="29"/>
      <c r="H18" s="86"/>
    </row>
    <row r="19" spans="1:8" ht="15.75" thickBot="1">
      <c r="A19" s="71" t="s">
        <v>284</v>
      </c>
      <c r="B19" s="564" t="s">
        <v>988</v>
      </c>
      <c r="C19" s="564"/>
      <c r="D19" s="564"/>
      <c r="E19" s="564"/>
      <c r="F19" s="564"/>
      <c r="G19" s="564"/>
      <c r="H19" s="565"/>
    </row>
    <row r="20" spans="1:8" ht="30">
      <c r="A20" s="89">
        <v>1</v>
      </c>
      <c r="B20" s="90" t="s">
        <v>989</v>
      </c>
      <c r="C20" s="91"/>
      <c r="D20" s="90" t="s">
        <v>945</v>
      </c>
      <c r="E20" s="91" t="s">
        <v>964</v>
      </c>
      <c r="F20" s="92" t="s">
        <v>990</v>
      </c>
      <c r="G20" s="84" t="s">
        <v>991</v>
      </c>
      <c r="H20" s="93" t="s">
        <v>992</v>
      </c>
    </row>
    <row r="21" spans="1:8" ht="30">
      <c r="A21" s="81">
        <v>2</v>
      </c>
      <c r="B21" s="79" t="s">
        <v>989</v>
      </c>
      <c r="C21" s="80" t="s">
        <v>967</v>
      </c>
      <c r="D21" s="79" t="s">
        <v>945</v>
      </c>
      <c r="E21" s="80" t="s">
        <v>964</v>
      </c>
      <c r="F21" s="84" t="s">
        <v>968</v>
      </c>
      <c r="G21" s="84" t="s">
        <v>969</v>
      </c>
      <c r="H21" s="88" t="s">
        <v>993</v>
      </c>
    </row>
    <row r="22" spans="1:8" ht="30">
      <c r="A22" s="81">
        <v>3</v>
      </c>
      <c r="B22" s="79" t="s">
        <v>989</v>
      </c>
      <c r="C22" s="80"/>
      <c r="D22" s="79" t="s">
        <v>945</v>
      </c>
      <c r="E22" s="80" t="s">
        <v>964</v>
      </c>
      <c r="F22" s="84" t="s">
        <v>994</v>
      </c>
      <c r="G22" s="92" t="s">
        <v>995</v>
      </c>
      <c r="H22" s="88" t="s">
        <v>992</v>
      </c>
    </row>
    <row r="23" spans="1:8" ht="30">
      <c r="A23" s="81">
        <v>4</v>
      </c>
      <c r="B23" s="79" t="s">
        <v>989</v>
      </c>
      <c r="C23" s="80" t="s">
        <v>963</v>
      </c>
      <c r="D23" s="79" t="s">
        <v>945</v>
      </c>
      <c r="E23" s="80" t="s">
        <v>964</v>
      </c>
      <c r="F23" s="84" t="s">
        <v>996</v>
      </c>
      <c r="G23" s="84" t="s">
        <v>966</v>
      </c>
      <c r="H23" s="88" t="s">
        <v>993</v>
      </c>
    </row>
    <row r="24" spans="1:8" ht="15.75" thickBot="1">
      <c r="A24" s="85"/>
      <c r="C24" s="94"/>
      <c r="E24" s="29"/>
      <c r="F24" s="29"/>
      <c r="G24" s="29"/>
      <c r="H24" s="70"/>
    </row>
    <row r="25" spans="1:8" ht="15.75" thickBot="1">
      <c r="A25" s="71" t="s">
        <v>308</v>
      </c>
      <c r="B25" s="564" t="s">
        <v>997</v>
      </c>
      <c r="C25" s="564"/>
      <c r="D25" s="564"/>
      <c r="E25" s="564"/>
      <c r="F25" s="564"/>
      <c r="G25" s="564"/>
      <c r="H25" s="565"/>
    </row>
    <row r="26" spans="1:8" ht="81" customHeight="1">
      <c r="A26" s="95">
        <v>1</v>
      </c>
      <c r="B26" s="96" t="s">
        <v>998</v>
      </c>
      <c r="C26" s="97"/>
      <c r="D26" s="90" t="s">
        <v>999</v>
      </c>
      <c r="E26" s="91" t="s">
        <v>1000</v>
      </c>
      <c r="F26" s="98" t="s">
        <v>1001</v>
      </c>
      <c r="G26" s="76" t="s">
        <v>1002</v>
      </c>
      <c r="H26" s="99" t="s">
        <v>1003</v>
      </c>
    </row>
    <row r="27" spans="1:8" ht="37.35" customHeight="1">
      <c r="A27" s="72">
        <v>2</v>
      </c>
      <c r="B27" s="100" t="s">
        <v>1004</v>
      </c>
      <c r="C27" s="101"/>
      <c r="D27" s="102" t="s">
        <v>999</v>
      </c>
      <c r="E27" s="101" t="s">
        <v>1000</v>
      </c>
      <c r="F27" s="103" t="s">
        <v>1005</v>
      </c>
      <c r="G27" s="76" t="s">
        <v>1002</v>
      </c>
      <c r="H27" s="77" t="s">
        <v>1003</v>
      </c>
    </row>
    <row r="28" spans="1:8">
      <c r="A28" s="81">
        <v>3</v>
      </c>
      <c r="B28" s="79" t="s">
        <v>1006</v>
      </c>
      <c r="C28" s="79"/>
      <c r="D28" s="79" t="s">
        <v>1007</v>
      </c>
      <c r="E28" s="80"/>
      <c r="F28" s="104" t="s">
        <v>1008</v>
      </c>
      <c r="G28" s="80"/>
      <c r="H28" s="88" t="s">
        <v>1003</v>
      </c>
    </row>
    <row r="29" spans="1:8">
      <c r="A29" s="105"/>
      <c r="B29" s="106"/>
      <c r="C29" s="106"/>
      <c r="D29" s="106"/>
      <c r="E29" s="107"/>
      <c r="F29" s="106"/>
      <c r="G29" s="106"/>
      <c r="H29" s="108"/>
    </row>
    <row r="30" spans="1:8">
      <c r="A30" s="109" t="s">
        <v>347</v>
      </c>
      <c r="B30" s="110" t="s">
        <v>1009</v>
      </c>
      <c r="C30" s="110"/>
      <c r="D30" s="110"/>
      <c r="E30" s="110"/>
      <c r="F30" s="110"/>
      <c r="G30" s="110"/>
      <c r="H30" s="111"/>
    </row>
    <row r="31" spans="1:8">
      <c r="A31" s="81"/>
      <c r="B31" s="79"/>
      <c r="C31" s="79"/>
      <c r="D31" s="79"/>
      <c r="E31" s="80"/>
      <c r="F31" s="79"/>
      <c r="G31" s="79"/>
      <c r="H31" s="112"/>
    </row>
    <row r="32" spans="1:8">
      <c r="A32" s="81">
        <v>1</v>
      </c>
      <c r="B32" s="79" t="s">
        <v>1010</v>
      </c>
      <c r="C32" s="79"/>
      <c r="D32" s="79"/>
      <c r="E32" s="80"/>
      <c r="F32" s="79" t="s">
        <v>1011</v>
      </c>
      <c r="G32" s="79" t="s">
        <v>1012</v>
      </c>
      <c r="H32" s="113" t="s">
        <v>1013</v>
      </c>
    </row>
    <row r="33" spans="1:8">
      <c r="A33" s="81"/>
      <c r="B33" s="79"/>
      <c r="C33" s="79"/>
      <c r="D33" s="79"/>
      <c r="E33" s="80"/>
      <c r="G33" s="79"/>
      <c r="H33" s="112"/>
    </row>
    <row r="34" spans="1:8" ht="84.6" customHeight="1">
      <c r="A34" s="81"/>
      <c r="B34" s="79"/>
      <c r="C34" s="79"/>
      <c r="D34" s="79"/>
      <c r="E34" s="80"/>
      <c r="F34" s="30"/>
      <c r="G34" s="79"/>
      <c r="H34" s="112"/>
    </row>
    <row r="35" spans="1:8" ht="15.75" thickBot="1">
      <c r="A35" s="85"/>
      <c r="H35" s="70"/>
    </row>
    <row r="36" spans="1:8" ht="15.75" thickBot="1">
      <c r="A36" s="71" t="s">
        <v>683</v>
      </c>
      <c r="B36" s="564" t="s">
        <v>1014</v>
      </c>
      <c r="C36" s="564"/>
      <c r="D36" s="564"/>
      <c r="E36" s="564"/>
      <c r="F36" s="564"/>
      <c r="G36" s="564"/>
      <c r="H36" s="565"/>
    </row>
    <row r="37" spans="1:8">
      <c r="A37" s="85"/>
      <c r="H37" s="70"/>
    </row>
    <row r="38" spans="1:8" ht="82.5" customHeight="1">
      <c r="A38" s="81">
        <v>1</v>
      </c>
      <c r="B38" s="76" t="s">
        <v>1015</v>
      </c>
      <c r="C38" s="74" t="s">
        <v>1016</v>
      </c>
      <c r="D38" s="79" t="s">
        <v>1015</v>
      </c>
      <c r="E38" s="79"/>
      <c r="F38" s="75" t="s">
        <v>1017</v>
      </c>
      <c r="G38" s="74"/>
      <c r="H38" s="113" t="s">
        <v>1018</v>
      </c>
    </row>
    <row r="39" spans="1:8" ht="74.25" customHeight="1">
      <c r="A39" s="81">
        <v>2</v>
      </c>
      <c r="B39" s="76" t="s">
        <v>1015</v>
      </c>
      <c r="C39" s="74" t="s">
        <v>1019</v>
      </c>
      <c r="D39" s="79" t="s">
        <v>1015</v>
      </c>
      <c r="E39" s="79"/>
      <c r="F39" s="75" t="s">
        <v>1020</v>
      </c>
      <c r="G39" s="74"/>
      <c r="H39" s="113" t="s">
        <v>1018</v>
      </c>
    </row>
    <row r="40" spans="1:8" ht="40.35" customHeight="1">
      <c r="A40" s="114">
        <v>3</v>
      </c>
      <c r="B40" s="115" t="s">
        <v>1015</v>
      </c>
      <c r="C40" s="114" t="s">
        <v>1021</v>
      </c>
      <c r="D40" s="116"/>
      <c r="E40" s="116"/>
      <c r="F40" s="117" t="s">
        <v>1022</v>
      </c>
      <c r="G40" s="114"/>
      <c r="H40" s="118"/>
    </row>
    <row r="41" spans="1:8" ht="15.75" thickBot="1">
      <c r="A41" s="85"/>
      <c r="F41" s="26"/>
      <c r="G41" s="26"/>
      <c r="H41" s="70"/>
    </row>
    <row r="42" spans="1:8" ht="15.75" thickBot="1">
      <c r="A42" s="71" t="s">
        <v>700</v>
      </c>
      <c r="B42" s="572" t="s">
        <v>1023</v>
      </c>
      <c r="C42" s="572"/>
      <c r="D42" s="572"/>
      <c r="E42" s="572"/>
      <c r="F42" s="572"/>
      <c r="G42" s="572"/>
      <c r="H42" s="573"/>
    </row>
    <row r="43" spans="1:8">
      <c r="A43" s="119"/>
      <c r="B43" s="120"/>
      <c r="C43" s="120"/>
      <c r="D43" s="120"/>
      <c r="E43" s="120"/>
      <c r="F43" s="120"/>
      <c r="G43" s="120"/>
      <c r="H43" s="121"/>
    </row>
    <row r="44" spans="1:8" ht="30">
      <c r="A44" s="122">
        <v>1</v>
      </c>
      <c r="B44" s="75" t="s">
        <v>1024</v>
      </c>
      <c r="C44" s="123"/>
      <c r="D44" s="123"/>
      <c r="E44" s="123"/>
      <c r="F44" s="75" t="s">
        <v>1025</v>
      </c>
      <c r="G44" s="75"/>
      <c r="H44" s="124"/>
    </row>
    <row r="45" spans="1:8" ht="26.1" customHeight="1">
      <c r="A45" s="125"/>
      <c r="B45" s="123"/>
      <c r="C45" s="123"/>
      <c r="D45" s="123"/>
      <c r="E45" s="123"/>
      <c r="F45" s="75" t="s">
        <v>1026</v>
      </c>
      <c r="G45" s="123"/>
      <c r="H45" s="124"/>
    </row>
    <row r="46" spans="1:8" ht="26.1" customHeight="1">
      <c r="A46" s="125"/>
      <c r="B46" s="123"/>
      <c r="C46" s="123"/>
      <c r="D46" s="123"/>
      <c r="E46" s="123"/>
      <c r="F46" s="75" t="s">
        <v>1027</v>
      </c>
      <c r="G46" s="123"/>
      <c r="H46" s="124"/>
    </row>
    <row r="47" spans="1:8" ht="44.1" customHeight="1" thickBot="1">
      <c r="A47" s="126"/>
      <c r="B47" s="127"/>
      <c r="C47" s="127"/>
      <c r="D47" s="127"/>
      <c r="E47" s="127"/>
      <c r="F47" s="127"/>
      <c r="G47" s="127"/>
      <c r="H47" s="128"/>
    </row>
    <row r="48" spans="1:8" ht="15.75" thickBot="1">
      <c r="A48" s="71" t="s">
        <v>729</v>
      </c>
      <c r="B48" s="572" t="s">
        <v>1028</v>
      </c>
      <c r="C48" s="572"/>
      <c r="D48" s="572"/>
      <c r="E48" s="572"/>
      <c r="F48" s="572"/>
      <c r="G48" s="572"/>
      <c r="H48" s="573"/>
    </row>
    <row r="49" spans="1:8">
      <c r="A49" s="69"/>
      <c r="H49" s="70"/>
    </row>
    <row r="50" spans="1:8" s="25" customFormat="1" ht="44.25" customHeight="1">
      <c r="A50" s="129"/>
      <c r="B50" s="73" t="s">
        <v>1029</v>
      </c>
      <c r="C50" s="74" t="s">
        <v>1030</v>
      </c>
      <c r="D50" s="73" t="s">
        <v>1031</v>
      </c>
      <c r="E50" s="73"/>
      <c r="F50" s="98" t="s">
        <v>1032</v>
      </c>
      <c r="G50" s="73"/>
      <c r="H50" s="113" t="s">
        <v>1033</v>
      </c>
    </row>
    <row r="51" spans="1:8" s="25" customFormat="1" ht="44.25" customHeight="1">
      <c r="A51" s="130"/>
      <c r="B51" s="131" t="s">
        <v>1029</v>
      </c>
      <c r="C51" s="132" t="s">
        <v>1034</v>
      </c>
      <c r="D51" s="131"/>
      <c r="E51" s="131"/>
      <c r="F51" s="133" t="s">
        <v>1035</v>
      </c>
      <c r="G51" s="131"/>
      <c r="H51" s="134"/>
    </row>
    <row r="52" spans="1:8" s="25" customFormat="1" ht="60.75" customHeight="1">
      <c r="A52" s="130"/>
      <c r="B52" s="131" t="s">
        <v>1029</v>
      </c>
      <c r="C52" s="114" t="s">
        <v>1036</v>
      </c>
      <c r="D52" s="131"/>
      <c r="E52" s="131"/>
      <c r="F52" s="133" t="s">
        <v>1037</v>
      </c>
      <c r="G52" s="131"/>
      <c r="H52" s="134"/>
    </row>
    <row r="53" spans="1:8" ht="62.25" customHeight="1">
      <c r="A53" s="135"/>
      <c r="B53" s="136" t="s">
        <v>1038</v>
      </c>
      <c r="C53" s="137" t="s">
        <v>1034</v>
      </c>
      <c r="D53" s="138" t="s">
        <v>1031</v>
      </c>
      <c r="E53" s="138"/>
      <c r="F53" s="139" t="s">
        <v>1039</v>
      </c>
      <c r="G53" s="140"/>
      <c r="H53" s="141" t="s">
        <v>1033</v>
      </c>
    </row>
    <row r="54" spans="1:8" ht="62.25" customHeight="1">
      <c r="A54" s="142"/>
      <c r="B54" s="143" t="s">
        <v>1040</v>
      </c>
      <c r="C54" s="144"/>
      <c r="D54" s="145"/>
      <c r="E54" s="145"/>
      <c r="F54" s="146" t="s">
        <v>1041</v>
      </c>
      <c r="G54" s="147"/>
      <c r="H54" s="148"/>
    </row>
    <row r="55" spans="1:8" ht="39" customHeight="1">
      <c r="A55" s="149"/>
      <c r="B55" s="73" t="s">
        <v>1042</v>
      </c>
      <c r="C55" s="74"/>
      <c r="D55" s="79" t="s">
        <v>1031</v>
      </c>
      <c r="E55" s="79"/>
      <c r="F55" s="78" t="s">
        <v>1043</v>
      </c>
      <c r="G55" s="75"/>
      <c r="H55" s="112"/>
    </row>
    <row r="56" spans="1:8" ht="24" customHeight="1">
      <c r="A56" s="149"/>
      <c r="B56" s="73"/>
      <c r="C56" s="74"/>
      <c r="D56" s="79"/>
      <c r="E56" s="79"/>
      <c r="F56" s="78" t="s">
        <v>1044</v>
      </c>
      <c r="G56" s="75"/>
      <c r="H56" s="112"/>
    </row>
    <row r="57" spans="1:8" ht="24" customHeight="1">
      <c r="A57" s="149"/>
      <c r="B57" s="73"/>
      <c r="C57" s="74"/>
      <c r="D57" s="79"/>
      <c r="E57" s="79"/>
      <c r="F57" s="118" t="s">
        <v>1045</v>
      </c>
      <c r="G57" s="75"/>
      <c r="H57" s="112"/>
    </row>
    <row r="58" spans="1:8" ht="15.75" thickBot="1">
      <c r="A58" s="69"/>
      <c r="C58" s="29"/>
      <c r="H58" s="70"/>
    </row>
    <row r="59" spans="1:8" ht="15.75" thickBot="1">
      <c r="A59" s="150" t="s">
        <v>1046</v>
      </c>
      <c r="B59" s="151" t="s">
        <v>1047</v>
      </c>
      <c r="C59" s="151" t="s">
        <v>815</v>
      </c>
      <c r="D59" s="151" t="s">
        <v>1048</v>
      </c>
      <c r="E59" s="151" t="s">
        <v>1049</v>
      </c>
      <c r="F59" s="152" t="s">
        <v>1050</v>
      </c>
      <c r="G59" s="153" t="s">
        <v>1049</v>
      </c>
      <c r="H59" s="154" t="s">
        <v>1051</v>
      </c>
    </row>
    <row r="60" spans="1:8" ht="45.75" thickBot="1">
      <c r="A60" s="155">
        <v>1</v>
      </c>
      <c r="B60" s="156" t="s">
        <v>1052</v>
      </c>
      <c r="C60" s="157" t="s">
        <v>45</v>
      </c>
      <c r="D60" s="157">
        <v>2</v>
      </c>
      <c r="E60" s="158" t="s">
        <v>1053</v>
      </c>
      <c r="F60" s="159" t="s">
        <v>1054</v>
      </c>
      <c r="G60" s="20" t="s">
        <v>1053</v>
      </c>
      <c r="H60" s="160">
        <v>2</v>
      </c>
    </row>
    <row r="61" spans="1:8" ht="30.75" thickBot="1">
      <c r="A61" s="155">
        <v>2</v>
      </c>
      <c r="B61" s="156" t="s">
        <v>1055</v>
      </c>
      <c r="C61" s="157" t="s">
        <v>45</v>
      </c>
      <c r="D61" s="157">
        <v>2</v>
      </c>
      <c r="E61" s="158" t="s">
        <v>1053</v>
      </c>
      <c r="F61" s="159" t="s">
        <v>1056</v>
      </c>
      <c r="G61" s="20" t="s">
        <v>1053</v>
      </c>
      <c r="H61" s="161">
        <v>2</v>
      </c>
    </row>
    <row r="62" spans="1:8" ht="15.75" thickBot="1">
      <c r="A62" s="155">
        <v>3</v>
      </c>
      <c r="B62" s="156" t="s">
        <v>1057</v>
      </c>
      <c r="C62" s="157" t="s">
        <v>45</v>
      </c>
      <c r="D62" s="157">
        <v>2</v>
      </c>
      <c r="E62" s="157" t="s">
        <v>1053</v>
      </c>
      <c r="F62" s="162" t="s">
        <v>1058</v>
      </c>
      <c r="G62" s="20" t="s">
        <v>1053</v>
      </c>
      <c r="H62" s="161">
        <v>2</v>
      </c>
    </row>
    <row r="63" spans="1:8" ht="30.75" thickBot="1">
      <c r="A63" s="155">
        <v>4</v>
      </c>
      <c r="B63" s="156" t="s">
        <v>1059</v>
      </c>
      <c r="C63" s="157" t="s">
        <v>45</v>
      </c>
      <c r="D63" s="157">
        <v>5</v>
      </c>
      <c r="E63" s="158" t="s">
        <v>1053</v>
      </c>
      <c r="F63" s="159" t="s">
        <v>1060</v>
      </c>
      <c r="G63" s="20" t="s">
        <v>1053</v>
      </c>
      <c r="H63" s="161">
        <v>5</v>
      </c>
    </row>
    <row r="64" spans="1:8" ht="15.75" thickBot="1">
      <c r="A64" s="155">
        <v>5</v>
      </c>
      <c r="B64" s="156" t="s">
        <v>1061</v>
      </c>
      <c r="C64" s="157" t="s">
        <v>45</v>
      </c>
      <c r="D64" s="157" t="s">
        <v>775</v>
      </c>
      <c r="E64" s="157" t="s">
        <v>1062</v>
      </c>
      <c r="F64" s="162" t="s">
        <v>1063</v>
      </c>
      <c r="G64" s="30"/>
      <c r="H64" s="163" t="s">
        <v>775</v>
      </c>
    </row>
    <row r="65" spans="1:8" ht="45.75" thickBot="1">
      <c r="A65" s="155">
        <v>6</v>
      </c>
      <c r="B65" s="156" t="s">
        <v>1064</v>
      </c>
      <c r="C65" s="157" t="s">
        <v>45</v>
      </c>
      <c r="D65" s="157">
        <v>1</v>
      </c>
      <c r="E65" s="157" t="s">
        <v>1062</v>
      </c>
      <c r="F65" s="162" t="s">
        <v>1065</v>
      </c>
      <c r="G65" s="20" t="s">
        <v>1062</v>
      </c>
      <c r="H65" s="164">
        <v>1</v>
      </c>
    </row>
    <row r="66" spans="1:8" ht="30.75" thickBot="1">
      <c r="A66" s="155">
        <v>7</v>
      </c>
      <c r="B66" s="156" t="s">
        <v>1066</v>
      </c>
      <c r="C66" s="157" t="s">
        <v>45</v>
      </c>
      <c r="D66" s="157" t="s">
        <v>775</v>
      </c>
      <c r="E66" s="158" t="s">
        <v>1053</v>
      </c>
      <c r="F66" s="159" t="s">
        <v>1067</v>
      </c>
      <c r="G66" s="20" t="s">
        <v>1053</v>
      </c>
      <c r="H66" s="161" t="s">
        <v>775</v>
      </c>
    </row>
    <row r="67" spans="1:8" ht="45.75" thickBot="1">
      <c r="A67" s="155">
        <v>8</v>
      </c>
      <c r="B67" s="156" t="s">
        <v>1068</v>
      </c>
      <c r="C67" s="157" t="s">
        <v>45</v>
      </c>
      <c r="D67" s="157">
        <v>1</v>
      </c>
      <c r="E67" s="158" t="s">
        <v>1069</v>
      </c>
      <c r="F67" s="159" t="s">
        <v>1070</v>
      </c>
      <c r="G67" s="20" t="s">
        <v>1071</v>
      </c>
      <c r="H67" s="161">
        <v>1</v>
      </c>
    </row>
    <row r="68" spans="1:8" ht="15.75" thickBot="1">
      <c r="A68" s="155">
        <v>9</v>
      </c>
      <c r="B68" s="156" t="s">
        <v>1072</v>
      </c>
      <c r="C68" s="157" t="s">
        <v>45</v>
      </c>
      <c r="D68" s="157" t="s">
        <v>775</v>
      </c>
      <c r="E68" s="158" t="s">
        <v>1053</v>
      </c>
      <c r="F68" s="159" t="s">
        <v>1073</v>
      </c>
      <c r="G68" s="20" t="s">
        <v>1053</v>
      </c>
      <c r="H68" s="161" t="s">
        <v>775</v>
      </c>
    </row>
    <row r="69" spans="1:8" ht="15.75" thickBot="1">
      <c r="A69" s="71" t="s">
        <v>729</v>
      </c>
      <c r="B69" s="574" t="s">
        <v>1074</v>
      </c>
      <c r="C69" s="574"/>
      <c r="D69" s="574"/>
      <c r="E69" s="574"/>
      <c r="F69" s="574"/>
      <c r="G69" s="575"/>
      <c r="H69" s="576"/>
    </row>
    <row r="70" spans="1:8">
      <c r="A70" s="165"/>
      <c r="B70" s="166"/>
      <c r="C70" s="166"/>
      <c r="D70" s="166"/>
      <c r="E70" s="166"/>
      <c r="F70" s="166"/>
      <c r="G70" s="166"/>
      <c r="H70" s="167"/>
    </row>
    <row r="71" spans="1:8" s="25" customFormat="1">
      <c r="A71" s="129"/>
      <c r="B71" s="79" t="s">
        <v>1075</v>
      </c>
      <c r="C71" s="577" t="s">
        <v>1076</v>
      </c>
      <c r="D71" s="577"/>
      <c r="E71" s="577"/>
      <c r="F71" s="577"/>
      <c r="G71" s="577"/>
      <c r="H71" s="578"/>
    </row>
    <row r="72" spans="1:8" ht="45">
      <c r="A72" s="149"/>
      <c r="B72" s="75" t="s">
        <v>1077</v>
      </c>
      <c r="C72" s="577" t="s">
        <v>1078</v>
      </c>
      <c r="D72" s="577"/>
      <c r="E72" s="577"/>
      <c r="F72" s="577"/>
      <c r="G72" s="577"/>
      <c r="H72" s="578"/>
    </row>
    <row r="73" spans="1:8" ht="43.35" customHeight="1">
      <c r="A73" s="149"/>
      <c r="B73" s="87" t="s">
        <v>1079</v>
      </c>
      <c r="C73" s="577" t="s">
        <v>1080</v>
      </c>
      <c r="D73" s="577"/>
      <c r="E73" s="577"/>
      <c r="F73" s="577"/>
      <c r="G73" s="577"/>
      <c r="H73" s="578"/>
    </row>
    <row r="74" spans="1:8" ht="45.75" thickBot="1">
      <c r="A74" s="168"/>
      <c r="B74" s="169" t="s">
        <v>1081</v>
      </c>
      <c r="C74" s="569" t="s">
        <v>1082</v>
      </c>
      <c r="D74" s="570"/>
      <c r="E74" s="570"/>
      <c r="F74" s="570"/>
      <c r="G74" s="570"/>
      <c r="H74" s="571"/>
    </row>
  </sheetData>
  <mergeCells count="13">
    <mergeCell ref="C74:H74"/>
    <mergeCell ref="B42:H42"/>
    <mergeCell ref="B48:H48"/>
    <mergeCell ref="B69:H69"/>
    <mergeCell ref="C71:H71"/>
    <mergeCell ref="C72:H72"/>
    <mergeCell ref="C73:H73"/>
    <mergeCell ref="B36:H36"/>
    <mergeCell ref="A1:H1"/>
    <mergeCell ref="B4:H4"/>
    <mergeCell ref="B13:H13"/>
    <mergeCell ref="B19:H19"/>
    <mergeCell ref="B25:H25"/>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172" customWidth="1"/>
    <col min="2" max="2" width="42.42578125" style="179" customWidth="1"/>
    <col min="3" max="3" width="57.5703125" style="170" customWidth="1"/>
    <col min="4" max="4" width="9.42578125" style="170" customWidth="1"/>
    <col min="5" max="256" width="8.85546875" style="170"/>
    <col min="257" max="257" width="9" style="170" customWidth="1"/>
    <col min="258" max="258" width="28.5703125" style="170" customWidth="1"/>
    <col min="259" max="259" width="57.5703125" style="170" customWidth="1"/>
    <col min="260" max="260" width="9.42578125" style="170" customWidth="1"/>
    <col min="261" max="512" width="8.85546875" style="170"/>
    <col min="513" max="513" width="9" style="170" customWidth="1"/>
    <col min="514" max="514" width="28.5703125" style="170" customWidth="1"/>
    <col min="515" max="515" width="57.5703125" style="170" customWidth="1"/>
    <col min="516" max="516" width="9.42578125" style="170" customWidth="1"/>
    <col min="517" max="768" width="8.85546875" style="170"/>
    <col min="769" max="769" width="9" style="170" customWidth="1"/>
    <col min="770" max="770" width="28.5703125" style="170" customWidth="1"/>
    <col min="771" max="771" width="57.5703125" style="170" customWidth="1"/>
    <col min="772" max="772" width="9.42578125" style="170" customWidth="1"/>
    <col min="773" max="1024" width="8.85546875" style="170"/>
    <col min="1025" max="1025" width="9" style="170" customWidth="1"/>
    <col min="1026" max="1026" width="28.5703125" style="170" customWidth="1"/>
    <col min="1027" max="1027" width="57.5703125" style="170" customWidth="1"/>
    <col min="1028" max="1028" width="9.42578125" style="170" customWidth="1"/>
    <col min="1029" max="1280" width="8.85546875" style="170"/>
    <col min="1281" max="1281" width="9" style="170" customWidth="1"/>
    <col min="1282" max="1282" width="28.5703125" style="170" customWidth="1"/>
    <col min="1283" max="1283" width="57.5703125" style="170" customWidth="1"/>
    <col min="1284" max="1284" width="9.42578125" style="170" customWidth="1"/>
    <col min="1285" max="1536" width="8.85546875" style="170"/>
    <col min="1537" max="1537" width="9" style="170" customWidth="1"/>
    <col min="1538" max="1538" width="28.5703125" style="170" customWidth="1"/>
    <col min="1539" max="1539" width="57.5703125" style="170" customWidth="1"/>
    <col min="1540" max="1540" width="9.42578125" style="170" customWidth="1"/>
    <col min="1541" max="1792" width="8.85546875" style="170"/>
    <col min="1793" max="1793" width="9" style="170" customWidth="1"/>
    <col min="1794" max="1794" width="28.5703125" style="170" customWidth="1"/>
    <col min="1795" max="1795" width="57.5703125" style="170" customWidth="1"/>
    <col min="1796" max="1796" width="9.42578125" style="170" customWidth="1"/>
    <col min="1797" max="2048" width="8.85546875" style="170"/>
    <col min="2049" max="2049" width="9" style="170" customWidth="1"/>
    <col min="2050" max="2050" width="28.5703125" style="170" customWidth="1"/>
    <col min="2051" max="2051" width="57.5703125" style="170" customWidth="1"/>
    <col min="2052" max="2052" width="9.42578125" style="170" customWidth="1"/>
    <col min="2053" max="2304" width="8.85546875" style="170"/>
    <col min="2305" max="2305" width="9" style="170" customWidth="1"/>
    <col min="2306" max="2306" width="28.5703125" style="170" customWidth="1"/>
    <col min="2307" max="2307" width="57.5703125" style="170" customWidth="1"/>
    <col min="2308" max="2308" width="9.42578125" style="170" customWidth="1"/>
    <col min="2309" max="2560" width="8.85546875" style="170"/>
    <col min="2561" max="2561" width="9" style="170" customWidth="1"/>
    <col min="2562" max="2562" width="28.5703125" style="170" customWidth="1"/>
    <col min="2563" max="2563" width="57.5703125" style="170" customWidth="1"/>
    <col min="2564" max="2564" width="9.42578125" style="170" customWidth="1"/>
    <col min="2565" max="2816" width="8.85546875" style="170"/>
    <col min="2817" max="2817" width="9" style="170" customWidth="1"/>
    <col min="2818" max="2818" width="28.5703125" style="170" customWidth="1"/>
    <col min="2819" max="2819" width="57.5703125" style="170" customWidth="1"/>
    <col min="2820" max="2820" width="9.42578125" style="170" customWidth="1"/>
    <col min="2821" max="3072" width="8.85546875" style="170"/>
    <col min="3073" max="3073" width="9" style="170" customWidth="1"/>
    <col min="3074" max="3074" width="28.5703125" style="170" customWidth="1"/>
    <col min="3075" max="3075" width="57.5703125" style="170" customWidth="1"/>
    <col min="3076" max="3076" width="9.42578125" style="170" customWidth="1"/>
    <col min="3077" max="3328" width="8.85546875" style="170"/>
    <col min="3329" max="3329" width="9" style="170" customWidth="1"/>
    <col min="3330" max="3330" width="28.5703125" style="170" customWidth="1"/>
    <col min="3331" max="3331" width="57.5703125" style="170" customWidth="1"/>
    <col min="3332" max="3332" width="9.42578125" style="170" customWidth="1"/>
    <col min="3333" max="3584" width="8.85546875" style="170"/>
    <col min="3585" max="3585" width="9" style="170" customWidth="1"/>
    <col min="3586" max="3586" width="28.5703125" style="170" customWidth="1"/>
    <col min="3587" max="3587" width="57.5703125" style="170" customWidth="1"/>
    <col min="3588" max="3588" width="9.42578125" style="170" customWidth="1"/>
    <col min="3589" max="3840" width="8.85546875" style="170"/>
    <col min="3841" max="3841" width="9" style="170" customWidth="1"/>
    <col min="3842" max="3842" width="28.5703125" style="170" customWidth="1"/>
    <col min="3843" max="3843" width="57.5703125" style="170" customWidth="1"/>
    <col min="3844" max="3844" width="9.42578125" style="170" customWidth="1"/>
    <col min="3845" max="4096" width="8.85546875" style="170"/>
    <col min="4097" max="4097" width="9" style="170" customWidth="1"/>
    <col min="4098" max="4098" width="28.5703125" style="170" customWidth="1"/>
    <col min="4099" max="4099" width="57.5703125" style="170" customWidth="1"/>
    <col min="4100" max="4100" width="9.42578125" style="170" customWidth="1"/>
    <col min="4101" max="4352" width="8.85546875" style="170"/>
    <col min="4353" max="4353" width="9" style="170" customWidth="1"/>
    <col min="4354" max="4354" width="28.5703125" style="170" customWidth="1"/>
    <col min="4355" max="4355" width="57.5703125" style="170" customWidth="1"/>
    <col min="4356" max="4356" width="9.42578125" style="170" customWidth="1"/>
    <col min="4357" max="4608" width="8.85546875" style="170"/>
    <col min="4609" max="4609" width="9" style="170" customWidth="1"/>
    <col min="4610" max="4610" width="28.5703125" style="170" customWidth="1"/>
    <col min="4611" max="4611" width="57.5703125" style="170" customWidth="1"/>
    <col min="4612" max="4612" width="9.42578125" style="170" customWidth="1"/>
    <col min="4613" max="4864" width="8.85546875" style="170"/>
    <col min="4865" max="4865" width="9" style="170" customWidth="1"/>
    <col min="4866" max="4866" width="28.5703125" style="170" customWidth="1"/>
    <col min="4867" max="4867" width="57.5703125" style="170" customWidth="1"/>
    <col min="4868" max="4868" width="9.42578125" style="170" customWidth="1"/>
    <col min="4869" max="5120" width="8.85546875" style="170"/>
    <col min="5121" max="5121" width="9" style="170" customWidth="1"/>
    <col min="5122" max="5122" width="28.5703125" style="170" customWidth="1"/>
    <col min="5123" max="5123" width="57.5703125" style="170" customWidth="1"/>
    <col min="5124" max="5124" width="9.42578125" style="170" customWidth="1"/>
    <col min="5125" max="5376" width="8.85546875" style="170"/>
    <col min="5377" max="5377" width="9" style="170" customWidth="1"/>
    <col min="5378" max="5378" width="28.5703125" style="170" customWidth="1"/>
    <col min="5379" max="5379" width="57.5703125" style="170" customWidth="1"/>
    <col min="5380" max="5380" width="9.42578125" style="170" customWidth="1"/>
    <col min="5381" max="5632" width="8.85546875" style="170"/>
    <col min="5633" max="5633" width="9" style="170" customWidth="1"/>
    <col min="5634" max="5634" width="28.5703125" style="170" customWidth="1"/>
    <col min="5635" max="5635" width="57.5703125" style="170" customWidth="1"/>
    <col min="5636" max="5636" width="9.42578125" style="170" customWidth="1"/>
    <col min="5637" max="5888" width="8.85546875" style="170"/>
    <col min="5889" max="5889" width="9" style="170" customWidth="1"/>
    <col min="5890" max="5890" width="28.5703125" style="170" customWidth="1"/>
    <col min="5891" max="5891" width="57.5703125" style="170" customWidth="1"/>
    <col min="5892" max="5892" width="9.42578125" style="170" customWidth="1"/>
    <col min="5893" max="6144" width="8.85546875" style="170"/>
    <col min="6145" max="6145" width="9" style="170" customWidth="1"/>
    <col min="6146" max="6146" width="28.5703125" style="170" customWidth="1"/>
    <col min="6147" max="6147" width="57.5703125" style="170" customWidth="1"/>
    <col min="6148" max="6148" width="9.42578125" style="170" customWidth="1"/>
    <col min="6149" max="6400" width="8.85546875" style="170"/>
    <col min="6401" max="6401" width="9" style="170" customWidth="1"/>
    <col min="6402" max="6402" width="28.5703125" style="170" customWidth="1"/>
    <col min="6403" max="6403" width="57.5703125" style="170" customWidth="1"/>
    <col min="6404" max="6404" width="9.42578125" style="170" customWidth="1"/>
    <col min="6405" max="6656" width="8.85546875" style="170"/>
    <col min="6657" max="6657" width="9" style="170" customWidth="1"/>
    <col min="6658" max="6658" width="28.5703125" style="170" customWidth="1"/>
    <col min="6659" max="6659" width="57.5703125" style="170" customWidth="1"/>
    <col min="6660" max="6660" width="9.42578125" style="170" customWidth="1"/>
    <col min="6661" max="6912" width="8.85546875" style="170"/>
    <col min="6913" max="6913" width="9" style="170" customWidth="1"/>
    <col min="6914" max="6914" width="28.5703125" style="170" customWidth="1"/>
    <col min="6915" max="6915" width="57.5703125" style="170" customWidth="1"/>
    <col min="6916" max="6916" width="9.42578125" style="170" customWidth="1"/>
    <col min="6917" max="7168" width="8.85546875" style="170"/>
    <col min="7169" max="7169" width="9" style="170" customWidth="1"/>
    <col min="7170" max="7170" width="28.5703125" style="170" customWidth="1"/>
    <col min="7171" max="7171" width="57.5703125" style="170" customWidth="1"/>
    <col min="7172" max="7172" width="9.42578125" style="170" customWidth="1"/>
    <col min="7173" max="7424" width="8.85546875" style="170"/>
    <col min="7425" max="7425" width="9" style="170" customWidth="1"/>
    <col min="7426" max="7426" width="28.5703125" style="170" customWidth="1"/>
    <col min="7427" max="7427" width="57.5703125" style="170" customWidth="1"/>
    <col min="7428" max="7428" width="9.42578125" style="170" customWidth="1"/>
    <col min="7429" max="7680" width="8.85546875" style="170"/>
    <col min="7681" max="7681" width="9" style="170" customWidth="1"/>
    <col min="7682" max="7682" width="28.5703125" style="170" customWidth="1"/>
    <col min="7683" max="7683" width="57.5703125" style="170" customWidth="1"/>
    <col min="7684" max="7684" width="9.42578125" style="170" customWidth="1"/>
    <col min="7685" max="7936" width="8.85546875" style="170"/>
    <col min="7937" max="7937" width="9" style="170" customWidth="1"/>
    <col min="7938" max="7938" width="28.5703125" style="170" customWidth="1"/>
    <col min="7939" max="7939" width="57.5703125" style="170" customWidth="1"/>
    <col min="7940" max="7940" width="9.42578125" style="170" customWidth="1"/>
    <col min="7941" max="8192" width="8.85546875" style="170"/>
    <col min="8193" max="8193" width="9" style="170" customWidth="1"/>
    <col min="8194" max="8194" width="28.5703125" style="170" customWidth="1"/>
    <col min="8195" max="8195" width="57.5703125" style="170" customWidth="1"/>
    <col min="8196" max="8196" width="9.42578125" style="170" customWidth="1"/>
    <col min="8197" max="8448" width="8.85546875" style="170"/>
    <col min="8449" max="8449" width="9" style="170" customWidth="1"/>
    <col min="8450" max="8450" width="28.5703125" style="170" customWidth="1"/>
    <col min="8451" max="8451" width="57.5703125" style="170" customWidth="1"/>
    <col min="8452" max="8452" width="9.42578125" style="170" customWidth="1"/>
    <col min="8453" max="8704" width="8.85546875" style="170"/>
    <col min="8705" max="8705" width="9" style="170" customWidth="1"/>
    <col min="8706" max="8706" width="28.5703125" style="170" customWidth="1"/>
    <col min="8707" max="8707" width="57.5703125" style="170" customWidth="1"/>
    <col min="8708" max="8708" width="9.42578125" style="170" customWidth="1"/>
    <col min="8709" max="8960" width="8.85546875" style="170"/>
    <col min="8961" max="8961" width="9" style="170" customWidth="1"/>
    <col min="8962" max="8962" width="28.5703125" style="170" customWidth="1"/>
    <col min="8963" max="8963" width="57.5703125" style="170" customWidth="1"/>
    <col min="8964" max="8964" width="9.42578125" style="170" customWidth="1"/>
    <col min="8965" max="9216" width="8.85546875" style="170"/>
    <col min="9217" max="9217" width="9" style="170" customWidth="1"/>
    <col min="9218" max="9218" width="28.5703125" style="170" customWidth="1"/>
    <col min="9219" max="9219" width="57.5703125" style="170" customWidth="1"/>
    <col min="9220" max="9220" width="9.42578125" style="170" customWidth="1"/>
    <col min="9221" max="9472" width="8.85546875" style="170"/>
    <col min="9473" max="9473" width="9" style="170" customWidth="1"/>
    <col min="9474" max="9474" width="28.5703125" style="170" customWidth="1"/>
    <col min="9475" max="9475" width="57.5703125" style="170" customWidth="1"/>
    <col min="9476" max="9476" width="9.42578125" style="170" customWidth="1"/>
    <col min="9477" max="9728" width="8.85546875" style="170"/>
    <col min="9729" max="9729" width="9" style="170" customWidth="1"/>
    <col min="9730" max="9730" width="28.5703125" style="170" customWidth="1"/>
    <col min="9731" max="9731" width="57.5703125" style="170" customWidth="1"/>
    <col min="9732" max="9732" width="9.42578125" style="170" customWidth="1"/>
    <col min="9733" max="9984" width="8.85546875" style="170"/>
    <col min="9985" max="9985" width="9" style="170" customWidth="1"/>
    <col min="9986" max="9986" width="28.5703125" style="170" customWidth="1"/>
    <col min="9987" max="9987" width="57.5703125" style="170" customWidth="1"/>
    <col min="9988" max="9988" width="9.42578125" style="170" customWidth="1"/>
    <col min="9989" max="10240" width="8.85546875" style="170"/>
    <col min="10241" max="10241" width="9" style="170" customWidth="1"/>
    <col min="10242" max="10242" width="28.5703125" style="170" customWidth="1"/>
    <col min="10243" max="10243" width="57.5703125" style="170" customWidth="1"/>
    <col min="10244" max="10244" width="9.42578125" style="170" customWidth="1"/>
    <col min="10245" max="10496" width="8.85546875" style="170"/>
    <col min="10497" max="10497" width="9" style="170" customWidth="1"/>
    <col min="10498" max="10498" width="28.5703125" style="170" customWidth="1"/>
    <col min="10499" max="10499" width="57.5703125" style="170" customWidth="1"/>
    <col min="10500" max="10500" width="9.42578125" style="170" customWidth="1"/>
    <col min="10501" max="10752" width="8.85546875" style="170"/>
    <col min="10753" max="10753" width="9" style="170" customWidth="1"/>
    <col min="10754" max="10754" width="28.5703125" style="170" customWidth="1"/>
    <col min="10755" max="10755" width="57.5703125" style="170" customWidth="1"/>
    <col min="10756" max="10756" width="9.42578125" style="170" customWidth="1"/>
    <col min="10757" max="11008" width="8.85546875" style="170"/>
    <col min="11009" max="11009" width="9" style="170" customWidth="1"/>
    <col min="11010" max="11010" width="28.5703125" style="170" customWidth="1"/>
    <col min="11011" max="11011" width="57.5703125" style="170" customWidth="1"/>
    <col min="11012" max="11012" width="9.42578125" style="170" customWidth="1"/>
    <col min="11013" max="11264" width="8.85546875" style="170"/>
    <col min="11265" max="11265" width="9" style="170" customWidth="1"/>
    <col min="11266" max="11266" width="28.5703125" style="170" customWidth="1"/>
    <col min="11267" max="11267" width="57.5703125" style="170" customWidth="1"/>
    <col min="11268" max="11268" width="9.42578125" style="170" customWidth="1"/>
    <col min="11269" max="11520" width="8.85546875" style="170"/>
    <col min="11521" max="11521" width="9" style="170" customWidth="1"/>
    <col min="11522" max="11522" width="28.5703125" style="170" customWidth="1"/>
    <col min="11523" max="11523" width="57.5703125" style="170" customWidth="1"/>
    <col min="11524" max="11524" width="9.42578125" style="170" customWidth="1"/>
    <col min="11525" max="11776" width="8.85546875" style="170"/>
    <col min="11777" max="11777" width="9" style="170" customWidth="1"/>
    <col min="11778" max="11778" width="28.5703125" style="170" customWidth="1"/>
    <col min="11779" max="11779" width="57.5703125" style="170" customWidth="1"/>
    <col min="11780" max="11780" width="9.42578125" style="170" customWidth="1"/>
    <col min="11781" max="12032" width="8.85546875" style="170"/>
    <col min="12033" max="12033" width="9" style="170" customWidth="1"/>
    <col min="12034" max="12034" width="28.5703125" style="170" customWidth="1"/>
    <col min="12035" max="12035" width="57.5703125" style="170" customWidth="1"/>
    <col min="12036" max="12036" width="9.42578125" style="170" customWidth="1"/>
    <col min="12037" max="12288" width="8.85546875" style="170"/>
    <col min="12289" max="12289" width="9" style="170" customWidth="1"/>
    <col min="12290" max="12290" width="28.5703125" style="170" customWidth="1"/>
    <col min="12291" max="12291" width="57.5703125" style="170" customWidth="1"/>
    <col min="12292" max="12292" width="9.42578125" style="170" customWidth="1"/>
    <col min="12293" max="12544" width="8.85546875" style="170"/>
    <col min="12545" max="12545" width="9" style="170" customWidth="1"/>
    <col min="12546" max="12546" width="28.5703125" style="170" customWidth="1"/>
    <col min="12547" max="12547" width="57.5703125" style="170" customWidth="1"/>
    <col min="12548" max="12548" width="9.42578125" style="170" customWidth="1"/>
    <col min="12549" max="12800" width="8.85546875" style="170"/>
    <col min="12801" max="12801" width="9" style="170" customWidth="1"/>
    <col min="12802" max="12802" width="28.5703125" style="170" customWidth="1"/>
    <col min="12803" max="12803" width="57.5703125" style="170" customWidth="1"/>
    <col min="12804" max="12804" width="9.42578125" style="170" customWidth="1"/>
    <col min="12805" max="13056" width="8.85546875" style="170"/>
    <col min="13057" max="13057" width="9" style="170" customWidth="1"/>
    <col min="13058" max="13058" width="28.5703125" style="170" customWidth="1"/>
    <col min="13059" max="13059" width="57.5703125" style="170" customWidth="1"/>
    <col min="13060" max="13060" width="9.42578125" style="170" customWidth="1"/>
    <col min="13061" max="13312" width="8.85546875" style="170"/>
    <col min="13313" max="13313" width="9" style="170" customWidth="1"/>
    <col min="13314" max="13314" width="28.5703125" style="170" customWidth="1"/>
    <col min="13315" max="13315" width="57.5703125" style="170" customWidth="1"/>
    <col min="13316" max="13316" width="9.42578125" style="170" customWidth="1"/>
    <col min="13317" max="13568" width="8.85546875" style="170"/>
    <col min="13569" max="13569" width="9" style="170" customWidth="1"/>
    <col min="13570" max="13570" width="28.5703125" style="170" customWidth="1"/>
    <col min="13571" max="13571" width="57.5703125" style="170" customWidth="1"/>
    <col min="13572" max="13572" width="9.42578125" style="170" customWidth="1"/>
    <col min="13573" max="13824" width="8.85546875" style="170"/>
    <col min="13825" max="13825" width="9" style="170" customWidth="1"/>
    <col min="13826" max="13826" width="28.5703125" style="170" customWidth="1"/>
    <col min="13827" max="13827" width="57.5703125" style="170" customWidth="1"/>
    <col min="13828" max="13828" width="9.42578125" style="170" customWidth="1"/>
    <col min="13829" max="14080" width="8.85546875" style="170"/>
    <col min="14081" max="14081" width="9" style="170" customWidth="1"/>
    <col min="14082" max="14082" width="28.5703125" style="170" customWidth="1"/>
    <col min="14083" max="14083" width="57.5703125" style="170" customWidth="1"/>
    <col min="14084" max="14084" width="9.42578125" style="170" customWidth="1"/>
    <col min="14085" max="14336" width="8.85546875" style="170"/>
    <col min="14337" max="14337" width="9" style="170" customWidth="1"/>
    <col min="14338" max="14338" width="28.5703125" style="170" customWidth="1"/>
    <col min="14339" max="14339" width="57.5703125" style="170" customWidth="1"/>
    <col min="14340" max="14340" width="9.42578125" style="170" customWidth="1"/>
    <col min="14341" max="14592" width="8.85546875" style="170"/>
    <col min="14593" max="14593" width="9" style="170" customWidth="1"/>
    <col min="14594" max="14594" width="28.5703125" style="170" customWidth="1"/>
    <col min="14595" max="14595" width="57.5703125" style="170" customWidth="1"/>
    <col min="14596" max="14596" width="9.42578125" style="170" customWidth="1"/>
    <col min="14597" max="14848" width="8.85546875" style="170"/>
    <col min="14849" max="14849" width="9" style="170" customWidth="1"/>
    <col min="14850" max="14850" width="28.5703125" style="170" customWidth="1"/>
    <col min="14851" max="14851" width="57.5703125" style="170" customWidth="1"/>
    <col min="14852" max="14852" width="9.42578125" style="170" customWidth="1"/>
    <col min="14853" max="15104" width="8.85546875" style="170"/>
    <col min="15105" max="15105" width="9" style="170" customWidth="1"/>
    <col min="15106" max="15106" width="28.5703125" style="170" customWidth="1"/>
    <col min="15107" max="15107" width="57.5703125" style="170" customWidth="1"/>
    <col min="15108" max="15108" width="9.42578125" style="170" customWidth="1"/>
    <col min="15109" max="15360" width="8.85546875" style="170"/>
    <col min="15361" max="15361" width="9" style="170" customWidth="1"/>
    <col min="15362" max="15362" width="28.5703125" style="170" customWidth="1"/>
    <col min="15363" max="15363" width="57.5703125" style="170" customWidth="1"/>
    <col min="15364" max="15364" width="9.42578125" style="170" customWidth="1"/>
    <col min="15365" max="15616" width="8.85546875" style="170"/>
    <col min="15617" max="15617" width="9" style="170" customWidth="1"/>
    <col min="15618" max="15618" width="28.5703125" style="170" customWidth="1"/>
    <col min="15619" max="15619" width="57.5703125" style="170" customWidth="1"/>
    <col min="15620" max="15620" width="9.42578125" style="170" customWidth="1"/>
    <col min="15621" max="15872" width="8.85546875" style="170"/>
    <col min="15873" max="15873" width="9" style="170" customWidth="1"/>
    <col min="15874" max="15874" width="28.5703125" style="170" customWidth="1"/>
    <col min="15875" max="15875" width="57.5703125" style="170" customWidth="1"/>
    <col min="15876" max="15876" width="9.42578125" style="170" customWidth="1"/>
    <col min="15877" max="16128" width="8.85546875" style="170"/>
    <col min="16129" max="16129" width="9" style="170" customWidth="1"/>
    <col min="16130" max="16130" width="28.5703125" style="170" customWidth="1"/>
    <col min="16131" max="16131" width="57.5703125" style="170" customWidth="1"/>
    <col min="16132" max="16132" width="9.42578125" style="170" customWidth="1"/>
    <col min="16133" max="16384" width="8.85546875" style="170"/>
  </cols>
  <sheetData>
    <row r="1" spans="1:19" ht="18.75">
      <c r="A1" s="579" t="s">
        <v>1083</v>
      </c>
      <c r="B1" s="580"/>
      <c r="C1" s="581"/>
    </row>
    <row r="2" spans="1:19" s="172" customFormat="1" ht="15">
      <c r="A2" s="171" t="s">
        <v>844</v>
      </c>
      <c r="B2" s="171" t="s">
        <v>1084</v>
      </c>
      <c r="C2" s="171" t="s">
        <v>1085</v>
      </c>
    </row>
    <row r="3" spans="1:19" s="173" customFormat="1" ht="15">
      <c r="A3" s="171" t="s">
        <v>18</v>
      </c>
      <c r="B3" s="582" t="s">
        <v>1086</v>
      </c>
      <c r="C3" s="582"/>
    </row>
    <row r="4" spans="1:19" s="173" customFormat="1" ht="30">
      <c r="A4" s="174">
        <v>1</v>
      </c>
      <c r="B4" s="175" t="s">
        <v>1087</v>
      </c>
      <c r="C4" s="175" t="s">
        <v>1088</v>
      </c>
    </row>
    <row r="5" spans="1:19" s="173" customFormat="1" ht="30">
      <c r="A5" s="174">
        <v>2</v>
      </c>
      <c r="B5" s="175" t="s">
        <v>1089</v>
      </c>
      <c r="C5" s="175" t="s">
        <v>1090</v>
      </c>
    </row>
    <row r="6" spans="1:19" s="173" customFormat="1" ht="30">
      <c r="A6" s="174">
        <v>3</v>
      </c>
      <c r="B6" s="175" t="s">
        <v>1091</v>
      </c>
      <c r="C6" s="175" t="s">
        <v>1092</v>
      </c>
    </row>
    <row r="7" spans="1:19" s="173" customFormat="1" ht="15">
      <c r="A7" s="174">
        <v>4</v>
      </c>
      <c r="B7" s="175" t="s">
        <v>1093</v>
      </c>
      <c r="C7" s="175" t="s">
        <v>1094</v>
      </c>
    </row>
    <row r="8" spans="1:19" s="178" customFormat="1" ht="15">
      <c r="A8" s="174">
        <v>5</v>
      </c>
      <c r="B8" s="175" t="s">
        <v>1095</v>
      </c>
      <c r="C8" s="175" t="s">
        <v>1096</v>
      </c>
      <c r="D8" s="170"/>
      <c r="E8" s="176"/>
      <c r="F8" s="176"/>
      <c r="G8" s="176"/>
      <c r="H8" s="176"/>
      <c r="I8" s="176"/>
      <c r="J8" s="176"/>
      <c r="K8" s="176"/>
      <c r="L8" s="177"/>
      <c r="M8" s="176"/>
      <c r="N8" s="176"/>
      <c r="O8" s="176"/>
      <c r="P8" s="176"/>
      <c r="Q8" s="176"/>
      <c r="R8" s="176"/>
      <c r="S8" s="176"/>
    </row>
    <row r="9" spans="1:19" ht="15">
      <c r="A9" s="172">
        <v>6</v>
      </c>
      <c r="B9" s="175" t="s">
        <v>1097</v>
      </c>
      <c r="C9" s="175" t="s">
        <v>1098</v>
      </c>
    </row>
    <row r="10" spans="1:19">
      <c r="C10" s="172"/>
    </row>
    <row r="11" spans="1:19">
      <c r="C11" s="172"/>
    </row>
    <row r="12" spans="1:19">
      <c r="C12" s="172"/>
    </row>
    <row r="13" spans="1:19">
      <c r="C13" s="172"/>
    </row>
    <row r="14" spans="1:19">
      <c r="C14" s="172"/>
    </row>
    <row r="15" spans="1:19">
      <c r="C15" s="172"/>
    </row>
    <row r="16" spans="1:19">
      <c r="C16" s="172"/>
    </row>
    <row r="17" spans="3:3">
      <c r="C17" s="172"/>
    </row>
    <row r="18" spans="3:3">
      <c r="C18" s="172"/>
    </row>
    <row r="19" spans="3:3">
      <c r="C19" s="172"/>
    </row>
    <row r="20" spans="3:3">
      <c r="C20" s="172"/>
    </row>
    <row r="21" spans="3:3">
      <c r="C21" s="172"/>
    </row>
    <row r="22" spans="3:3">
      <c r="C22" s="172"/>
    </row>
    <row r="23" spans="3:3">
      <c r="C23" s="172"/>
    </row>
    <row r="24" spans="3:3">
      <c r="C24" s="172"/>
    </row>
    <row r="25" spans="3:3">
      <c r="C25" s="172"/>
    </row>
    <row r="26" spans="3:3">
      <c r="C26" s="172"/>
    </row>
    <row r="27" spans="3:3">
      <c r="C27" s="172"/>
    </row>
    <row r="28" spans="3:3">
      <c r="C28" s="172"/>
    </row>
    <row r="29" spans="3:3">
      <c r="C29" s="172"/>
    </row>
    <row r="30" spans="3:3">
      <c r="C30" s="172"/>
    </row>
    <row r="31" spans="3:3">
      <c r="C31" s="172"/>
    </row>
    <row r="32" spans="3:3">
      <c r="C32" s="172"/>
    </row>
    <row r="33" spans="3:3">
      <c r="C33" s="172"/>
    </row>
    <row r="34" spans="3:3">
      <c r="C34" s="172"/>
    </row>
    <row r="35" spans="3:3">
      <c r="C35" s="172"/>
    </row>
    <row r="36" spans="3:3">
      <c r="C36" s="172"/>
    </row>
    <row r="37" spans="3:3">
      <c r="C37" s="172"/>
    </row>
    <row r="38" spans="3:3">
      <c r="C38" s="172"/>
    </row>
    <row r="39" spans="3:3">
      <c r="C39" s="172"/>
    </row>
    <row r="40" spans="3:3">
      <c r="C40" s="172"/>
    </row>
    <row r="41" spans="3:3">
      <c r="C41" s="172"/>
    </row>
    <row r="42" spans="3:3">
      <c r="C42" s="172"/>
    </row>
    <row r="43" spans="3:3">
      <c r="C43" s="172"/>
    </row>
    <row r="44" spans="3:3">
      <c r="C44" s="172"/>
    </row>
    <row r="45" spans="3:3">
      <c r="C45" s="172"/>
    </row>
    <row r="46" spans="3:3">
      <c r="C46" s="172"/>
    </row>
    <row r="47" spans="3:3">
      <c r="C47" s="172"/>
    </row>
    <row r="48" spans="3:3">
      <c r="C48" s="172"/>
    </row>
    <row r="49" spans="3:3">
      <c r="C49" s="172"/>
    </row>
    <row r="50" spans="3:3">
      <c r="C50" s="172"/>
    </row>
    <row r="51" spans="3:3">
      <c r="C51" s="172"/>
    </row>
    <row r="52" spans="3:3">
      <c r="C52" s="172"/>
    </row>
    <row r="53" spans="3:3">
      <c r="C53" s="172"/>
    </row>
    <row r="54" spans="3:3">
      <c r="C54" s="172"/>
    </row>
    <row r="55" spans="3:3">
      <c r="C55" s="172"/>
    </row>
    <row r="56" spans="3:3">
      <c r="C56" s="172"/>
    </row>
    <row r="57" spans="3:3">
      <c r="C57" s="172"/>
    </row>
    <row r="58" spans="3:3">
      <c r="C58" s="172"/>
    </row>
    <row r="59" spans="3:3">
      <c r="C59" s="172"/>
    </row>
    <row r="60" spans="3:3">
      <c r="C60" s="172"/>
    </row>
    <row r="61" spans="3:3">
      <c r="C61" s="172"/>
    </row>
    <row r="62" spans="3:3">
      <c r="C62" s="172"/>
    </row>
    <row r="63" spans="3:3">
      <c r="C63" s="172"/>
    </row>
    <row r="64" spans="3:3">
      <c r="C64" s="172"/>
    </row>
    <row r="65" spans="3:3">
      <c r="C65" s="172"/>
    </row>
    <row r="66" spans="3:3">
      <c r="C66" s="172"/>
    </row>
    <row r="67" spans="3:3">
      <c r="C67" s="172"/>
    </row>
    <row r="68" spans="3:3">
      <c r="C68" s="172"/>
    </row>
    <row r="69" spans="3:3">
      <c r="C69" s="172"/>
    </row>
    <row r="70" spans="3:3">
      <c r="C70" s="172"/>
    </row>
  </sheetData>
  <mergeCells count="2">
    <mergeCell ref="A1:C1"/>
    <mergeCell ref="B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Summary Dominos</vt:lpstr>
      <vt:lpstr>Civil &amp; Interior</vt:lpstr>
      <vt:lpstr>CCTV BOQ</vt:lpstr>
      <vt:lpstr>HVAC BOQ</vt:lpstr>
      <vt:lpstr>LIGHTING BoQ</vt:lpstr>
      <vt:lpstr>Fire Fighting</vt:lpstr>
      <vt:lpstr>Material Specifications</vt:lpstr>
      <vt:lpstr>Fire Make</vt:lpstr>
      <vt:lpstr>'HVAC BOQ'!Print_Area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Utkarsh Singh</dc:creator>
  <cp:lastModifiedBy>Trupti Dalvi</cp:lastModifiedBy>
  <dcterms:created xsi:type="dcterms:W3CDTF">2015-06-05T18:17:20Z</dcterms:created>
  <dcterms:modified xsi:type="dcterms:W3CDTF">2023-12-27T10:28:43Z</dcterms:modified>
</cp:coreProperties>
</file>