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25306\AppData\Local\Microsoft\Windows\INetCache\Content.Outlook\UACAVKDA\"/>
    </mc:Choice>
  </mc:AlternateContent>
  <xr:revisionPtr revIDLastSave="0" documentId="13_ncr:1_{F70572E5-C865-4604-AD38-5780BF37A594}" xr6:coauthVersionLast="47" xr6:coauthVersionMax="47" xr10:uidLastSave="{00000000-0000-0000-0000-000000000000}"/>
  <bookViews>
    <workbookView xWindow="-110" yWindow="-110" windowWidth="19420" windowHeight="10300" activeTab="1" xr2:uid="{E2DADAFB-8674-4539-8222-CA98BE276B86}"/>
  </bookViews>
  <sheets>
    <sheet name="F&amp;B" sheetId="1" r:id="rId1"/>
    <sheet name="Boardout sizes" sheetId="2" r:id="rId2"/>
  </sheets>
  <externalReferences>
    <externalReference r:id="rId3"/>
  </externalReferences>
  <definedNames>
    <definedName name="_xlnm._FilterDatabase" localSheetId="1" hidden="1">'Boardout sizes'!$A$1:$H$27</definedName>
    <definedName name="_xlnm._FilterDatabase" localSheetId="0" hidden="1">'F&amp;B'!$A$1:$AG$27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2" l="1"/>
  <c r="M19" i="2"/>
  <c r="M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2" i="2"/>
  <c r="K28" i="2"/>
  <c r="K27" i="2"/>
  <c r="K26" i="2"/>
  <c r="K25" i="2"/>
  <c r="K24" i="2"/>
  <c r="K23" i="2"/>
  <c r="K22" i="2"/>
  <c r="K21" i="2"/>
  <c r="K20" i="2"/>
  <c r="K19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A3" i="2"/>
  <c r="A4" i="2" s="1"/>
  <c r="A5" i="2" s="1"/>
  <c r="A6" i="2" s="1"/>
  <c r="A7" i="2" s="1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X17" i="1"/>
  <c r="X16" i="1"/>
  <c r="X15" i="1"/>
  <c r="X14" i="1"/>
  <c r="X13" i="1"/>
  <c r="X12" i="1"/>
  <c r="X11" i="1"/>
  <c r="X10" i="1"/>
  <c r="Y10" i="1" s="1"/>
  <c r="Z10" i="1" s="1"/>
  <c r="X9" i="1"/>
  <c r="AF17" i="1"/>
  <c r="AF18" i="1"/>
  <c r="AF19" i="1"/>
  <c r="AF20" i="1"/>
  <c r="AD17" i="1"/>
  <c r="AD18" i="1"/>
  <c r="AD19" i="1"/>
  <c r="AD20" i="1"/>
  <c r="AC17" i="1"/>
  <c r="AC18" i="1"/>
  <c r="AC19" i="1"/>
  <c r="AC20" i="1"/>
  <c r="Z17" i="1"/>
  <c r="Z18" i="1"/>
  <c r="Z19" i="1"/>
  <c r="Z20" i="1"/>
  <c r="Y17" i="1"/>
  <c r="Y18" i="1"/>
  <c r="Y19" i="1"/>
  <c r="Y20" i="1"/>
  <c r="X18" i="1"/>
  <c r="X19" i="1"/>
  <c r="X20" i="1"/>
  <c r="W17" i="1"/>
  <c r="W18" i="1"/>
  <c r="W19" i="1"/>
  <c r="W20" i="1"/>
  <c r="V17" i="1"/>
  <c r="V18" i="1"/>
  <c r="V19" i="1"/>
  <c r="V20" i="1"/>
  <c r="AF16" i="1"/>
  <c r="AD16" i="1"/>
  <c r="AC16" i="1"/>
  <c r="Z16" i="1"/>
  <c r="Y16" i="1"/>
  <c r="W16" i="1"/>
  <c r="V16" i="1"/>
  <c r="AF15" i="1"/>
  <c r="AD15" i="1"/>
  <c r="AC15" i="1"/>
  <c r="Z15" i="1"/>
  <c r="Y15" i="1"/>
  <c r="W15" i="1"/>
  <c r="V15" i="1"/>
  <c r="AF14" i="1"/>
  <c r="AD14" i="1"/>
  <c r="AC14" i="1"/>
  <c r="Z14" i="1"/>
  <c r="Y14" i="1"/>
  <c r="W14" i="1"/>
  <c r="V14" i="1"/>
  <c r="AF13" i="1"/>
  <c r="AD13" i="1"/>
  <c r="AC13" i="1"/>
  <c r="Z13" i="1"/>
  <c r="Y13" i="1"/>
  <c r="W13" i="1"/>
  <c r="V13" i="1"/>
  <c r="AF12" i="1"/>
  <c r="Z12" i="1"/>
  <c r="Y12" i="1"/>
  <c r="W12" i="1"/>
  <c r="V12" i="1"/>
  <c r="Z8" i="1"/>
  <c r="Z7" i="1"/>
  <c r="Z6" i="1"/>
  <c r="Z5" i="1"/>
  <c r="Z4" i="1"/>
  <c r="Y11" i="1"/>
  <c r="X4" i="1"/>
  <c r="Y4" i="1"/>
  <c r="AC4" i="1"/>
  <c r="AD4" i="1"/>
  <c r="AF4" i="1"/>
  <c r="X5" i="1"/>
  <c r="Y5" i="1"/>
  <c r="AF3" i="1"/>
  <c r="Z3" i="1"/>
  <c r="X3" i="1"/>
  <c r="Y3" i="1" s="1"/>
  <c r="AF9" i="1"/>
  <c r="AC9" i="1"/>
  <c r="Z9" i="1"/>
  <c r="AF2" i="1"/>
  <c r="Y8" i="1"/>
  <c r="Y7" i="1"/>
  <c r="X8" i="1"/>
  <c r="X7" i="1"/>
  <c r="Z11" i="1"/>
  <c r="K29" i="2" l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E20" i="1"/>
  <c r="AG20" i="1" s="1"/>
  <c r="S20" i="1"/>
  <c r="AE19" i="1"/>
  <c r="AG19" i="1" s="1"/>
  <c r="S19" i="1"/>
  <c r="S18" i="1"/>
  <c r="AE17" i="1"/>
  <c r="AE18" i="1" s="1"/>
  <c r="AG18" i="1" s="1"/>
  <c r="S17" i="1"/>
  <c r="AE16" i="1"/>
  <c r="AG16" i="1" s="1"/>
  <c r="S16" i="1"/>
  <c r="AE15" i="1"/>
  <c r="AG15" i="1" s="1"/>
  <c r="S15" i="1"/>
  <c r="AE14" i="1"/>
  <c r="AG14" i="1" s="1"/>
  <c r="S14" i="1"/>
  <c r="AE13" i="1"/>
  <c r="AG13" i="1" s="1"/>
  <c r="S13" i="1"/>
  <c r="AE12" i="1"/>
  <c r="AG12" i="1" s="1"/>
  <c r="AC12" i="1"/>
  <c r="AD12" i="1" s="1"/>
  <c r="S12" i="1"/>
  <c r="AG11" i="1"/>
  <c r="AG10" i="1"/>
  <c r="AE9" i="1"/>
  <c r="AG9" i="1" s="1"/>
  <c r="S9" i="1"/>
  <c r="S10" i="1" s="1"/>
  <c r="S11" i="1" s="1"/>
  <c r="Y9" i="1"/>
  <c r="AD9" i="1" s="1"/>
  <c r="S8" i="1"/>
  <c r="AE7" i="1"/>
  <c r="AE8" i="1" s="1"/>
  <c r="AF8" i="1" s="1"/>
  <c r="AG8" i="1" s="1"/>
  <c r="AC8" i="1"/>
  <c r="AD8" i="1" s="1"/>
  <c r="S7" i="1"/>
  <c r="AE5" i="1"/>
  <c r="AE6" i="1" s="1"/>
  <c r="AF6" i="1" s="1"/>
  <c r="AG6" i="1" s="1"/>
  <c r="AC5" i="1"/>
  <c r="AD5" i="1" s="1"/>
  <c r="X6" i="1"/>
  <c r="Y6" i="1" s="1"/>
  <c r="S5" i="1"/>
  <c r="S6" i="1" s="1"/>
  <c r="AE4" i="1"/>
  <c r="AG4" i="1" s="1"/>
  <c r="S4" i="1"/>
  <c r="AE3" i="1"/>
  <c r="AG3" i="1" s="1"/>
  <c r="AC3" i="1"/>
  <c r="AD3" i="1" s="1"/>
  <c r="S3" i="1"/>
  <c r="AC6" i="1" l="1"/>
  <c r="AD6" i="1" s="1"/>
  <c r="AG17" i="1"/>
  <c r="AF7" i="1"/>
  <c r="AG7" i="1" s="1"/>
  <c r="AF5" i="1"/>
  <c r="AG5" i="1" s="1"/>
  <c r="AC7" i="1"/>
  <c r="AD7" i="1" s="1"/>
</calcChain>
</file>

<file path=xl/sharedStrings.xml><?xml version="1.0" encoding="utf-8"?>
<sst xmlns="http://schemas.openxmlformats.org/spreadsheetml/2006/main" count="539" uniqueCount="147">
  <si>
    <t>S.No.</t>
  </si>
  <si>
    <t>Location</t>
  </si>
  <si>
    <t>Unit No.</t>
  </si>
  <si>
    <t>Area
(sqm)</t>
  </si>
  <si>
    <t>Category</t>
  </si>
  <si>
    <t>Final Brand</t>
  </si>
  <si>
    <t>Concessionaire</t>
  </si>
  <si>
    <t>For Design</t>
  </si>
  <si>
    <t>For
 Concessionaire</t>
  </si>
  <si>
    <t>Line of Design (LOD)</t>
  </si>
  <si>
    <t>Mechanical, Electrical, Plumbing Fire
(MEPF )</t>
  </si>
  <si>
    <t>IT</t>
  </si>
  <si>
    <t>Expected Date from Chapman Taylor</t>
  </si>
  <si>
    <t>DS Floated</t>
  </si>
  <si>
    <t>DS Approved</t>
  </si>
  <si>
    <t>LOI Floated</t>
  </si>
  <si>
    <t>LOI Status</t>
  </si>
  <si>
    <t xml:space="preserve">Designer Name </t>
  </si>
  <si>
    <t xml:space="preserve"> Onboarding Date</t>
  </si>
  <si>
    <t>Design First-Cut date</t>
  </si>
  <si>
    <t>HOTO to Non Aero from Projects</t>
  </si>
  <si>
    <t>Dates As per disc. 23 oct 24 (Vendor Mob.)</t>
  </si>
  <si>
    <t>HOTO to Concessioner</t>
  </si>
  <si>
    <t>Vendor Mobilization/Site Kick off</t>
  </si>
  <si>
    <t>Fit-out time</t>
  </si>
  <si>
    <t>Fit-out Completion</t>
  </si>
  <si>
    <t>GO LIVE</t>
  </si>
  <si>
    <t>DOM-SHA</t>
  </si>
  <si>
    <r>
      <t>H2-0186(</t>
    </r>
    <r>
      <rPr>
        <sz val="9"/>
        <color theme="1" tint="0.14999847407452621"/>
        <rFont val="Adani Regular"/>
      </rPr>
      <t>H2-0273+H2-0275)</t>
    </r>
  </si>
  <si>
    <t>Coffee</t>
  </si>
  <si>
    <t>Eric Kaysar</t>
  </si>
  <si>
    <t>SKPL</t>
  </si>
  <si>
    <t>N</t>
  </si>
  <si>
    <t>H2-0191(H2-0056+H2-190)</t>
  </si>
  <si>
    <t>Mumbai local restaurants(4 Cuisines wise</t>
  </si>
  <si>
    <t>Foo+Bayroute</t>
  </si>
  <si>
    <t>Y</t>
  </si>
  <si>
    <t>H2-0192(H2-0189)</t>
  </si>
  <si>
    <t>H2-0225(H2-0260)</t>
  </si>
  <si>
    <t>South Indian</t>
  </si>
  <si>
    <t>Gully Kitchen</t>
  </si>
  <si>
    <t>H2-0209(H2-0261)</t>
  </si>
  <si>
    <t>H2-7071(H2-0203)</t>
  </si>
  <si>
    <t>Indian  Food Hall</t>
  </si>
  <si>
    <t>Mid-end Coffee(anchor)+
Food Hall</t>
  </si>
  <si>
    <t>ACME</t>
  </si>
  <si>
    <t>H2-0202(H2-0259)</t>
  </si>
  <si>
    <t>H2-0058(H2-7073)</t>
  </si>
  <si>
    <t>Intl Casual Dining</t>
  </si>
  <si>
    <t>Wagamama</t>
  </si>
  <si>
    <t>MDS</t>
  </si>
  <si>
    <t>H2-0201(H2-0054)</t>
  </si>
  <si>
    <t>Microbrewery</t>
  </si>
  <si>
    <t>FKD</t>
  </si>
  <si>
    <t>DOM-Departure Pier</t>
  </si>
  <si>
    <t>W2-0048</t>
  </si>
  <si>
    <t>QSR</t>
  </si>
  <si>
    <t>Idli.com</t>
  </si>
  <si>
    <t>NSA</t>
  </si>
  <si>
    <t>W2-0058</t>
  </si>
  <si>
    <t>Subway</t>
  </si>
  <si>
    <t>Brand</t>
  </si>
  <si>
    <t>DOM Bus Gates</t>
  </si>
  <si>
    <t>Grab&amp;Go</t>
  </si>
  <si>
    <t>H0-0201</t>
  </si>
  <si>
    <t>Third Wave Coffee</t>
  </si>
  <si>
    <t>Bus Gates(Intl)</t>
  </si>
  <si>
    <t>H0-0208</t>
  </si>
  <si>
    <t>Flying Bites</t>
  </si>
  <si>
    <t>Intl SHA</t>
  </si>
  <si>
    <t>H2-0102(H2-0271)</t>
  </si>
  <si>
    <t>Coffee+Chef concept+Tasting Bar</t>
  </si>
  <si>
    <t>H2-0235(H2-0055,H2-0112)</t>
  </si>
  <si>
    <t>Premium Food Hall</t>
  </si>
  <si>
    <t xml:space="preserve">Nando’s </t>
  </si>
  <si>
    <t>H2-0237</t>
  </si>
  <si>
    <t>Chef Pillai</t>
  </si>
  <si>
    <t>H2-0238</t>
  </si>
  <si>
    <t xml:space="preserve"> Harpal Sokhi</t>
  </si>
  <si>
    <t>H2-0233(H2-0263)</t>
  </si>
  <si>
    <t>Grab &amp; Go</t>
  </si>
  <si>
    <t>Bombay Sweet Shop</t>
  </si>
  <si>
    <t>Intl SHA Piers</t>
  </si>
  <si>
    <t>E2-0041</t>
  </si>
  <si>
    <t>Vegetarian Concept(including Gujarati concept)</t>
  </si>
  <si>
    <t>Thepla House</t>
  </si>
  <si>
    <t xml:space="preserve"> Forecourt</t>
  </si>
  <si>
    <t>F2-0002</t>
  </si>
  <si>
    <t>Hatti Kaapi</t>
  </si>
  <si>
    <t>F2-0007</t>
  </si>
  <si>
    <t>Mumbai Street Food</t>
  </si>
  <si>
    <t>F0-0001(F0-0002)</t>
  </si>
  <si>
    <t>Casual Dining</t>
  </si>
  <si>
    <t>F0-0023(F0-0024)</t>
  </si>
  <si>
    <t>Nando’s /Jamie's Pizzeria</t>
  </si>
  <si>
    <t>F0-0019(F0-0020)</t>
  </si>
  <si>
    <t>WOW eats - Momos china kulfi</t>
  </si>
  <si>
    <t>F0-0016(F0-0018)</t>
  </si>
  <si>
    <t>KFC+Dominos</t>
  </si>
  <si>
    <t>FM - 0052(FM-0015+FM-0016)</t>
  </si>
  <si>
    <t>SKPL - 26 outlet  // 16 designer on board</t>
  </si>
  <si>
    <t>Phase 1</t>
  </si>
  <si>
    <t>Brands</t>
  </si>
  <si>
    <t xml:space="preserve"> 6 outlet first cut - 18th Oct</t>
  </si>
  <si>
    <t>Kids' Gaming Zone (services)</t>
  </si>
  <si>
    <t>Tech Grab &amp; Go+ CTN</t>
  </si>
  <si>
    <t>Pravasi</t>
  </si>
  <si>
    <t>Domestic piers. Project update - Handover on need basis.</t>
  </si>
  <si>
    <t>30th Oct//   7th Nov//        15th Nov</t>
  </si>
  <si>
    <t xml:space="preserve">3 outlet </t>
  </si>
  <si>
    <t>SHA - 15th Nov.</t>
  </si>
  <si>
    <t xml:space="preserve">Render  Submission </t>
  </si>
  <si>
    <t xml:space="preserve">Tender Docket </t>
  </si>
  <si>
    <t xml:space="preserve">PO Issue to Contractor </t>
  </si>
  <si>
    <t>FOO+Bombay Brasserie</t>
  </si>
  <si>
    <t>KMC*+Bayroute</t>
  </si>
  <si>
    <t xml:space="preserve">ARA </t>
  </si>
  <si>
    <t xml:space="preserve">Gordon Ramsay </t>
  </si>
  <si>
    <t>AJ</t>
  </si>
  <si>
    <t xml:space="preserve">Muffins </t>
  </si>
  <si>
    <t xml:space="preserve">NSA </t>
  </si>
  <si>
    <t>H3 5017</t>
  </si>
  <si>
    <t xml:space="preserve">International Lounge </t>
  </si>
  <si>
    <t xml:space="preserve">Design Wilkes </t>
  </si>
  <si>
    <t>Actual submission date</t>
  </si>
  <si>
    <t>Comments/ Inputs from NMIAL &amp; C&amp;W</t>
  </si>
  <si>
    <t>Final Layout from SKPL</t>
  </si>
  <si>
    <t>Awaited</t>
  </si>
  <si>
    <t>On hold. 
LOD to revise</t>
  </si>
  <si>
    <t xml:space="preserve">BRAND </t>
  </si>
  <si>
    <t xml:space="preserve">AJ Kitchen </t>
  </si>
  <si>
    <t>Beer Bar</t>
  </si>
  <si>
    <t>Height</t>
  </si>
  <si>
    <t>Width</t>
  </si>
  <si>
    <t>TOTAL</t>
  </si>
  <si>
    <t xml:space="preserve">Door </t>
  </si>
  <si>
    <t>Total Arean sqmt</t>
  </si>
  <si>
    <t>4'-6"-2nos</t>
  </si>
  <si>
    <t>4'-6"-3nos</t>
  </si>
  <si>
    <t>4'-6"-1nos</t>
  </si>
  <si>
    <t>4'-6"-3 nos</t>
  </si>
  <si>
    <t>4'-6"-2 nos</t>
  </si>
  <si>
    <t>4'-6"-1 nos</t>
  </si>
  <si>
    <t>inc in point 16</t>
  </si>
  <si>
    <t xml:space="preserve">Flex </t>
  </si>
  <si>
    <t>Chayoos</t>
  </si>
  <si>
    <t>still awaited for drwg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</si>
</sst>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20">
    <font>
      <sz val="10"/>
      <color theme="1"/>
      <name val="Adani Regular"/>
      <family val="2"/>
    </font>
    <font>
      <b/>
      <sz val="9"/>
      <color theme="0"/>
      <name val="Adani Regular"/>
      <family val="2"/>
    </font>
    <font>
      <b/>
      <sz val="9"/>
      <name val="Adani Regular"/>
    </font>
    <font>
      <b/>
      <sz val="9"/>
      <color theme="1"/>
      <name val="Adani Regular"/>
    </font>
    <font>
      <sz val="9"/>
      <color theme="1"/>
      <name val="Adani Regular"/>
      <family val="2"/>
    </font>
    <font>
      <sz val="9"/>
      <name val="Adani Regular"/>
    </font>
    <font>
      <sz val="9"/>
      <color theme="1" tint="0.14999847407452621"/>
      <name val="Adani Regular"/>
    </font>
    <font>
      <sz val="9"/>
      <color theme="1"/>
      <name val="Adani Regular"/>
    </font>
    <font>
      <sz val="9"/>
      <name val="Adani Regular"/>
      <family val="2"/>
    </font>
    <font>
      <sz val="10"/>
      <name val="Adani Regular"/>
      <family val="2"/>
    </font>
    <font>
      <b/>
      <sz val="10"/>
      <color theme="1"/>
      <name val="Adani Regular"/>
    </font>
    <font>
      <sz val="9"/>
      <color rgb="FF000000"/>
      <name val="Adani Regular"/>
      <family val="2"/>
    </font>
    <font>
      <sz val="10"/>
      <color theme="1"/>
      <name val="Adani Regular"/>
    </font>
    <font>
      <sz val="9"/>
      <color rgb="FF000000"/>
      <name val="Arial"/>
      <family val="2"/>
    </font>
    <font>
      <sz val="10"/>
      <color rgb="FFFF0000"/>
      <name val="Adani Regular"/>
      <family val="2"/>
    </font>
    <font>
      <sz val="9"/>
      <color rgb="FFFF0000"/>
      <name val="Adani Regular"/>
      <family val="2"/>
    </font>
    <font>
      <sz val="10"/>
      <color rgb="FF0070C0"/>
      <name val="Adani Regular"/>
      <family val="2"/>
    </font>
    <font>
      <sz val="10"/>
      <name val="Adani Regular"/>
    </font>
    <font>
      <b/>
      <sz val="9"/>
      <color theme="0"/>
      <name val="Adani Regular"/>
    </font>
    <font>
      <b/>
      <sz val="10"/>
      <name val="Adani Regular"/>
    </font>
  </fonts>
  <fills count="15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FFFFFF"/>
        <bgColor rgb="FFC0E6F5"/>
      </patternFill>
    </fill>
    <fill>
      <patternFill patternType="solid">
        <fgColor rgb="FFFFFFF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5" fontId="3" fillId="4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/>
    </xf>
    <xf numFmtId="164" fontId="4" fillId="0" borderId="1" xfId="0" applyNumberFormat="1" applyFont="1" applyBorder="1" applyAlignment="1">
      <alignment horizontal="center" vertical="center"/>
    </xf>
    <xf numFmtId="15" fontId="0" fillId="6" borderId="1" xfId="0" applyNumberFormat="1" applyFill="1" applyBorder="1" applyAlignment="1">
      <alignment vertical="center"/>
    </xf>
    <xf numFmtId="15" fontId="0" fillId="7" borderId="1" xfId="0" applyNumberFormat="1" applyFill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5" fontId="0" fillId="0" borderId="1" xfId="0" applyNumberFormat="1" applyBorder="1" applyAlignment="1">
      <alignment vertical="center"/>
    </xf>
    <xf numFmtId="15" fontId="9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horizontal="left" vertical="center" wrapText="1" readingOrder="1"/>
    </xf>
    <xf numFmtId="2" fontId="7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2" fontId="4" fillId="5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vertical="center"/>
    </xf>
    <xf numFmtId="0" fontId="4" fillId="5" borderId="1" xfId="0" applyFont="1" applyFill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4" fillId="5" borderId="6" xfId="0" applyFont="1" applyFill="1" applyBorder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0" fontId="4" fillId="9" borderId="6" xfId="0" applyFont="1" applyFill="1" applyBorder="1" applyAlignment="1">
      <alignment horizontal="left" vertical="center" wrapText="1"/>
    </xf>
    <xf numFmtId="0" fontId="11" fillId="10" borderId="6" xfId="0" applyFont="1" applyFill="1" applyBorder="1" applyAlignment="1">
      <alignment horizontal="center" vertical="center" wrapText="1"/>
    </xf>
    <xf numFmtId="0" fontId="11" fillId="11" borderId="6" xfId="0" applyFont="1" applyFill="1" applyBorder="1" applyAlignment="1">
      <alignment vertical="center" wrapText="1"/>
    </xf>
    <xf numFmtId="0" fontId="0" fillId="0" borderId="6" xfId="0" applyBorder="1" applyAlignment="1">
      <alignment vertical="center"/>
    </xf>
    <xf numFmtId="0" fontId="10" fillId="12" borderId="3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10" xfId="0" applyFont="1" applyFill="1" applyBorder="1" applyAlignment="1">
      <alignment horizontal="center" vertical="center" wrapText="1"/>
    </xf>
    <xf numFmtId="0" fontId="10" fillId="12" borderId="3" xfId="0" applyFont="1" applyFill="1" applyBorder="1" applyAlignment="1">
      <alignment vertical="center"/>
    </xf>
    <xf numFmtId="0" fontId="10" fillId="12" borderId="5" xfId="0" applyFont="1" applyFill="1" applyBorder="1" applyAlignment="1">
      <alignment vertical="center"/>
    </xf>
    <xf numFmtId="0" fontId="0" fillId="12" borderId="9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0" xfId="0" applyFont="1" applyAlignment="1">
      <alignment vertical="center"/>
    </xf>
    <xf numFmtId="15" fontId="12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15" fontId="0" fillId="0" borderId="1" xfId="0" applyNumberFormat="1" applyBorder="1" applyAlignment="1">
      <alignment horizontal="center" vertical="center"/>
    </xf>
    <xf numFmtId="15" fontId="14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5" fontId="16" fillId="0" borderId="1" xfId="0" applyNumberFormat="1" applyFont="1" applyBorder="1" applyAlignment="1">
      <alignment horizontal="center" vertical="center"/>
    </xf>
    <xf numFmtId="0" fontId="1" fillId="13" borderId="1" xfId="0" applyFont="1" applyFill="1" applyBorder="1" applyAlignment="1">
      <alignment horizontal="center" vertical="center" wrapText="1"/>
    </xf>
    <xf numFmtId="15" fontId="14" fillId="0" borderId="1" xfId="0" applyNumberFormat="1" applyFont="1" applyBorder="1" applyAlignment="1">
      <alignment horizontal="center" vertical="center" wrapText="1"/>
    </xf>
    <xf numFmtId="15" fontId="0" fillId="5" borderId="1" xfId="0" applyNumberFormat="1" applyFill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0" fillId="14" borderId="1" xfId="0" applyFill="1" applyBorder="1" applyAlignment="1">
      <alignment vertical="center"/>
    </xf>
    <xf numFmtId="4" fontId="17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14" borderId="1" xfId="0" applyNumberFormat="1" applyFill="1" applyBorder="1" applyAlignment="1">
      <alignment vertical="center"/>
    </xf>
    <xf numFmtId="4" fontId="19" fillId="14" borderId="1" xfId="0" applyNumberFormat="1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4" fontId="19" fillId="5" borderId="1" xfId="0" applyNumberFormat="1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12" borderId="3" xfId="0" applyFont="1" applyFill="1" applyBorder="1" applyAlignment="1">
      <alignment horizontal="center" vertical="center"/>
    </xf>
    <xf numFmtId="0" fontId="10" fillId="12" borderId="4" xfId="0" applyFont="1" applyFill="1" applyBorder="1" applyAlignment="1">
      <alignment horizontal="center" vertical="center"/>
    </xf>
    <xf numFmtId="0" fontId="10" fillId="12" borderId="5" xfId="0" applyFont="1" applyFill="1" applyBorder="1" applyAlignment="1">
      <alignment horizontal="center" vertical="center"/>
    </xf>
    <xf numFmtId="0" fontId="10" fillId="12" borderId="7" xfId="0" applyFont="1" applyFill="1" applyBorder="1" applyAlignment="1">
      <alignment horizontal="center" vertical="center"/>
    </xf>
    <xf numFmtId="0" fontId="10" fillId="12" borderId="8" xfId="0" applyFont="1" applyFill="1" applyBorder="1" applyAlignment="1">
      <alignment horizontal="center" vertical="center"/>
    </xf>
    <xf numFmtId="0" fontId="10" fillId="12" borderId="9" xfId="0" applyFont="1" applyFill="1" applyBorder="1" applyAlignment="1">
      <alignment horizontal="center" vertical="center"/>
    </xf>
    <xf numFmtId="0" fontId="10" fillId="8" borderId="6" xfId="0" applyFont="1" applyFill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0" fillId="12" borderId="3" xfId="0" applyFill="1" applyBorder="1" applyAlignment="1">
      <alignment horizontal="center" vertical="center"/>
    </xf>
    <xf numFmtId="0" fontId="0" fillId="12" borderId="5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30074992\Desktop\16.10.24-%20NMIAL%20SUMMARY%20OVERALL.xlsx" TargetMode="External"/><Relationship Id="rId1" Type="http://schemas.openxmlformats.org/officeDocument/2006/relationships/externalLinkPath" Target="https://travelfoodservices-my.sharepoint.com/Users/30074992/Desktop/16.10.24-%20NMIAL%20SUMMARY%20OVER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Overall Summary"/>
      <sheetName val="Summary Sheet"/>
      <sheetName val="AMRPL"/>
      <sheetName val="Retail"/>
      <sheetName val="SKPL"/>
      <sheetName val="F&amp;B"/>
      <sheetName val="OSPREE."/>
      <sheetName val="F&amp;B_Timelines"/>
      <sheetName val="AMRPL 1"/>
      <sheetName val="Other LOBs"/>
      <sheetName val="Status Upd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O4">
            <v>45583</v>
          </cell>
          <cell r="AD4">
            <v>120</v>
          </cell>
        </row>
        <row r="5">
          <cell r="O5">
            <v>45583</v>
          </cell>
          <cell r="AD5">
            <v>120</v>
          </cell>
        </row>
        <row r="7">
          <cell r="Q7">
            <v>45586</v>
          </cell>
        </row>
        <row r="9">
          <cell r="O9">
            <v>45583</v>
          </cell>
          <cell r="AD9">
            <v>120</v>
          </cell>
        </row>
        <row r="10">
          <cell r="O10">
            <v>45583</v>
          </cell>
          <cell r="AD10">
            <v>110</v>
          </cell>
        </row>
        <row r="19">
          <cell r="O19">
            <v>45583</v>
          </cell>
          <cell r="AD19">
            <v>110</v>
          </cell>
        </row>
        <row r="21">
          <cell r="O21">
            <v>45583</v>
          </cell>
        </row>
        <row r="22">
          <cell r="O22">
            <v>45583</v>
          </cell>
          <cell r="AD22">
            <v>110</v>
          </cell>
        </row>
        <row r="23">
          <cell r="O23">
            <v>45583</v>
          </cell>
          <cell r="AD23">
            <v>110</v>
          </cell>
        </row>
        <row r="24">
          <cell r="O24">
            <v>45583</v>
          </cell>
          <cell r="AD24">
            <v>110</v>
          </cell>
        </row>
        <row r="27">
          <cell r="O27">
            <v>45583</v>
          </cell>
        </row>
        <row r="28">
          <cell r="O28">
            <v>45583</v>
          </cell>
        </row>
        <row r="29">
          <cell r="O29">
            <v>45583</v>
          </cell>
          <cell r="AD29">
            <v>110</v>
          </cell>
        </row>
        <row r="30">
          <cell r="O30">
            <v>45583</v>
          </cell>
          <cell r="AD30">
            <v>110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89015-A456-4E70-8B6F-30632776DA23}">
  <dimension ref="A1:AG34"/>
  <sheetViews>
    <sheetView topLeftCell="E1" zoomScale="115" workbookViewId="0">
      <pane ySplit="1" topLeftCell="A7" activePane="bottomLeft" state="frozen"/>
      <selection activeCell="U1" sqref="U1"/>
      <selection pane="bottomLeft" activeCell="F12" sqref="F12"/>
    </sheetView>
  </sheetViews>
  <sheetFormatPr defaultColWidth="8.90625" defaultRowHeight="12.5"/>
  <cols>
    <col min="1" max="1" width="6.36328125" style="5" customWidth="1"/>
    <col min="2" max="2" width="12" style="5" bestFit="1" customWidth="1"/>
    <col min="3" max="3" width="14.1796875" style="5" bestFit="1" customWidth="1"/>
    <col min="4" max="4" width="9.54296875" style="30" hidden="1" customWidth="1"/>
    <col min="5" max="5" width="15.1796875" style="5" customWidth="1"/>
    <col min="6" max="6" width="18" style="5" customWidth="1"/>
    <col min="7" max="7" width="15.90625" style="42" hidden="1" customWidth="1"/>
    <col min="8" max="8" width="13.90625" style="5" hidden="1" customWidth="1"/>
    <col min="9" max="9" width="18.08984375" style="5" hidden="1" customWidth="1"/>
    <col min="10" max="10" width="10.81640625" style="5" hidden="1" customWidth="1"/>
    <col min="11" max="11" width="16.08984375" style="5" hidden="1" customWidth="1"/>
    <col min="12" max="12" width="6.81640625" style="5" hidden="1" customWidth="1"/>
    <col min="13" max="13" width="16.81640625" style="5" hidden="1" customWidth="1"/>
    <col min="14" max="14" width="13.90625" style="5" hidden="1" customWidth="1"/>
    <col min="15" max="15" width="9.90625" style="5" hidden="1" customWidth="1"/>
    <col min="16" max="16" width="9.08984375" style="5" hidden="1" customWidth="1"/>
    <col min="17" max="17" width="9.36328125" style="5" hidden="1" customWidth="1"/>
    <col min="18" max="18" width="13.36328125" style="5" bestFit="1" customWidth="1"/>
    <col min="19" max="19" width="12.54296875" style="5" bestFit="1" customWidth="1"/>
    <col min="20" max="20" width="11.6328125" style="5" customWidth="1"/>
    <col min="21" max="22" width="11.6328125" style="42" customWidth="1"/>
    <col min="23" max="23" width="12.81640625" style="42" customWidth="1"/>
    <col min="24" max="24" width="11.6328125" style="5" customWidth="1"/>
    <col min="25" max="25" width="13.453125" style="5" customWidth="1"/>
    <col min="26" max="26" width="13.08984375" style="5" customWidth="1"/>
    <col min="27" max="28" width="11.81640625" style="5" customWidth="1"/>
    <col min="29" max="29" width="9.54296875" style="5" customWidth="1"/>
    <col min="30" max="30" width="11" style="5" customWidth="1"/>
    <col min="31" max="31" width="8.08984375" style="5" customWidth="1"/>
    <col min="32" max="32" width="12.1796875" style="5" customWidth="1"/>
    <col min="33" max="33" width="12.54296875" style="5" customWidth="1"/>
    <col min="34" max="16384" width="8.90625" style="5"/>
  </cols>
  <sheetData>
    <row r="1" spans="1:33" ht="46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56" t="s">
        <v>124</v>
      </c>
      <c r="V1" s="56" t="s">
        <v>125</v>
      </c>
      <c r="W1" s="56" t="s">
        <v>126</v>
      </c>
      <c r="X1" s="1" t="s">
        <v>111</v>
      </c>
      <c r="Y1" s="1" t="s">
        <v>112</v>
      </c>
      <c r="Z1" s="1" t="s">
        <v>113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</row>
    <row r="2" spans="1:33" ht="23">
      <c r="A2" s="6">
        <v>1</v>
      </c>
      <c r="B2" s="7" t="s">
        <v>27</v>
      </c>
      <c r="C2" s="8" t="s">
        <v>28</v>
      </c>
      <c r="D2" s="9">
        <v>128.91999999999999</v>
      </c>
      <c r="E2" s="10" t="s">
        <v>29</v>
      </c>
      <c r="F2" s="11" t="s">
        <v>130</v>
      </c>
      <c r="G2" s="23" t="s">
        <v>31</v>
      </c>
      <c r="H2" s="12"/>
      <c r="I2" s="12"/>
      <c r="J2" s="12"/>
      <c r="K2" s="12"/>
      <c r="L2" s="13"/>
      <c r="M2" s="13"/>
      <c r="N2" s="14" t="s">
        <v>32</v>
      </c>
      <c r="O2" s="14" t="s">
        <v>32</v>
      </c>
      <c r="P2" s="6" t="s">
        <v>32</v>
      </c>
      <c r="Q2" s="6" t="s">
        <v>32</v>
      </c>
      <c r="R2" s="59" t="s">
        <v>129</v>
      </c>
      <c r="S2" s="19">
        <v>45618</v>
      </c>
      <c r="T2" s="19">
        <v>45625</v>
      </c>
      <c r="U2" s="19">
        <v>45628</v>
      </c>
      <c r="V2" s="19">
        <v>45631</v>
      </c>
      <c r="W2" s="19">
        <v>45638</v>
      </c>
      <c r="X2" s="19">
        <v>45648</v>
      </c>
      <c r="Y2" s="19">
        <v>45660</v>
      </c>
      <c r="Z2" s="19">
        <v>45672</v>
      </c>
      <c r="AA2" s="15">
        <v>45611</v>
      </c>
      <c r="AB2" s="16">
        <v>45641</v>
      </c>
      <c r="AC2" s="58">
        <v>45641</v>
      </c>
      <c r="AD2" s="58">
        <v>45675</v>
      </c>
      <c r="AE2" s="17">
        <v>60</v>
      </c>
      <c r="AF2" s="58">
        <f>AD2+AE2</f>
        <v>45735</v>
      </c>
      <c r="AG2" s="58">
        <v>45736</v>
      </c>
    </row>
    <row r="3" spans="1:33" ht="34.5">
      <c r="A3" s="6">
        <f>A2+1</f>
        <v>2</v>
      </c>
      <c r="B3" s="7" t="s">
        <v>27</v>
      </c>
      <c r="C3" s="18" t="s">
        <v>33</v>
      </c>
      <c r="D3" s="9">
        <v>572.82000000000005</v>
      </c>
      <c r="E3" s="10" t="s">
        <v>34</v>
      </c>
      <c r="F3" s="11" t="s">
        <v>115</v>
      </c>
      <c r="G3" s="23" t="s">
        <v>31</v>
      </c>
      <c r="H3" s="12"/>
      <c r="I3" s="12"/>
      <c r="J3" s="12"/>
      <c r="K3" s="12"/>
      <c r="L3" s="13"/>
      <c r="M3" s="13"/>
      <c r="N3" s="14" t="s">
        <v>36</v>
      </c>
      <c r="O3" s="14" t="s">
        <v>36</v>
      </c>
      <c r="P3" s="6" t="s">
        <v>32</v>
      </c>
      <c r="Q3" s="6" t="s">
        <v>32</v>
      </c>
      <c r="R3" s="6" t="s">
        <v>45</v>
      </c>
      <c r="S3" s="19">
        <f>[1]SKPL!O4</f>
        <v>45583</v>
      </c>
      <c r="T3" s="19">
        <v>45596</v>
      </c>
      <c r="U3" s="55">
        <v>45600</v>
      </c>
      <c r="V3" s="55">
        <v>45605</v>
      </c>
      <c r="W3" s="55">
        <v>45618</v>
      </c>
      <c r="X3" s="19">
        <f>W3+20</f>
        <v>45638</v>
      </c>
      <c r="Y3" s="19">
        <f>X3+15</f>
        <v>45653</v>
      </c>
      <c r="Z3" s="19">
        <f>Y3+7</f>
        <v>45660</v>
      </c>
      <c r="AA3" s="15">
        <v>45611</v>
      </c>
      <c r="AB3" s="16">
        <v>45641</v>
      </c>
      <c r="AC3" s="19">
        <f t="shared" ref="AC3:AC8" si="0">MAX(Y3+15,AA3)</f>
        <v>45668</v>
      </c>
      <c r="AD3" s="19">
        <f t="shared" ref="AD3:AD9" si="1">AC3+1</f>
        <v>45669</v>
      </c>
      <c r="AE3" s="17">
        <f>[1]SKPL!AD4</f>
        <v>120</v>
      </c>
      <c r="AF3" s="19">
        <f>AD3+AE3</f>
        <v>45789</v>
      </c>
      <c r="AG3" s="20">
        <f>AF3+1</f>
        <v>45790</v>
      </c>
    </row>
    <row r="4" spans="1:33" ht="34.5">
      <c r="A4" s="6">
        <f t="shared" ref="A4:A27" si="2">A3+1</f>
        <v>3</v>
      </c>
      <c r="B4" s="7" t="s">
        <v>27</v>
      </c>
      <c r="C4" s="18" t="s">
        <v>37</v>
      </c>
      <c r="D4" s="9">
        <v>215.51</v>
      </c>
      <c r="E4" s="10" t="s">
        <v>34</v>
      </c>
      <c r="F4" s="11" t="s">
        <v>114</v>
      </c>
      <c r="G4" s="23" t="s">
        <v>31</v>
      </c>
      <c r="H4" s="12"/>
      <c r="I4" s="12"/>
      <c r="J4" s="12"/>
      <c r="K4" s="12"/>
      <c r="L4" s="13"/>
      <c r="M4" s="13"/>
      <c r="N4" s="14" t="s">
        <v>36</v>
      </c>
      <c r="O4" s="14" t="s">
        <v>36</v>
      </c>
      <c r="P4" s="6" t="s">
        <v>32</v>
      </c>
      <c r="Q4" s="6" t="s">
        <v>32</v>
      </c>
      <c r="R4" s="6" t="s">
        <v>116</v>
      </c>
      <c r="S4" s="19">
        <f>[1]SKPL!O5</f>
        <v>45583</v>
      </c>
      <c r="T4" s="19">
        <v>45596</v>
      </c>
      <c r="U4" s="55">
        <v>45600</v>
      </c>
      <c r="V4" s="55">
        <v>45605</v>
      </c>
      <c r="W4" s="55">
        <v>45619</v>
      </c>
      <c r="X4" s="19">
        <f t="shared" ref="X4:X8" si="3">T4+25</f>
        <v>45621</v>
      </c>
      <c r="Y4" s="19">
        <f t="shared" ref="Y4:Y11" si="4">X4+15</f>
        <v>45636</v>
      </c>
      <c r="Z4" s="19">
        <f>Y4+7</f>
        <v>45643</v>
      </c>
      <c r="AA4" s="15">
        <v>45611</v>
      </c>
      <c r="AB4" s="16">
        <v>45641</v>
      </c>
      <c r="AC4" s="19">
        <f t="shared" si="0"/>
        <v>45651</v>
      </c>
      <c r="AD4" s="19">
        <f t="shared" si="1"/>
        <v>45652</v>
      </c>
      <c r="AE4" s="17">
        <f>[1]SKPL!AD5</f>
        <v>120</v>
      </c>
      <c r="AF4" s="19">
        <f t="shared" ref="AF4:AF8" si="5">AE4+AA4</f>
        <v>45731</v>
      </c>
      <c r="AG4" s="20">
        <f>AF4+1</f>
        <v>45732</v>
      </c>
    </row>
    <row r="5" spans="1:33" ht="23">
      <c r="A5" s="6">
        <f t="shared" si="2"/>
        <v>4</v>
      </c>
      <c r="B5" s="7" t="s">
        <v>27</v>
      </c>
      <c r="C5" s="18" t="s">
        <v>38</v>
      </c>
      <c r="D5" s="9">
        <v>124.62</v>
      </c>
      <c r="E5" s="7" t="s">
        <v>39</v>
      </c>
      <c r="F5" s="11" t="s">
        <v>40</v>
      </c>
      <c r="G5" s="23" t="s">
        <v>31</v>
      </c>
      <c r="H5" s="12"/>
      <c r="I5" s="21"/>
      <c r="J5" s="21"/>
      <c r="K5" s="12"/>
      <c r="L5" s="13"/>
      <c r="M5" s="13"/>
      <c r="N5" s="14" t="s">
        <v>36</v>
      </c>
      <c r="O5" s="14" t="s">
        <v>36</v>
      </c>
      <c r="P5" s="6" t="s">
        <v>32</v>
      </c>
      <c r="Q5" s="6" t="s">
        <v>32</v>
      </c>
      <c r="R5" s="6" t="s">
        <v>58</v>
      </c>
      <c r="S5" s="19">
        <f>[1]SKPL!O9</f>
        <v>45583</v>
      </c>
      <c r="T5" s="19">
        <v>45596</v>
      </c>
      <c r="U5" s="55">
        <v>45600</v>
      </c>
      <c r="V5" s="55">
        <v>45605</v>
      </c>
      <c r="W5" s="55" t="s">
        <v>127</v>
      </c>
      <c r="X5" s="19">
        <f t="shared" si="3"/>
        <v>45621</v>
      </c>
      <c r="Y5" s="19">
        <f t="shared" si="4"/>
        <v>45636</v>
      </c>
      <c r="Z5" s="19">
        <f>Y5+10</f>
        <v>45646</v>
      </c>
      <c r="AA5" s="15">
        <v>45611</v>
      </c>
      <c r="AB5" s="16">
        <v>45641</v>
      </c>
      <c r="AC5" s="19">
        <f t="shared" si="0"/>
        <v>45651</v>
      </c>
      <c r="AD5" s="19">
        <f t="shared" si="1"/>
        <v>45652</v>
      </c>
      <c r="AE5" s="17">
        <f>[1]SKPL!AD9</f>
        <v>120</v>
      </c>
      <c r="AF5" s="19">
        <f t="shared" si="5"/>
        <v>45731</v>
      </c>
      <c r="AG5" s="20">
        <f t="shared" ref="AG5:AG10" si="6">AF5+1</f>
        <v>45732</v>
      </c>
    </row>
    <row r="6" spans="1:33" ht="23">
      <c r="A6" s="6">
        <f t="shared" si="2"/>
        <v>5</v>
      </c>
      <c r="B6" s="7" t="s">
        <v>27</v>
      </c>
      <c r="C6" s="18" t="s">
        <v>41</v>
      </c>
      <c r="D6" s="9">
        <v>86.01</v>
      </c>
      <c r="E6" s="7" t="s">
        <v>39</v>
      </c>
      <c r="F6" s="11" t="s">
        <v>40</v>
      </c>
      <c r="G6" s="23" t="s">
        <v>31</v>
      </c>
      <c r="H6" s="12"/>
      <c r="I6" s="21"/>
      <c r="J6" s="21"/>
      <c r="K6" s="12"/>
      <c r="L6" s="13"/>
      <c r="M6" s="13"/>
      <c r="N6" s="14" t="s">
        <v>36</v>
      </c>
      <c r="O6" s="14" t="s">
        <v>36</v>
      </c>
      <c r="P6" s="6" t="s">
        <v>32</v>
      </c>
      <c r="Q6" s="6" t="s">
        <v>32</v>
      </c>
      <c r="R6" s="6" t="s">
        <v>58</v>
      </c>
      <c r="S6" s="19">
        <f>S5</f>
        <v>45583</v>
      </c>
      <c r="T6" s="19">
        <v>45596</v>
      </c>
      <c r="U6" s="55">
        <v>45600</v>
      </c>
      <c r="V6" s="55">
        <v>45605</v>
      </c>
      <c r="W6" s="55" t="s">
        <v>127</v>
      </c>
      <c r="X6" s="19">
        <f t="shared" si="3"/>
        <v>45621</v>
      </c>
      <c r="Y6" s="19">
        <f t="shared" si="4"/>
        <v>45636</v>
      </c>
      <c r="Z6" s="19">
        <f>Y6+9</f>
        <v>45645</v>
      </c>
      <c r="AA6" s="15">
        <v>45611</v>
      </c>
      <c r="AB6" s="16">
        <v>45641</v>
      </c>
      <c r="AC6" s="19">
        <f t="shared" si="0"/>
        <v>45651</v>
      </c>
      <c r="AD6" s="19">
        <f t="shared" si="1"/>
        <v>45652</v>
      </c>
      <c r="AE6" s="17">
        <f>AE5</f>
        <v>120</v>
      </c>
      <c r="AF6" s="19">
        <f t="shared" si="5"/>
        <v>45731</v>
      </c>
      <c r="AG6" s="20">
        <f t="shared" si="6"/>
        <v>45732</v>
      </c>
    </row>
    <row r="7" spans="1:33" ht="34.5">
      <c r="A7" s="6">
        <f t="shared" si="2"/>
        <v>6</v>
      </c>
      <c r="B7" s="7" t="s">
        <v>27</v>
      </c>
      <c r="C7" s="18" t="s">
        <v>42</v>
      </c>
      <c r="D7" s="9">
        <v>425.36</v>
      </c>
      <c r="E7" s="7" t="s">
        <v>43</v>
      </c>
      <c r="F7" s="11" t="s">
        <v>44</v>
      </c>
      <c r="G7" s="23" t="s">
        <v>31</v>
      </c>
      <c r="H7" s="12"/>
      <c r="I7" s="21"/>
      <c r="J7" s="21"/>
      <c r="K7" s="12"/>
      <c r="L7" s="13"/>
      <c r="M7" s="13"/>
      <c r="N7" s="14" t="s">
        <v>36</v>
      </c>
      <c r="O7" s="14" t="s">
        <v>36</v>
      </c>
      <c r="P7" s="6" t="s">
        <v>32</v>
      </c>
      <c r="Q7" s="6" t="s">
        <v>32</v>
      </c>
      <c r="R7" s="6" t="s">
        <v>45</v>
      </c>
      <c r="S7" s="19">
        <f>[1]SKPL!O10</f>
        <v>45583</v>
      </c>
      <c r="T7" s="19">
        <v>45596</v>
      </c>
      <c r="U7" s="55">
        <v>45600</v>
      </c>
      <c r="V7" s="55">
        <v>45605</v>
      </c>
      <c r="W7" s="57" t="s">
        <v>128</v>
      </c>
      <c r="X7" s="19">
        <f t="shared" si="3"/>
        <v>45621</v>
      </c>
      <c r="Y7" s="19">
        <f t="shared" si="4"/>
        <v>45636</v>
      </c>
      <c r="Z7" s="19">
        <f>Y7+7</f>
        <v>45643</v>
      </c>
      <c r="AA7" s="15">
        <v>45611</v>
      </c>
      <c r="AB7" s="16">
        <v>45641</v>
      </c>
      <c r="AC7" s="19">
        <f t="shared" si="0"/>
        <v>45651</v>
      </c>
      <c r="AD7" s="19">
        <f t="shared" si="1"/>
        <v>45652</v>
      </c>
      <c r="AE7" s="17">
        <f>[1]SKPL!AD10</f>
        <v>110</v>
      </c>
      <c r="AF7" s="19">
        <f t="shared" si="5"/>
        <v>45721</v>
      </c>
      <c r="AG7" s="19">
        <f t="shared" si="6"/>
        <v>45722</v>
      </c>
    </row>
    <row r="8" spans="1:33" ht="34.5">
      <c r="A8" s="6">
        <f t="shared" si="2"/>
        <v>7</v>
      </c>
      <c r="B8" s="7" t="s">
        <v>27</v>
      </c>
      <c r="C8" s="18" t="s">
        <v>46</v>
      </c>
      <c r="D8" s="9">
        <v>489.32</v>
      </c>
      <c r="E8" s="7" t="s">
        <v>43</v>
      </c>
      <c r="F8" s="11" t="s">
        <v>44</v>
      </c>
      <c r="G8" s="23" t="s">
        <v>31</v>
      </c>
      <c r="H8" s="12"/>
      <c r="I8" s="21"/>
      <c r="J8" s="21"/>
      <c r="K8" s="12"/>
      <c r="L8" s="13"/>
      <c r="M8" s="13"/>
      <c r="N8" s="14" t="s">
        <v>36</v>
      </c>
      <c r="O8" s="14" t="s">
        <v>36</v>
      </c>
      <c r="P8" s="6" t="s">
        <v>32</v>
      </c>
      <c r="Q8" s="6" t="s">
        <v>32</v>
      </c>
      <c r="R8" s="6" t="s">
        <v>45</v>
      </c>
      <c r="S8" s="19">
        <f>[1]SKPL!O10</f>
        <v>45583</v>
      </c>
      <c r="T8" s="19">
        <v>45596</v>
      </c>
      <c r="U8" s="55">
        <v>45600</v>
      </c>
      <c r="V8" s="55">
        <v>45605</v>
      </c>
      <c r="W8" s="57" t="s">
        <v>128</v>
      </c>
      <c r="X8" s="19">
        <f t="shared" si="3"/>
        <v>45621</v>
      </c>
      <c r="Y8" s="19">
        <f t="shared" si="4"/>
        <v>45636</v>
      </c>
      <c r="Z8" s="19">
        <f>Y8+7</f>
        <v>45643</v>
      </c>
      <c r="AA8" s="15">
        <v>45611</v>
      </c>
      <c r="AB8" s="16">
        <v>45641</v>
      </c>
      <c r="AC8" s="19">
        <f t="shared" si="0"/>
        <v>45651</v>
      </c>
      <c r="AD8" s="19">
        <f t="shared" si="1"/>
        <v>45652</v>
      </c>
      <c r="AE8" s="17">
        <f>AE7</f>
        <v>110</v>
      </c>
      <c r="AF8" s="19">
        <f t="shared" si="5"/>
        <v>45721</v>
      </c>
      <c r="AG8" s="19">
        <f t="shared" si="6"/>
        <v>45722</v>
      </c>
    </row>
    <row r="9" spans="1:33" ht="23">
      <c r="A9" s="6">
        <f t="shared" si="2"/>
        <v>8</v>
      </c>
      <c r="B9" s="7" t="s">
        <v>27</v>
      </c>
      <c r="C9" s="54" t="s">
        <v>47</v>
      </c>
      <c r="D9" s="9">
        <v>384.48</v>
      </c>
      <c r="E9" s="7" t="s">
        <v>48</v>
      </c>
      <c r="F9" s="11" t="s">
        <v>49</v>
      </c>
      <c r="G9" s="23" t="s">
        <v>31</v>
      </c>
      <c r="H9" s="12"/>
      <c r="I9" s="21"/>
      <c r="J9" s="21"/>
      <c r="K9" s="12"/>
      <c r="L9" s="13"/>
      <c r="M9" s="13"/>
      <c r="N9" s="14" t="s">
        <v>36</v>
      </c>
      <c r="O9" s="14" t="s">
        <v>36</v>
      </c>
      <c r="P9" s="6" t="s">
        <v>32</v>
      </c>
      <c r="Q9" s="6" t="s">
        <v>32</v>
      </c>
      <c r="R9" s="6" t="s">
        <v>50</v>
      </c>
      <c r="S9" s="19">
        <f>[1]SKPL!O19</f>
        <v>45583</v>
      </c>
      <c r="T9" s="19">
        <v>45616</v>
      </c>
      <c r="U9" s="53">
        <v>45618</v>
      </c>
      <c r="V9" s="55">
        <v>45622</v>
      </c>
      <c r="W9" s="55">
        <v>45636</v>
      </c>
      <c r="X9" s="19">
        <f t="shared" ref="X9:X17" si="7">W9+15</f>
        <v>45651</v>
      </c>
      <c r="Y9" s="19">
        <f t="shared" si="4"/>
        <v>45666</v>
      </c>
      <c r="Z9" s="19">
        <f>Y9+7</f>
        <v>45673</v>
      </c>
      <c r="AA9" s="15">
        <v>45611</v>
      </c>
      <c r="AB9" s="16">
        <v>45641</v>
      </c>
      <c r="AC9" s="19">
        <f>MAX(Y9+15,AA9)</f>
        <v>45681</v>
      </c>
      <c r="AD9" s="19">
        <f t="shared" si="1"/>
        <v>45682</v>
      </c>
      <c r="AE9" s="17">
        <f>[1]SKPL!AD19</f>
        <v>110</v>
      </c>
      <c r="AF9" s="19">
        <f>AD9+AE9</f>
        <v>45792</v>
      </c>
      <c r="AG9" s="19">
        <f t="shared" si="6"/>
        <v>45793</v>
      </c>
    </row>
    <row r="10" spans="1:33" ht="23">
      <c r="A10" s="6">
        <f t="shared" si="2"/>
        <v>9</v>
      </c>
      <c r="B10" s="7" t="s">
        <v>27</v>
      </c>
      <c r="C10" s="54" t="s">
        <v>51</v>
      </c>
      <c r="D10" s="9">
        <v>299.10000000000002</v>
      </c>
      <c r="E10" s="7" t="s">
        <v>52</v>
      </c>
      <c r="F10" s="11" t="s">
        <v>131</v>
      </c>
      <c r="G10" s="23" t="s">
        <v>31</v>
      </c>
      <c r="H10" s="12"/>
      <c r="I10" s="21"/>
      <c r="J10" s="12"/>
      <c r="K10" s="12"/>
      <c r="L10" s="13"/>
      <c r="M10" s="13"/>
      <c r="N10" s="14" t="s">
        <v>36</v>
      </c>
      <c r="O10" s="14" t="s">
        <v>36</v>
      </c>
      <c r="P10" s="6" t="s">
        <v>32</v>
      </c>
      <c r="Q10" s="6" t="s">
        <v>32</v>
      </c>
      <c r="R10" s="6" t="s">
        <v>53</v>
      </c>
      <c r="S10" s="19">
        <f>S9</f>
        <v>45583</v>
      </c>
      <c r="T10" s="19">
        <v>45596</v>
      </c>
      <c r="U10" s="55">
        <v>45600</v>
      </c>
      <c r="V10" s="55">
        <v>45605</v>
      </c>
      <c r="W10" s="55">
        <v>45621</v>
      </c>
      <c r="X10" s="19">
        <f t="shared" si="7"/>
        <v>45636</v>
      </c>
      <c r="Y10" s="19">
        <f t="shared" si="4"/>
        <v>45651</v>
      </c>
      <c r="Z10" s="19">
        <f>Y10+7</f>
        <v>45658</v>
      </c>
      <c r="AA10" s="15">
        <v>45603</v>
      </c>
      <c r="AB10" s="16">
        <v>45641</v>
      </c>
      <c r="AC10" s="19"/>
      <c r="AD10" s="19"/>
      <c r="AE10" s="17"/>
      <c r="AF10" s="19"/>
      <c r="AG10" s="19">
        <f t="shared" si="6"/>
        <v>1</v>
      </c>
    </row>
    <row r="11" spans="1:33" ht="23">
      <c r="A11" s="6">
        <f t="shared" si="2"/>
        <v>10</v>
      </c>
      <c r="B11" s="7" t="s">
        <v>54</v>
      </c>
      <c r="C11" s="18" t="s">
        <v>55</v>
      </c>
      <c r="D11" s="22">
        <v>32</v>
      </c>
      <c r="E11" s="7" t="s">
        <v>56</v>
      </c>
      <c r="F11" s="11" t="s">
        <v>57</v>
      </c>
      <c r="G11" s="23" t="s">
        <v>31</v>
      </c>
      <c r="H11" s="12"/>
      <c r="I11" s="21"/>
      <c r="J11" s="21"/>
      <c r="K11" s="12"/>
      <c r="L11" s="13"/>
      <c r="M11" s="13"/>
      <c r="N11" s="14" t="s">
        <v>32</v>
      </c>
      <c r="O11" s="14" t="s">
        <v>32</v>
      </c>
      <c r="P11" s="6" t="s">
        <v>32</v>
      </c>
      <c r="Q11" s="6" t="s">
        <v>32</v>
      </c>
      <c r="R11" s="6" t="s">
        <v>58</v>
      </c>
      <c r="S11" s="19">
        <f>S10</f>
        <v>45583</v>
      </c>
      <c r="T11" s="19">
        <v>45596</v>
      </c>
      <c r="U11" s="55">
        <v>45600</v>
      </c>
      <c r="V11" s="55">
        <v>45605</v>
      </c>
      <c r="W11" s="55">
        <v>45616</v>
      </c>
      <c r="X11" s="19">
        <f t="shared" si="7"/>
        <v>45631</v>
      </c>
      <c r="Y11" s="19">
        <f t="shared" si="4"/>
        <v>45646</v>
      </c>
      <c r="Z11" s="19">
        <f t="shared" ref="Z11" si="8">AB11-7</f>
        <v>45634</v>
      </c>
      <c r="AA11" s="15">
        <v>45595</v>
      </c>
      <c r="AB11" s="16">
        <v>45641</v>
      </c>
      <c r="AC11" s="19"/>
      <c r="AD11" s="19"/>
      <c r="AE11" s="17"/>
      <c r="AF11" s="19"/>
      <c r="AG11" s="19">
        <f>AF11+1</f>
        <v>1</v>
      </c>
    </row>
    <row r="12" spans="1:33" ht="23">
      <c r="A12" s="6">
        <f t="shared" si="2"/>
        <v>11</v>
      </c>
      <c r="B12" s="7" t="s">
        <v>54</v>
      </c>
      <c r="C12" s="18" t="s">
        <v>59</v>
      </c>
      <c r="D12" s="9">
        <v>58</v>
      </c>
      <c r="E12" s="7" t="s">
        <v>29</v>
      </c>
      <c r="F12" s="11" t="s">
        <v>60</v>
      </c>
      <c r="G12" s="23" t="s">
        <v>31</v>
      </c>
      <c r="H12" s="12"/>
      <c r="I12" s="21"/>
      <c r="J12" s="21"/>
      <c r="K12" s="12"/>
      <c r="L12" s="13"/>
      <c r="M12" s="13"/>
      <c r="N12" s="14" t="s">
        <v>36</v>
      </c>
      <c r="O12" s="14" t="s">
        <v>36</v>
      </c>
      <c r="P12" s="6" t="s">
        <v>32</v>
      </c>
      <c r="Q12" s="6" t="s">
        <v>32</v>
      </c>
      <c r="R12" s="6" t="s">
        <v>61</v>
      </c>
      <c r="S12" s="19">
        <f>[1]SKPL!O21</f>
        <v>45583</v>
      </c>
      <c r="T12" s="19">
        <v>45616</v>
      </c>
      <c r="U12" s="53">
        <v>45623</v>
      </c>
      <c r="V12" s="52">
        <f>U12+3</f>
        <v>45626</v>
      </c>
      <c r="W12" s="52">
        <f>V12+7</f>
        <v>45633</v>
      </c>
      <c r="X12" s="19">
        <f t="shared" si="7"/>
        <v>45648</v>
      </c>
      <c r="Y12" s="19">
        <f t="shared" ref="Y12:Z16" si="9">X12+7</f>
        <v>45655</v>
      </c>
      <c r="Z12" s="19">
        <f t="shared" si="9"/>
        <v>45662</v>
      </c>
      <c r="AA12" s="15">
        <v>45595</v>
      </c>
      <c r="AB12" s="16">
        <v>45641</v>
      </c>
      <c r="AC12" s="19">
        <f>MAX(Y12+15,AA12)</f>
        <v>45670</v>
      </c>
      <c r="AD12" s="19">
        <f>AC12+1</f>
        <v>45671</v>
      </c>
      <c r="AE12" s="17">
        <f>[1]SKPL!AD24</f>
        <v>110</v>
      </c>
      <c r="AF12" s="19">
        <f>AD12+AE12</f>
        <v>45781</v>
      </c>
      <c r="AG12" s="19">
        <f>AF12+1</f>
        <v>45782</v>
      </c>
    </row>
    <row r="13" spans="1:33" ht="23">
      <c r="A13" s="6">
        <f t="shared" si="2"/>
        <v>12</v>
      </c>
      <c r="B13" s="23" t="s">
        <v>62</v>
      </c>
      <c r="C13" s="24" t="s">
        <v>64</v>
      </c>
      <c r="D13" s="25">
        <v>11.7</v>
      </c>
      <c r="E13" s="7" t="s">
        <v>29</v>
      </c>
      <c r="F13" s="11" t="s">
        <v>65</v>
      </c>
      <c r="G13" s="23" t="s">
        <v>31</v>
      </c>
      <c r="H13" s="12"/>
      <c r="I13" s="21"/>
      <c r="J13" s="21"/>
      <c r="K13" s="12"/>
      <c r="L13" s="13"/>
      <c r="M13" s="13"/>
      <c r="N13" s="14" t="s">
        <v>36</v>
      </c>
      <c r="O13" s="14" t="s">
        <v>36</v>
      </c>
      <c r="P13" s="6" t="s">
        <v>32</v>
      </c>
      <c r="Q13" s="6" t="s">
        <v>32</v>
      </c>
      <c r="R13" s="6" t="s">
        <v>58</v>
      </c>
      <c r="S13" s="19">
        <f>[1]SKPL!O22</f>
        <v>45583</v>
      </c>
      <c r="T13" s="19">
        <v>45596</v>
      </c>
      <c r="U13" s="53">
        <v>45624</v>
      </c>
      <c r="V13" s="52">
        <f>U13+3</f>
        <v>45627</v>
      </c>
      <c r="W13" s="52">
        <f>V13+7</f>
        <v>45634</v>
      </c>
      <c r="X13" s="19">
        <f t="shared" si="7"/>
        <v>45649</v>
      </c>
      <c r="Y13" s="19">
        <f t="shared" si="9"/>
        <v>45656</v>
      </c>
      <c r="Z13" s="19">
        <f t="shared" si="9"/>
        <v>45663</v>
      </c>
      <c r="AA13" s="15">
        <v>45595</v>
      </c>
      <c r="AB13" s="16">
        <v>45641</v>
      </c>
      <c r="AC13" s="19">
        <f>MAX(Y13+15,AA13)</f>
        <v>45671</v>
      </c>
      <c r="AD13" s="19">
        <f>AC13+1</f>
        <v>45672</v>
      </c>
      <c r="AE13" s="26">
        <f>[1]SKPL!AD22</f>
        <v>110</v>
      </c>
      <c r="AF13" s="19">
        <f>AD13+AE13</f>
        <v>45782</v>
      </c>
      <c r="AG13" s="19">
        <f t="shared" ref="AG13:AG19" si="10">AF13+1</f>
        <v>45783</v>
      </c>
    </row>
    <row r="14" spans="1:33">
      <c r="A14" s="6">
        <f t="shared" si="2"/>
        <v>13</v>
      </c>
      <c r="B14" s="23" t="s">
        <v>66</v>
      </c>
      <c r="C14" s="24" t="s">
        <v>67</v>
      </c>
      <c r="D14" s="25">
        <v>10.64</v>
      </c>
      <c r="E14" s="7" t="s">
        <v>63</v>
      </c>
      <c r="F14" s="11" t="s">
        <v>68</v>
      </c>
      <c r="G14" s="23" t="s">
        <v>31</v>
      </c>
      <c r="H14" s="12"/>
      <c r="I14" s="21"/>
      <c r="J14" s="21"/>
      <c r="K14" s="12"/>
      <c r="L14" s="13"/>
      <c r="M14" s="13"/>
      <c r="N14" s="14" t="s">
        <v>36</v>
      </c>
      <c r="O14" s="14" t="s">
        <v>36</v>
      </c>
      <c r="P14" s="6" t="s">
        <v>32</v>
      </c>
      <c r="Q14" s="6" t="s">
        <v>32</v>
      </c>
      <c r="R14" s="6" t="s">
        <v>58</v>
      </c>
      <c r="S14" s="19">
        <f>[1]SKPL!O23</f>
        <v>45583</v>
      </c>
      <c r="T14" s="19">
        <v>45596</v>
      </c>
      <c r="U14" s="53">
        <v>45625</v>
      </c>
      <c r="V14" s="52">
        <f>U14+3</f>
        <v>45628</v>
      </c>
      <c r="W14" s="52">
        <f>V14+7</f>
        <v>45635</v>
      </c>
      <c r="X14" s="19">
        <f t="shared" si="7"/>
        <v>45650</v>
      </c>
      <c r="Y14" s="19">
        <f t="shared" si="9"/>
        <v>45657</v>
      </c>
      <c r="Z14" s="19">
        <f t="shared" si="9"/>
        <v>45664</v>
      </c>
      <c r="AA14" s="15">
        <v>45595</v>
      </c>
      <c r="AB14" s="16">
        <v>45641</v>
      </c>
      <c r="AC14" s="19">
        <f>MAX(Y14+15,AA14)</f>
        <v>45672</v>
      </c>
      <c r="AD14" s="19">
        <f>AC14+1</f>
        <v>45673</v>
      </c>
      <c r="AE14" s="26">
        <f>[1]SKPL!AD23</f>
        <v>110</v>
      </c>
      <c r="AF14" s="19">
        <f>AD14+AE14</f>
        <v>45783</v>
      </c>
      <c r="AG14" s="19">
        <f t="shared" si="10"/>
        <v>45784</v>
      </c>
    </row>
    <row r="15" spans="1:33" ht="34.5">
      <c r="A15" s="6">
        <f t="shared" si="2"/>
        <v>14</v>
      </c>
      <c r="B15" s="23" t="s">
        <v>69</v>
      </c>
      <c r="C15" s="18" t="s">
        <v>70</v>
      </c>
      <c r="D15" s="9">
        <v>257</v>
      </c>
      <c r="E15" s="7" t="s">
        <v>71</v>
      </c>
      <c r="F15" s="11" t="s">
        <v>117</v>
      </c>
      <c r="G15" s="23" t="s">
        <v>31</v>
      </c>
      <c r="H15" s="12"/>
      <c r="I15" s="21"/>
      <c r="J15" s="21"/>
      <c r="K15" s="12"/>
      <c r="L15" s="13"/>
      <c r="M15" s="13"/>
      <c r="N15" s="14" t="s">
        <v>36</v>
      </c>
      <c r="O15" s="14" t="s">
        <v>36</v>
      </c>
      <c r="P15" s="6" t="s">
        <v>32</v>
      </c>
      <c r="Q15" s="6" t="s">
        <v>32</v>
      </c>
      <c r="R15" s="6" t="s">
        <v>118</v>
      </c>
      <c r="S15" s="19">
        <f>[1]SKPL!O24</f>
        <v>45583</v>
      </c>
      <c r="T15" s="19">
        <v>45616</v>
      </c>
      <c r="U15" s="53">
        <v>45626</v>
      </c>
      <c r="V15" s="52">
        <f>U15+3</f>
        <v>45629</v>
      </c>
      <c r="W15" s="52">
        <f>V15+7</f>
        <v>45636</v>
      </c>
      <c r="X15" s="19">
        <f t="shared" si="7"/>
        <v>45651</v>
      </c>
      <c r="Y15" s="19">
        <f t="shared" si="9"/>
        <v>45658</v>
      </c>
      <c r="Z15" s="19">
        <f t="shared" si="9"/>
        <v>45665</v>
      </c>
      <c r="AA15" s="15">
        <v>45672</v>
      </c>
      <c r="AB15" s="16">
        <v>45641</v>
      </c>
      <c r="AC15" s="19">
        <f>MAX(Y15+15,AA15)</f>
        <v>45673</v>
      </c>
      <c r="AD15" s="19">
        <f>AC15+1</f>
        <v>45674</v>
      </c>
      <c r="AE15" s="17">
        <f>[1]SKPL!AD24</f>
        <v>110</v>
      </c>
      <c r="AF15" s="19">
        <f>AD15+AE15</f>
        <v>45784</v>
      </c>
      <c r="AG15" s="19">
        <f t="shared" si="10"/>
        <v>45785</v>
      </c>
    </row>
    <row r="16" spans="1:33" ht="23">
      <c r="A16" s="6">
        <f t="shared" si="2"/>
        <v>15</v>
      </c>
      <c r="B16" s="23" t="s">
        <v>69</v>
      </c>
      <c r="C16" s="18" t="s">
        <v>72</v>
      </c>
      <c r="D16" s="9">
        <v>560.74</v>
      </c>
      <c r="E16" s="7" t="s">
        <v>73</v>
      </c>
      <c r="F16" s="11" t="s">
        <v>74</v>
      </c>
      <c r="G16" s="23" t="s">
        <v>31</v>
      </c>
      <c r="H16" s="12"/>
      <c r="I16" s="21"/>
      <c r="J16" s="21"/>
      <c r="K16" s="12"/>
      <c r="L16" s="13"/>
      <c r="M16" s="13"/>
      <c r="N16" s="14" t="s">
        <v>36</v>
      </c>
      <c r="O16" s="14" t="s">
        <v>36</v>
      </c>
      <c r="P16" s="6" t="s">
        <v>32</v>
      </c>
      <c r="Q16" s="6" t="s">
        <v>32</v>
      </c>
      <c r="R16" s="6" t="s">
        <v>116</v>
      </c>
      <c r="S16" s="19">
        <f>[1]SKPL!Q7</f>
        <v>45586</v>
      </c>
      <c r="T16" s="19">
        <v>45616</v>
      </c>
      <c r="U16" s="53">
        <v>45627</v>
      </c>
      <c r="V16" s="52">
        <f>U16+3</f>
        <v>45630</v>
      </c>
      <c r="W16" s="52">
        <f>V16+7</f>
        <v>45637</v>
      </c>
      <c r="X16" s="19">
        <f t="shared" si="7"/>
        <v>45652</v>
      </c>
      <c r="Y16" s="19">
        <f t="shared" si="9"/>
        <v>45659</v>
      </c>
      <c r="Z16" s="19">
        <f t="shared" si="9"/>
        <v>45666</v>
      </c>
      <c r="AA16" s="15">
        <v>45672</v>
      </c>
      <c r="AB16" s="16">
        <v>45641</v>
      </c>
      <c r="AC16" s="19">
        <f>MAX(Y16+15,AA16)</f>
        <v>45674</v>
      </c>
      <c r="AD16" s="19">
        <f>AC16+1</f>
        <v>45675</v>
      </c>
      <c r="AE16" s="17">
        <f>[1]SKPL!AD4</f>
        <v>120</v>
      </c>
      <c r="AF16" s="19">
        <f>AD16+AE16</f>
        <v>45795</v>
      </c>
      <c r="AG16" s="19">
        <f t="shared" si="10"/>
        <v>45796</v>
      </c>
    </row>
    <row r="17" spans="1:33">
      <c r="A17" s="6">
        <f t="shared" si="2"/>
        <v>16</v>
      </c>
      <c r="B17" s="23" t="s">
        <v>69</v>
      </c>
      <c r="C17" s="18" t="s">
        <v>75</v>
      </c>
      <c r="D17" s="9">
        <v>65.95</v>
      </c>
      <c r="E17" s="7" t="s">
        <v>73</v>
      </c>
      <c r="F17" s="11" t="s">
        <v>76</v>
      </c>
      <c r="G17" s="23" t="s">
        <v>31</v>
      </c>
      <c r="H17" s="12"/>
      <c r="I17" s="21"/>
      <c r="J17" s="21"/>
      <c r="K17" s="12"/>
      <c r="L17" s="13"/>
      <c r="M17" s="13"/>
      <c r="N17" s="14" t="s">
        <v>36</v>
      </c>
      <c r="O17" s="14" t="s">
        <v>36</v>
      </c>
      <c r="P17" s="6" t="s">
        <v>32</v>
      </c>
      <c r="Q17" s="6" t="s">
        <v>32</v>
      </c>
      <c r="R17" s="6" t="s">
        <v>116</v>
      </c>
      <c r="S17" s="19">
        <f>[1]SKPL!O28</f>
        <v>45583</v>
      </c>
      <c r="T17" s="19">
        <v>45616</v>
      </c>
      <c r="U17" s="53">
        <v>45628</v>
      </c>
      <c r="V17" s="52">
        <f t="shared" ref="V17:V20" si="11">U17+3</f>
        <v>45631</v>
      </c>
      <c r="W17" s="52">
        <f t="shared" ref="W17:W20" si="12">V17+7</f>
        <v>45638</v>
      </c>
      <c r="X17" s="19">
        <f t="shared" si="7"/>
        <v>45653</v>
      </c>
      <c r="Y17" s="19">
        <f t="shared" ref="Y17:Z20" si="13">X17+7</f>
        <v>45660</v>
      </c>
      <c r="Z17" s="19">
        <f t="shared" si="13"/>
        <v>45667</v>
      </c>
      <c r="AA17" s="15">
        <v>45672</v>
      </c>
      <c r="AB17" s="16">
        <v>45641</v>
      </c>
      <c r="AC17" s="19">
        <f t="shared" ref="AC17:AC20" si="14">MAX(Y17+15,AA17)</f>
        <v>45675</v>
      </c>
      <c r="AD17" s="19">
        <f t="shared" ref="AD17:AD20" si="15">AC17+1</f>
        <v>45676</v>
      </c>
      <c r="AE17" s="17">
        <f>[1]SKPL!AD29</f>
        <v>110</v>
      </c>
      <c r="AF17" s="19">
        <f t="shared" ref="AF17:AF20" si="16">AD17+AE17</f>
        <v>45786</v>
      </c>
      <c r="AG17" s="19">
        <f t="shared" si="10"/>
        <v>45787</v>
      </c>
    </row>
    <row r="18" spans="1:33">
      <c r="A18" s="6">
        <f t="shared" si="2"/>
        <v>17</v>
      </c>
      <c r="B18" s="23" t="s">
        <v>69</v>
      </c>
      <c r="C18" s="18" t="s">
        <v>77</v>
      </c>
      <c r="D18" s="9">
        <v>63.62</v>
      </c>
      <c r="E18" s="7" t="s">
        <v>73</v>
      </c>
      <c r="F18" s="11" t="s">
        <v>78</v>
      </c>
      <c r="G18" s="23" t="s">
        <v>31</v>
      </c>
      <c r="H18" s="12"/>
      <c r="I18" s="12"/>
      <c r="J18" s="21"/>
      <c r="K18" s="12"/>
      <c r="L18" s="13"/>
      <c r="M18" s="13"/>
      <c r="N18" s="14" t="s">
        <v>36</v>
      </c>
      <c r="O18" s="14" t="s">
        <v>36</v>
      </c>
      <c r="P18" s="6" t="s">
        <v>32</v>
      </c>
      <c r="Q18" s="6" t="s">
        <v>32</v>
      </c>
      <c r="R18" s="6" t="s">
        <v>116</v>
      </c>
      <c r="S18" s="19">
        <f>[1]SKPL!O27</f>
        <v>45583</v>
      </c>
      <c r="T18" s="19">
        <v>45616</v>
      </c>
      <c r="U18" s="53">
        <v>45629</v>
      </c>
      <c r="V18" s="52">
        <f t="shared" si="11"/>
        <v>45632</v>
      </c>
      <c r="W18" s="52">
        <f t="shared" si="12"/>
        <v>45639</v>
      </c>
      <c r="X18" s="19">
        <f t="shared" ref="X18:X20" si="17">W18+15</f>
        <v>45654</v>
      </c>
      <c r="Y18" s="19">
        <f t="shared" si="13"/>
        <v>45661</v>
      </c>
      <c r="Z18" s="19">
        <f t="shared" si="13"/>
        <v>45668</v>
      </c>
      <c r="AA18" s="15">
        <v>45672</v>
      </c>
      <c r="AB18" s="16">
        <v>45641</v>
      </c>
      <c r="AC18" s="19">
        <f t="shared" si="14"/>
        <v>45676</v>
      </c>
      <c r="AD18" s="19">
        <f t="shared" si="15"/>
        <v>45677</v>
      </c>
      <c r="AE18" s="17">
        <f>AE17</f>
        <v>110</v>
      </c>
      <c r="AF18" s="19">
        <f t="shared" si="16"/>
        <v>45787</v>
      </c>
      <c r="AG18" s="19">
        <f t="shared" si="10"/>
        <v>45788</v>
      </c>
    </row>
    <row r="19" spans="1:33" ht="23">
      <c r="A19" s="6">
        <f t="shared" si="2"/>
        <v>18</v>
      </c>
      <c r="B19" s="23" t="s">
        <v>69</v>
      </c>
      <c r="C19" s="18" t="s">
        <v>79</v>
      </c>
      <c r="D19" s="9">
        <v>21.97</v>
      </c>
      <c r="E19" s="7" t="s">
        <v>80</v>
      </c>
      <c r="F19" s="11" t="s">
        <v>81</v>
      </c>
      <c r="G19" s="23" t="s">
        <v>31</v>
      </c>
      <c r="H19" s="12"/>
      <c r="I19" s="12"/>
      <c r="J19" s="21"/>
      <c r="K19" s="12"/>
      <c r="L19" s="13"/>
      <c r="M19" s="13"/>
      <c r="N19" s="14" t="s">
        <v>36</v>
      </c>
      <c r="O19" s="14" t="s">
        <v>36</v>
      </c>
      <c r="P19" s="6" t="s">
        <v>32</v>
      </c>
      <c r="Q19" s="6" t="s">
        <v>32</v>
      </c>
      <c r="R19" s="6" t="s">
        <v>119</v>
      </c>
      <c r="S19" s="19">
        <f>[1]SKPL!O29</f>
        <v>45583</v>
      </c>
      <c r="T19" s="19">
        <v>45616</v>
      </c>
      <c r="U19" s="53">
        <v>45630</v>
      </c>
      <c r="V19" s="52">
        <f t="shared" si="11"/>
        <v>45633</v>
      </c>
      <c r="W19" s="52">
        <f t="shared" si="12"/>
        <v>45640</v>
      </c>
      <c r="X19" s="19">
        <f t="shared" si="17"/>
        <v>45655</v>
      </c>
      <c r="Y19" s="19">
        <f t="shared" si="13"/>
        <v>45662</v>
      </c>
      <c r="Z19" s="19">
        <f t="shared" si="13"/>
        <v>45669</v>
      </c>
      <c r="AA19" s="15">
        <v>45611</v>
      </c>
      <c r="AB19" s="16">
        <v>45641</v>
      </c>
      <c r="AC19" s="19">
        <f t="shared" si="14"/>
        <v>45677</v>
      </c>
      <c r="AD19" s="19">
        <f t="shared" si="15"/>
        <v>45678</v>
      </c>
      <c r="AE19" s="17">
        <f>[1]SKPL!AD29</f>
        <v>110</v>
      </c>
      <c r="AF19" s="19">
        <f t="shared" si="16"/>
        <v>45788</v>
      </c>
      <c r="AG19" s="19">
        <f t="shared" si="10"/>
        <v>45789</v>
      </c>
    </row>
    <row r="20" spans="1:33" ht="34.5">
      <c r="A20" s="6">
        <f t="shared" si="2"/>
        <v>19</v>
      </c>
      <c r="B20" s="23" t="s">
        <v>82</v>
      </c>
      <c r="C20" s="18" t="s">
        <v>83</v>
      </c>
      <c r="D20" s="9">
        <v>42</v>
      </c>
      <c r="E20" s="7" t="s">
        <v>84</v>
      </c>
      <c r="F20" s="11" t="s">
        <v>85</v>
      </c>
      <c r="G20" s="23" t="s">
        <v>31</v>
      </c>
      <c r="H20" s="12"/>
      <c r="I20" s="12"/>
      <c r="J20" s="21"/>
      <c r="K20" s="12"/>
      <c r="L20" s="13"/>
      <c r="M20" s="13"/>
      <c r="N20" s="14" t="s">
        <v>36</v>
      </c>
      <c r="O20" s="14" t="s">
        <v>36</v>
      </c>
      <c r="P20" s="6" t="s">
        <v>32</v>
      </c>
      <c r="Q20" s="6" t="s">
        <v>32</v>
      </c>
      <c r="R20" s="6" t="s">
        <v>119</v>
      </c>
      <c r="S20" s="19">
        <f>[1]SKPL!O30</f>
        <v>45583</v>
      </c>
      <c r="T20" s="19">
        <v>45616</v>
      </c>
      <c r="U20" s="53">
        <v>45631</v>
      </c>
      <c r="V20" s="52">
        <f t="shared" si="11"/>
        <v>45634</v>
      </c>
      <c r="W20" s="52">
        <f t="shared" si="12"/>
        <v>45641</v>
      </c>
      <c r="X20" s="19">
        <f t="shared" si="17"/>
        <v>45656</v>
      </c>
      <c r="Y20" s="19">
        <f t="shared" si="13"/>
        <v>45663</v>
      </c>
      <c r="Z20" s="19">
        <f t="shared" si="13"/>
        <v>45670</v>
      </c>
      <c r="AA20" s="15">
        <v>45672</v>
      </c>
      <c r="AB20" s="16">
        <v>45641</v>
      </c>
      <c r="AC20" s="19">
        <f t="shared" si="14"/>
        <v>45678</v>
      </c>
      <c r="AD20" s="19">
        <f t="shared" si="15"/>
        <v>45679</v>
      </c>
      <c r="AE20" s="17">
        <f>[1]SKPL!AD30</f>
        <v>110</v>
      </c>
      <c r="AF20" s="19">
        <f t="shared" si="16"/>
        <v>45789</v>
      </c>
      <c r="AG20" s="19">
        <f>AF20+1</f>
        <v>45790</v>
      </c>
    </row>
    <row r="21" spans="1:33">
      <c r="A21" s="6">
        <f t="shared" si="2"/>
        <v>20</v>
      </c>
      <c r="B21" s="23" t="s">
        <v>86</v>
      </c>
      <c r="C21" s="18" t="s">
        <v>87</v>
      </c>
      <c r="D21" s="9">
        <v>52</v>
      </c>
      <c r="E21" s="7" t="s">
        <v>29</v>
      </c>
      <c r="F21" s="27" t="s">
        <v>88</v>
      </c>
      <c r="G21" s="23" t="s">
        <v>31</v>
      </c>
      <c r="H21" s="12"/>
      <c r="I21" s="21"/>
      <c r="J21" s="12"/>
      <c r="K21" s="12"/>
      <c r="L21" s="13"/>
      <c r="M21" s="13"/>
      <c r="N21" s="14" t="s">
        <v>36</v>
      </c>
      <c r="O21" s="14" t="s">
        <v>36</v>
      </c>
      <c r="P21" s="6" t="s">
        <v>32</v>
      </c>
      <c r="Q21" s="6" t="s">
        <v>32</v>
      </c>
      <c r="R21" s="6" t="s">
        <v>119</v>
      </c>
      <c r="S21" s="17"/>
      <c r="T21" s="17"/>
      <c r="U21" s="6"/>
      <c r="V21" s="6"/>
      <c r="W21" s="6"/>
      <c r="X21" s="17"/>
      <c r="Y21" s="17"/>
      <c r="Z21" s="17"/>
      <c r="AA21" s="17"/>
      <c r="AB21" s="17"/>
      <c r="AC21" s="17"/>
      <c r="AD21" s="17"/>
      <c r="AE21" s="17"/>
      <c r="AF21" s="17"/>
      <c r="AG21" s="17"/>
    </row>
    <row r="22" spans="1:33" ht="23">
      <c r="A22" s="6">
        <f t="shared" si="2"/>
        <v>21</v>
      </c>
      <c r="B22" s="23" t="s">
        <v>86</v>
      </c>
      <c r="C22" s="18" t="s">
        <v>89</v>
      </c>
      <c r="D22" s="9">
        <v>54</v>
      </c>
      <c r="E22" s="7" t="s">
        <v>90</v>
      </c>
      <c r="F22" s="11" t="s">
        <v>90</v>
      </c>
      <c r="G22" s="23" t="s">
        <v>31</v>
      </c>
      <c r="H22" s="12"/>
      <c r="I22" s="12"/>
      <c r="J22" s="12"/>
      <c r="K22" s="12"/>
      <c r="L22" s="13"/>
      <c r="M22" s="13"/>
      <c r="N22" s="14" t="s">
        <v>36</v>
      </c>
      <c r="O22" s="14" t="s">
        <v>36</v>
      </c>
      <c r="P22" s="6" t="s">
        <v>32</v>
      </c>
      <c r="Q22" s="6" t="s">
        <v>32</v>
      </c>
      <c r="R22" s="6" t="s">
        <v>120</v>
      </c>
      <c r="S22" s="17"/>
      <c r="T22" s="17"/>
      <c r="U22" s="6"/>
      <c r="V22" s="6"/>
      <c r="W22" s="6"/>
      <c r="X22" s="17"/>
      <c r="Y22" s="17"/>
      <c r="Z22" s="17"/>
      <c r="AA22" s="17"/>
      <c r="AB22" s="17"/>
      <c r="AC22" s="17"/>
      <c r="AD22" s="17"/>
      <c r="AE22" s="17"/>
      <c r="AF22" s="17"/>
      <c r="AG22" s="17"/>
    </row>
    <row r="23" spans="1:33">
      <c r="A23" s="6">
        <f t="shared" si="2"/>
        <v>22</v>
      </c>
      <c r="B23" s="23" t="s">
        <v>86</v>
      </c>
      <c r="C23" s="18" t="s">
        <v>91</v>
      </c>
      <c r="D23" s="9">
        <v>387.78</v>
      </c>
      <c r="E23" s="7" t="s">
        <v>52</v>
      </c>
      <c r="F23" s="11" t="s">
        <v>52</v>
      </c>
      <c r="G23" s="23" t="s">
        <v>31</v>
      </c>
      <c r="H23" s="12"/>
      <c r="I23" s="12"/>
      <c r="J23" s="12"/>
      <c r="K23" s="12"/>
      <c r="L23" s="13"/>
      <c r="M23" s="13"/>
      <c r="N23" s="14" t="s">
        <v>36</v>
      </c>
      <c r="O23" s="14" t="s">
        <v>36</v>
      </c>
      <c r="P23" s="6" t="s">
        <v>32</v>
      </c>
      <c r="Q23" s="6" t="s">
        <v>32</v>
      </c>
      <c r="R23" s="6" t="s">
        <v>53</v>
      </c>
      <c r="S23" s="17"/>
      <c r="T23" s="17"/>
      <c r="U23" s="6"/>
      <c r="V23" s="6"/>
      <c r="W23" s="6"/>
      <c r="X23" s="17"/>
      <c r="Y23" s="17"/>
      <c r="Z23" s="17"/>
      <c r="AA23" s="17"/>
      <c r="AB23" s="17"/>
      <c r="AC23" s="17"/>
      <c r="AD23" s="17"/>
      <c r="AE23" s="17"/>
      <c r="AF23" s="17"/>
      <c r="AG23" s="17"/>
    </row>
    <row r="24" spans="1:33" ht="23">
      <c r="A24" s="6">
        <f t="shared" si="2"/>
        <v>23</v>
      </c>
      <c r="B24" s="23" t="s">
        <v>86</v>
      </c>
      <c r="C24" s="18" t="s">
        <v>93</v>
      </c>
      <c r="D24" s="22">
        <v>104</v>
      </c>
      <c r="E24" s="7" t="s">
        <v>92</v>
      </c>
      <c r="F24" s="11" t="s">
        <v>94</v>
      </c>
      <c r="G24" s="23" t="s">
        <v>31</v>
      </c>
      <c r="H24" s="28"/>
      <c r="I24" s="28"/>
      <c r="J24" s="28"/>
      <c r="K24" s="28"/>
      <c r="L24" s="17"/>
      <c r="M24" s="17"/>
      <c r="N24" s="14" t="s">
        <v>32</v>
      </c>
      <c r="O24" s="14" t="s">
        <v>32</v>
      </c>
      <c r="P24" s="6" t="s">
        <v>32</v>
      </c>
      <c r="Q24" s="6" t="s">
        <v>32</v>
      </c>
      <c r="R24" s="6" t="s">
        <v>116</v>
      </c>
      <c r="S24" s="17"/>
      <c r="T24" s="17"/>
      <c r="U24" s="6"/>
      <c r="V24" s="6"/>
      <c r="W24" s="6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 ht="23">
      <c r="A25" s="6">
        <f t="shared" si="2"/>
        <v>24</v>
      </c>
      <c r="B25" s="23" t="s">
        <v>86</v>
      </c>
      <c r="C25" s="18" t="s">
        <v>95</v>
      </c>
      <c r="D25" s="9">
        <v>199</v>
      </c>
      <c r="E25" s="7" t="s">
        <v>56</v>
      </c>
      <c r="F25" s="11" t="s">
        <v>96</v>
      </c>
      <c r="G25" s="23" t="s">
        <v>31</v>
      </c>
      <c r="H25" s="17"/>
      <c r="I25" s="17"/>
      <c r="J25" s="17"/>
      <c r="K25" s="17"/>
      <c r="L25" s="17"/>
      <c r="M25" s="17"/>
      <c r="N25" s="14" t="s">
        <v>36</v>
      </c>
      <c r="O25" s="14" t="s">
        <v>36</v>
      </c>
      <c r="P25" s="6" t="s">
        <v>32</v>
      </c>
      <c r="Q25" s="6" t="s">
        <v>32</v>
      </c>
      <c r="R25" s="6" t="s">
        <v>61</v>
      </c>
      <c r="S25" s="17"/>
      <c r="T25" s="17"/>
      <c r="U25" s="6"/>
      <c r="V25" s="6"/>
      <c r="W25" s="6"/>
      <c r="X25" s="17"/>
      <c r="Y25" s="17"/>
      <c r="Z25" s="17"/>
      <c r="AA25" s="17"/>
      <c r="AB25" s="17"/>
      <c r="AC25" s="17"/>
      <c r="AD25" s="17"/>
      <c r="AE25" s="17"/>
      <c r="AF25" s="17"/>
      <c r="AG25" s="17"/>
    </row>
    <row r="26" spans="1:33">
      <c r="A26" s="6">
        <f t="shared" si="2"/>
        <v>25</v>
      </c>
      <c r="B26" s="23" t="s">
        <v>86</v>
      </c>
      <c r="C26" s="18" t="s">
        <v>97</v>
      </c>
      <c r="D26" s="22">
        <v>234</v>
      </c>
      <c r="E26" s="7" t="s">
        <v>56</v>
      </c>
      <c r="F26" s="11" t="s">
        <v>98</v>
      </c>
      <c r="G26" s="23" t="s">
        <v>31</v>
      </c>
      <c r="H26" s="17"/>
      <c r="I26" s="17"/>
      <c r="J26" s="17"/>
      <c r="K26" s="17"/>
      <c r="L26" s="17"/>
      <c r="M26" s="17"/>
      <c r="N26" s="14" t="s">
        <v>36</v>
      </c>
      <c r="O26" s="14" t="s">
        <v>36</v>
      </c>
      <c r="P26" s="6" t="s">
        <v>32</v>
      </c>
      <c r="Q26" s="6" t="s">
        <v>32</v>
      </c>
      <c r="R26" s="6" t="s">
        <v>61</v>
      </c>
      <c r="S26" s="17"/>
      <c r="T26" s="17"/>
      <c r="U26" s="6"/>
      <c r="V26" s="6"/>
      <c r="W26" s="6"/>
      <c r="X26" s="17"/>
      <c r="Y26" s="17"/>
      <c r="Z26" s="17"/>
      <c r="AA26" s="17"/>
      <c r="AB26" s="17"/>
      <c r="AC26" s="17"/>
      <c r="AD26" s="17"/>
      <c r="AE26" s="17"/>
      <c r="AF26" s="17"/>
      <c r="AG26" s="17"/>
    </row>
    <row r="27" spans="1:33" ht="23">
      <c r="A27" s="6">
        <f t="shared" si="2"/>
        <v>26</v>
      </c>
      <c r="B27" s="23" t="s">
        <v>86</v>
      </c>
      <c r="C27" s="24" t="s">
        <v>99</v>
      </c>
      <c r="D27" s="9">
        <v>627</v>
      </c>
      <c r="E27" s="7" t="s">
        <v>52</v>
      </c>
      <c r="F27" s="11" t="s">
        <v>52</v>
      </c>
      <c r="G27" s="23" t="s">
        <v>31</v>
      </c>
      <c r="H27" s="17"/>
      <c r="I27" s="17"/>
      <c r="J27" s="17"/>
      <c r="K27" s="17"/>
      <c r="L27" s="17"/>
      <c r="M27" s="17"/>
      <c r="N27" s="14" t="s">
        <v>36</v>
      </c>
      <c r="O27" s="14" t="s">
        <v>36</v>
      </c>
      <c r="P27" s="6" t="s">
        <v>32</v>
      </c>
      <c r="Q27" s="6" t="s">
        <v>32</v>
      </c>
      <c r="R27" s="6" t="s">
        <v>53</v>
      </c>
      <c r="S27" s="17"/>
      <c r="T27" s="17"/>
      <c r="U27" s="6"/>
      <c r="V27" s="6"/>
      <c r="W27" s="6"/>
      <c r="X27" s="17"/>
      <c r="Y27" s="17"/>
      <c r="Z27" s="17"/>
      <c r="AA27" s="17"/>
      <c r="AB27" s="17"/>
      <c r="AC27" s="17"/>
      <c r="AD27" s="17"/>
      <c r="AE27" s="17"/>
      <c r="AF27" s="17"/>
      <c r="AG27" s="17"/>
    </row>
    <row r="28" spans="1:33" s="47" customFormat="1">
      <c r="A28" s="6">
        <v>27</v>
      </c>
      <c r="B28" s="23" t="s">
        <v>69</v>
      </c>
      <c r="C28" s="18" t="s">
        <v>121</v>
      </c>
      <c r="D28" s="45">
        <v>2616</v>
      </c>
      <c r="E28" s="13" t="s">
        <v>122</v>
      </c>
      <c r="F28" s="13" t="s">
        <v>122</v>
      </c>
      <c r="G28" s="44" t="s">
        <v>31</v>
      </c>
      <c r="H28" s="46"/>
      <c r="I28" s="46"/>
      <c r="J28" s="46"/>
      <c r="K28" s="46"/>
      <c r="L28" s="46"/>
      <c r="M28" s="46"/>
      <c r="N28" s="44"/>
      <c r="O28" s="44"/>
      <c r="P28" s="46"/>
      <c r="Q28" s="46"/>
      <c r="R28" s="17" t="s">
        <v>123</v>
      </c>
      <c r="S28" s="49"/>
      <c r="T28" s="46"/>
      <c r="U28" s="44"/>
      <c r="V28" s="44"/>
      <c r="W28" s="44"/>
      <c r="X28" s="19"/>
      <c r="Y28" s="19"/>
      <c r="Z28" s="46"/>
      <c r="AA28" s="46"/>
      <c r="AB28" s="48">
        <v>45306</v>
      </c>
      <c r="AC28" s="46"/>
      <c r="AD28" s="46"/>
      <c r="AE28" s="46"/>
      <c r="AF28" s="46"/>
      <c r="AG28" s="46"/>
    </row>
    <row r="29" spans="1:33" ht="13" thickBot="1">
      <c r="A29" s="42"/>
      <c r="B29" s="43"/>
      <c r="D29" s="5"/>
    </row>
    <row r="30" spans="1:33" ht="13.5" thickBot="1">
      <c r="C30" s="74" t="s">
        <v>100</v>
      </c>
      <c r="D30" s="75"/>
      <c r="E30" s="75"/>
      <c r="F30" s="75"/>
      <c r="G30" s="76"/>
      <c r="H30" s="77"/>
      <c r="I30" s="77"/>
      <c r="J30" s="77"/>
      <c r="K30" s="77"/>
      <c r="L30" s="77"/>
      <c r="M30" s="77"/>
      <c r="N30" s="74"/>
      <c r="O30" s="75"/>
      <c r="P30" s="76"/>
      <c r="Q30" s="82"/>
      <c r="R30" s="83"/>
    </row>
    <row r="31" spans="1:33" ht="13.5" thickBot="1">
      <c r="C31" s="78" t="s">
        <v>101</v>
      </c>
      <c r="D31" s="79"/>
      <c r="E31" s="35" t="s">
        <v>102</v>
      </c>
      <c r="F31" s="36"/>
      <c r="G31" s="37"/>
      <c r="H31" s="38"/>
      <c r="I31" s="38"/>
      <c r="J31" s="38"/>
      <c r="K31" s="39" t="s">
        <v>1</v>
      </c>
      <c r="L31" s="40"/>
      <c r="M31" s="41"/>
      <c r="N31" s="35"/>
      <c r="O31" s="36"/>
      <c r="P31" s="37"/>
      <c r="Q31" s="74" t="s">
        <v>1</v>
      </c>
      <c r="R31" s="76"/>
    </row>
    <row r="32" spans="1:33" ht="34.5">
      <c r="C32" s="80" t="s">
        <v>103</v>
      </c>
      <c r="D32" s="80"/>
      <c r="E32" s="29" t="s">
        <v>35</v>
      </c>
      <c r="F32" s="29" t="s">
        <v>44</v>
      </c>
      <c r="G32" s="50" t="s">
        <v>44</v>
      </c>
      <c r="H32" s="31" t="s">
        <v>104</v>
      </c>
      <c r="I32" s="32" t="s">
        <v>105</v>
      </c>
      <c r="J32" s="33" t="s">
        <v>106</v>
      </c>
      <c r="K32" s="81" t="s">
        <v>107</v>
      </c>
      <c r="L32" s="81"/>
      <c r="M32" s="34"/>
      <c r="N32" s="29" t="s">
        <v>49</v>
      </c>
      <c r="O32" s="29" t="s">
        <v>60</v>
      </c>
      <c r="P32" s="29" t="s">
        <v>65</v>
      </c>
      <c r="Q32" s="81" t="s">
        <v>108</v>
      </c>
      <c r="R32" s="81"/>
    </row>
    <row r="33" spans="3:18" ht="60.75" customHeight="1">
      <c r="C33" s="71" t="s">
        <v>109</v>
      </c>
      <c r="D33" s="71"/>
      <c r="E33" s="11" t="s">
        <v>30</v>
      </c>
      <c r="F33" s="11" t="s">
        <v>52</v>
      </c>
      <c r="G33" s="51" t="s">
        <v>57</v>
      </c>
      <c r="H33" s="6"/>
      <c r="I33" s="6"/>
      <c r="J33" s="17"/>
      <c r="K33" s="72" t="s">
        <v>110</v>
      </c>
      <c r="L33" s="72"/>
      <c r="M33" s="17"/>
      <c r="N33" s="17"/>
      <c r="O33" s="17"/>
      <c r="P33" s="17"/>
      <c r="Q33" s="72" t="s">
        <v>108</v>
      </c>
      <c r="R33" s="72"/>
    </row>
    <row r="34" spans="3:18" ht="13">
      <c r="Q34" s="73"/>
      <c r="R34" s="73"/>
    </row>
  </sheetData>
  <autoFilter ref="A1:AG27" xr:uid="{79C1814E-8F0E-49DD-B5D6-AE2971CD23AA}"/>
  <mergeCells count="11">
    <mergeCell ref="C33:D33"/>
    <mergeCell ref="K33:L33"/>
    <mergeCell ref="Q33:R33"/>
    <mergeCell ref="Q34:R34"/>
    <mergeCell ref="C30:P30"/>
    <mergeCell ref="C31:D31"/>
    <mergeCell ref="Q31:R31"/>
    <mergeCell ref="C32:D32"/>
    <mergeCell ref="K32:L32"/>
    <mergeCell ref="Q32:R32"/>
    <mergeCell ref="Q30:R3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7AADB9-8345-486D-8B0B-B64714259622}">
  <dimension ref="A1:M34"/>
  <sheetViews>
    <sheetView tabSelected="1" topLeftCell="B1" zoomScale="90" zoomScaleNormal="90" workbookViewId="0">
      <pane ySplit="1" topLeftCell="A2" activePane="bottomLeft" state="frozen"/>
      <selection activeCell="U1" sqref="U1"/>
      <selection pane="bottomLeft" activeCell="L4" sqref="L4"/>
    </sheetView>
  </sheetViews>
  <sheetFormatPr defaultColWidth="8.90625" defaultRowHeight="13"/>
  <cols>
    <col min="1" max="1" width="6.36328125" style="5" customWidth="1"/>
    <col min="2" max="2" width="12" style="5" bestFit="1" customWidth="1"/>
    <col min="3" max="3" width="14.1796875" style="5" bestFit="1" customWidth="1"/>
    <col min="4" max="4" width="9.54296875" style="30" customWidth="1"/>
    <col min="5" max="5" width="15.1796875" style="5" customWidth="1"/>
    <col min="6" max="6" width="18" style="5" customWidth="1"/>
    <col min="7" max="7" width="15.90625" style="42" customWidth="1"/>
    <col min="8" max="10" width="13.36328125" style="5" bestFit="1" customWidth="1"/>
    <col min="11" max="11" width="19.453125" style="61" customWidth="1"/>
    <col min="12" max="12" width="17.6328125" style="5" bestFit="1" customWidth="1"/>
    <col min="13" max="13" width="18.1796875" style="5" customWidth="1"/>
    <col min="14" max="16384" width="8.90625" style="5"/>
  </cols>
  <sheetData>
    <row r="1" spans="1:13" ht="2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17</v>
      </c>
      <c r="I1" s="1" t="s">
        <v>132</v>
      </c>
      <c r="J1" s="1" t="s">
        <v>133</v>
      </c>
      <c r="K1" s="60" t="s">
        <v>136</v>
      </c>
      <c r="L1" s="42" t="s">
        <v>135</v>
      </c>
      <c r="M1" s="42" t="s">
        <v>144</v>
      </c>
    </row>
    <row r="2" spans="1:13" ht="23">
      <c r="A2" s="6">
        <v>1</v>
      </c>
      <c r="B2" s="7" t="s">
        <v>27</v>
      </c>
      <c r="C2" s="8" t="s">
        <v>28</v>
      </c>
      <c r="D2" s="9">
        <v>128.91999999999999</v>
      </c>
      <c r="E2" s="10" t="s">
        <v>29</v>
      </c>
      <c r="F2" s="11" t="s">
        <v>130</v>
      </c>
      <c r="G2" s="23" t="s">
        <v>31</v>
      </c>
      <c r="H2" s="59" t="s">
        <v>129</v>
      </c>
      <c r="I2" s="63">
        <v>4</v>
      </c>
      <c r="J2" s="63">
        <v>12</v>
      </c>
      <c r="K2" s="64">
        <f>J2*I2</f>
        <v>48</v>
      </c>
      <c r="L2" s="42" t="s">
        <v>137</v>
      </c>
      <c r="M2" s="42">
        <f>I2*J2</f>
        <v>48</v>
      </c>
    </row>
    <row r="3" spans="1:13" ht="34.5">
      <c r="A3" s="6">
        <f>A2+1</f>
        <v>2</v>
      </c>
      <c r="B3" s="7" t="s">
        <v>27</v>
      </c>
      <c r="C3" s="24" t="s">
        <v>33</v>
      </c>
      <c r="D3" s="9">
        <v>572.82000000000005</v>
      </c>
      <c r="E3" s="10" t="s">
        <v>34</v>
      </c>
      <c r="F3" s="11" t="s">
        <v>115</v>
      </c>
      <c r="G3" s="23" t="s">
        <v>31</v>
      </c>
      <c r="H3" s="6" t="s">
        <v>45</v>
      </c>
      <c r="I3" s="63">
        <v>4</v>
      </c>
      <c r="J3" s="69">
        <v>46.5</v>
      </c>
      <c r="K3" s="70">
        <f t="shared" ref="K3:K28" si="0">J3*I3</f>
        <v>186</v>
      </c>
      <c r="L3" s="42" t="s">
        <v>140</v>
      </c>
      <c r="M3" s="42">
        <f t="shared" ref="M3:M16" si="1">I3*J3</f>
        <v>186</v>
      </c>
    </row>
    <row r="4" spans="1:13" ht="34.5">
      <c r="A4" s="6">
        <f t="shared" ref="A4:A27" si="2">A3+1</f>
        <v>3</v>
      </c>
      <c r="B4" s="7" t="s">
        <v>27</v>
      </c>
      <c r="C4" s="24" t="s">
        <v>37</v>
      </c>
      <c r="D4" s="9">
        <v>215.51</v>
      </c>
      <c r="E4" s="10" t="s">
        <v>34</v>
      </c>
      <c r="F4" s="11" t="s">
        <v>114</v>
      </c>
      <c r="G4" s="23" t="s">
        <v>31</v>
      </c>
      <c r="H4" s="6" t="s">
        <v>116</v>
      </c>
      <c r="I4" s="63">
        <v>4</v>
      </c>
      <c r="J4" s="69">
        <v>8</v>
      </c>
      <c r="K4" s="70">
        <f t="shared" si="0"/>
        <v>32</v>
      </c>
      <c r="L4" s="42" t="s">
        <v>139</v>
      </c>
      <c r="M4" s="42">
        <f t="shared" si="1"/>
        <v>32</v>
      </c>
    </row>
    <row r="5" spans="1:13" ht="23">
      <c r="A5" s="6">
        <f t="shared" si="2"/>
        <v>4</v>
      </c>
      <c r="B5" s="7" t="s">
        <v>27</v>
      </c>
      <c r="C5" s="18" t="s">
        <v>38</v>
      </c>
      <c r="D5" s="9">
        <v>124.62</v>
      </c>
      <c r="E5" s="7" t="s">
        <v>39</v>
      </c>
      <c r="F5" s="11" t="s">
        <v>40</v>
      </c>
      <c r="G5" s="23" t="s">
        <v>31</v>
      </c>
      <c r="H5" s="6" t="s">
        <v>58</v>
      </c>
      <c r="I5" s="63">
        <v>4</v>
      </c>
      <c r="J5" s="65">
        <v>16</v>
      </c>
      <c r="K5" s="64">
        <f t="shared" si="0"/>
        <v>64</v>
      </c>
      <c r="L5" s="42" t="s">
        <v>139</v>
      </c>
      <c r="M5" s="42">
        <f t="shared" si="1"/>
        <v>64</v>
      </c>
    </row>
    <row r="6" spans="1:13" ht="23">
      <c r="A6" s="6">
        <f t="shared" si="2"/>
        <v>5</v>
      </c>
      <c r="B6" s="7" t="s">
        <v>27</v>
      </c>
      <c r="C6" s="18" t="s">
        <v>41</v>
      </c>
      <c r="D6" s="9">
        <v>86.01</v>
      </c>
      <c r="E6" s="7" t="s">
        <v>39</v>
      </c>
      <c r="F6" s="11" t="s">
        <v>40</v>
      </c>
      <c r="G6" s="23" t="s">
        <v>31</v>
      </c>
      <c r="H6" s="6" t="s">
        <v>58</v>
      </c>
      <c r="I6" s="63">
        <v>4</v>
      </c>
      <c r="J6" s="65">
        <v>16</v>
      </c>
      <c r="K6" s="64">
        <f t="shared" si="0"/>
        <v>64</v>
      </c>
      <c r="L6" s="42" t="s">
        <v>141</v>
      </c>
      <c r="M6" s="42">
        <f t="shared" si="1"/>
        <v>64</v>
      </c>
    </row>
    <row r="7" spans="1:13" ht="34.5">
      <c r="A7" s="6">
        <f t="shared" si="2"/>
        <v>6</v>
      </c>
      <c r="B7" s="7" t="s">
        <v>27</v>
      </c>
      <c r="C7" s="18" t="s">
        <v>42</v>
      </c>
      <c r="D7" s="9">
        <v>425.36</v>
      </c>
      <c r="E7" s="7" t="s">
        <v>43</v>
      </c>
      <c r="F7" s="11" t="s">
        <v>44</v>
      </c>
      <c r="G7" s="23" t="s">
        <v>31</v>
      </c>
      <c r="H7" s="6" t="s">
        <v>45</v>
      </c>
      <c r="I7" s="63">
        <v>4</v>
      </c>
      <c r="J7" s="65">
        <v>12</v>
      </c>
      <c r="K7" s="64">
        <f t="shared" si="0"/>
        <v>48</v>
      </c>
      <c r="L7" s="42" t="s">
        <v>142</v>
      </c>
      <c r="M7" s="42">
        <f t="shared" si="1"/>
        <v>48</v>
      </c>
    </row>
    <row r="8" spans="1:13" ht="34.5">
      <c r="A8" s="6">
        <f t="shared" si="2"/>
        <v>7</v>
      </c>
      <c r="B8" s="7" t="s">
        <v>27</v>
      </c>
      <c r="C8" s="18" t="s">
        <v>46</v>
      </c>
      <c r="D8" s="9">
        <v>489.32</v>
      </c>
      <c r="E8" s="7" t="s">
        <v>43</v>
      </c>
      <c r="F8" s="11" t="s">
        <v>44</v>
      </c>
      <c r="G8" s="23" t="s">
        <v>31</v>
      </c>
      <c r="H8" s="6" t="s">
        <v>45</v>
      </c>
      <c r="I8" s="63">
        <v>4</v>
      </c>
      <c r="J8" s="65">
        <v>12</v>
      </c>
      <c r="K8" s="64">
        <f t="shared" si="0"/>
        <v>48</v>
      </c>
      <c r="L8" s="42" t="s">
        <v>137</v>
      </c>
      <c r="M8" s="42">
        <f t="shared" si="1"/>
        <v>48</v>
      </c>
    </row>
    <row r="9" spans="1:13" ht="23">
      <c r="A9" s="6">
        <f t="shared" si="2"/>
        <v>8</v>
      </c>
      <c r="B9" s="7" t="s">
        <v>27</v>
      </c>
      <c r="C9" s="54" t="s">
        <v>47</v>
      </c>
      <c r="D9" s="9">
        <v>384.48</v>
      </c>
      <c r="E9" s="7" t="s">
        <v>48</v>
      </c>
      <c r="F9" s="11" t="s">
        <v>49</v>
      </c>
      <c r="G9" s="23" t="s">
        <v>31</v>
      </c>
      <c r="H9" s="6" t="s">
        <v>50</v>
      </c>
      <c r="I9" s="63">
        <v>4</v>
      </c>
      <c r="J9" s="65">
        <v>71</v>
      </c>
      <c r="K9" s="64">
        <f t="shared" si="0"/>
        <v>284</v>
      </c>
      <c r="L9" s="42" t="s">
        <v>138</v>
      </c>
      <c r="M9" s="42">
        <f t="shared" si="1"/>
        <v>284</v>
      </c>
    </row>
    <row r="10" spans="1:13" ht="23">
      <c r="A10" s="6">
        <f t="shared" si="2"/>
        <v>9</v>
      </c>
      <c r="B10" s="7" t="s">
        <v>27</v>
      </c>
      <c r="C10" s="54" t="s">
        <v>51</v>
      </c>
      <c r="D10" s="9">
        <v>299.10000000000002</v>
      </c>
      <c r="E10" s="7" t="s">
        <v>52</v>
      </c>
      <c r="F10" s="11" t="s">
        <v>131</v>
      </c>
      <c r="G10" s="23" t="s">
        <v>31</v>
      </c>
      <c r="H10" s="6" t="s">
        <v>53</v>
      </c>
      <c r="I10" s="63">
        <v>4</v>
      </c>
      <c r="J10" s="65">
        <v>5</v>
      </c>
      <c r="K10" s="64">
        <f t="shared" si="0"/>
        <v>20</v>
      </c>
      <c r="L10" s="42" t="s">
        <v>137</v>
      </c>
      <c r="M10" s="42">
        <f t="shared" si="1"/>
        <v>20</v>
      </c>
    </row>
    <row r="11" spans="1:13" ht="23">
      <c r="A11" s="6">
        <f t="shared" si="2"/>
        <v>10</v>
      </c>
      <c r="B11" s="7" t="s">
        <v>54</v>
      </c>
      <c r="C11" s="18" t="s">
        <v>55</v>
      </c>
      <c r="D11" s="22">
        <v>32</v>
      </c>
      <c r="E11" s="7" t="s">
        <v>56</v>
      </c>
      <c r="F11" s="11" t="s">
        <v>57</v>
      </c>
      <c r="G11" s="23" t="s">
        <v>31</v>
      </c>
      <c r="H11" s="6" t="s">
        <v>58</v>
      </c>
      <c r="I11" s="63">
        <v>4</v>
      </c>
      <c r="J11" s="65">
        <v>5</v>
      </c>
      <c r="K11" s="64">
        <f t="shared" si="0"/>
        <v>20</v>
      </c>
      <c r="L11" s="42" t="s">
        <v>139</v>
      </c>
      <c r="M11" s="42">
        <f t="shared" si="1"/>
        <v>20</v>
      </c>
    </row>
    <row r="12" spans="1:13" ht="23">
      <c r="A12" s="6">
        <f t="shared" si="2"/>
        <v>11</v>
      </c>
      <c r="B12" s="7" t="s">
        <v>54</v>
      </c>
      <c r="C12" s="18" t="s">
        <v>59</v>
      </c>
      <c r="D12" s="9">
        <v>58</v>
      </c>
      <c r="E12" s="7" t="s">
        <v>29</v>
      </c>
      <c r="F12" s="11" t="s">
        <v>60</v>
      </c>
      <c r="G12" s="23" t="s">
        <v>31</v>
      </c>
      <c r="H12" s="6" t="s">
        <v>61</v>
      </c>
      <c r="I12" s="63">
        <v>4</v>
      </c>
      <c r="J12" s="65">
        <v>8</v>
      </c>
      <c r="K12" s="64">
        <f t="shared" si="0"/>
        <v>32</v>
      </c>
      <c r="L12" s="42" t="s">
        <v>139</v>
      </c>
      <c r="M12" s="42">
        <f t="shared" si="1"/>
        <v>32</v>
      </c>
    </row>
    <row r="13" spans="1:13" ht="23">
      <c r="A13" s="6">
        <f t="shared" si="2"/>
        <v>12</v>
      </c>
      <c r="B13" s="23" t="s">
        <v>62</v>
      </c>
      <c r="C13" s="24" t="s">
        <v>64</v>
      </c>
      <c r="D13" s="25">
        <v>11.7</v>
      </c>
      <c r="E13" s="7" t="s">
        <v>29</v>
      </c>
      <c r="F13" s="11" t="s">
        <v>65</v>
      </c>
      <c r="G13" s="23" t="s">
        <v>31</v>
      </c>
      <c r="H13" s="6" t="s">
        <v>58</v>
      </c>
      <c r="I13" s="63">
        <v>4</v>
      </c>
      <c r="J13" s="65">
        <v>5</v>
      </c>
      <c r="K13" s="64">
        <f t="shared" si="0"/>
        <v>20</v>
      </c>
      <c r="L13" s="42" t="s">
        <v>139</v>
      </c>
      <c r="M13" s="42">
        <f t="shared" si="1"/>
        <v>20</v>
      </c>
    </row>
    <row r="14" spans="1:13">
      <c r="A14" s="6">
        <f t="shared" si="2"/>
        <v>13</v>
      </c>
      <c r="B14" s="23" t="s">
        <v>66</v>
      </c>
      <c r="C14" s="24" t="s">
        <v>67</v>
      </c>
      <c r="D14" s="25">
        <v>10.64</v>
      </c>
      <c r="E14" s="7" t="s">
        <v>63</v>
      </c>
      <c r="F14" s="11" t="s">
        <v>68</v>
      </c>
      <c r="G14" s="23" t="s">
        <v>31</v>
      </c>
      <c r="H14" s="6" t="s">
        <v>58</v>
      </c>
      <c r="I14" s="63">
        <v>4</v>
      </c>
      <c r="J14" s="65">
        <v>7</v>
      </c>
      <c r="K14" s="64">
        <f t="shared" si="0"/>
        <v>28</v>
      </c>
      <c r="L14" s="42" t="s">
        <v>139</v>
      </c>
      <c r="M14" s="42">
        <f t="shared" si="1"/>
        <v>28</v>
      </c>
    </row>
    <row r="15" spans="1:13" ht="34.5">
      <c r="A15" s="6">
        <f t="shared" si="2"/>
        <v>14</v>
      </c>
      <c r="B15" s="23" t="s">
        <v>69</v>
      </c>
      <c r="C15" s="18" t="s">
        <v>70</v>
      </c>
      <c r="D15" s="9">
        <v>257</v>
      </c>
      <c r="E15" s="7" t="s">
        <v>71</v>
      </c>
      <c r="F15" s="11" t="s">
        <v>117</v>
      </c>
      <c r="G15" s="23" t="s">
        <v>31</v>
      </c>
      <c r="H15" s="6" t="s">
        <v>118</v>
      </c>
      <c r="I15" s="63">
        <v>4</v>
      </c>
      <c r="J15" s="65">
        <v>12</v>
      </c>
      <c r="K15" s="64">
        <f t="shared" si="0"/>
        <v>48</v>
      </c>
      <c r="L15" s="42" t="s">
        <v>139</v>
      </c>
      <c r="M15" s="42">
        <f t="shared" si="1"/>
        <v>48</v>
      </c>
    </row>
    <row r="16" spans="1:13" ht="23">
      <c r="A16" s="6">
        <f t="shared" si="2"/>
        <v>15</v>
      </c>
      <c r="B16" s="23" t="s">
        <v>69</v>
      </c>
      <c r="C16" s="18" t="s">
        <v>72</v>
      </c>
      <c r="D16" s="9">
        <v>560.74</v>
      </c>
      <c r="E16" s="7" t="s">
        <v>73</v>
      </c>
      <c r="F16" s="11" t="s">
        <v>74</v>
      </c>
      <c r="G16" s="23" t="s">
        <v>31</v>
      </c>
      <c r="H16" s="6" t="s">
        <v>116</v>
      </c>
      <c r="I16" s="63">
        <v>4</v>
      </c>
      <c r="J16" s="65">
        <v>67</v>
      </c>
      <c r="K16" s="64">
        <f t="shared" si="0"/>
        <v>268</v>
      </c>
      <c r="L16" s="42" t="s">
        <v>141</v>
      </c>
      <c r="M16" s="42">
        <f t="shared" si="1"/>
        <v>268</v>
      </c>
    </row>
    <row r="17" spans="1:13">
      <c r="A17" s="6">
        <f t="shared" si="2"/>
        <v>16</v>
      </c>
      <c r="B17" s="23" t="s">
        <v>69</v>
      </c>
      <c r="C17" s="18" t="s">
        <v>75</v>
      </c>
      <c r="D17" s="9">
        <v>65.95</v>
      </c>
      <c r="E17" s="7" t="s">
        <v>73</v>
      </c>
      <c r="F17" s="11" t="s">
        <v>76</v>
      </c>
      <c r="G17" s="23" t="s">
        <v>31</v>
      </c>
      <c r="H17" s="6" t="s">
        <v>116</v>
      </c>
      <c r="I17" s="63">
        <v>4</v>
      </c>
      <c r="J17" s="65" t="s">
        <v>143</v>
      </c>
      <c r="K17" s="64"/>
      <c r="L17" s="42" t="s">
        <v>142</v>
      </c>
      <c r="M17" s="42"/>
    </row>
    <row r="18" spans="1:13">
      <c r="A18" s="6">
        <f t="shared" si="2"/>
        <v>17</v>
      </c>
      <c r="B18" s="23" t="s">
        <v>69</v>
      </c>
      <c r="C18" s="18" t="s">
        <v>77</v>
      </c>
      <c r="D18" s="9">
        <v>63.62</v>
      </c>
      <c r="E18" s="7" t="s">
        <v>73</v>
      </c>
      <c r="F18" s="11" t="s">
        <v>78</v>
      </c>
      <c r="G18" s="23" t="s">
        <v>31</v>
      </c>
      <c r="H18" s="6" t="s">
        <v>116</v>
      </c>
      <c r="I18" s="63">
        <v>4</v>
      </c>
      <c r="J18" s="65" t="s">
        <v>143</v>
      </c>
      <c r="K18" s="64"/>
      <c r="L18" s="42" t="s">
        <v>142</v>
      </c>
      <c r="M18" s="42"/>
    </row>
    <row r="19" spans="1:13" ht="23">
      <c r="A19" s="6">
        <f t="shared" si="2"/>
        <v>18</v>
      </c>
      <c r="B19" s="23" t="s">
        <v>69</v>
      </c>
      <c r="C19" s="18" t="s">
        <v>79</v>
      </c>
      <c r="D19" s="9">
        <v>21.97</v>
      </c>
      <c r="E19" s="7" t="s">
        <v>80</v>
      </c>
      <c r="F19" s="11" t="s">
        <v>81</v>
      </c>
      <c r="G19" s="23" t="s">
        <v>31</v>
      </c>
      <c r="H19" s="6" t="s">
        <v>119</v>
      </c>
      <c r="I19" s="63">
        <v>4</v>
      </c>
      <c r="J19" s="65">
        <v>6</v>
      </c>
      <c r="K19" s="64">
        <f t="shared" si="0"/>
        <v>24</v>
      </c>
      <c r="L19" s="42" t="s">
        <v>142</v>
      </c>
      <c r="M19" s="42">
        <f>I19*J19</f>
        <v>24</v>
      </c>
    </row>
    <row r="20" spans="1:13" ht="34.5">
      <c r="A20" s="6">
        <f t="shared" si="2"/>
        <v>19</v>
      </c>
      <c r="B20" s="23" t="s">
        <v>82</v>
      </c>
      <c r="C20" s="18" t="s">
        <v>83</v>
      </c>
      <c r="D20" s="9">
        <v>42</v>
      </c>
      <c r="E20" s="7" t="s">
        <v>84</v>
      </c>
      <c r="F20" s="11" t="s">
        <v>85</v>
      </c>
      <c r="G20" s="23" t="s">
        <v>31</v>
      </c>
      <c r="H20" s="6" t="s">
        <v>119</v>
      </c>
      <c r="I20" s="63">
        <v>4</v>
      </c>
      <c r="J20" s="65">
        <v>5</v>
      </c>
      <c r="K20" s="64">
        <f t="shared" si="0"/>
        <v>20</v>
      </c>
      <c r="L20" s="42" t="s">
        <v>142</v>
      </c>
      <c r="M20" s="42">
        <f>I20*J20</f>
        <v>20</v>
      </c>
    </row>
    <row r="21" spans="1:13">
      <c r="A21" s="6">
        <f t="shared" si="2"/>
        <v>20</v>
      </c>
      <c r="B21" s="23" t="s">
        <v>86</v>
      </c>
      <c r="C21" s="18" t="s">
        <v>87</v>
      </c>
      <c r="D21" s="9">
        <v>52</v>
      </c>
      <c r="E21" s="7" t="s">
        <v>29</v>
      </c>
      <c r="F21" s="27" t="s">
        <v>145</v>
      </c>
      <c r="G21" s="23" t="s">
        <v>31</v>
      </c>
      <c r="H21" s="6" t="s">
        <v>119</v>
      </c>
      <c r="I21" s="63"/>
      <c r="J21" s="65"/>
      <c r="K21" s="64">
        <f t="shared" si="0"/>
        <v>0</v>
      </c>
      <c r="L21" s="5" t="s">
        <v>146</v>
      </c>
      <c r="M21" s="5" t="s">
        <v>146</v>
      </c>
    </row>
    <row r="22" spans="1:13" ht="23">
      <c r="A22" s="6">
        <f t="shared" si="2"/>
        <v>21</v>
      </c>
      <c r="B22" s="23" t="s">
        <v>86</v>
      </c>
      <c r="C22" s="18" t="s">
        <v>89</v>
      </c>
      <c r="D22" s="9">
        <v>54</v>
      </c>
      <c r="E22" s="7" t="s">
        <v>90</v>
      </c>
      <c r="F22" s="11" t="s">
        <v>90</v>
      </c>
      <c r="G22" s="23" t="s">
        <v>31</v>
      </c>
      <c r="H22" s="6" t="s">
        <v>120</v>
      </c>
      <c r="I22" s="63"/>
      <c r="J22" s="65"/>
      <c r="K22" s="64">
        <f t="shared" si="0"/>
        <v>0</v>
      </c>
      <c r="L22" s="5" t="s">
        <v>146</v>
      </c>
      <c r="M22" s="5" t="s">
        <v>146</v>
      </c>
    </row>
    <row r="23" spans="1:13">
      <c r="A23" s="6">
        <f t="shared" si="2"/>
        <v>22</v>
      </c>
      <c r="B23" s="23" t="s">
        <v>86</v>
      </c>
      <c r="C23" s="18" t="s">
        <v>91</v>
      </c>
      <c r="D23" s="9">
        <v>387.78</v>
      </c>
      <c r="E23" s="7" t="s">
        <v>52</v>
      </c>
      <c r="F23" s="11" t="s">
        <v>52</v>
      </c>
      <c r="G23" s="23" t="s">
        <v>31</v>
      </c>
      <c r="H23" s="6" t="s">
        <v>53</v>
      </c>
      <c r="I23" s="63"/>
      <c r="J23" s="65"/>
      <c r="K23" s="64">
        <f t="shared" si="0"/>
        <v>0</v>
      </c>
      <c r="L23" s="5" t="s">
        <v>146</v>
      </c>
      <c r="M23" s="5" t="s">
        <v>146</v>
      </c>
    </row>
    <row r="24" spans="1:13" ht="23">
      <c r="A24" s="6">
        <f t="shared" si="2"/>
        <v>23</v>
      </c>
      <c r="B24" s="23" t="s">
        <v>86</v>
      </c>
      <c r="C24" s="18" t="s">
        <v>93</v>
      </c>
      <c r="D24" s="22">
        <v>104</v>
      </c>
      <c r="E24" s="7" t="s">
        <v>92</v>
      </c>
      <c r="F24" s="11" t="s">
        <v>94</v>
      </c>
      <c r="G24" s="23" t="s">
        <v>31</v>
      </c>
      <c r="H24" s="6" t="s">
        <v>116</v>
      </c>
      <c r="I24" s="63"/>
      <c r="J24" s="65"/>
      <c r="K24" s="64">
        <f t="shared" si="0"/>
        <v>0</v>
      </c>
      <c r="L24" s="5" t="s">
        <v>146</v>
      </c>
      <c r="M24" s="5" t="s">
        <v>146</v>
      </c>
    </row>
    <row r="25" spans="1:13" ht="23">
      <c r="A25" s="6">
        <f t="shared" si="2"/>
        <v>24</v>
      </c>
      <c r="B25" s="23" t="s">
        <v>86</v>
      </c>
      <c r="C25" s="18" t="s">
        <v>95</v>
      </c>
      <c r="D25" s="9">
        <v>199</v>
      </c>
      <c r="E25" s="7" t="s">
        <v>56</v>
      </c>
      <c r="F25" s="11" t="s">
        <v>96</v>
      </c>
      <c r="G25" s="23" t="s">
        <v>31</v>
      </c>
      <c r="H25" s="6" t="s">
        <v>61</v>
      </c>
      <c r="I25" s="63"/>
      <c r="J25" s="65"/>
      <c r="K25" s="64">
        <f t="shared" si="0"/>
        <v>0</v>
      </c>
      <c r="L25" s="5" t="s">
        <v>146</v>
      </c>
      <c r="M25" s="5" t="s">
        <v>146</v>
      </c>
    </row>
    <row r="26" spans="1:13">
      <c r="A26" s="6">
        <f t="shared" si="2"/>
        <v>25</v>
      </c>
      <c r="B26" s="23" t="s">
        <v>86</v>
      </c>
      <c r="C26" s="18" t="s">
        <v>97</v>
      </c>
      <c r="D26" s="22">
        <v>234</v>
      </c>
      <c r="E26" s="7" t="s">
        <v>56</v>
      </c>
      <c r="F26" s="11" t="s">
        <v>98</v>
      </c>
      <c r="G26" s="23" t="s">
        <v>31</v>
      </c>
      <c r="H26" s="6" t="s">
        <v>61</v>
      </c>
      <c r="I26" s="63"/>
      <c r="J26" s="65"/>
      <c r="K26" s="64">
        <f t="shared" si="0"/>
        <v>0</v>
      </c>
      <c r="L26" s="5" t="s">
        <v>146</v>
      </c>
      <c r="M26" s="5" t="s">
        <v>146</v>
      </c>
    </row>
    <row r="27" spans="1:13" ht="23">
      <c r="A27" s="6">
        <f t="shared" si="2"/>
        <v>26</v>
      </c>
      <c r="B27" s="23" t="s">
        <v>86</v>
      </c>
      <c r="C27" s="24" t="s">
        <v>99</v>
      </c>
      <c r="D27" s="9">
        <v>627</v>
      </c>
      <c r="E27" s="7" t="s">
        <v>52</v>
      </c>
      <c r="F27" s="11" t="s">
        <v>52</v>
      </c>
      <c r="G27" s="23" t="s">
        <v>31</v>
      </c>
      <c r="H27" s="6" t="s">
        <v>53</v>
      </c>
      <c r="I27" s="63"/>
      <c r="J27" s="65"/>
      <c r="K27" s="64">
        <f t="shared" si="0"/>
        <v>0</v>
      </c>
      <c r="L27" s="5" t="s">
        <v>146</v>
      </c>
      <c r="M27" s="5" t="s">
        <v>146</v>
      </c>
    </row>
    <row r="28" spans="1:13" s="47" customFormat="1">
      <c r="A28" s="6">
        <v>27</v>
      </c>
      <c r="B28" s="23" t="s">
        <v>69</v>
      </c>
      <c r="C28" s="18" t="s">
        <v>121</v>
      </c>
      <c r="D28" s="45">
        <v>2616</v>
      </c>
      <c r="E28" s="13" t="s">
        <v>122</v>
      </c>
      <c r="F28" s="13" t="s">
        <v>122</v>
      </c>
      <c r="G28" s="44" t="s">
        <v>31</v>
      </c>
      <c r="H28" s="17" t="s">
        <v>123</v>
      </c>
      <c r="I28" s="63"/>
      <c r="J28" s="66"/>
      <c r="K28" s="64">
        <f t="shared" si="0"/>
        <v>0</v>
      </c>
      <c r="L28" s="5" t="s">
        <v>146</v>
      </c>
      <c r="M28" s="5" t="s">
        <v>146</v>
      </c>
    </row>
    <row r="29" spans="1:13">
      <c r="A29" s="42"/>
      <c r="B29" s="43"/>
      <c r="D29" s="5"/>
      <c r="H29" s="62" t="s">
        <v>134</v>
      </c>
      <c r="I29" s="67"/>
      <c r="J29" s="67"/>
      <c r="K29" s="68">
        <f>SUM(K2:K28)</f>
        <v>1254</v>
      </c>
    </row>
    <row r="30" spans="1:13">
      <c r="H30" s="61"/>
      <c r="I30" s="61"/>
      <c r="J30" s="61"/>
    </row>
    <row r="31" spans="1:13">
      <c r="H31" s="61"/>
      <c r="I31" s="61"/>
      <c r="J31" s="61"/>
    </row>
    <row r="32" spans="1:13">
      <c r="H32" s="61"/>
      <c r="I32" s="61"/>
      <c r="J32" s="61"/>
    </row>
    <row r="33" spans="8:10">
      <c r="H33" s="61"/>
      <c r="I33" s="61"/>
      <c r="J33" s="61"/>
    </row>
    <row r="34" spans="8:10">
      <c r="H34" s="61"/>
      <c r="I34" s="61"/>
      <c r="J34" s="61"/>
    </row>
  </sheetData>
  <autoFilter ref="A1:H27" xr:uid="{79C1814E-8F0E-49DD-B5D6-AE2971CD23AA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F&amp;B</vt:lpstr>
      <vt:lpstr>Boardout sizes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Harishchandra Kalangutkar/IND</dc:creator>
  <cp:lastModifiedBy>Ebrahim Anis Shaikh</cp:lastModifiedBy>
  <dcterms:created xsi:type="dcterms:W3CDTF">2024-10-23T12:49:47Z</dcterms:created>
  <dcterms:modified xsi:type="dcterms:W3CDTF">2024-11-20T06:13:56Z</dcterms:modified>
</cp:coreProperties>
</file>